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/>
  <mc:AlternateContent xmlns:mc="http://schemas.openxmlformats.org/markup-compatibility/2006">
    <mc:Choice Requires="x15">
      <x15ac:absPath xmlns:x15ac="http://schemas.microsoft.com/office/spreadsheetml/2010/11/ac" url="C:\Users\ipor\HI\projects\current\hattrick\"/>
    </mc:Choice>
  </mc:AlternateContent>
  <xr:revisionPtr revIDLastSave="0" documentId="13_ncr:1_{90DB8CD2-EDE4-46D9-A6A4-7117CA6076DD}" xr6:coauthVersionLast="36" xr6:coauthVersionMax="47" xr10:uidLastSave="{00000000-0000-0000-0000-000000000000}"/>
  <bookViews>
    <workbookView xWindow="2190" yWindow="-120" windowWidth="27840" windowHeight="16440" firstSheet="4" activeTab="10" xr2:uid="{00000000-000D-0000-FFFF-FFFF00000000}"/>
  </bookViews>
  <sheets>
    <sheet name="Base" sheetId="7" r:id="rId1"/>
    <sheet name="EvaluacionEconomica" sheetId="6" r:id="rId2"/>
    <sheet name="PLANTILLA" sheetId="5" r:id="rId3"/>
    <sheet name="Plan_Entrenamiento" sheetId="9" r:id="rId4"/>
    <sheet name="Compras" sheetId="8" r:id="rId5"/>
    <sheet name="PLANTILLA_v2" sheetId="10" r:id="rId6"/>
    <sheet name="PLAN_352_INNERS" sheetId="12" r:id="rId7"/>
    <sheet name="Planning" sheetId="13" r:id="rId8"/>
    <sheet name="PLAN_352_DREAMTEAM" sheetId="14" r:id="rId9"/>
    <sheet name="Planning (2)" sheetId="16" r:id="rId10"/>
    <sheet name="PLAN_253_AIM" sheetId="15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89" i="15" l="1"/>
  <c r="AA96" i="15" l="1"/>
  <c r="AA95" i="15"/>
  <c r="AA94" i="15"/>
  <c r="AA93" i="15"/>
  <c r="K89" i="15"/>
  <c r="L89" i="15"/>
  <c r="M89" i="15"/>
  <c r="N89" i="15"/>
  <c r="O89" i="15"/>
  <c r="P89" i="15"/>
  <c r="Q89" i="15"/>
  <c r="K90" i="15"/>
  <c r="AD90" i="15" s="1"/>
  <c r="L90" i="15"/>
  <c r="AE90" i="15" s="1"/>
  <c r="M90" i="15"/>
  <c r="N90" i="15"/>
  <c r="AG90" i="15" s="1"/>
  <c r="O90" i="15"/>
  <c r="P90" i="15"/>
  <c r="Q90" i="15"/>
  <c r="K91" i="15"/>
  <c r="L91" i="15"/>
  <c r="AE91" i="15" s="1"/>
  <c r="M91" i="15"/>
  <c r="AF91" i="15" s="1"/>
  <c r="N91" i="15"/>
  <c r="O91" i="15"/>
  <c r="AH91" i="15" s="1"/>
  <c r="P91" i="15"/>
  <c r="Q91" i="15"/>
  <c r="K92" i="15"/>
  <c r="L92" i="15"/>
  <c r="M92" i="15"/>
  <c r="N92" i="15"/>
  <c r="O92" i="15"/>
  <c r="P92" i="15"/>
  <c r="AI92" i="15" s="1"/>
  <c r="Q92" i="15"/>
  <c r="K93" i="15"/>
  <c r="L93" i="15"/>
  <c r="M93" i="15"/>
  <c r="N93" i="15"/>
  <c r="AG93" i="15" s="1"/>
  <c r="O93" i="15"/>
  <c r="P93" i="15"/>
  <c r="Q93" i="15"/>
  <c r="K94" i="15"/>
  <c r="L94" i="15"/>
  <c r="M94" i="15"/>
  <c r="N94" i="15"/>
  <c r="O94" i="15"/>
  <c r="AH94" i="15" s="1"/>
  <c r="P94" i="15"/>
  <c r="AI94" i="15" s="1"/>
  <c r="Q94" i="15"/>
  <c r="K95" i="15"/>
  <c r="AD95" i="15" s="1"/>
  <c r="L95" i="15"/>
  <c r="M95" i="15"/>
  <c r="N95" i="15"/>
  <c r="O95" i="15"/>
  <c r="P95" i="15"/>
  <c r="Q95" i="15"/>
  <c r="AJ95" i="15" s="1"/>
  <c r="K96" i="15"/>
  <c r="L96" i="15"/>
  <c r="M96" i="15"/>
  <c r="N96" i="15"/>
  <c r="O96" i="15"/>
  <c r="P96" i="15"/>
  <c r="Q96" i="15"/>
  <c r="AJ96" i="15" s="1"/>
  <c r="L88" i="15"/>
  <c r="M88" i="15"/>
  <c r="N88" i="15"/>
  <c r="O88" i="15"/>
  <c r="P88" i="15"/>
  <c r="Q88" i="15"/>
  <c r="K88" i="15"/>
  <c r="D89" i="15"/>
  <c r="E89" i="15"/>
  <c r="F89" i="15"/>
  <c r="G89" i="15"/>
  <c r="H89" i="15"/>
  <c r="I89" i="15"/>
  <c r="J89" i="15"/>
  <c r="D90" i="15"/>
  <c r="W90" i="15" s="1"/>
  <c r="E90" i="15"/>
  <c r="F90" i="15"/>
  <c r="G90" i="15"/>
  <c r="H90" i="15"/>
  <c r="I90" i="15"/>
  <c r="J90" i="15"/>
  <c r="D91" i="15"/>
  <c r="W91" i="15" s="1"/>
  <c r="E91" i="15"/>
  <c r="X91" i="15" s="1"/>
  <c r="F91" i="15"/>
  <c r="G91" i="15"/>
  <c r="H91" i="15"/>
  <c r="I91" i="15"/>
  <c r="J91" i="15"/>
  <c r="D92" i="15"/>
  <c r="E92" i="15"/>
  <c r="X92" i="15" s="1"/>
  <c r="F92" i="15"/>
  <c r="Y92" i="15" s="1"/>
  <c r="G92" i="15"/>
  <c r="H92" i="15"/>
  <c r="I92" i="15"/>
  <c r="J92" i="15"/>
  <c r="D93" i="15"/>
  <c r="E93" i="15"/>
  <c r="F93" i="15"/>
  <c r="Y93" i="15" s="1"/>
  <c r="G93" i="15"/>
  <c r="Z93" i="15" s="1"/>
  <c r="H93" i="15"/>
  <c r="I93" i="15"/>
  <c r="J93" i="15"/>
  <c r="D94" i="15"/>
  <c r="E94" i="15"/>
  <c r="F94" i="15"/>
  <c r="G94" i="15"/>
  <c r="Z94" i="15" s="1"/>
  <c r="H94" i="15"/>
  <c r="I94" i="15"/>
  <c r="J94" i="15"/>
  <c r="D95" i="15"/>
  <c r="E95" i="15"/>
  <c r="F95" i="15"/>
  <c r="G95" i="15"/>
  <c r="H95" i="15"/>
  <c r="I95" i="15"/>
  <c r="AB95" i="15" s="1"/>
  <c r="J95" i="15"/>
  <c r="D96" i="15"/>
  <c r="E96" i="15"/>
  <c r="F96" i="15"/>
  <c r="G96" i="15"/>
  <c r="H96" i="15"/>
  <c r="I96" i="15"/>
  <c r="J96" i="15"/>
  <c r="E88" i="15"/>
  <c r="F88" i="15"/>
  <c r="G88" i="15"/>
  <c r="H88" i="15"/>
  <c r="I88" i="15"/>
  <c r="AB88" i="15" s="1"/>
  <c r="J88" i="15"/>
  <c r="D88" i="15"/>
  <c r="AA84" i="15"/>
  <c r="AA85" i="15"/>
  <c r="AA86" i="15"/>
  <c r="AA87" i="15"/>
  <c r="AA88" i="15"/>
  <c r="AA89" i="15"/>
  <c r="AA90" i="15"/>
  <c r="AA91" i="15"/>
  <c r="AA92" i="15"/>
  <c r="AA83" i="15"/>
  <c r="AJ84" i="15"/>
  <c r="AJ85" i="15"/>
  <c r="AJ86" i="15"/>
  <c r="AJ87" i="15"/>
  <c r="AJ88" i="15"/>
  <c r="AJ89" i="15"/>
  <c r="AJ90" i="15"/>
  <c r="AJ91" i="15"/>
  <c r="AJ92" i="15"/>
  <c r="AJ93" i="15"/>
  <c r="AJ94" i="15"/>
  <c r="AJ83" i="15"/>
  <c r="AH84" i="15"/>
  <c r="AH85" i="15"/>
  <c r="AH86" i="15"/>
  <c r="AH87" i="15"/>
  <c r="AH88" i="15"/>
  <c r="AH89" i="15"/>
  <c r="AH90" i="15"/>
  <c r="AH92" i="15"/>
  <c r="AH93" i="15"/>
  <c r="AH95" i="15"/>
  <c r="AH96" i="15"/>
  <c r="AH83" i="15"/>
  <c r="AD84" i="15"/>
  <c r="AE84" i="15"/>
  <c r="AF84" i="15"/>
  <c r="AG84" i="15"/>
  <c r="AI84" i="15"/>
  <c r="AD85" i="15"/>
  <c r="AE85" i="15"/>
  <c r="AF85" i="15"/>
  <c r="AG85" i="15"/>
  <c r="AI85" i="15"/>
  <c r="AD86" i="15"/>
  <c r="AE86" i="15"/>
  <c r="AF86" i="15"/>
  <c r="AG86" i="15"/>
  <c r="AI86" i="15"/>
  <c r="AD87" i="15"/>
  <c r="AE87" i="15"/>
  <c r="AF87" i="15"/>
  <c r="AG87" i="15"/>
  <c r="AI87" i="15"/>
  <c r="AD88" i="15"/>
  <c r="AE88" i="15"/>
  <c r="AF88" i="15"/>
  <c r="AG88" i="15"/>
  <c r="AI88" i="15"/>
  <c r="AE89" i="15"/>
  <c r="AF89" i="15"/>
  <c r="AG89" i="15"/>
  <c r="AI89" i="15"/>
  <c r="AF90" i="15"/>
  <c r="AI90" i="15"/>
  <c r="AD91" i="15"/>
  <c r="AG91" i="15"/>
  <c r="AI91" i="15"/>
  <c r="AD92" i="15"/>
  <c r="AE92" i="15"/>
  <c r="AF92" i="15"/>
  <c r="AG92" i="15"/>
  <c r="AD93" i="15"/>
  <c r="AE93" i="15"/>
  <c r="AF93" i="15"/>
  <c r="AI93" i="15"/>
  <c r="AD94" i="15"/>
  <c r="AE94" i="15"/>
  <c r="AF94" i="15"/>
  <c r="AG94" i="15"/>
  <c r="AE95" i="15"/>
  <c r="AF95" i="15"/>
  <c r="AG95" i="15"/>
  <c r="AI95" i="15"/>
  <c r="AD96" i="15"/>
  <c r="AE96" i="15"/>
  <c r="AF96" i="15"/>
  <c r="AG96" i="15"/>
  <c r="AI96" i="15"/>
  <c r="AE83" i="15"/>
  <c r="AF83" i="15"/>
  <c r="AG83" i="15"/>
  <c r="AI83" i="15"/>
  <c r="AD83" i="15"/>
  <c r="W84" i="15"/>
  <c r="X84" i="15"/>
  <c r="Y84" i="15"/>
  <c r="Z84" i="15"/>
  <c r="AB84" i="15"/>
  <c r="W85" i="15"/>
  <c r="X85" i="15"/>
  <c r="Y85" i="15"/>
  <c r="Z85" i="15"/>
  <c r="AB85" i="15"/>
  <c r="W86" i="15"/>
  <c r="X86" i="15"/>
  <c r="Y86" i="15"/>
  <c r="Z86" i="15"/>
  <c r="AB86" i="15"/>
  <c r="W87" i="15"/>
  <c r="X87" i="15"/>
  <c r="Y87" i="15"/>
  <c r="Z87" i="15"/>
  <c r="AB87" i="15"/>
  <c r="W88" i="15"/>
  <c r="X88" i="15"/>
  <c r="Y88" i="15"/>
  <c r="Z88" i="15"/>
  <c r="W89" i="15"/>
  <c r="X89" i="15"/>
  <c r="Y89" i="15"/>
  <c r="Z89" i="15"/>
  <c r="AB89" i="15"/>
  <c r="X90" i="15"/>
  <c r="Y90" i="15"/>
  <c r="Z90" i="15"/>
  <c r="AB90" i="15"/>
  <c r="Y91" i="15"/>
  <c r="Z91" i="15"/>
  <c r="AB91" i="15"/>
  <c r="W92" i="15"/>
  <c r="Z92" i="15"/>
  <c r="AB92" i="15"/>
  <c r="W93" i="15"/>
  <c r="X93" i="15"/>
  <c r="AB93" i="15"/>
  <c r="W94" i="15"/>
  <c r="X94" i="15"/>
  <c r="Y94" i="15"/>
  <c r="AB94" i="15"/>
  <c r="W95" i="15"/>
  <c r="X95" i="15"/>
  <c r="Y95" i="15"/>
  <c r="Z95" i="15"/>
  <c r="W96" i="15"/>
  <c r="X96" i="15"/>
  <c r="Y96" i="15"/>
  <c r="Z96" i="15"/>
  <c r="AB96" i="15"/>
  <c r="X83" i="15"/>
  <c r="Y83" i="15"/>
  <c r="Z83" i="15"/>
  <c r="AB83" i="15"/>
  <c r="W83" i="15"/>
  <c r="AM88" i="15"/>
  <c r="F83" i="15"/>
  <c r="G83" i="15"/>
  <c r="H83" i="15"/>
  <c r="I83" i="15"/>
  <c r="M83" i="15"/>
  <c r="N83" i="15"/>
  <c r="O83" i="15"/>
  <c r="P83" i="15"/>
  <c r="AB80" i="15"/>
  <c r="AB79" i="15"/>
  <c r="AB77" i="15"/>
  <c r="AB76" i="15"/>
  <c r="AB75" i="15"/>
  <c r="AI76" i="15"/>
  <c r="AI77" i="15"/>
  <c r="AI78" i="15"/>
  <c r="AI79" i="15"/>
  <c r="AI80" i="15"/>
  <c r="AI75" i="15"/>
  <c r="AO72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D72" i="15"/>
  <c r="E72" i="15"/>
  <c r="X72" i="15" s="1"/>
  <c r="F72" i="15"/>
  <c r="G72" i="15"/>
  <c r="H72" i="15"/>
  <c r="J72" i="15"/>
  <c r="K72" i="15"/>
  <c r="L72" i="15"/>
  <c r="M72" i="15"/>
  <c r="N72" i="15"/>
  <c r="O72" i="15"/>
  <c r="Q72" i="15"/>
  <c r="D73" i="15"/>
  <c r="E73" i="15"/>
  <c r="X73" i="15" s="1"/>
  <c r="F73" i="15"/>
  <c r="G73" i="15"/>
  <c r="H73" i="15"/>
  <c r="J73" i="15"/>
  <c r="K73" i="15"/>
  <c r="L73" i="15"/>
  <c r="M73" i="15"/>
  <c r="N73" i="15"/>
  <c r="O73" i="15"/>
  <c r="Q73" i="15"/>
  <c r="D74" i="15"/>
  <c r="E74" i="15"/>
  <c r="F74" i="15"/>
  <c r="G74" i="15"/>
  <c r="H74" i="15"/>
  <c r="J74" i="15"/>
  <c r="K74" i="15"/>
  <c r="L74" i="15"/>
  <c r="M74" i="15"/>
  <c r="N74" i="15"/>
  <c r="O74" i="15"/>
  <c r="Q74" i="15"/>
  <c r="D75" i="15"/>
  <c r="E75" i="15"/>
  <c r="F75" i="15"/>
  <c r="G75" i="15"/>
  <c r="H75" i="15"/>
  <c r="I75" i="15"/>
  <c r="J75" i="15"/>
  <c r="K75" i="15"/>
  <c r="L75" i="15"/>
  <c r="M75" i="15"/>
  <c r="N75" i="15"/>
  <c r="O75" i="15"/>
  <c r="P75" i="15"/>
  <c r="Q75" i="15"/>
  <c r="D76" i="15"/>
  <c r="E76" i="15"/>
  <c r="F76" i="15"/>
  <c r="G76" i="15"/>
  <c r="H76" i="15"/>
  <c r="I76" i="15"/>
  <c r="J76" i="15"/>
  <c r="K76" i="15"/>
  <c r="L76" i="15"/>
  <c r="M76" i="15"/>
  <c r="N76" i="15"/>
  <c r="AG76" i="15" s="1"/>
  <c r="O76" i="15"/>
  <c r="P76" i="15"/>
  <c r="Q76" i="15"/>
  <c r="D77" i="15"/>
  <c r="E77" i="15"/>
  <c r="F77" i="15"/>
  <c r="G77" i="15"/>
  <c r="H77" i="15"/>
  <c r="I77" i="15"/>
  <c r="J77" i="15"/>
  <c r="K77" i="15"/>
  <c r="L77" i="15"/>
  <c r="M77" i="15"/>
  <c r="N77" i="15"/>
  <c r="O77" i="15"/>
  <c r="P77" i="15"/>
  <c r="Q77" i="15"/>
  <c r="D78" i="15"/>
  <c r="E78" i="15"/>
  <c r="F78" i="15"/>
  <c r="G78" i="15"/>
  <c r="H78" i="15"/>
  <c r="I78" i="15"/>
  <c r="J78" i="15"/>
  <c r="K78" i="15"/>
  <c r="L78" i="15"/>
  <c r="M78" i="15"/>
  <c r="N78" i="15"/>
  <c r="O78" i="15"/>
  <c r="P78" i="15"/>
  <c r="Q78" i="15"/>
  <c r="D79" i="15"/>
  <c r="E79" i="15"/>
  <c r="F79" i="15"/>
  <c r="G79" i="15"/>
  <c r="H79" i="15"/>
  <c r="I79" i="15"/>
  <c r="J79" i="15"/>
  <c r="K79" i="15"/>
  <c r="L79" i="15"/>
  <c r="M79" i="15"/>
  <c r="N79" i="15"/>
  <c r="O79" i="15"/>
  <c r="P79" i="15"/>
  <c r="Q79" i="15"/>
  <c r="D80" i="15"/>
  <c r="E80" i="15"/>
  <c r="F80" i="15"/>
  <c r="G80" i="15"/>
  <c r="H80" i="15"/>
  <c r="I80" i="15"/>
  <c r="J80" i="15"/>
  <c r="K80" i="15"/>
  <c r="L80" i="15"/>
  <c r="M80" i="15"/>
  <c r="N80" i="15"/>
  <c r="O80" i="15"/>
  <c r="P80" i="15"/>
  <c r="Q80" i="15"/>
  <c r="L67" i="15"/>
  <c r="M67" i="15"/>
  <c r="N67" i="15"/>
  <c r="O67" i="15"/>
  <c r="P67" i="15"/>
  <c r="Q67" i="15"/>
  <c r="K67" i="15"/>
  <c r="E67" i="15"/>
  <c r="F67" i="15"/>
  <c r="G67" i="15"/>
  <c r="H67" i="15"/>
  <c r="I67" i="15"/>
  <c r="J67" i="15"/>
  <c r="D67" i="15"/>
  <c r="Y80" i="15"/>
  <c r="Y77" i="15"/>
  <c r="AJ76" i="15"/>
  <c r="AC76" i="15"/>
  <c r="Z76" i="15"/>
  <c r="AJ75" i="15"/>
  <c r="AG75" i="15"/>
  <c r="AC75" i="15"/>
  <c r="Z75" i="15"/>
  <c r="AE74" i="15"/>
  <c r="Y74" i="15"/>
  <c r="X74" i="15"/>
  <c r="AE73" i="15"/>
  <c r="Y73" i="15"/>
  <c r="AN72" i="15"/>
  <c r="AE72" i="15"/>
  <c r="Y72" i="15"/>
  <c r="Y64" i="15"/>
  <c r="Y61" i="15"/>
  <c r="Y57" i="15"/>
  <c r="Y58" i="15"/>
  <c r="Y56" i="15"/>
  <c r="AE56" i="15"/>
  <c r="AE57" i="15"/>
  <c r="AE58" i="15"/>
  <c r="AG59" i="15"/>
  <c r="AJ59" i="15"/>
  <c r="AG60" i="15"/>
  <c r="AJ60" i="15"/>
  <c r="X56" i="15"/>
  <c r="X57" i="15"/>
  <c r="X58" i="15"/>
  <c r="Z59" i="15"/>
  <c r="AC59" i="15"/>
  <c r="Z60" i="15"/>
  <c r="AC60" i="15"/>
  <c r="AB62" i="15"/>
  <c r="L7" i="15"/>
  <c r="F59" i="15"/>
  <c r="AM56" i="15"/>
  <c r="AF57" i="15" s="1"/>
  <c r="E41" i="15"/>
  <c r="X41" i="15" s="1"/>
  <c r="J61" i="15"/>
  <c r="AC61" i="15" s="1"/>
  <c r="AC77" i="15" s="1"/>
  <c r="I62" i="15"/>
  <c r="I64" i="15"/>
  <c r="AB64" i="15" s="1"/>
  <c r="AB48" i="15"/>
  <c r="AB47" i="15"/>
  <c r="I63" i="15" s="1"/>
  <c r="AB63" i="15" s="1"/>
  <c r="AB45" i="15"/>
  <c r="I61" i="15" s="1"/>
  <c r="AB61" i="15" s="1"/>
  <c r="AJ45" i="15"/>
  <c r="Q61" i="15" s="1"/>
  <c r="AJ61" i="15" s="1"/>
  <c r="AJ77" i="15" s="1"/>
  <c r="AC45" i="15"/>
  <c r="AJ44" i="15"/>
  <c r="AC44" i="15"/>
  <c r="Y41" i="15"/>
  <c r="X40" i="15"/>
  <c r="I40" i="15"/>
  <c r="AB40" i="15" s="1"/>
  <c r="AB56" i="15" s="1"/>
  <c r="I72" i="15" s="1"/>
  <c r="H40" i="15"/>
  <c r="AA40" i="15" s="1"/>
  <c r="H56" i="15" s="1"/>
  <c r="AA56" i="15" s="1"/>
  <c r="AA72" i="15" s="1"/>
  <c r="AG30" i="15"/>
  <c r="AG31" i="15"/>
  <c r="AG32" i="15"/>
  <c r="AG29" i="15"/>
  <c r="AE33" i="16"/>
  <c r="AE34" i="16" s="1"/>
  <c r="AE32" i="16"/>
  <c r="AF31" i="16"/>
  <c r="AF32" i="16" s="1"/>
  <c r="AF33" i="16" s="1"/>
  <c r="AF34" i="16" s="1"/>
  <c r="AE31" i="16"/>
  <c r="AI23" i="16"/>
  <c r="AI24" i="16" s="1"/>
  <c r="AH23" i="16"/>
  <c r="AC23" i="16"/>
  <c r="AC24" i="16" s="1"/>
  <c r="AC25" i="16" s="1"/>
  <c r="AB22" i="16"/>
  <c r="AB23" i="16" s="1"/>
  <c r="AC21" i="16"/>
  <c r="AC22" i="16" s="1"/>
  <c r="AB21" i="16"/>
  <c r="Z18" i="16"/>
  <c r="Z19" i="16" s="1"/>
  <c r="Y18" i="16"/>
  <c r="C3" i="16"/>
  <c r="B3" i="16" s="1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57" i="16" s="1"/>
  <c r="A258" i="16" s="1"/>
  <c r="A259" i="16" s="1"/>
  <c r="A260" i="16" s="1"/>
  <c r="A261" i="16" s="1"/>
  <c r="A262" i="16" s="1"/>
  <c r="A263" i="16" s="1"/>
  <c r="A264" i="16" s="1"/>
  <c r="A265" i="16" s="1"/>
  <c r="A266" i="16" s="1"/>
  <c r="A267" i="16" s="1"/>
  <c r="A268" i="16" s="1"/>
  <c r="A269" i="16" s="1"/>
  <c r="A270" i="16" s="1"/>
  <c r="A271" i="16" s="1"/>
  <c r="A272" i="16" s="1"/>
  <c r="A273" i="16" s="1"/>
  <c r="A274" i="16" s="1"/>
  <c r="A275" i="16" s="1"/>
  <c r="A276" i="16" s="1"/>
  <c r="A277" i="16" s="1"/>
  <c r="A278" i="16" s="1"/>
  <c r="A279" i="16" s="1"/>
  <c r="A280" i="16" s="1"/>
  <c r="A281" i="16" s="1"/>
  <c r="A282" i="16" s="1"/>
  <c r="A283" i="16" s="1"/>
  <c r="A284" i="16" s="1"/>
  <c r="A285" i="16" s="1"/>
  <c r="A286" i="16" s="1"/>
  <c r="A287" i="16" s="1"/>
  <c r="A288" i="16" s="1"/>
  <c r="AJ27" i="15"/>
  <c r="AI27" i="15"/>
  <c r="AH27" i="15"/>
  <c r="AG27" i="15"/>
  <c r="AF27" i="15"/>
  <c r="AE27" i="15"/>
  <c r="AD27" i="15"/>
  <c r="AK27" i="15" s="1"/>
  <c r="AC27" i="15"/>
  <c r="AB27" i="15"/>
  <c r="AA27" i="15"/>
  <c r="Z27" i="15"/>
  <c r="G43" i="15" s="1"/>
  <c r="Z43" i="15" s="1"/>
  <c r="Y27" i="15"/>
  <c r="X27" i="15"/>
  <c r="W27" i="15"/>
  <c r="AJ26" i="15"/>
  <c r="AI26" i="15"/>
  <c r="AH26" i="15"/>
  <c r="AG26" i="15"/>
  <c r="AF26" i="15"/>
  <c r="AE26" i="15"/>
  <c r="AD26" i="15"/>
  <c r="AK26" i="15" s="1"/>
  <c r="AC26" i="15"/>
  <c r="AB26" i="15"/>
  <c r="AA26" i="15"/>
  <c r="Z26" i="15"/>
  <c r="Y26" i="15"/>
  <c r="F42" i="15" s="1"/>
  <c r="Y42" i="15" s="1"/>
  <c r="X26" i="15"/>
  <c r="E42" i="15" s="1"/>
  <c r="X42" i="15" s="1"/>
  <c r="W26" i="15"/>
  <c r="AJ25" i="15"/>
  <c r="AI25" i="15"/>
  <c r="AH25" i="15"/>
  <c r="AG25" i="15"/>
  <c r="AF25" i="15"/>
  <c r="AE25" i="15"/>
  <c r="AD25" i="15"/>
  <c r="AK25" i="15" s="1"/>
  <c r="AC25" i="15"/>
  <c r="AB25" i="15"/>
  <c r="AA25" i="15"/>
  <c r="Z25" i="15"/>
  <c r="Y25" i="15"/>
  <c r="F41" i="15" s="1"/>
  <c r="X25" i="15"/>
  <c r="W25" i="15"/>
  <c r="AK24" i="15"/>
  <c r="AJ24" i="15"/>
  <c r="Q40" i="15" s="1"/>
  <c r="AI24" i="15"/>
  <c r="P40" i="15" s="1"/>
  <c r="AI40" i="15" s="1"/>
  <c r="AI56" i="15" s="1"/>
  <c r="AH24" i="15"/>
  <c r="O40" i="15" s="1"/>
  <c r="AH40" i="15" s="1"/>
  <c r="O56" i="15" s="1"/>
  <c r="AH56" i="15" s="1"/>
  <c r="AH72" i="15" s="1"/>
  <c r="AG24" i="15"/>
  <c r="N40" i="15" s="1"/>
  <c r="AG40" i="15" s="1"/>
  <c r="N56" i="15" s="1"/>
  <c r="AG56" i="15" s="1"/>
  <c r="AF24" i="15"/>
  <c r="M40" i="15" s="1"/>
  <c r="AF40" i="15" s="1"/>
  <c r="AE24" i="15"/>
  <c r="L40" i="15" s="1"/>
  <c r="AE40" i="15" s="1"/>
  <c r="AD24" i="15"/>
  <c r="K40" i="15" s="1"/>
  <c r="AD40" i="15" s="1"/>
  <c r="K56" i="15" s="1"/>
  <c r="AD56" i="15" s="1"/>
  <c r="AC24" i="15"/>
  <c r="J40" i="15" s="1"/>
  <c r="AC40" i="15" s="1"/>
  <c r="J56" i="15" s="1"/>
  <c r="AC56" i="15" s="1"/>
  <c r="AC72" i="15" s="1"/>
  <c r="AB24" i="15"/>
  <c r="AA24" i="15"/>
  <c r="Z24" i="15"/>
  <c r="G40" i="15" s="1"/>
  <c r="Z40" i="15" s="1"/>
  <c r="G56" i="15" s="1"/>
  <c r="Z56" i="15" s="1"/>
  <c r="Z72" i="15" s="1"/>
  <c r="Y24" i="15"/>
  <c r="F40" i="15" s="1"/>
  <c r="Y40" i="15" s="1"/>
  <c r="X24" i="15"/>
  <c r="E40" i="15" s="1"/>
  <c r="W24" i="15"/>
  <c r="D40" i="15" s="1"/>
  <c r="W40" i="15" s="1"/>
  <c r="D56" i="15" s="1"/>
  <c r="W56" i="15" s="1"/>
  <c r="W72" i="15" s="1"/>
  <c r="R27" i="15"/>
  <c r="R26" i="15"/>
  <c r="R25" i="15"/>
  <c r="M16" i="15"/>
  <c r="P72" i="15" l="1"/>
  <c r="AI72" i="15" s="1"/>
  <c r="AB72" i="15"/>
  <c r="AP72" i="15"/>
  <c r="AG72" i="15"/>
  <c r="R40" i="15"/>
  <c r="AJ40" i="15"/>
  <c r="Q56" i="15" s="1"/>
  <c r="AJ56" i="15" s="1"/>
  <c r="AJ72" i="15" s="1"/>
  <c r="AD72" i="15"/>
  <c r="R72" i="15"/>
  <c r="AF73" i="15"/>
  <c r="AF60" i="15"/>
  <c r="AF76" i="15"/>
  <c r="AF56" i="15"/>
  <c r="AF59" i="15"/>
  <c r="AF72" i="15"/>
  <c r="AF74" i="15"/>
  <c r="AF75" i="15"/>
  <c r="AF58" i="15"/>
  <c r="AK40" i="15"/>
  <c r="AF35" i="16"/>
  <c r="AE35" i="16"/>
  <c r="AH25" i="16"/>
  <c r="AI25" i="16"/>
  <c r="AC26" i="16"/>
  <c r="Z20" i="16"/>
  <c r="AB24" i="16"/>
  <c r="AB25" i="16" s="1"/>
  <c r="AB26" i="16" s="1"/>
  <c r="AH24" i="16"/>
  <c r="C4" i="16"/>
  <c r="Y19" i="16"/>
  <c r="Y20" i="16" s="1"/>
  <c r="AK72" i="15" l="1"/>
  <c r="AI26" i="16"/>
  <c r="AH26" i="16"/>
  <c r="B4" i="16"/>
  <c r="C5" i="16"/>
  <c r="Y21" i="16"/>
  <c r="Z21" i="16"/>
  <c r="AF36" i="16"/>
  <c r="AE36" i="16"/>
  <c r="AB27" i="16"/>
  <c r="AC27" i="16"/>
  <c r="AE37" i="16" l="1"/>
  <c r="AF37" i="16"/>
  <c r="C6" i="16"/>
  <c r="B5" i="16"/>
  <c r="Y22" i="16"/>
  <c r="Z22" i="16"/>
  <c r="AC28" i="16"/>
  <c r="AB28" i="16"/>
  <c r="AI27" i="16"/>
  <c r="AH27" i="16"/>
  <c r="C7" i="16" l="1"/>
  <c r="B6" i="16"/>
  <c r="AE38" i="16"/>
  <c r="AF38" i="16"/>
  <c r="AC29" i="16"/>
  <c r="AB29" i="16"/>
  <c r="AH28" i="16"/>
  <c r="AI28" i="16"/>
  <c r="Z23" i="16"/>
  <c r="Y23" i="16"/>
  <c r="AE39" i="16" l="1"/>
  <c r="AF39" i="16"/>
  <c r="Y24" i="16"/>
  <c r="Z24" i="16"/>
  <c r="AI29" i="16"/>
  <c r="AH29" i="16"/>
  <c r="C8" i="16"/>
  <c r="B7" i="16"/>
  <c r="AB30" i="16"/>
  <c r="AC30" i="16"/>
  <c r="AI30" i="16" l="1"/>
  <c r="AH30" i="16"/>
  <c r="C9" i="16"/>
  <c r="B8" i="16"/>
  <c r="AF40" i="16"/>
  <c r="AE40" i="16"/>
  <c r="Y25" i="16"/>
  <c r="Z25" i="16"/>
  <c r="AB31" i="16"/>
  <c r="AC31" i="16"/>
  <c r="AC32" i="16" l="1"/>
  <c r="AB32" i="16"/>
  <c r="AH31" i="16"/>
  <c r="AI31" i="16"/>
  <c r="Z26" i="16"/>
  <c r="Y26" i="16"/>
  <c r="AF41" i="16"/>
  <c r="AE41" i="16"/>
  <c r="B9" i="16"/>
  <c r="C10" i="16"/>
  <c r="AF42" i="16" l="1"/>
  <c r="AE42" i="16"/>
  <c r="Z27" i="16"/>
  <c r="Y27" i="16"/>
  <c r="AH32" i="16"/>
  <c r="AI32" i="16"/>
  <c r="B10" i="16"/>
  <c r="C11" i="16"/>
  <c r="AC33" i="16"/>
  <c r="AB33" i="16"/>
  <c r="AB34" i="16" l="1"/>
  <c r="AC34" i="16"/>
  <c r="AF43" i="16"/>
  <c r="AE43" i="16"/>
  <c r="B11" i="16"/>
  <c r="C12" i="16"/>
  <c r="AH33" i="16"/>
  <c r="AI33" i="16"/>
  <c r="Z28" i="16"/>
  <c r="Y28" i="16"/>
  <c r="B12" i="16" l="1"/>
  <c r="C13" i="16"/>
  <c r="Y29" i="16"/>
  <c r="Z29" i="16"/>
  <c r="AI34" i="16"/>
  <c r="AH34" i="16"/>
  <c r="AF44" i="16"/>
  <c r="AE44" i="16"/>
  <c r="AB35" i="16"/>
  <c r="AC35" i="16"/>
  <c r="AE45" i="16" l="1"/>
  <c r="AF45" i="16"/>
  <c r="AH35" i="16"/>
  <c r="AI35" i="16"/>
  <c r="Z30" i="16"/>
  <c r="Y30" i="16"/>
  <c r="AB36" i="16"/>
  <c r="AC36" i="16"/>
  <c r="C14" i="16"/>
  <c r="B13" i="16"/>
  <c r="AI36" i="16" l="1"/>
  <c r="AH36" i="16"/>
  <c r="AC37" i="16"/>
  <c r="AB37" i="16"/>
  <c r="AE46" i="16"/>
  <c r="AF46" i="16"/>
  <c r="Z31" i="16"/>
  <c r="Y31" i="16"/>
  <c r="C15" i="16"/>
  <c r="B14" i="16"/>
  <c r="AC38" i="16" l="1"/>
  <c r="AB38" i="16"/>
  <c r="Y32" i="16"/>
  <c r="Z32" i="16"/>
  <c r="AE47" i="16"/>
  <c r="AF47" i="16"/>
  <c r="C16" i="16"/>
  <c r="B15" i="16"/>
  <c r="AI37" i="16"/>
  <c r="AH37" i="16"/>
  <c r="AF48" i="16" l="1"/>
  <c r="AE48" i="16"/>
  <c r="C17" i="16"/>
  <c r="B16" i="16"/>
  <c r="Y33" i="16"/>
  <c r="Z33" i="16"/>
  <c r="AI38" i="16"/>
  <c r="AH38" i="16"/>
  <c r="AC39" i="16"/>
  <c r="AB39" i="16"/>
  <c r="Y34" i="16" l="1"/>
  <c r="Z34" i="16"/>
  <c r="B17" i="16"/>
  <c r="C18" i="16"/>
  <c r="AH39" i="16"/>
  <c r="AI39" i="16"/>
  <c r="AC40" i="16"/>
  <c r="AB40" i="16"/>
  <c r="AE49" i="16"/>
  <c r="AF49" i="16"/>
  <c r="AC41" i="16" l="1"/>
  <c r="AB41" i="16"/>
  <c r="B18" i="16"/>
  <c r="C19" i="16"/>
  <c r="AF50" i="16"/>
  <c r="AE50" i="16"/>
  <c r="Z35" i="16"/>
  <c r="Y35" i="16"/>
  <c r="AH40" i="16"/>
  <c r="AI40" i="16"/>
  <c r="Z36" i="16" l="1"/>
  <c r="Y36" i="16"/>
  <c r="C20" i="16"/>
  <c r="B19" i="16"/>
  <c r="AH41" i="16"/>
  <c r="AI41" i="16"/>
  <c r="AF51" i="16"/>
  <c r="AE51" i="16"/>
  <c r="AC42" i="16"/>
  <c r="AB42" i="16"/>
  <c r="AI42" i="16" l="1"/>
  <c r="AH42" i="16"/>
  <c r="C21" i="16"/>
  <c r="B20" i="16"/>
  <c r="AF52" i="16"/>
  <c r="AE52" i="16"/>
  <c r="AB43" i="16"/>
  <c r="AC43" i="16"/>
  <c r="Y37" i="16"/>
  <c r="Z37" i="16"/>
  <c r="C22" i="16" l="1"/>
  <c r="B21" i="16"/>
  <c r="Z38" i="16"/>
  <c r="Y38" i="16"/>
  <c r="AB44" i="16"/>
  <c r="AC44" i="16"/>
  <c r="AE53" i="16"/>
  <c r="AF53" i="16"/>
  <c r="AH43" i="16"/>
  <c r="AI43" i="16"/>
  <c r="C23" i="16" l="1"/>
  <c r="B22" i="16"/>
  <c r="Z39" i="16"/>
  <c r="Y39" i="16"/>
  <c r="AE54" i="16"/>
  <c r="AF54" i="16"/>
  <c r="AB45" i="16"/>
  <c r="AC45" i="16"/>
  <c r="AI44" i="16"/>
  <c r="AH44" i="16"/>
  <c r="B23" i="16" l="1"/>
  <c r="C24" i="16"/>
  <c r="AI45" i="16"/>
  <c r="AH45" i="16"/>
  <c r="AC46" i="16"/>
  <c r="AB46" i="16"/>
  <c r="AF55" i="16"/>
  <c r="AE55" i="16"/>
  <c r="Y40" i="16"/>
  <c r="Z40" i="16"/>
  <c r="AF56" i="16" l="1"/>
  <c r="AE56" i="16"/>
  <c r="AI46" i="16"/>
  <c r="AH46" i="16"/>
  <c r="AB47" i="16"/>
  <c r="AC47" i="16"/>
  <c r="Y41" i="16"/>
  <c r="Z41" i="16"/>
  <c r="C25" i="16"/>
  <c r="B24" i="16"/>
  <c r="B25" i="16" l="1"/>
  <c r="C26" i="16"/>
  <c r="Y42" i="16"/>
  <c r="Z42" i="16"/>
  <c r="AC48" i="16"/>
  <c r="AB48" i="16"/>
  <c r="AH47" i="16"/>
  <c r="AI47" i="16"/>
  <c r="AF57" i="16"/>
  <c r="AE57" i="16"/>
  <c r="AH48" i="16" l="1"/>
  <c r="AI48" i="16"/>
  <c r="AC49" i="16"/>
  <c r="AB49" i="16"/>
  <c r="B26" i="16"/>
  <c r="C27" i="16"/>
  <c r="Z43" i="16"/>
  <c r="Y43" i="16"/>
  <c r="AF58" i="16"/>
  <c r="AE58" i="16"/>
  <c r="AF59" i="16" l="1"/>
  <c r="AE59" i="16"/>
  <c r="B27" i="16"/>
  <c r="C28" i="16"/>
  <c r="AC50" i="16"/>
  <c r="AB50" i="16"/>
  <c r="Z44" i="16"/>
  <c r="Y44" i="16"/>
  <c r="AI49" i="16"/>
  <c r="AH49" i="16"/>
  <c r="AI50" i="16" l="1"/>
  <c r="AH50" i="16"/>
  <c r="AB51" i="16"/>
  <c r="AC51" i="16"/>
  <c r="AF60" i="16"/>
  <c r="AE60" i="16"/>
  <c r="Z45" i="16"/>
  <c r="Y45" i="16"/>
  <c r="B28" i="16"/>
  <c r="C29" i="16"/>
  <c r="Z46" i="16" l="1"/>
  <c r="Y46" i="16"/>
  <c r="AE61" i="16"/>
  <c r="AF61" i="16"/>
  <c r="AB52" i="16"/>
  <c r="AC52" i="16"/>
  <c r="C30" i="16"/>
  <c r="B29" i="16"/>
  <c r="AI51" i="16"/>
  <c r="AH51" i="16"/>
  <c r="AI52" i="16" l="1"/>
  <c r="AH52" i="16"/>
  <c r="Z47" i="16"/>
  <c r="Y47" i="16"/>
  <c r="B30" i="16"/>
  <c r="C31" i="16"/>
  <c r="AE62" i="16"/>
  <c r="AF62" i="16"/>
  <c r="AB53" i="16"/>
  <c r="AC53" i="16"/>
  <c r="AF63" i="16" l="1"/>
  <c r="AE63" i="16"/>
  <c r="B31" i="16"/>
  <c r="C32" i="16"/>
  <c r="Z48" i="16"/>
  <c r="Y48" i="16"/>
  <c r="AC54" i="16"/>
  <c r="AB54" i="16"/>
  <c r="AI53" i="16"/>
  <c r="AH53" i="16"/>
  <c r="B32" i="16" l="1"/>
  <c r="C33" i="16"/>
  <c r="AB55" i="16"/>
  <c r="AC55" i="16"/>
  <c r="Y49" i="16"/>
  <c r="Z49" i="16"/>
  <c r="AH54" i="16"/>
  <c r="AI54" i="16"/>
  <c r="AE64" i="16"/>
  <c r="AF64" i="16"/>
  <c r="Y50" i="16" l="1"/>
  <c r="Z50" i="16"/>
  <c r="AH55" i="16"/>
  <c r="AI55" i="16"/>
  <c r="AC56" i="16"/>
  <c r="AB56" i="16"/>
  <c r="AF65" i="16"/>
  <c r="AE65" i="16"/>
  <c r="C34" i="16"/>
  <c r="B33" i="16"/>
  <c r="AF66" i="16" l="1"/>
  <c r="AE66" i="16"/>
  <c r="AC57" i="16"/>
  <c r="AB57" i="16"/>
  <c r="AH56" i="16"/>
  <c r="AI56" i="16"/>
  <c r="Z51" i="16"/>
  <c r="Y51" i="16"/>
  <c r="B34" i="16"/>
  <c r="C35" i="16"/>
  <c r="AI57" i="16" l="1"/>
  <c r="AH57" i="16"/>
  <c r="C36" i="16"/>
  <c r="B35" i="16"/>
  <c r="Z52" i="16"/>
  <c r="Y52" i="16"/>
  <c r="AC58" i="16"/>
  <c r="AB58" i="16"/>
  <c r="AF67" i="16"/>
  <c r="AE67" i="16"/>
  <c r="AB59" i="16" l="1"/>
  <c r="AC59" i="16"/>
  <c r="Y53" i="16"/>
  <c r="Z53" i="16"/>
  <c r="C37" i="16"/>
  <c r="B36" i="16"/>
  <c r="AF68" i="16"/>
  <c r="AE68" i="16"/>
  <c r="AI58" i="16"/>
  <c r="AH58" i="16"/>
  <c r="AE69" i="16" l="1"/>
  <c r="AF69" i="16"/>
  <c r="B37" i="16"/>
  <c r="C38" i="16"/>
  <c r="Z54" i="16"/>
  <c r="Y54" i="16"/>
  <c r="AB60" i="16"/>
  <c r="AC60" i="16"/>
  <c r="AI59" i="16"/>
  <c r="AH59" i="16"/>
  <c r="AI60" i="16" l="1"/>
  <c r="AH60" i="16"/>
  <c r="AC61" i="16"/>
  <c r="AB61" i="16"/>
  <c r="Z55" i="16"/>
  <c r="Y55" i="16"/>
  <c r="B38" i="16"/>
  <c r="C39" i="16"/>
  <c r="AF70" i="16"/>
  <c r="AE70" i="16"/>
  <c r="Z56" i="16" l="1"/>
  <c r="Y56" i="16"/>
  <c r="AC62" i="16"/>
  <c r="AB62" i="16"/>
  <c r="B39" i="16"/>
  <c r="C40" i="16"/>
  <c r="AF71" i="16"/>
  <c r="AE71" i="16"/>
  <c r="AI61" i="16"/>
  <c r="AH61" i="16"/>
  <c r="AF72" i="16" l="1"/>
  <c r="AE72" i="16"/>
  <c r="AC63" i="16"/>
  <c r="AB63" i="16"/>
  <c r="B40" i="16"/>
  <c r="C41" i="16"/>
  <c r="AH62" i="16"/>
  <c r="AI62" i="16"/>
  <c r="Y57" i="16"/>
  <c r="Z57" i="16"/>
  <c r="C42" i="16" l="1"/>
  <c r="B41" i="16"/>
  <c r="AH63" i="16"/>
  <c r="AI63" i="16"/>
  <c r="AC64" i="16"/>
  <c r="AB64" i="16"/>
  <c r="Y58" i="16"/>
  <c r="Z58" i="16"/>
  <c r="AF73" i="16"/>
  <c r="AE73" i="16"/>
  <c r="Y59" i="16" l="1"/>
  <c r="Z59" i="16"/>
  <c r="AC65" i="16"/>
  <c r="AB65" i="16"/>
  <c r="AI64" i="16"/>
  <c r="AH64" i="16"/>
  <c r="AF74" i="16"/>
  <c r="AE74" i="16"/>
  <c r="C43" i="16"/>
  <c r="B42" i="16"/>
  <c r="C44" i="16" l="1"/>
  <c r="B43" i="16"/>
  <c r="AE75" i="16"/>
  <c r="AF75" i="16"/>
  <c r="AI65" i="16"/>
  <c r="AH65" i="16"/>
  <c r="AC66" i="16"/>
  <c r="AB66" i="16"/>
  <c r="Z60" i="16"/>
  <c r="Y60" i="16"/>
  <c r="C45" i="16" l="1"/>
  <c r="B44" i="16"/>
  <c r="AI66" i="16"/>
  <c r="AH66" i="16"/>
  <c r="AF76" i="16"/>
  <c r="AE76" i="16"/>
  <c r="Y61" i="16"/>
  <c r="Z61" i="16"/>
  <c r="AB67" i="16"/>
  <c r="AC67" i="16"/>
  <c r="AI67" i="16" l="1"/>
  <c r="AH67" i="16"/>
  <c r="Z62" i="16"/>
  <c r="Y62" i="16"/>
  <c r="AE77" i="16"/>
  <c r="AF77" i="16"/>
  <c r="AB68" i="16"/>
  <c r="AC68" i="16"/>
  <c r="B45" i="16"/>
  <c r="C46" i="16"/>
  <c r="AC69" i="16" l="1"/>
  <c r="AB69" i="16"/>
  <c r="Z63" i="16"/>
  <c r="Y63" i="16"/>
  <c r="AE78" i="16"/>
  <c r="AF78" i="16"/>
  <c r="C47" i="16"/>
  <c r="B46" i="16"/>
  <c r="AI68" i="16"/>
  <c r="AH68" i="16"/>
  <c r="AH69" i="16" l="1"/>
  <c r="AI69" i="16"/>
  <c r="AB70" i="16"/>
  <c r="AC70" i="16"/>
  <c r="B47" i="16"/>
  <c r="C48" i="16"/>
  <c r="AF79" i="16"/>
  <c r="AE79" i="16"/>
  <c r="Z64" i="16"/>
  <c r="Y64" i="16"/>
  <c r="AE80" i="16" l="1"/>
  <c r="AF80" i="16"/>
  <c r="Y65" i="16"/>
  <c r="Z65" i="16"/>
  <c r="AC71" i="16"/>
  <c r="AB71" i="16"/>
  <c r="B48" i="16"/>
  <c r="C49" i="16"/>
  <c r="AI70" i="16"/>
  <c r="AH70" i="16"/>
  <c r="AC72" i="16" l="1"/>
  <c r="AB72" i="16"/>
  <c r="Z66" i="16"/>
  <c r="Y66" i="16"/>
  <c r="AF81" i="16"/>
  <c r="AE81" i="16"/>
  <c r="C50" i="16"/>
  <c r="B49" i="16"/>
  <c r="AH71" i="16"/>
  <c r="AI71" i="16"/>
  <c r="Z67" i="16" l="1"/>
  <c r="Y67" i="16"/>
  <c r="C51" i="16"/>
  <c r="B50" i="16"/>
  <c r="AF82" i="16"/>
  <c r="AE82" i="16"/>
  <c r="AI72" i="16"/>
  <c r="AH72" i="16"/>
  <c r="AC73" i="16"/>
  <c r="AB73" i="16"/>
  <c r="AI73" i="16" l="1"/>
  <c r="AH73" i="16"/>
  <c r="C52" i="16"/>
  <c r="B51" i="16"/>
  <c r="AF83" i="16"/>
  <c r="AE83" i="16"/>
  <c r="AC74" i="16"/>
  <c r="AB74" i="16"/>
  <c r="Z68" i="16"/>
  <c r="Y68" i="16"/>
  <c r="AB75" i="16" l="1"/>
  <c r="AC75" i="16"/>
  <c r="AF84" i="16"/>
  <c r="AE84" i="16"/>
  <c r="C53" i="16"/>
  <c r="B52" i="16"/>
  <c r="Z69" i="16"/>
  <c r="Y69" i="16"/>
  <c r="AH74" i="16"/>
  <c r="AI74" i="16"/>
  <c r="B53" i="16" l="1"/>
  <c r="C54" i="16"/>
  <c r="AF85" i="16"/>
  <c r="AE85" i="16"/>
  <c r="Z70" i="16"/>
  <c r="Y70" i="16"/>
  <c r="AC76" i="16"/>
  <c r="AB76" i="16"/>
  <c r="AI75" i="16"/>
  <c r="AH75" i="16"/>
  <c r="AC77" i="16" l="1"/>
  <c r="AB77" i="16"/>
  <c r="AF86" i="16"/>
  <c r="AE86" i="16"/>
  <c r="Y71" i="16"/>
  <c r="Z71" i="16"/>
  <c r="C55" i="16"/>
  <c r="B54" i="16"/>
  <c r="AI76" i="16"/>
  <c r="AH76" i="16"/>
  <c r="B55" i="16" l="1"/>
  <c r="C56" i="16"/>
  <c r="AF87" i="16"/>
  <c r="AE87" i="16"/>
  <c r="Z72" i="16"/>
  <c r="Y72" i="16"/>
  <c r="AI77" i="16"/>
  <c r="AH77" i="16"/>
  <c r="AC78" i="16"/>
  <c r="AB78" i="16"/>
  <c r="AI78" i="16" l="1"/>
  <c r="AH78" i="16"/>
  <c r="AE88" i="16"/>
  <c r="AF88" i="16"/>
  <c r="B56" i="16"/>
  <c r="C57" i="16"/>
  <c r="Y73" i="16"/>
  <c r="Z73" i="16"/>
  <c r="AC79" i="16"/>
  <c r="AB79" i="16"/>
  <c r="Y74" i="16" l="1"/>
  <c r="Z74" i="16"/>
  <c r="C58" i="16"/>
  <c r="B57" i="16"/>
  <c r="AF89" i="16"/>
  <c r="AE89" i="16"/>
  <c r="AC80" i="16"/>
  <c r="AB80" i="16"/>
  <c r="AI79" i="16"/>
  <c r="AH79" i="16"/>
  <c r="AF90" i="16" l="1"/>
  <c r="AE90" i="16"/>
  <c r="B58" i="16"/>
  <c r="C59" i="16"/>
  <c r="AC81" i="16"/>
  <c r="AB81" i="16"/>
  <c r="Z75" i="16"/>
  <c r="Y75" i="16"/>
  <c r="AI80" i="16"/>
  <c r="AH80" i="16"/>
  <c r="C60" i="16" l="1"/>
  <c r="B59" i="16"/>
  <c r="Y76" i="16"/>
  <c r="Z76" i="16"/>
  <c r="AC82" i="16"/>
  <c r="AB82" i="16"/>
  <c r="AI81" i="16"/>
  <c r="AH81" i="16"/>
  <c r="AE91" i="16"/>
  <c r="AF91" i="16"/>
  <c r="AC83" i="16" l="1"/>
  <c r="AB83" i="16"/>
  <c r="AH82" i="16"/>
  <c r="AI82" i="16"/>
  <c r="Z77" i="16"/>
  <c r="Y77" i="16"/>
  <c r="AF92" i="16"/>
  <c r="AE92" i="16"/>
  <c r="C61" i="16"/>
  <c r="B60" i="16"/>
  <c r="AF93" i="16" l="1"/>
  <c r="AE93" i="16"/>
  <c r="AI83" i="16"/>
  <c r="AH83" i="16"/>
  <c r="Z78" i="16"/>
  <c r="Y78" i="16"/>
  <c r="B61" i="16"/>
  <c r="C62" i="16"/>
  <c r="AC84" i="16"/>
  <c r="AB84" i="16"/>
  <c r="C63" i="16" l="1"/>
  <c r="B62" i="16"/>
  <c r="Y79" i="16"/>
  <c r="Z79" i="16"/>
  <c r="AI84" i="16"/>
  <c r="AH84" i="16"/>
  <c r="AC85" i="16"/>
  <c r="AB85" i="16"/>
  <c r="AE94" i="16"/>
  <c r="AF94" i="16"/>
  <c r="AB86" i="16" l="1"/>
  <c r="AC86" i="16"/>
  <c r="AH85" i="16"/>
  <c r="AI85" i="16"/>
  <c r="Z80" i="16"/>
  <c r="Y80" i="16"/>
  <c r="AF95" i="16"/>
  <c r="AE95" i="16"/>
  <c r="B63" i="16"/>
  <c r="C64" i="16"/>
  <c r="AE96" i="16" l="1"/>
  <c r="AF96" i="16"/>
  <c r="Z81" i="16"/>
  <c r="Y81" i="16"/>
  <c r="AC87" i="16"/>
  <c r="AB87" i="16"/>
  <c r="AI86" i="16"/>
  <c r="AH86" i="16"/>
  <c r="C65" i="16"/>
  <c r="B64" i="16"/>
  <c r="AC88" i="16" l="1"/>
  <c r="AB88" i="16"/>
  <c r="AI87" i="16"/>
  <c r="AH87" i="16"/>
  <c r="Y82" i="16"/>
  <c r="Z82" i="16"/>
  <c r="AF97" i="16"/>
  <c r="AE97" i="16"/>
  <c r="B65" i="16"/>
  <c r="C66" i="16"/>
  <c r="Z83" i="16" l="1"/>
  <c r="Y83" i="16"/>
  <c r="AF98" i="16"/>
  <c r="AE98" i="16"/>
  <c r="C67" i="16"/>
  <c r="B66" i="16"/>
  <c r="AH88" i="16"/>
  <c r="AI88" i="16"/>
  <c r="AC89" i="16"/>
  <c r="AB89" i="16"/>
  <c r="C68" i="16" l="1"/>
  <c r="B67" i="16"/>
  <c r="AI89" i="16"/>
  <c r="AH89" i="16"/>
  <c r="AE99" i="16"/>
  <c r="AF99" i="16"/>
  <c r="AC90" i="16"/>
  <c r="AB90" i="16"/>
  <c r="Y84" i="16"/>
  <c r="Z84" i="16"/>
  <c r="AC91" i="16" l="1"/>
  <c r="AB91" i="16"/>
  <c r="AF100" i="16"/>
  <c r="AE100" i="16"/>
  <c r="AH90" i="16"/>
  <c r="AI90" i="16"/>
  <c r="Z85" i="16"/>
  <c r="Y85" i="16"/>
  <c r="B68" i="16"/>
  <c r="C69" i="16"/>
  <c r="Z86" i="16" l="1"/>
  <c r="Y86" i="16"/>
  <c r="AF101" i="16"/>
  <c r="AE101" i="16"/>
  <c r="AI91" i="16"/>
  <c r="AH91" i="16"/>
  <c r="C70" i="16"/>
  <c r="B69" i="16"/>
  <c r="AC92" i="16"/>
  <c r="AB92" i="16"/>
  <c r="AF102" i="16" l="1"/>
  <c r="AE102" i="16"/>
  <c r="B70" i="16"/>
  <c r="C71" i="16"/>
  <c r="AI92" i="16"/>
  <c r="AH92" i="16"/>
  <c r="AC93" i="16"/>
  <c r="AB93" i="16"/>
  <c r="Z87" i="16"/>
  <c r="Y87" i="16"/>
  <c r="B71" i="16" l="1"/>
  <c r="C72" i="16"/>
  <c r="AB94" i="16"/>
  <c r="AC94" i="16"/>
  <c r="AI93" i="16"/>
  <c r="AH93" i="16"/>
  <c r="Z88" i="16"/>
  <c r="Y88" i="16"/>
  <c r="AF103" i="16"/>
  <c r="AE103" i="16"/>
  <c r="C73" i="16" l="1"/>
  <c r="B72" i="16"/>
  <c r="Z89" i="16"/>
  <c r="Y89" i="16"/>
  <c r="AI94" i="16"/>
  <c r="AH94" i="16"/>
  <c r="AC95" i="16"/>
  <c r="AB95" i="16"/>
  <c r="AF104" i="16"/>
  <c r="AE104" i="16"/>
  <c r="AC96" i="16" l="1"/>
  <c r="AB96" i="16"/>
  <c r="Z90" i="16"/>
  <c r="Y90" i="16"/>
  <c r="AI95" i="16"/>
  <c r="AH95" i="16"/>
  <c r="AF105" i="16"/>
  <c r="AE105" i="16"/>
  <c r="B73" i="16"/>
  <c r="C74" i="16"/>
  <c r="AF106" i="16" l="1"/>
  <c r="AE106" i="16"/>
  <c r="AI96" i="16"/>
  <c r="AH96" i="16"/>
  <c r="Z91" i="16"/>
  <c r="Y91" i="16"/>
  <c r="C75" i="16"/>
  <c r="B74" i="16"/>
  <c r="AB97" i="16"/>
  <c r="AC97" i="16"/>
  <c r="C76" i="16" l="1"/>
  <c r="B75" i="16"/>
  <c r="Y92" i="16"/>
  <c r="Z92" i="16"/>
  <c r="AI97" i="16"/>
  <c r="AH97" i="16"/>
  <c r="AC98" i="16"/>
  <c r="AB98" i="16"/>
  <c r="AF107" i="16"/>
  <c r="AE107" i="16"/>
  <c r="AC99" i="16" l="1"/>
  <c r="AB99" i="16"/>
  <c r="AH98" i="16"/>
  <c r="AI98" i="16"/>
  <c r="Z93" i="16"/>
  <c r="Y93" i="16"/>
  <c r="AF108" i="16"/>
  <c r="AE108" i="16"/>
  <c r="B76" i="16"/>
  <c r="C77" i="16"/>
  <c r="AI99" i="16" l="1"/>
  <c r="AH99" i="16"/>
  <c r="AE109" i="16"/>
  <c r="AF109" i="16"/>
  <c r="Z94" i="16"/>
  <c r="Y94" i="16"/>
  <c r="C78" i="16"/>
  <c r="B77" i="16"/>
  <c r="AB100" i="16"/>
  <c r="AC100" i="16"/>
  <c r="C79" i="16" l="1"/>
  <c r="B78" i="16"/>
  <c r="AF110" i="16"/>
  <c r="AE110" i="16"/>
  <c r="Z95" i="16"/>
  <c r="Y95" i="16"/>
  <c r="AC101" i="16"/>
  <c r="AB101" i="16"/>
  <c r="AI100" i="16"/>
  <c r="AH100" i="16"/>
  <c r="Z96" i="16" l="1"/>
  <c r="Y96" i="16"/>
  <c r="AB102" i="16"/>
  <c r="AC102" i="16"/>
  <c r="AF111" i="16"/>
  <c r="AE111" i="16"/>
  <c r="AI101" i="16"/>
  <c r="AH101" i="16"/>
  <c r="B79" i="16"/>
  <c r="C80" i="16"/>
  <c r="AI102" i="16" l="1"/>
  <c r="AH102" i="16"/>
  <c r="AF112" i="16"/>
  <c r="AE112" i="16"/>
  <c r="AC103" i="16"/>
  <c r="AB103" i="16"/>
  <c r="C81" i="16"/>
  <c r="B80" i="16"/>
  <c r="Z97" i="16"/>
  <c r="Y97" i="16"/>
  <c r="AF113" i="16" l="1"/>
  <c r="AE113" i="16"/>
  <c r="B81" i="16"/>
  <c r="C82" i="16"/>
  <c r="AC104" i="16"/>
  <c r="AB104" i="16"/>
  <c r="Z98" i="16"/>
  <c r="Y98" i="16"/>
  <c r="AI103" i="16"/>
  <c r="AH103" i="16"/>
  <c r="Z99" i="16" l="1"/>
  <c r="Y99" i="16"/>
  <c r="B82" i="16"/>
  <c r="C83" i="16"/>
  <c r="AC105" i="16"/>
  <c r="AB105" i="16"/>
  <c r="AI104" i="16"/>
  <c r="AH104" i="16"/>
  <c r="AF114" i="16"/>
  <c r="AE114" i="16"/>
  <c r="AN89" i="15"/>
  <c r="AN88" i="15"/>
  <c r="AN56" i="15"/>
  <c r="H86" i="15"/>
  <c r="H85" i="15"/>
  <c r="I42" i="15"/>
  <c r="H87" i="15"/>
  <c r="AJ32" i="15"/>
  <c r="Q48" i="15" s="1"/>
  <c r="AI32" i="15"/>
  <c r="P48" i="15" s="1"/>
  <c r="AI48" i="15" s="1"/>
  <c r="P64" i="15" s="1"/>
  <c r="AI64" i="15" s="1"/>
  <c r="AH32" i="15"/>
  <c r="O48" i="15" s="1"/>
  <c r="AH48" i="15" s="1"/>
  <c r="O64" i="15" s="1"/>
  <c r="AH64" i="15" s="1"/>
  <c r="AH80" i="15" s="1"/>
  <c r="N48" i="15"/>
  <c r="AG48" i="15" s="1"/>
  <c r="N64" i="15" s="1"/>
  <c r="AG64" i="15" s="1"/>
  <c r="AG80" i="15" s="1"/>
  <c r="AF32" i="15"/>
  <c r="M48" i="15" s="1"/>
  <c r="AF48" i="15" s="1"/>
  <c r="M64" i="15" s="1"/>
  <c r="AF64" i="15" s="1"/>
  <c r="AF80" i="15" s="1"/>
  <c r="AE32" i="15"/>
  <c r="L48" i="15" s="1"/>
  <c r="AD32" i="15"/>
  <c r="K48" i="15" s="1"/>
  <c r="AD48" i="15" s="1"/>
  <c r="AC32" i="15"/>
  <c r="J48" i="15" s="1"/>
  <c r="AB32" i="15"/>
  <c r="I48" i="15" s="1"/>
  <c r="AA32" i="15"/>
  <c r="H48" i="15" s="1"/>
  <c r="AA48" i="15" s="1"/>
  <c r="H64" i="15" s="1"/>
  <c r="AA64" i="15" s="1"/>
  <c r="AA80" i="15" s="1"/>
  <c r="G48" i="15"/>
  <c r="Z48" i="15" s="1"/>
  <c r="G64" i="15" s="1"/>
  <c r="Z64" i="15" s="1"/>
  <c r="Z80" i="15" s="1"/>
  <c r="Y32" i="15"/>
  <c r="F48" i="15" s="1"/>
  <c r="Y48" i="15" s="1"/>
  <c r="F64" i="15" s="1"/>
  <c r="X32" i="15"/>
  <c r="E48" i="15" s="1"/>
  <c r="W32" i="15"/>
  <c r="D48" i="15" s="1"/>
  <c r="R32" i="15"/>
  <c r="AJ31" i="15"/>
  <c r="Q47" i="15" s="1"/>
  <c r="AI31" i="15"/>
  <c r="P47" i="15" s="1"/>
  <c r="AI47" i="15" s="1"/>
  <c r="P63" i="15" s="1"/>
  <c r="AI63" i="15" s="1"/>
  <c r="AH31" i="15"/>
  <c r="O47" i="15" s="1"/>
  <c r="AH47" i="15" s="1"/>
  <c r="O63" i="15" s="1"/>
  <c r="AH63" i="15" s="1"/>
  <c r="AH79" i="15" s="1"/>
  <c r="N47" i="15"/>
  <c r="AG47" i="15" s="1"/>
  <c r="N63" i="15" s="1"/>
  <c r="AG63" i="15" s="1"/>
  <c r="AG79" i="15" s="1"/>
  <c r="AF31" i="15"/>
  <c r="M47" i="15" s="1"/>
  <c r="AF47" i="15" s="1"/>
  <c r="M63" i="15" s="1"/>
  <c r="AF63" i="15" s="1"/>
  <c r="AF79" i="15" s="1"/>
  <c r="AE31" i="15"/>
  <c r="L47" i="15" s="1"/>
  <c r="AD31" i="15"/>
  <c r="K47" i="15" s="1"/>
  <c r="AD47" i="15" s="1"/>
  <c r="AC31" i="15"/>
  <c r="J47" i="15" s="1"/>
  <c r="AB31" i="15"/>
  <c r="I47" i="15" s="1"/>
  <c r="AA31" i="15"/>
  <c r="H47" i="15" s="1"/>
  <c r="AA47" i="15" s="1"/>
  <c r="H63" i="15" s="1"/>
  <c r="AA63" i="15" s="1"/>
  <c r="AA79" i="15" s="1"/>
  <c r="G47" i="15"/>
  <c r="Z47" i="15" s="1"/>
  <c r="G63" i="15" s="1"/>
  <c r="Z63" i="15" s="1"/>
  <c r="Z79" i="15" s="1"/>
  <c r="Y31" i="15"/>
  <c r="F47" i="15" s="1"/>
  <c r="Y47" i="15" s="1"/>
  <c r="F63" i="15" s="1"/>
  <c r="X31" i="15"/>
  <c r="E47" i="15" s="1"/>
  <c r="W31" i="15"/>
  <c r="D47" i="15" s="1"/>
  <c r="R31" i="15"/>
  <c r="AJ30" i="15"/>
  <c r="Q46" i="15" s="1"/>
  <c r="AI30" i="15"/>
  <c r="P46" i="15" s="1"/>
  <c r="AI46" i="15" s="1"/>
  <c r="P62" i="15" s="1"/>
  <c r="AI62" i="15" s="1"/>
  <c r="AH30" i="15"/>
  <c r="O46" i="15" s="1"/>
  <c r="AH46" i="15" s="1"/>
  <c r="O62" i="15" s="1"/>
  <c r="AH62" i="15" s="1"/>
  <c r="AH78" i="15" s="1"/>
  <c r="N46" i="15"/>
  <c r="AG46" i="15" s="1"/>
  <c r="N62" i="15" s="1"/>
  <c r="AG62" i="15" s="1"/>
  <c r="AG78" i="15" s="1"/>
  <c r="AF30" i="15"/>
  <c r="M46" i="15" s="1"/>
  <c r="AF46" i="15" s="1"/>
  <c r="M62" i="15" s="1"/>
  <c r="AF62" i="15" s="1"/>
  <c r="AF78" i="15" s="1"/>
  <c r="AE30" i="15"/>
  <c r="L46" i="15" s="1"/>
  <c r="AD30" i="15"/>
  <c r="K46" i="15" s="1"/>
  <c r="AD46" i="15" s="1"/>
  <c r="AC30" i="15"/>
  <c r="J46" i="15" s="1"/>
  <c r="AB30" i="15"/>
  <c r="I46" i="15" s="1"/>
  <c r="AA30" i="15"/>
  <c r="H46" i="15" s="1"/>
  <c r="AA46" i="15" s="1"/>
  <c r="H62" i="15" s="1"/>
  <c r="AA62" i="15" s="1"/>
  <c r="AA78" i="15" s="1"/>
  <c r="G46" i="15"/>
  <c r="Z46" i="15" s="1"/>
  <c r="G62" i="15" s="1"/>
  <c r="Z62" i="15" s="1"/>
  <c r="Z78" i="15" s="1"/>
  <c r="Y30" i="15"/>
  <c r="F46" i="15" s="1"/>
  <c r="Y46" i="15" s="1"/>
  <c r="F62" i="15" s="1"/>
  <c r="X30" i="15"/>
  <c r="E46" i="15" s="1"/>
  <c r="W30" i="15"/>
  <c r="D46" i="15" s="1"/>
  <c r="R30" i="15"/>
  <c r="AJ29" i="15"/>
  <c r="AI29" i="15"/>
  <c r="P45" i="15" s="1"/>
  <c r="AI45" i="15" s="1"/>
  <c r="P61" i="15" s="1"/>
  <c r="AI61" i="15" s="1"/>
  <c r="AH29" i="15"/>
  <c r="O45" i="15" s="1"/>
  <c r="AH45" i="15" s="1"/>
  <c r="O61" i="15" s="1"/>
  <c r="AH61" i="15" s="1"/>
  <c r="AH77" i="15" s="1"/>
  <c r="N45" i="15"/>
  <c r="AG45" i="15" s="1"/>
  <c r="N61" i="15" s="1"/>
  <c r="AG61" i="15" s="1"/>
  <c r="AG77" i="15" s="1"/>
  <c r="AF29" i="15"/>
  <c r="M45" i="15" s="1"/>
  <c r="AF45" i="15" s="1"/>
  <c r="M61" i="15" s="1"/>
  <c r="AF61" i="15" s="1"/>
  <c r="AF77" i="15" s="1"/>
  <c r="AE29" i="15"/>
  <c r="L45" i="15" s="1"/>
  <c r="AE45" i="15" s="1"/>
  <c r="L61" i="15" s="1"/>
  <c r="AE61" i="15" s="1"/>
  <c r="AE77" i="15" s="1"/>
  <c r="AD29" i="15"/>
  <c r="K45" i="15" s="1"/>
  <c r="AD45" i="15" s="1"/>
  <c r="AC29" i="15"/>
  <c r="AB29" i="15"/>
  <c r="I45" i="15" s="1"/>
  <c r="AA29" i="15"/>
  <c r="H45" i="15" s="1"/>
  <c r="AA45" i="15" s="1"/>
  <c r="H61" i="15" s="1"/>
  <c r="AA61" i="15" s="1"/>
  <c r="AA77" i="15" s="1"/>
  <c r="G45" i="15"/>
  <c r="Z45" i="15" s="1"/>
  <c r="G61" i="15" s="1"/>
  <c r="Z61" i="15" s="1"/>
  <c r="Z77" i="15" s="1"/>
  <c r="Y29" i="15"/>
  <c r="F45" i="15" s="1"/>
  <c r="Y45" i="15" s="1"/>
  <c r="F61" i="15" s="1"/>
  <c r="X29" i="15"/>
  <c r="E45" i="15" s="1"/>
  <c r="X45" i="15" s="1"/>
  <c r="E61" i="15" s="1"/>
  <c r="X61" i="15" s="1"/>
  <c r="X77" i="15" s="1"/>
  <c r="W29" i="15"/>
  <c r="D45" i="15" s="1"/>
  <c r="R29" i="15"/>
  <c r="AJ28" i="15"/>
  <c r="AI28" i="15"/>
  <c r="P44" i="15" s="1"/>
  <c r="AI44" i="15" s="1"/>
  <c r="P60" i="15" s="1"/>
  <c r="AI60" i="15" s="1"/>
  <c r="AH28" i="15"/>
  <c r="O44" i="15" s="1"/>
  <c r="AH44" i="15" s="1"/>
  <c r="AG28" i="15"/>
  <c r="N44" i="15" s="1"/>
  <c r="AG44" i="15" s="1"/>
  <c r="AF28" i="15"/>
  <c r="M44" i="15" s="1"/>
  <c r="AF44" i="15" s="1"/>
  <c r="AE28" i="15"/>
  <c r="L44" i="15" s="1"/>
  <c r="AE44" i="15" s="1"/>
  <c r="L60" i="15" s="1"/>
  <c r="AE60" i="15" s="1"/>
  <c r="AE76" i="15" s="1"/>
  <c r="AD28" i="15"/>
  <c r="K44" i="15" s="1"/>
  <c r="AD44" i="15" s="1"/>
  <c r="K60" i="15" s="1"/>
  <c r="AD60" i="15" s="1"/>
  <c r="AC28" i="15"/>
  <c r="AB28" i="15"/>
  <c r="I44" i="15" s="1"/>
  <c r="AB44" i="15" s="1"/>
  <c r="I60" i="15" s="1"/>
  <c r="AB60" i="15" s="1"/>
  <c r="AA28" i="15"/>
  <c r="H44" i="15" s="1"/>
  <c r="AA44" i="15" s="1"/>
  <c r="H60" i="15" s="1"/>
  <c r="AA60" i="15" s="1"/>
  <c r="AA76" i="15" s="1"/>
  <c r="Z28" i="15"/>
  <c r="G44" i="15" s="1"/>
  <c r="Z44" i="15" s="1"/>
  <c r="Y28" i="15"/>
  <c r="F44" i="15" s="1"/>
  <c r="Y44" i="15" s="1"/>
  <c r="X28" i="15"/>
  <c r="E44" i="15" s="1"/>
  <c r="X44" i="15" s="1"/>
  <c r="E60" i="15" s="1"/>
  <c r="X60" i="15" s="1"/>
  <c r="X76" i="15" s="1"/>
  <c r="W28" i="15"/>
  <c r="D44" i="15" s="1"/>
  <c r="R28" i="15"/>
  <c r="Q43" i="15"/>
  <c r="P43" i="15"/>
  <c r="O43" i="15"/>
  <c r="N43" i="15"/>
  <c r="M43" i="15"/>
  <c r="L43" i="15"/>
  <c r="K43" i="15"/>
  <c r="AD43" i="15" s="1"/>
  <c r="K59" i="15" s="1"/>
  <c r="AD59" i="15" s="1"/>
  <c r="J43" i="15"/>
  <c r="I43" i="15"/>
  <c r="H43" i="15"/>
  <c r="F43" i="15"/>
  <c r="Y43" i="15" s="1"/>
  <c r="E43" i="15"/>
  <c r="X43" i="15" s="1"/>
  <c r="E59" i="15" s="1"/>
  <c r="X59" i="15" s="1"/>
  <c r="X75" i="15" s="1"/>
  <c r="D43" i="15"/>
  <c r="Q42" i="15"/>
  <c r="P42" i="15"/>
  <c r="O42" i="15"/>
  <c r="N42" i="15"/>
  <c r="M42" i="15"/>
  <c r="L42" i="15"/>
  <c r="K42" i="15"/>
  <c r="AD42" i="15" s="1"/>
  <c r="K58" i="15" s="1"/>
  <c r="AD58" i="15" s="1"/>
  <c r="J42" i="15"/>
  <c r="H42" i="15"/>
  <c r="G42" i="15"/>
  <c r="D42" i="15"/>
  <c r="Q41" i="15"/>
  <c r="P41" i="15"/>
  <c r="O41" i="15"/>
  <c r="N41" i="15"/>
  <c r="M41" i="15"/>
  <c r="L41" i="15"/>
  <c r="K41" i="15"/>
  <c r="AD41" i="15" s="1"/>
  <c r="K57" i="15" s="1"/>
  <c r="AD57" i="15" s="1"/>
  <c r="J41" i="15"/>
  <c r="I41" i="15"/>
  <c r="H41" i="15"/>
  <c r="G41" i="15"/>
  <c r="D41" i="15"/>
  <c r="AN24" i="15"/>
  <c r="AP24" i="15" s="1"/>
  <c r="AO39" i="15" s="1"/>
  <c r="R24" i="15"/>
  <c r="AJ23" i="15"/>
  <c r="AI23" i="15"/>
  <c r="AH23" i="15"/>
  <c r="O39" i="15" s="1"/>
  <c r="AH39" i="15" s="1"/>
  <c r="O55" i="15" s="1"/>
  <c r="AH55" i="15" s="1"/>
  <c r="AH71" i="15" s="1"/>
  <c r="AG23" i="15"/>
  <c r="AF23" i="15"/>
  <c r="M39" i="15" s="1"/>
  <c r="AF39" i="15" s="1"/>
  <c r="M55" i="15" s="1"/>
  <c r="AF55" i="15" s="1"/>
  <c r="AF71" i="15" s="1"/>
  <c r="AE23" i="15"/>
  <c r="L39" i="15" s="1"/>
  <c r="AE39" i="15" s="1"/>
  <c r="L55" i="15" s="1"/>
  <c r="AE55" i="15" s="1"/>
  <c r="AE71" i="15" s="1"/>
  <c r="AD23" i="15"/>
  <c r="K39" i="15" s="1"/>
  <c r="AC23" i="15"/>
  <c r="AB23" i="15"/>
  <c r="I39" i="15" s="1"/>
  <c r="AB39" i="15" s="1"/>
  <c r="I55" i="15" s="1"/>
  <c r="AB55" i="15" s="1"/>
  <c r="AB71" i="15" s="1"/>
  <c r="AA23" i="15"/>
  <c r="H39" i="15" s="1"/>
  <c r="AA39" i="15" s="1"/>
  <c r="H55" i="15" s="1"/>
  <c r="AA55" i="15" s="1"/>
  <c r="AA71" i="15" s="1"/>
  <c r="Z23" i="15"/>
  <c r="Y23" i="15"/>
  <c r="F39" i="15" s="1"/>
  <c r="Y39" i="15" s="1"/>
  <c r="F55" i="15" s="1"/>
  <c r="Y55" i="15" s="1"/>
  <c r="Y71" i="15" s="1"/>
  <c r="X23" i="15"/>
  <c r="E39" i="15" s="1"/>
  <c r="X39" i="15" s="1"/>
  <c r="E55" i="15" s="1"/>
  <c r="X55" i="15" s="1"/>
  <c r="X71" i="15" s="1"/>
  <c r="W23" i="15"/>
  <c r="R23" i="15"/>
  <c r="AJ22" i="15"/>
  <c r="Q38" i="15" s="1"/>
  <c r="AJ38" i="15" s="1"/>
  <c r="Q54" i="15" s="1"/>
  <c r="AJ54" i="15" s="1"/>
  <c r="AJ70" i="15" s="1"/>
  <c r="AI22" i="15"/>
  <c r="P38" i="15" s="1"/>
  <c r="AI38" i="15" s="1"/>
  <c r="AH22" i="15"/>
  <c r="O38" i="15" s="1"/>
  <c r="AH38" i="15" s="1"/>
  <c r="O54" i="15" s="1"/>
  <c r="AH54" i="15" s="1"/>
  <c r="AH70" i="15" s="1"/>
  <c r="AG22" i="15"/>
  <c r="N38" i="15" s="1"/>
  <c r="AG38" i="15" s="1"/>
  <c r="N54" i="15" s="1"/>
  <c r="AG54" i="15" s="1"/>
  <c r="AG70" i="15" s="1"/>
  <c r="AF22" i="15"/>
  <c r="M38" i="15" s="1"/>
  <c r="AF38" i="15" s="1"/>
  <c r="M54" i="15" s="1"/>
  <c r="AF54" i="15" s="1"/>
  <c r="AF70" i="15" s="1"/>
  <c r="AE22" i="15"/>
  <c r="L38" i="15" s="1"/>
  <c r="AE38" i="15" s="1"/>
  <c r="L54" i="15" s="1"/>
  <c r="AE54" i="15" s="1"/>
  <c r="AE70" i="15" s="1"/>
  <c r="AD22" i="15"/>
  <c r="K38" i="15" s="1"/>
  <c r="AC22" i="15"/>
  <c r="J38" i="15" s="1"/>
  <c r="AC38" i="15" s="1"/>
  <c r="J54" i="15" s="1"/>
  <c r="AC54" i="15" s="1"/>
  <c r="AC70" i="15" s="1"/>
  <c r="AB22" i="15"/>
  <c r="I38" i="15" s="1"/>
  <c r="AB38" i="15" s="1"/>
  <c r="AA22" i="15"/>
  <c r="H38" i="15" s="1"/>
  <c r="AA38" i="15" s="1"/>
  <c r="H54" i="15" s="1"/>
  <c r="AA54" i="15" s="1"/>
  <c r="AA70" i="15" s="1"/>
  <c r="Z22" i="15"/>
  <c r="G38" i="15" s="1"/>
  <c r="Z38" i="15" s="1"/>
  <c r="Y22" i="15"/>
  <c r="F38" i="15" s="1"/>
  <c r="Y38" i="15" s="1"/>
  <c r="F54" i="15" s="1"/>
  <c r="Y54" i="15" s="1"/>
  <c r="Y70" i="15" s="1"/>
  <c r="X22" i="15"/>
  <c r="E38" i="15" s="1"/>
  <c r="X38" i="15" s="1"/>
  <c r="E54" i="15" s="1"/>
  <c r="X54" i="15" s="1"/>
  <c r="X70" i="15" s="1"/>
  <c r="W22" i="15"/>
  <c r="D38" i="15" s="1"/>
  <c r="W38" i="15" s="1"/>
  <c r="R22" i="15"/>
  <c r="AJ21" i="15"/>
  <c r="Q37" i="15" s="1"/>
  <c r="AJ37" i="15" s="1"/>
  <c r="Q53" i="15" s="1"/>
  <c r="AJ53" i="15" s="1"/>
  <c r="AJ69" i="15" s="1"/>
  <c r="AI21" i="15"/>
  <c r="P37" i="15" s="1"/>
  <c r="AI37" i="15" s="1"/>
  <c r="AH21" i="15"/>
  <c r="O37" i="15" s="1"/>
  <c r="AH37" i="15" s="1"/>
  <c r="O53" i="15" s="1"/>
  <c r="AH53" i="15" s="1"/>
  <c r="AH69" i="15" s="1"/>
  <c r="AG21" i="15"/>
  <c r="N37" i="15" s="1"/>
  <c r="AG37" i="15" s="1"/>
  <c r="N53" i="15" s="1"/>
  <c r="AG53" i="15" s="1"/>
  <c r="AG69" i="15" s="1"/>
  <c r="AF21" i="15"/>
  <c r="M37" i="15" s="1"/>
  <c r="AF37" i="15" s="1"/>
  <c r="AE21" i="15"/>
  <c r="L37" i="15" s="1"/>
  <c r="AE37" i="15" s="1"/>
  <c r="L53" i="15" s="1"/>
  <c r="AE53" i="15" s="1"/>
  <c r="AE69" i="15" s="1"/>
  <c r="AD21" i="15"/>
  <c r="AC21" i="15"/>
  <c r="J37" i="15" s="1"/>
  <c r="AC37" i="15" s="1"/>
  <c r="J53" i="15" s="1"/>
  <c r="AC53" i="15" s="1"/>
  <c r="AC69" i="15" s="1"/>
  <c r="AB21" i="15"/>
  <c r="I37" i="15" s="1"/>
  <c r="AB37" i="15" s="1"/>
  <c r="AA21" i="15"/>
  <c r="H37" i="15" s="1"/>
  <c r="AA37" i="15" s="1"/>
  <c r="H53" i="15" s="1"/>
  <c r="AA53" i="15" s="1"/>
  <c r="AA69" i="15" s="1"/>
  <c r="Z21" i="15"/>
  <c r="G37" i="15" s="1"/>
  <c r="Z37" i="15" s="1"/>
  <c r="G53" i="15" s="1"/>
  <c r="Z53" i="15" s="1"/>
  <c r="Y21" i="15"/>
  <c r="F37" i="15" s="1"/>
  <c r="Y37" i="15" s="1"/>
  <c r="X21" i="15"/>
  <c r="E37" i="15" s="1"/>
  <c r="X37" i="15" s="1"/>
  <c r="E53" i="15" s="1"/>
  <c r="X53" i="15" s="1"/>
  <c r="X69" i="15" s="1"/>
  <c r="W21" i="15"/>
  <c r="D37" i="15" s="1"/>
  <c r="W37" i="15" s="1"/>
  <c r="R21" i="15"/>
  <c r="AJ20" i="15"/>
  <c r="Q36" i="15" s="1"/>
  <c r="AJ36" i="15" s="1"/>
  <c r="Q52" i="15" s="1"/>
  <c r="AJ52" i="15" s="1"/>
  <c r="AJ68" i="15" s="1"/>
  <c r="AI20" i="15"/>
  <c r="P36" i="15" s="1"/>
  <c r="AI36" i="15" s="1"/>
  <c r="AH20" i="15"/>
  <c r="O36" i="15" s="1"/>
  <c r="AH36" i="15" s="1"/>
  <c r="O52" i="15" s="1"/>
  <c r="AH52" i="15" s="1"/>
  <c r="AH68" i="15" s="1"/>
  <c r="AG20" i="15"/>
  <c r="N36" i="15" s="1"/>
  <c r="AG36" i="15" s="1"/>
  <c r="N52" i="15" s="1"/>
  <c r="AG52" i="15" s="1"/>
  <c r="AG68" i="15" s="1"/>
  <c r="AF20" i="15"/>
  <c r="M36" i="15" s="1"/>
  <c r="AF36" i="15" s="1"/>
  <c r="AE20" i="15"/>
  <c r="L36" i="15" s="1"/>
  <c r="AE36" i="15" s="1"/>
  <c r="L52" i="15" s="1"/>
  <c r="AE52" i="15" s="1"/>
  <c r="AE68" i="15" s="1"/>
  <c r="AD20" i="15"/>
  <c r="AC20" i="15"/>
  <c r="J36" i="15" s="1"/>
  <c r="AC36" i="15" s="1"/>
  <c r="J52" i="15" s="1"/>
  <c r="AC52" i="15" s="1"/>
  <c r="AC68" i="15" s="1"/>
  <c r="AB20" i="15"/>
  <c r="I36" i="15" s="1"/>
  <c r="AB36" i="15" s="1"/>
  <c r="AA20" i="15"/>
  <c r="H36" i="15" s="1"/>
  <c r="AA36" i="15" s="1"/>
  <c r="H52" i="15" s="1"/>
  <c r="AA52" i="15" s="1"/>
  <c r="AA68" i="15" s="1"/>
  <c r="Z20" i="15"/>
  <c r="G36" i="15" s="1"/>
  <c r="Z36" i="15" s="1"/>
  <c r="G52" i="15" s="1"/>
  <c r="Z52" i="15" s="1"/>
  <c r="Z68" i="15" s="1"/>
  <c r="Y20" i="15"/>
  <c r="F36" i="15" s="1"/>
  <c r="Y36" i="15" s="1"/>
  <c r="X20" i="15"/>
  <c r="E36" i="15" s="1"/>
  <c r="X36" i="15" s="1"/>
  <c r="E52" i="15" s="1"/>
  <c r="X52" i="15" s="1"/>
  <c r="X68" i="15" s="1"/>
  <c r="W20" i="15"/>
  <c r="D36" i="15" s="1"/>
  <c r="W36" i="15" s="1"/>
  <c r="R20" i="15"/>
  <c r="AJ19" i="15"/>
  <c r="Q35" i="15" s="1"/>
  <c r="AJ35" i="15" s="1"/>
  <c r="Q51" i="15" s="1"/>
  <c r="AJ51" i="15" s="1"/>
  <c r="AJ67" i="15" s="1"/>
  <c r="AI19" i="15"/>
  <c r="P35" i="15" s="1"/>
  <c r="AI35" i="15" s="1"/>
  <c r="AH19" i="15"/>
  <c r="O35" i="15" s="1"/>
  <c r="AH35" i="15" s="1"/>
  <c r="AG19" i="15"/>
  <c r="N35" i="15" s="1"/>
  <c r="AG35" i="15" s="1"/>
  <c r="AF19" i="15"/>
  <c r="M35" i="15" s="1"/>
  <c r="AF35" i="15" s="1"/>
  <c r="M51" i="15" s="1"/>
  <c r="AF51" i="15" s="1"/>
  <c r="AF67" i="15" s="1"/>
  <c r="AE19" i="15"/>
  <c r="L35" i="15" s="1"/>
  <c r="AE35" i="15" s="1"/>
  <c r="L51" i="15" s="1"/>
  <c r="AD19" i="15"/>
  <c r="AC19" i="15"/>
  <c r="J35" i="15" s="1"/>
  <c r="AC35" i="15" s="1"/>
  <c r="J51" i="15" s="1"/>
  <c r="AC51" i="15" s="1"/>
  <c r="AC67" i="15" s="1"/>
  <c r="AB19" i="15"/>
  <c r="I35" i="15" s="1"/>
  <c r="AB35" i="15" s="1"/>
  <c r="AA19" i="15"/>
  <c r="H35" i="15" s="1"/>
  <c r="AA35" i="15" s="1"/>
  <c r="Z19" i="15"/>
  <c r="G35" i="15" s="1"/>
  <c r="Z35" i="15" s="1"/>
  <c r="Y19" i="15"/>
  <c r="F35" i="15" s="1"/>
  <c r="Y35" i="15" s="1"/>
  <c r="X19" i="15"/>
  <c r="E35" i="15" s="1"/>
  <c r="X35" i="15" s="1"/>
  <c r="E51" i="15" s="1"/>
  <c r="X51" i="15" s="1"/>
  <c r="X67" i="15" s="1"/>
  <c r="W19" i="15"/>
  <c r="D35" i="15" s="1"/>
  <c r="W35" i="15" s="1"/>
  <c r="D51" i="15" s="1"/>
  <c r="W51" i="15" s="1"/>
  <c r="R19" i="15"/>
  <c r="R16" i="15"/>
  <c r="R15" i="15"/>
  <c r="R14" i="15"/>
  <c r="R13" i="15"/>
  <c r="R12" i="15"/>
  <c r="R11" i="15"/>
  <c r="R10" i="15"/>
  <c r="R9" i="15"/>
  <c r="R8" i="15"/>
  <c r="R7" i="15"/>
  <c r="R6" i="15"/>
  <c r="R5" i="15"/>
  <c r="R4" i="15"/>
  <c r="R3" i="15"/>
  <c r="AE41" i="14"/>
  <c r="Z41" i="14"/>
  <c r="AC27" i="14"/>
  <c r="AC25" i="14"/>
  <c r="C80" i="14"/>
  <c r="C79" i="14"/>
  <c r="C78" i="14"/>
  <c r="C77" i="14"/>
  <c r="C76" i="14"/>
  <c r="C75" i="14"/>
  <c r="W75" i="14" s="1"/>
  <c r="C74" i="14"/>
  <c r="W74" i="14" s="1"/>
  <c r="C73" i="14"/>
  <c r="W73" i="14" s="1"/>
  <c r="C72" i="14"/>
  <c r="C71" i="14"/>
  <c r="C70" i="14"/>
  <c r="C69" i="14"/>
  <c r="C68" i="14"/>
  <c r="C67" i="14"/>
  <c r="W67" i="14" s="1"/>
  <c r="C64" i="14"/>
  <c r="C63" i="14"/>
  <c r="C62" i="14"/>
  <c r="C61" i="14"/>
  <c r="C60" i="14"/>
  <c r="W60" i="14" s="1"/>
  <c r="C59" i="14"/>
  <c r="W59" i="14" s="1"/>
  <c r="C58" i="14"/>
  <c r="W58" i="14" s="1"/>
  <c r="C57" i="14"/>
  <c r="W57" i="14" s="1"/>
  <c r="C56" i="14"/>
  <c r="C55" i="14"/>
  <c r="C54" i="14"/>
  <c r="C53" i="14"/>
  <c r="C52" i="14"/>
  <c r="C51" i="14"/>
  <c r="W80" i="14"/>
  <c r="W79" i="14"/>
  <c r="W78" i="14"/>
  <c r="W77" i="14"/>
  <c r="W76" i="14"/>
  <c r="W72" i="14"/>
  <c r="W71" i="14"/>
  <c r="W70" i="14"/>
  <c r="W69" i="14"/>
  <c r="W68" i="14"/>
  <c r="W64" i="14"/>
  <c r="W63" i="14"/>
  <c r="W62" i="14"/>
  <c r="W61" i="14"/>
  <c r="W56" i="14"/>
  <c r="W55" i="14"/>
  <c r="W54" i="14"/>
  <c r="W53" i="14"/>
  <c r="W52" i="14"/>
  <c r="W51" i="14"/>
  <c r="W48" i="14"/>
  <c r="W47" i="14"/>
  <c r="W46" i="14"/>
  <c r="W45" i="14"/>
  <c r="W44" i="14"/>
  <c r="W43" i="14"/>
  <c r="W42" i="14"/>
  <c r="W41" i="14"/>
  <c r="W40" i="14"/>
  <c r="W39" i="14"/>
  <c r="W38" i="14"/>
  <c r="W37" i="14"/>
  <c r="W36" i="14"/>
  <c r="W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35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19" i="14"/>
  <c r="AH23" i="13"/>
  <c r="AI23" i="13"/>
  <c r="AH24" i="13" s="1"/>
  <c r="W67" i="15" l="1"/>
  <c r="Z69" i="15"/>
  <c r="I53" i="15"/>
  <c r="AB53" i="15" s="1"/>
  <c r="AB69" i="15" s="1"/>
  <c r="AC47" i="15"/>
  <c r="J63" i="15" s="1"/>
  <c r="AC63" i="15" s="1"/>
  <c r="AC79" i="15" s="1"/>
  <c r="I51" i="15"/>
  <c r="AB51" i="15" s="1"/>
  <c r="AB67" i="15" s="1"/>
  <c r="D54" i="15"/>
  <c r="W54" i="15" s="1"/>
  <c r="W70" i="15" s="1"/>
  <c r="AB41" i="15"/>
  <c r="AB57" i="15" s="1"/>
  <c r="AJ41" i="15"/>
  <c r="Q57" i="15" s="1"/>
  <c r="AJ57" i="15" s="1"/>
  <c r="AJ73" i="15" s="1"/>
  <c r="AG42" i="15"/>
  <c r="N58" i="15" s="1"/>
  <c r="AG58" i="15" s="1"/>
  <c r="AG74" i="15" s="1"/>
  <c r="AA43" i="15"/>
  <c r="H59" i="15" s="1"/>
  <c r="AA59" i="15" s="1"/>
  <c r="AA75" i="15" s="1"/>
  <c r="AI43" i="15"/>
  <c r="P59" i="15" s="1"/>
  <c r="AI59" i="15" s="1"/>
  <c r="K62" i="15"/>
  <c r="AD62" i="15" s="1"/>
  <c r="W47" i="15"/>
  <c r="D63" i="15" s="1"/>
  <c r="W63" i="15" s="1"/>
  <c r="W79" i="15" s="1"/>
  <c r="AE47" i="15"/>
  <c r="L63" i="15" s="1"/>
  <c r="AE63" i="15" s="1"/>
  <c r="AE79" i="15" s="1"/>
  <c r="X48" i="15"/>
  <c r="E64" i="15" s="1"/>
  <c r="X64" i="15" s="1"/>
  <c r="X80" i="15" s="1"/>
  <c r="I87" i="15"/>
  <c r="H84" i="15"/>
  <c r="AH41" i="15"/>
  <c r="O57" i="15" s="1"/>
  <c r="AH57" i="15" s="1"/>
  <c r="AH73" i="15" s="1"/>
  <c r="AK44" i="15"/>
  <c r="O60" i="15"/>
  <c r="AH60" i="15" s="1"/>
  <c r="AH76" i="15" s="1"/>
  <c r="K64" i="15"/>
  <c r="AD64" i="15" s="1"/>
  <c r="AF42" i="15"/>
  <c r="K63" i="15"/>
  <c r="AD63" i="15" s="1"/>
  <c r="D53" i="15"/>
  <c r="W53" i="15" s="1"/>
  <c r="W69" i="15" s="1"/>
  <c r="N87" i="15"/>
  <c r="N39" i="15"/>
  <c r="AG39" i="15" s="1"/>
  <c r="N55" i="15" s="1"/>
  <c r="AG55" i="15" s="1"/>
  <c r="AG71" i="15" s="1"/>
  <c r="AC41" i="15"/>
  <c r="J57" i="15" s="1"/>
  <c r="AC57" i="15" s="1"/>
  <c r="AC73" i="15" s="1"/>
  <c r="W42" i="15"/>
  <c r="D58" i="15" s="1"/>
  <c r="W58" i="15" s="1"/>
  <c r="W74" i="15" s="1"/>
  <c r="AH42" i="15"/>
  <c r="O58" i="15" s="1"/>
  <c r="AH58" i="15" s="1"/>
  <c r="AH74" i="15" s="1"/>
  <c r="AB43" i="15"/>
  <c r="I59" i="15" s="1"/>
  <c r="AB59" i="15" s="1"/>
  <c r="AJ43" i="15"/>
  <c r="K61" i="15"/>
  <c r="AD61" i="15" s="1"/>
  <c r="AK45" i="15"/>
  <c r="W46" i="15"/>
  <c r="D62" i="15" s="1"/>
  <c r="W62" i="15" s="1"/>
  <c r="W78" i="15" s="1"/>
  <c r="AE46" i="15"/>
  <c r="L62" i="15" s="1"/>
  <c r="AE62" i="15" s="1"/>
  <c r="AE78" i="15" s="1"/>
  <c r="X47" i="15"/>
  <c r="E63" i="15" s="1"/>
  <c r="X63" i="15" s="1"/>
  <c r="X79" i="15" s="1"/>
  <c r="AB42" i="15"/>
  <c r="AB58" i="15" s="1"/>
  <c r="AA41" i="15"/>
  <c r="H57" i="15" s="1"/>
  <c r="AA57" i="15" s="1"/>
  <c r="AA73" i="15" s="1"/>
  <c r="AH43" i="15"/>
  <c r="O59" i="15" s="1"/>
  <c r="AH59" i="15" s="1"/>
  <c r="AH75" i="15" s="1"/>
  <c r="W48" i="15"/>
  <c r="D64" i="15" s="1"/>
  <c r="W64" i="15" s="1"/>
  <c r="W80" i="15" s="1"/>
  <c r="D84" i="15"/>
  <c r="D52" i="15"/>
  <c r="W52" i="15" s="1"/>
  <c r="W68" i="15" s="1"/>
  <c r="M85" i="15"/>
  <c r="M53" i="15"/>
  <c r="AF53" i="15" s="1"/>
  <c r="AF69" i="15" s="1"/>
  <c r="G87" i="15"/>
  <c r="G39" i="15"/>
  <c r="Z39" i="15" s="1"/>
  <c r="G55" i="15" s="1"/>
  <c r="Z55" i="15" s="1"/>
  <c r="Z71" i="15" s="1"/>
  <c r="AD73" i="15"/>
  <c r="Z42" i="15"/>
  <c r="G58" i="15" s="1"/>
  <c r="Z58" i="15" s="1"/>
  <c r="Z74" i="15" s="1"/>
  <c r="AI42" i="15"/>
  <c r="AC43" i="15"/>
  <c r="R76" i="15"/>
  <c r="AD76" i="15"/>
  <c r="AK76" i="15" s="1"/>
  <c r="W45" i="15"/>
  <c r="D61" i="15" s="1"/>
  <c r="W61" i="15" s="1"/>
  <c r="W77" i="15" s="1"/>
  <c r="X46" i="15"/>
  <c r="E62" i="15" s="1"/>
  <c r="X62" i="15" s="1"/>
  <c r="X78" i="15" s="1"/>
  <c r="O87" i="15"/>
  <c r="N86" i="15"/>
  <c r="O51" i="15"/>
  <c r="AH51" i="15" s="1"/>
  <c r="AH67" i="15" s="1"/>
  <c r="H51" i="15"/>
  <c r="AA51" i="15" s="1"/>
  <c r="AA67" i="15" s="1"/>
  <c r="AE51" i="15"/>
  <c r="M84" i="15"/>
  <c r="M52" i="15"/>
  <c r="AF52" i="15" s="1"/>
  <c r="AF68" i="15" s="1"/>
  <c r="F85" i="15"/>
  <c r="F53" i="15"/>
  <c r="Y53" i="15" s="1"/>
  <c r="Y69" i="15" s="1"/>
  <c r="G86" i="15"/>
  <c r="G54" i="15"/>
  <c r="Z54" i="15" s="1"/>
  <c r="Z70" i="15" s="1"/>
  <c r="P39" i="15"/>
  <c r="AI39" i="15" s="1"/>
  <c r="P55" i="15" s="1"/>
  <c r="AI55" i="15" s="1"/>
  <c r="AI71" i="15" s="1"/>
  <c r="AE41" i="15"/>
  <c r="AA42" i="15"/>
  <c r="H58" i="15" s="1"/>
  <c r="AA58" i="15" s="1"/>
  <c r="AA74" i="15" s="1"/>
  <c r="AJ42" i="15"/>
  <c r="Q58" i="15" s="1"/>
  <c r="AJ58" i="15" s="1"/>
  <c r="AJ74" i="15" s="1"/>
  <c r="R75" i="15"/>
  <c r="AD75" i="15"/>
  <c r="W44" i="15"/>
  <c r="D60" i="15" s="1"/>
  <c r="W60" i="15" s="1"/>
  <c r="W76" i="15" s="1"/>
  <c r="O85" i="15"/>
  <c r="O86" i="15"/>
  <c r="I84" i="15"/>
  <c r="I52" i="15"/>
  <c r="AB52" i="15" s="1"/>
  <c r="AB68" i="15" s="1"/>
  <c r="D39" i="15"/>
  <c r="W39" i="15" s="1"/>
  <c r="D55" i="15" s="1"/>
  <c r="W55" i="15" s="1"/>
  <c r="W71" i="15" s="1"/>
  <c r="AI41" i="15"/>
  <c r="AC46" i="15"/>
  <c r="J62" i="15" s="1"/>
  <c r="AC62" i="15" s="1"/>
  <c r="AC78" i="15" s="1"/>
  <c r="F84" i="15"/>
  <c r="F52" i="15"/>
  <c r="Y52" i="15" s="1"/>
  <c r="Y68" i="15" s="1"/>
  <c r="P54" i="15"/>
  <c r="AI54" i="15" s="1"/>
  <c r="AI70" i="15" s="1"/>
  <c r="Q39" i="15"/>
  <c r="AJ39" i="15" s="1"/>
  <c r="Q55" i="15" s="1"/>
  <c r="AJ55" i="15" s="1"/>
  <c r="AJ71" i="15" s="1"/>
  <c r="AF41" i="15"/>
  <c r="AC42" i="15"/>
  <c r="J58" i="15" s="1"/>
  <c r="AC58" i="15" s="1"/>
  <c r="AC74" i="15" s="1"/>
  <c r="W43" i="15"/>
  <c r="D59" i="15" s="1"/>
  <c r="W59" i="15" s="1"/>
  <c r="W75" i="15" s="1"/>
  <c r="AE43" i="15"/>
  <c r="L59" i="15" s="1"/>
  <c r="AE59" i="15" s="1"/>
  <c r="AE75" i="15" s="1"/>
  <c r="AJ48" i="15"/>
  <c r="Q64" i="15" s="1"/>
  <c r="AJ64" i="15" s="1"/>
  <c r="AJ80" i="15" s="1"/>
  <c r="O84" i="15"/>
  <c r="G51" i="15"/>
  <c r="Z51" i="15" s="1"/>
  <c r="Z67" i="15" s="1"/>
  <c r="P52" i="15"/>
  <c r="AI52" i="15" s="1"/>
  <c r="AI68" i="15" s="1"/>
  <c r="R39" i="15"/>
  <c r="AD39" i="15"/>
  <c r="Z41" i="15"/>
  <c r="G57" i="15" s="1"/>
  <c r="Z57" i="15" s="1"/>
  <c r="Z73" i="15" s="1"/>
  <c r="AE42" i="15"/>
  <c r="AG43" i="15"/>
  <c r="AJ46" i="15"/>
  <c r="Q62" i="15" s="1"/>
  <c r="AJ62" i="15" s="1"/>
  <c r="AJ78" i="15" s="1"/>
  <c r="P51" i="15"/>
  <c r="AI51" i="15" s="1"/>
  <c r="AI67" i="15" s="1"/>
  <c r="AE48" i="15"/>
  <c r="L64" i="15" s="1"/>
  <c r="AE64" i="15" s="1"/>
  <c r="AE80" i="15" s="1"/>
  <c r="F51" i="15"/>
  <c r="Y51" i="15" s="1"/>
  <c r="Y67" i="15" s="1"/>
  <c r="N51" i="15"/>
  <c r="AG51" i="15" s="1"/>
  <c r="AG67" i="15" s="1"/>
  <c r="P53" i="15"/>
  <c r="AI53" i="15" s="1"/>
  <c r="AI69" i="15" s="1"/>
  <c r="I86" i="15"/>
  <c r="I54" i="15"/>
  <c r="AB54" i="15" s="1"/>
  <c r="AB70" i="15" s="1"/>
  <c r="J39" i="15"/>
  <c r="AC39" i="15" s="1"/>
  <c r="J55" i="15" s="1"/>
  <c r="AC55" i="15" s="1"/>
  <c r="AC71" i="15" s="1"/>
  <c r="W41" i="15"/>
  <c r="D57" i="15" s="1"/>
  <c r="W57" i="15" s="1"/>
  <c r="W73" i="15" s="1"/>
  <c r="AG41" i="15"/>
  <c r="N57" i="15" s="1"/>
  <c r="AG57" i="15" s="1"/>
  <c r="AG73" i="15" s="1"/>
  <c r="AD74" i="15"/>
  <c r="AF43" i="15"/>
  <c r="AJ47" i="15"/>
  <c r="Q63" i="15" s="1"/>
  <c r="AJ63" i="15" s="1"/>
  <c r="AJ79" i="15" s="1"/>
  <c r="AC48" i="15"/>
  <c r="J64" i="15" s="1"/>
  <c r="AC64" i="15" s="1"/>
  <c r="AC80" i="15" s="1"/>
  <c r="Q84" i="15"/>
  <c r="AI105" i="16"/>
  <c r="AH105" i="16"/>
  <c r="AC106" i="16"/>
  <c r="AB106" i="16"/>
  <c r="C84" i="16"/>
  <c r="B83" i="16"/>
  <c r="AE115" i="16"/>
  <c r="AF115" i="16"/>
  <c r="Y100" i="16"/>
  <c r="Z100" i="16"/>
  <c r="AK20" i="15"/>
  <c r="AK21" i="15"/>
  <c r="AK22" i="15"/>
  <c r="AK19" i="15"/>
  <c r="R38" i="15"/>
  <c r="AD38" i="15"/>
  <c r="K54" i="15" s="1"/>
  <c r="R41" i="15"/>
  <c r="R42" i="15"/>
  <c r="AK30" i="15"/>
  <c r="K35" i="15"/>
  <c r="AK23" i="15"/>
  <c r="R46" i="15"/>
  <c r="R45" i="15"/>
  <c r="AK31" i="15"/>
  <c r="K36" i="15"/>
  <c r="R43" i="15"/>
  <c r="AN39" i="15"/>
  <c r="AP39" i="15" s="1"/>
  <c r="AO56" i="15" s="1"/>
  <c r="AP56" i="15" s="1"/>
  <c r="AO88" i="15" s="1"/>
  <c r="AP88" i="15" s="1"/>
  <c r="AO89" i="15" s="1"/>
  <c r="AP89" i="15" s="1"/>
  <c r="AK28" i="15"/>
  <c r="AK32" i="15"/>
  <c r="K37" i="15"/>
  <c r="R47" i="15"/>
  <c r="R44" i="15"/>
  <c r="R48" i="15"/>
  <c r="AK29" i="15"/>
  <c r="AI24" i="13"/>
  <c r="I74" i="15" l="1"/>
  <c r="AB74" i="15" s="1"/>
  <c r="AB73" i="15"/>
  <c r="I73" i="15"/>
  <c r="AK75" i="15"/>
  <c r="AD80" i="15"/>
  <c r="AK80" i="15" s="1"/>
  <c r="R80" i="15"/>
  <c r="AK43" i="15"/>
  <c r="P87" i="15"/>
  <c r="R54" i="15"/>
  <c r="AD54" i="15"/>
  <c r="P84" i="15"/>
  <c r="AK41" i="15"/>
  <c r="AI57" i="15"/>
  <c r="P73" i="15" s="1"/>
  <c r="D85" i="15"/>
  <c r="AK47" i="15"/>
  <c r="I85" i="15"/>
  <c r="AK42" i="15"/>
  <c r="AI58" i="15"/>
  <c r="P74" i="15" s="1"/>
  <c r="R77" i="15"/>
  <c r="AD77" i="15"/>
  <c r="AK77" i="15" s="1"/>
  <c r="R79" i="15"/>
  <c r="AD79" i="15"/>
  <c r="AK79" i="15" s="1"/>
  <c r="D86" i="15"/>
  <c r="R78" i="15"/>
  <c r="AD78" i="15"/>
  <c r="AK78" i="15" s="1"/>
  <c r="P86" i="15"/>
  <c r="D87" i="15"/>
  <c r="P85" i="15"/>
  <c r="AE67" i="15"/>
  <c r="K55" i="15"/>
  <c r="AD55" i="15" s="1"/>
  <c r="AK39" i="15"/>
  <c r="AK48" i="15"/>
  <c r="AK46" i="15"/>
  <c r="AF116" i="16"/>
  <c r="AE116" i="16"/>
  <c r="AB107" i="16"/>
  <c r="AC107" i="16"/>
  <c r="B84" i="16"/>
  <c r="C85" i="16"/>
  <c r="Z101" i="16"/>
  <c r="Y101" i="16"/>
  <c r="AI106" i="16"/>
  <c r="AH106" i="16"/>
  <c r="AD36" i="15"/>
  <c r="K52" i="15" s="1"/>
  <c r="R36" i="15"/>
  <c r="AD35" i="15"/>
  <c r="R35" i="15"/>
  <c r="R63" i="15"/>
  <c r="AD37" i="15"/>
  <c r="K53" i="15" s="1"/>
  <c r="R37" i="15"/>
  <c r="AK38" i="15"/>
  <c r="AH25" i="13"/>
  <c r="AI25" i="13"/>
  <c r="R52" i="15" l="1"/>
  <c r="AD52" i="15"/>
  <c r="AD70" i="15"/>
  <c r="AK70" i="15" s="1"/>
  <c r="R70" i="15"/>
  <c r="AK35" i="15"/>
  <c r="K51" i="15"/>
  <c r="R53" i="15"/>
  <c r="AD53" i="15"/>
  <c r="AD71" i="15"/>
  <c r="AK71" i="15" s="1"/>
  <c r="R71" i="15"/>
  <c r="Z102" i="16"/>
  <c r="Y102" i="16"/>
  <c r="AC108" i="16"/>
  <c r="AB108" i="16"/>
  <c r="C86" i="16"/>
  <c r="B85" i="16"/>
  <c r="AI107" i="16"/>
  <c r="AH107" i="16"/>
  <c r="AF117" i="16"/>
  <c r="AE117" i="16"/>
  <c r="AK37" i="15"/>
  <c r="R58" i="15"/>
  <c r="R60" i="15"/>
  <c r="AK63" i="15"/>
  <c r="AK36" i="15"/>
  <c r="R57" i="15"/>
  <c r="R59" i="15"/>
  <c r="R56" i="15"/>
  <c r="R61" i="15"/>
  <c r="R55" i="15"/>
  <c r="R62" i="15"/>
  <c r="R64" i="15"/>
  <c r="AH26" i="13"/>
  <c r="AI26" i="13"/>
  <c r="AI73" i="15" l="1"/>
  <c r="AK73" i="15" s="1"/>
  <c r="R73" i="15"/>
  <c r="AD69" i="15"/>
  <c r="AK69" i="15" s="1"/>
  <c r="R69" i="15"/>
  <c r="AI74" i="15"/>
  <c r="AK74" i="15" s="1"/>
  <c r="R74" i="15"/>
  <c r="AD51" i="15"/>
  <c r="R51" i="15"/>
  <c r="AD68" i="15"/>
  <c r="AK68" i="15" s="1"/>
  <c r="R68" i="15"/>
  <c r="AI108" i="16"/>
  <c r="AH108" i="16"/>
  <c r="AC109" i="16"/>
  <c r="AB109" i="16"/>
  <c r="C87" i="16"/>
  <c r="B86" i="16"/>
  <c r="AF118" i="16"/>
  <c r="AE118" i="16"/>
  <c r="Y103" i="16"/>
  <c r="Z103" i="16"/>
  <c r="K87" i="15"/>
  <c r="AK55" i="15"/>
  <c r="AK59" i="15"/>
  <c r="AK60" i="15"/>
  <c r="AK56" i="15"/>
  <c r="AK57" i="15"/>
  <c r="R95" i="15"/>
  <c r="AK95" i="15"/>
  <c r="AK58" i="15"/>
  <c r="AK64" i="15"/>
  <c r="AK61" i="15"/>
  <c r="AK62" i="15"/>
  <c r="K86" i="15"/>
  <c r="AK54" i="15"/>
  <c r="AH27" i="13"/>
  <c r="AI27" i="13"/>
  <c r="AK51" i="15" l="1"/>
  <c r="AF119" i="16"/>
  <c r="AE119" i="16"/>
  <c r="AC110" i="16"/>
  <c r="AB110" i="16"/>
  <c r="B87" i="16"/>
  <c r="C88" i="16"/>
  <c r="Z104" i="16"/>
  <c r="Y104" i="16"/>
  <c r="AH109" i="16"/>
  <c r="AI109" i="16"/>
  <c r="R88" i="15"/>
  <c r="AK88" i="15"/>
  <c r="K84" i="15"/>
  <c r="AK52" i="15"/>
  <c r="AK92" i="15"/>
  <c r="R92" i="15"/>
  <c r="R90" i="15"/>
  <c r="AK90" i="15"/>
  <c r="AK94" i="15"/>
  <c r="R94" i="15"/>
  <c r="R93" i="15"/>
  <c r="AK93" i="15"/>
  <c r="AK89" i="15"/>
  <c r="R89" i="15"/>
  <c r="R96" i="15"/>
  <c r="AK96" i="15"/>
  <c r="AK86" i="15"/>
  <c r="R86" i="15"/>
  <c r="R91" i="15"/>
  <c r="AK91" i="15"/>
  <c r="K85" i="15"/>
  <c r="AK53" i="15"/>
  <c r="R87" i="15"/>
  <c r="AK87" i="15"/>
  <c r="AH28" i="13"/>
  <c r="AI28" i="13"/>
  <c r="AD67" i="15" l="1"/>
  <c r="AK67" i="15" s="1"/>
  <c r="R67" i="15"/>
  <c r="AK83" i="15"/>
  <c r="R83" i="15"/>
  <c r="Y105" i="16"/>
  <c r="Z105" i="16"/>
  <c r="AC111" i="16"/>
  <c r="AB111" i="16"/>
  <c r="C89" i="16"/>
  <c r="B88" i="16"/>
  <c r="AI110" i="16"/>
  <c r="AH110" i="16"/>
  <c r="AF120" i="16"/>
  <c r="AE120" i="16"/>
  <c r="AK84" i="15"/>
  <c r="R84" i="15"/>
  <c r="AK85" i="15"/>
  <c r="R85" i="15"/>
  <c r="AI29" i="13"/>
  <c r="AH29" i="13"/>
  <c r="AC112" i="16" l="1"/>
  <c r="AB112" i="16"/>
  <c r="B89" i="16"/>
  <c r="C90" i="16"/>
  <c r="Z106" i="16"/>
  <c r="Y106" i="16"/>
  <c r="AH111" i="16"/>
  <c r="AI111" i="16"/>
  <c r="AE121" i="16"/>
  <c r="AF121" i="16"/>
  <c r="AH30" i="13"/>
  <c r="AI30" i="13"/>
  <c r="Z107" i="16" l="1"/>
  <c r="Y107" i="16"/>
  <c r="AI112" i="16"/>
  <c r="AH112" i="16"/>
  <c r="B90" i="16"/>
  <c r="C91" i="16"/>
  <c r="AF122" i="16"/>
  <c r="AE122" i="16"/>
  <c r="AC113" i="16"/>
  <c r="AB113" i="16"/>
  <c r="AH31" i="13"/>
  <c r="AI31" i="13"/>
  <c r="AE123" i="16" l="1"/>
  <c r="AF123" i="16"/>
  <c r="C92" i="16"/>
  <c r="B91" i="16"/>
  <c r="AI113" i="16"/>
  <c r="AH113" i="16"/>
  <c r="AC114" i="16"/>
  <c r="AB114" i="16"/>
  <c r="Z108" i="16"/>
  <c r="Y108" i="16"/>
  <c r="AH32" i="13"/>
  <c r="AI32" i="13"/>
  <c r="AF124" i="16" l="1"/>
  <c r="AE124" i="16"/>
  <c r="AC115" i="16"/>
  <c r="AB115" i="16"/>
  <c r="AI114" i="16"/>
  <c r="AH114" i="16"/>
  <c r="B92" i="16"/>
  <c r="C93" i="16"/>
  <c r="Z109" i="16"/>
  <c r="Y109" i="16"/>
  <c r="AI33" i="13"/>
  <c r="AH33" i="13"/>
  <c r="AC116" i="16" l="1"/>
  <c r="AB116" i="16"/>
  <c r="C94" i="16"/>
  <c r="B93" i="16"/>
  <c r="AH115" i="16"/>
  <c r="AI115" i="16"/>
  <c r="Z110" i="16"/>
  <c r="Y110" i="16"/>
  <c r="AF125" i="16"/>
  <c r="AE125" i="16"/>
  <c r="AH34" i="13"/>
  <c r="AI34" i="13"/>
  <c r="Z111" i="16" l="1"/>
  <c r="Y111" i="16"/>
  <c r="C95" i="16"/>
  <c r="B94" i="16"/>
  <c r="AI116" i="16"/>
  <c r="AH116" i="16"/>
  <c r="AF126" i="16"/>
  <c r="AE126" i="16"/>
  <c r="AC117" i="16"/>
  <c r="AB117" i="16"/>
  <c r="AH35" i="13"/>
  <c r="AI35" i="13"/>
  <c r="AF127" i="16" l="1"/>
  <c r="AE127" i="16"/>
  <c r="AH117" i="16"/>
  <c r="AI117" i="16"/>
  <c r="B95" i="16"/>
  <c r="C96" i="16"/>
  <c r="AC118" i="16"/>
  <c r="AB118" i="16"/>
  <c r="Z112" i="16"/>
  <c r="Y112" i="16"/>
  <c r="AH36" i="13"/>
  <c r="AI36" i="13"/>
  <c r="AB119" i="16" l="1"/>
  <c r="AC119" i="16"/>
  <c r="C97" i="16"/>
  <c r="B96" i="16"/>
  <c r="AI118" i="16"/>
  <c r="AH118" i="16"/>
  <c r="Y113" i="16"/>
  <c r="Z113" i="16"/>
  <c r="AF128" i="16"/>
  <c r="AE128" i="16"/>
  <c r="AI37" i="13"/>
  <c r="AH37" i="13"/>
  <c r="AI119" i="16" l="1"/>
  <c r="AH119" i="16"/>
  <c r="B97" i="16"/>
  <c r="C98" i="16"/>
  <c r="Z114" i="16"/>
  <c r="Y114" i="16"/>
  <c r="AC120" i="16"/>
  <c r="AB120" i="16"/>
  <c r="AE129" i="16"/>
  <c r="AF129" i="16"/>
  <c r="AH38" i="13"/>
  <c r="AI38" i="13"/>
  <c r="Z115" i="16" l="1"/>
  <c r="Y115" i="16"/>
  <c r="AB121" i="16"/>
  <c r="AC121" i="16"/>
  <c r="B98" i="16"/>
  <c r="C99" i="16"/>
  <c r="AF130" i="16"/>
  <c r="AE130" i="16"/>
  <c r="AI120" i="16"/>
  <c r="AH120" i="16"/>
  <c r="AH39" i="13"/>
  <c r="AI39" i="13"/>
  <c r="AE131" i="16" l="1"/>
  <c r="AF131" i="16"/>
  <c r="C100" i="16"/>
  <c r="B99" i="16"/>
  <c r="AC122" i="16"/>
  <c r="AB122" i="16"/>
  <c r="AI121" i="16"/>
  <c r="AH121" i="16"/>
  <c r="Z116" i="16"/>
  <c r="Y116" i="16"/>
  <c r="AH40" i="13"/>
  <c r="AI40" i="13"/>
  <c r="AC123" i="16" l="1"/>
  <c r="AB123" i="16"/>
  <c r="AF132" i="16"/>
  <c r="AE132" i="16"/>
  <c r="AI122" i="16"/>
  <c r="AH122" i="16"/>
  <c r="B100" i="16"/>
  <c r="C101" i="16"/>
  <c r="Y117" i="16"/>
  <c r="Z117" i="16"/>
  <c r="AI41" i="13"/>
  <c r="AH41" i="13"/>
  <c r="AH123" i="16" l="1"/>
  <c r="AI123" i="16"/>
  <c r="Z118" i="16"/>
  <c r="Y118" i="16"/>
  <c r="C102" i="16"/>
  <c r="B101" i="16"/>
  <c r="AF133" i="16"/>
  <c r="AE133" i="16"/>
  <c r="AC124" i="16"/>
  <c r="AB124" i="16"/>
  <c r="AH42" i="13"/>
  <c r="AI42" i="13"/>
  <c r="C103" i="16" l="1"/>
  <c r="B102" i="16"/>
  <c r="AF134" i="16"/>
  <c r="AE134" i="16"/>
  <c r="Y119" i="16"/>
  <c r="Z119" i="16"/>
  <c r="AI124" i="16"/>
  <c r="AH124" i="16"/>
  <c r="AC125" i="16"/>
  <c r="AB125" i="16"/>
  <c r="AH43" i="13"/>
  <c r="AI43" i="13"/>
  <c r="AF135" i="16" l="1"/>
  <c r="AE135" i="16"/>
  <c r="Z120" i="16"/>
  <c r="Y120" i="16"/>
  <c r="AH125" i="16"/>
  <c r="AI125" i="16"/>
  <c r="AC126" i="16"/>
  <c r="AB126" i="16"/>
  <c r="B103" i="16"/>
  <c r="C104" i="16"/>
  <c r="AH44" i="13"/>
  <c r="AI44" i="13"/>
  <c r="AI126" i="16" l="1"/>
  <c r="AH126" i="16"/>
  <c r="Z121" i="16"/>
  <c r="Y121" i="16"/>
  <c r="AB127" i="16"/>
  <c r="AC127" i="16"/>
  <c r="C105" i="16"/>
  <c r="B104" i="16"/>
  <c r="AF136" i="16"/>
  <c r="AE136" i="16"/>
  <c r="AI45" i="13"/>
  <c r="AH45" i="13"/>
  <c r="C106" i="16" l="1"/>
  <c r="B105" i="16"/>
  <c r="Z122" i="16"/>
  <c r="Y122" i="16"/>
  <c r="AC128" i="16"/>
  <c r="AB128" i="16"/>
  <c r="AE137" i="16"/>
  <c r="AF137" i="16"/>
  <c r="AI127" i="16"/>
  <c r="AH127" i="16"/>
  <c r="AH46" i="13"/>
  <c r="AI46" i="13"/>
  <c r="AB129" i="16" l="1"/>
  <c r="AC129" i="16"/>
  <c r="AF138" i="16"/>
  <c r="AE138" i="16"/>
  <c r="Z123" i="16"/>
  <c r="Y123" i="16"/>
  <c r="AI128" i="16"/>
  <c r="AH128" i="16"/>
  <c r="C107" i="16"/>
  <c r="B106" i="16"/>
  <c r="AH47" i="13"/>
  <c r="AI47" i="13"/>
  <c r="Z124" i="16" l="1"/>
  <c r="Y124" i="16"/>
  <c r="AI129" i="16"/>
  <c r="AH129" i="16"/>
  <c r="AC130" i="16"/>
  <c r="AB130" i="16"/>
  <c r="AE139" i="16"/>
  <c r="AF139" i="16"/>
  <c r="C108" i="16"/>
  <c r="B107" i="16"/>
  <c r="AH48" i="13"/>
  <c r="AI48" i="13"/>
  <c r="AC131" i="16" l="1"/>
  <c r="AB131" i="16"/>
  <c r="AF140" i="16"/>
  <c r="AE140" i="16"/>
  <c r="AI130" i="16"/>
  <c r="AH130" i="16"/>
  <c r="C109" i="16"/>
  <c r="B108" i="16"/>
  <c r="Y125" i="16"/>
  <c r="Z125" i="16"/>
  <c r="AI49" i="13"/>
  <c r="AH49" i="13"/>
  <c r="C110" i="16" l="1"/>
  <c r="B109" i="16"/>
  <c r="AH131" i="16"/>
  <c r="AI131" i="16"/>
  <c r="AF141" i="16"/>
  <c r="AE141" i="16"/>
  <c r="Z126" i="16"/>
  <c r="Y126" i="16"/>
  <c r="AC132" i="16"/>
  <c r="AB132" i="16"/>
  <c r="AH50" i="13"/>
  <c r="AI50" i="13"/>
  <c r="Y127" i="16" l="1"/>
  <c r="Z127" i="16"/>
  <c r="AF142" i="16"/>
  <c r="AE142" i="16"/>
  <c r="AI132" i="16"/>
  <c r="AH132" i="16"/>
  <c r="AC133" i="16"/>
  <c r="AB133" i="16"/>
  <c r="B110" i="16"/>
  <c r="C111" i="16"/>
  <c r="AH51" i="13"/>
  <c r="AI51" i="13"/>
  <c r="AF143" i="16" l="1"/>
  <c r="AE143" i="16"/>
  <c r="AC134" i="16"/>
  <c r="AB134" i="16"/>
  <c r="AH133" i="16"/>
  <c r="AI133" i="16"/>
  <c r="B111" i="16"/>
  <c r="C112" i="16"/>
  <c r="Z128" i="16"/>
  <c r="Y128" i="16"/>
  <c r="AH52" i="13"/>
  <c r="AI52" i="13"/>
  <c r="C113" i="16" l="1"/>
  <c r="B112" i="16"/>
  <c r="AI134" i="16"/>
  <c r="AH134" i="16"/>
  <c r="AB135" i="16"/>
  <c r="AC135" i="16"/>
  <c r="Z129" i="16"/>
  <c r="Y129" i="16"/>
  <c r="AF144" i="16"/>
  <c r="AE144" i="16"/>
  <c r="AI53" i="13"/>
  <c r="AH53" i="13"/>
  <c r="Z130" i="16" l="1"/>
  <c r="Y130" i="16"/>
  <c r="AC136" i="16"/>
  <c r="AB136" i="16"/>
  <c r="AI135" i="16"/>
  <c r="AH135" i="16"/>
  <c r="AE145" i="16"/>
  <c r="AF145" i="16"/>
  <c r="C114" i="16"/>
  <c r="B113" i="16"/>
  <c r="AH54" i="13"/>
  <c r="AI54" i="13"/>
  <c r="AI136" i="16" l="1"/>
  <c r="AH136" i="16"/>
  <c r="AB137" i="16"/>
  <c r="AC137" i="16"/>
  <c r="AE146" i="16"/>
  <c r="AF146" i="16"/>
  <c r="B114" i="16"/>
  <c r="C115" i="16"/>
  <c r="Z131" i="16"/>
  <c r="Y131" i="16"/>
  <c r="AH55" i="13"/>
  <c r="AI55" i="13"/>
  <c r="C116" i="16" l="1"/>
  <c r="B115" i="16"/>
  <c r="AC138" i="16"/>
  <c r="AB138" i="16"/>
  <c r="AF147" i="16"/>
  <c r="AE147" i="16"/>
  <c r="Z132" i="16"/>
  <c r="Y132" i="16"/>
  <c r="AI137" i="16"/>
  <c r="AH137" i="16"/>
  <c r="AH56" i="13"/>
  <c r="AI56" i="13"/>
  <c r="AC139" i="16" l="1"/>
  <c r="AB139" i="16"/>
  <c r="Y133" i="16"/>
  <c r="Z133" i="16"/>
  <c r="AF148" i="16"/>
  <c r="AE148" i="16"/>
  <c r="AI138" i="16"/>
  <c r="AH138" i="16"/>
  <c r="B116" i="16"/>
  <c r="C117" i="16"/>
  <c r="AI57" i="13"/>
  <c r="AH57" i="13"/>
  <c r="AH139" i="16" l="1"/>
  <c r="AI139" i="16"/>
  <c r="B117" i="16"/>
  <c r="C118" i="16"/>
  <c r="AF149" i="16"/>
  <c r="AE149" i="16"/>
  <c r="Z134" i="16"/>
  <c r="Y134" i="16"/>
  <c r="AC140" i="16"/>
  <c r="AB140" i="16"/>
  <c r="AH58" i="13"/>
  <c r="AI58" i="13"/>
  <c r="Y135" i="16" l="1"/>
  <c r="Z135" i="16"/>
  <c r="AF150" i="16"/>
  <c r="AE150" i="16"/>
  <c r="C119" i="16"/>
  <c r="B118" i="16"/>
  <c r="AI140" i="16"/>
  <c r="AH140" i="16"/>
  <c r="AC141" i="16"/>
  <c r="AB141" i="16"/>
  <c r="AH59" i="13"/>
  <c r="AI59" i="13"/>
  <c r="AI141" i="16" l="1"/>
  <c r="AH141" i="16"/>
  <c r="Z136" i="16"/>
  <c r="Y136" i="16"/>
  <c r="B119" i="16"/>
  <c r="C120" i="16"/>
  <c r="AF151" i="16"/>
  <c r="AE151" i="16"/>
  <c r="AB142" i="16"/>
  <c r="AC142" i="16"/>
  <c r="AH60" i="13"/>
  <c r="AI60" i="13"/>
  <c r="C121" i="16" l="1"/>
  <c r="B120" i="16"/>
  <c r="AE152" i="16"/>
  <c r="AF152" i="16"/>
  <c r="Z137" i="16"/>
  <c r="Y137" i="16"/>
  <c r="AB143" i="16"/>
  <c r="AC143" i="16"/>
  <c r="AI142" i="16"/>
  <c r="AH142" i="16"/>
  <c r="AI61" i="13"/>
  <c r="AH61" i="13"/>
  <c r="AE153" i="16" l="1"/>
  <c r="AF153" i="16"/>
  <c r="AB144" i="16"/>
  <c r="AC144" i="16"/>
  <c r="Z138" i="16"/>
  <c r="Y138" i="16"/>
  <c r="AI143" i="16"/>
  <c r="AH143" i="16"/>
  <c r="C122" i="16"/>
  <c r="B121" i="16"/>
  <c r="AH62" i="13"/>
  <c r="AI62" i="13"/>
  <c r="AI144" i="16" l="1"/>
  <c r="AH144" i="16"/>
  <c r="Z139" i="16"/>
  <c r="Y139" i="16"/>
  <c r="AE154" i="16"/>
  <c r="AF154" i="16"/>
  <c r="AC145" i="16"/>
  <c r="AB145" i="16"/>
  <c r="B122" i="16"/>
  <c r="C123" i="16"/>
  <c r="AH63" i="13"/>
  <c r="AI63" i="13"/>
  <c r="Z140" i="16" l="1"/>
  <c r="Y140" i="16"/>
  <c r="AF155" i="16"/>
  <c r="AE155" i="16"/>
  <c r="C124" i="16"/>
  <c r="B123" i="16"/>
  <c r="AC146" i="16"/>
  <c r="AB146" i="16"/>
  <c r="AI145" i="16"/>
  <c r="AH145" i="16"/>
  <c r="AH64" i="13"/>
  <c r="AI64" i="13"/>
  <c r="AF156" i="16" l="1"/>
  <c r="AE156" i="16"/>
  <c r="AC147" i="16"/>
  <c r="AB147" i="16"/>
  <c r="B124" i="16"/>
  <c r="C125" i="16"/>
  <c r="AH146" i="16"/>
  <c r="AI146" i="16"/>
  <c r="Y141" i="16"/>
  <c r="Z141" i="16"/>
  <c r="AH65" i="13"/>
  <c r="AI65" i="13"/>
  <c r="B125" i="16" l="1"/>
  <c r="C126" i="16"/>
  <c r="AH147" i="16"/>
  <c r="AI147" i="16"/>
  <c r="AC148" i="16"/>
  <c r="AB148" i="16"/>
  <c r="Y142" i="16"/>
  <c r="Z142" i="16"/>
  <c r="AE157" i="16"/>
  <c r="AF157" i="16"/>
  <c r="AH66" i="13"/>
  <c r="AI66" i="13"/>
  <c r="AC149" i="16" l="1"/>
  <c r="AB149" i="16"/>
  <c r="AF158" i="16"/>
  <c r="AE158" i="16"/>
  <c r="Y143" i="16"/>
  <c r="Z143" i="16"/>
  <c r="AH148" i="16"/>
  <c r="AI148" i="16"/>
  <c r="C127" i="16"/>
  <c r="B126" i="16"/>
  <c r="AH67" i="13"/>
  <c r="AI67" i="13"/>
  <c r="AI149" i="16" l="1"/>
  <c r="AH149" i="16"/>
  <c r="Z144" i="16"/>
  <c r="Y144" i="16"/>
  <c r="AF159" i="16"/>
  <c r="AE159" i="16"/>
  <c r="B127" i="16"/>
  <c r="C128" i="16"/>
  <c r="AC150" i="16"/>
  <c r="AB150" i="16"/>
  <c r="AH68" i="13"/>
  <c r="AI68" i="13"/>
  <c r="C129" i="16" l="1"/>
  <c r="B128" i="16"/>
  <c r="AF160" i="16"/>
  <c r="AE160" i="16"/>
  <c r="Z145" i="16"/>
  <c r="Y145" i="16"/>
  <c r="AB151" i="16"/>
  <c r="AC151" i="16"/>
  <c r="AI150" i="16"/>
  <c r="AH150" i="16"/>
  <c r="AI69" i="13"/>
  <c r="AH69" i="13"/>
  <c r="AB152" i="16" l="1"/>
  <c r="AC152" i="16"/>
  <c r="Z146" i="16"/>
  <c r="Y146" i="16"/>
  <c r="AE161" i="16"/>
  <c r="AF161" i="16"/>
  <c r="AH151" i="16"/>
  <c r="AI151" i="16"/>
  <c r="C130" i="16"/>
  <c r="B129" i="16"/>
  <c r="AH70" i="13"/>
  <c r="AI70" i="13"/>
  <c r="AE162" i="16" l="1"/>
  <c r="AF162" i="16"/>
  <c r="AI152" i="16"/>
  <c r="AH152" i="16"/>
  <c r="Z147" i="16"/>
  <c r="Y147" i="16"/>
  <c r="AC153" i="16"/>
  <c r="AB153" i="16"/>
  <c r="B130" i="16"/>
  <c r="C131" i="16"/>
  <c r="AH71" i="13"/>
  <c r="AI71" i="13"/>
  <c r="AF163" i="16" l="1"/>
  <c r="AE163" i="16"/>
  <c r="AC154" i="16"/>
  <c r="AB154" i="16"/>
  <c r="Y148" i="16"/>
  <c r="Z148" i="16"/>
  <c r="AI153" i="16"/>
  <c r="AH153" i="16"/>
  <c r="C132" i="16"/>
  <c r="B131" i="16"/>
  <c r="AH72" i="13"/>
  <c r="AI72" i="13"/>
  <c r="AI154" i="16" l="1"/>
  <c r="AH154" i="16"/>
  <c r="AC155" i="16"/>
  <c r="AB155" i="16"/>
  <c r="Y149" i="16"/>
  <c r="Z149" i="16"/>
  <c r="B132" i="16"/>
  <c r="C133" i="16"/>
  <c r="AF164" i="16"/>
  <c r="AE164" i="16"/>
  <c r="AI73" i="13"/>
  <c r="AH73" i="13"/>
  <c r="B133" i="16" l="1"/>
  <c r="C134" i="16"/>
  <c r="Y150" i="16"/>
  <c r="Z150" i="16"/>
  <c r="AC156" i="16"/>
  <c r="AB156" i="16"/>
  <c r="AE165" i="16"/>
  <c r="AF165" i="16"/>
  <c r="AH155" i="16"/>
  <c r="AI155" i="16"/>
  <c r="AH74" i="13"/>
  <c r="AI74" i="13"/>
  <c r="AF166" i="16" l="1"/>
  <c r="AE166" i="16"/>
  <c r="AC157" i="16"/>
  <c r="AB157" i="16"/>
  <c r="Z151" i="16"/>
  <c r="Y151" i="16"/>
  <c r="AH156" i="16"/>
  <c r="AI156" i="16"/>
  <c r="C135" i="16"/>
  <c r="B134" i="16"/>
  <c r="AH75" i="13"/>
  <c r="AI75" i="13"/>
  <c r="AI157" i="16" l="1"/>
  <c r="AH157" i="16"/>
  <c r="Z152" i="16"/>
  <c r="Y152" i="16"/>
  <c r="AB158" i="16"/>
  <c r="AC158" i="16"/>
  <c r="B135" i="16"/>
  <c r="C136" i="16"/>
  <c r="AF167" i="16"/>
  <c r="AE167" i="16"/>
  <c r="AH76" i="13"/>
  <c r="AI76" i="13"/>
  <c r="C137" i="16" l="1"/>
  <c r="B136" i="16"/>
  <c r="AB159" i="16"/>
  <c r="AC159" i="16"/>
  <c r="Z153" i="16"/>
  <c r="Y153" i="16"/>
  <c r="AF168" i="16"/>
  <c r="AE168" i="16"/>
  <c r="AI158" i="16"/>
  <c r="AH158" i="16"/>
  <c r="AI77" i="13"/>
  <c r="AH77" i="13"/>
  <c r="Z154" i="16" l="1"/>
  <c r="Y154" i="16"/>
  <c r="AE169" i="16"/>
  <c r="AF169" i="16"/>
  <c r="AB160" i="16"/>
  <c r="AC160" i="16"/>
  <c r="AI159" i="16"/>
  <c r="AH159" i="16"/>
  <c r="C138" i="16"/>
  <c r="B137" i="16"/>
  <c r="AH78" i="13"/>
  <c r="AI78" i="13"/>
  <c r="AC161" i="16" l="1"/>
  <c r="AB161" i="16"/>
  <c r="AI160" i="16"/>
  <c r="AH160" i="16"/>
  <c r="AF170" i="16"/>
  <c r="AE170" i="16"/>
  <c r="B138" i="16"/>
  <c r="C139" i="16"/>
  <c r="Z155" i="16"/>
  <c r="Y155" i="16"/>
  <c r="AH79" i="13"/>
  <c r="AI79" i="13"/>
  <c r="C140" i="16" l="1"/>
  <c r="B139" i="16"/>
  <c r="AI161" i="16"/>
  <c r="AH161" i="16"/>
  <c r="AF171" i="16"/>
  <c r="AE171" i="16"/>
  <c r="Z156" i="16"/>
  <c r="Y156" i="16"/>
  <c r="AC162" i="16"/>
  <c r="AB162" i="16"/>
  <c r="AH80" i="13"/>
  <c r="AI80" i="13"/>
  <c r="AI162" i="16" l="1"/>
  <c r="AH162" i="16"/>
  <c r="Y157" i="16"/>
  <c r="Z157" i="16"/>
  <c r="AF172" i="16"/>
  <c r="AE172" i="16"/>
  <c r="AB163" i="16"/>
  <c r="AC163" i="16"/>
  <c r="B140" i="16"/>
  <c r="C141" i="16"/>
  <c r="AI81" i="13"/>
  <c r="AH81" i="13"/>
  <c r="AC164" i="16" l="1"/>
  <c r="AB164" i="16"/>
  <c r="AE173" i="16"/>
  <c r="AF173" i="16"/>
  <c r="C142" i="16"/>
  <c r="B141" i="16"/>
  <c r="Y158" i="16"/>
  <c r="Z158" i="16"/>
  <c r="AH163" i="16"/>
  <c r="AI163" i="16"/>
  <c r="AH82" i="13"/>
  <c r="AI82" i="13"/>
  <c r="Z159" i="16" l="1"/>
  <c r="Y159" i="16"/>
  <c r="B142" i="16"/>
  <c r="C143" i="16"/>
  <c r="AF174" i="16"/>
  <c r="AE174" i="16"/>
  <c r="AI164" i="16"/>
  <c r="AH164" i="16"/>
  <c r="AC165" i="16"/>
  <c r="AB165" i="16"/>
  <c r="AH83" i="13"/>
  <c r="AI83" i="13"/>
  <c r="AI165" i="16" l="1"/>
  <c r="AH165" i="16"/>
  <c r="AF175" i="16"/>
  <c r="AE175" i="16"/>
  <c r="C144" i="16"/>
  <c r="B143" i="16"/>
  <c r="AB166" i="16"/>
  <c r="AC166" i="16"/>
  <c r="Z160" i="16"/>
  <c r="Y160" i="16"/>
  <c r="AH84" i="13"/>
  <c r="AI84" i="13"/>
  <c r="AB167" i="16" l="1"/>
  <c r="AC167" i="16"/>
  <c r="C145" i="16"/>
  <c r="B144" i="16"/>
  <c r="AE176" i="16"/>
  <c r="AF176" i="16"/>
  <c r="Z161" i="16"/>
  <c r="Y161" i="16"/>
  <c r="AI166" i="16"/>
  <c r="AH166" i="16"/>
  <c r="AI85" i="13"/>
  <c r="AH85" i="13"/>
  <c r="Z162" i="16" l="1"/>
  <c r="Y162" i="16"/>
  <c r="B145" i="16"/>
  <c r="C146" i="16"/>
  <c r="AC168" i="16"/>
  <c r="AB168" i="16"/>
  <c r="AE177" i="16"/>
  <c r="AF177" i="16"/>
  <c r="AH167" i="16"/>
  <c r="AI167" i="16"/>
  <c r="AH86" i="13"/>
  <c r="AI86" i="13"/>
  <c r="AF178" i="16" l="1"/>
  <c r="AE178" i="16"/>
  <c r="AC169" i="16"/>
  <c r="AB169" i="16"/>
  <c r="C147" i="16"/>
  <c r="B146" i="16"/>
  <c r="AI168" i="16"/>
  <c r="AH168" i="16"/>
  <c r="Z163" i="16"/>
  <c r="Y163" i="16"/>
  <c r="AH87" i="13"/>
  <c r="AI87" i="13"/>
  <c r="B147" i="16" l="1"/>
  <c r="C148" i="16"/>
  <c r="AI169" i="16"/>
  <c r="AH169" i="16"/>
  <c r="AC170" i="16"/>
  <c r="AB170" i="16"/>
  <c r="Z164" i="16"/>
  <c r="Y164" i="16"/>
  <c r="AF179" i="16"/>
  <c r="AE179" i="16"/>
  <c r="AH88" i="13"/>
  <c r="AI88" i="13"/>
  <c r="AB171" i="16" l="1"/>
  <c r="AC171" i="16"/>
  <c r="AH170" i="16"/>
  <c r="AI170" i="16"/>
  <c r="B148" i="16"/>
  <c r="C149" i="16"/>
  <c r="Y165" i="16"/>
  <c r="Z165" i="16"/>
  <c r="AF180" i="16"/>
  <c r="AE180" i="16"/>
  <c r="AI89" i="13"/>
  <c r="AH89" i="13"/>
  <c r="AH171" i="16" l="1"/>
  <c r="AI171" i="16"/>
  <c r="Z166" i="16"/>
  <c r="Y166" i="16"/>
  <c r="C150" i="16"/>
  <c r="B149" i="16"/>
  <c r="AC172" i="16"/>
  <c r="AB172" i="16"/>
  <c r="AE181" i="16"/>
  <c r="AF181" i="16"/>
  <c r="AH90" i="13"/>
  <c r="AI90" i="13"/>
  <c r="Z167" i="16" l="1"/>
  <c r="Y167" i="16"/>
  <c r="AC173" i="16"/>
  <c r="AB173" i="16"/>
  <c r="B150" i="16"/>
  <c r="C151" i="16"/>
  <c r="AF182" i="16"/>
  <c r="AE182" i="16"/>
  <c r="AI172" i="16"/>
  <c r="AH172" i="16"/>
  <c r="AH91" i="13"/>
  <c r="AI91" i="13"/>
  <c r="C152" i="16" l="1"/>
  <c r="B151" i="16"/>
  <c r="AF183" i="16"/>
  <c r="AE183" i="16"/>
  <c r="AC174" i="16"/>
  <c r="AB174" i="16"/>
  <c r="AI173" i="16"/>
  <c r="AH173" i="16"/>
  <c r="Z168" i="16"/>
  <c r="Y168" i="16"/>
  <c r="AH92" i="13"/>
  <c r="AI92" i="13"/>
  <c r="AB175" i="16" l="1"/>
  <c r="AC175" i="16"/>
  <c r="AI174" i="16"/>
  <c r="AH174" i="16"/>
  <c r="AF184" i="16"/>
  <c r="AE184" i="16"/>
  <c r="Y169" i="16"/>
  <c r="Z169" i="16"/>
  <c r="C153" i="16"/>
  <c r="B152" i="16"/>
  <c r="AI93" i="13"/>
  <c r="AH93" i="13"/>
  <c r="Z170" i="16" l="1"/>
  <c r="Y170" i="16"/>
  <c r="AH175" i="16"/>
  <c r="AI175" i="16"/>
  <c r="AC176" i="16"/>
  <c r="AB176" i="16"/>
  <c r="AE185" i="16"/>
  <c r="AF185" i="16"/>
  <c r="B153" i="16"/>
  <c r="C154" i="16"/>
  <c r="AH94" i="13"/>
  <c r="AI94" i="13"/>
  <c r="AF186" i="16" l="1"/>
  <c r="AE186" i="16"/>
  <c r="AI176" i="16"/>
  <c r="AH176" i="16"/>
  <c r="AC177" i="16"/>
  <c r="AB177" i="16"/>
  <c r="C155" i="16"/>
  <c r="B154" i="16"/>
  <c r="Z171" i="16"/>
  <c r="Y171" i="16"/>
  <c r="AH95" i="13"/>
  <c r="AI95" i="13"/>
  <c r="AI177" i="16" l="1"/>
  <c r="AH177" i="16"/>
  <c r="B155" i="16"/>
  <c r="C156" i="16"/>
  <c r="AC178" i="16"/>
  <c r="AB178" i="16"/>
  <c r="Y172" i="16"/>
  <c r="Z172" i="16"/>
  <c r="AF187" i="16"/>
  <c r="AE187" i="16"/>
  <c r="AH96" i="13"/>
  <c r="AI96" i="13"/>
  <c r="AB179" i="16" l="1"/>
  <c r="AC179" i="16"/>
  <c r="Y173" i="16"/>
  <c r="Z173" i="16"/>
  <c r="B156" i="16"/>
  <c r="C157" i="16"/>
  <c r="AF188" i="16"/>
  <c r="AE188" i="16"/>
  <c r="AI178" i="16"/>
  <c r="AH178" i="16"/>
  <c r="AI97" i="13"/>
  <c r="AH97" i="13"/>
  <c r="Z174" i="16" l="1"/>
  <c r="Y174" i="16"/>
  <c r="AF189" i="16"/>
  <c r="AE189" i="16"/>
  <c r="C158" i="16"/>
  <c r="B157" i="16"/>
  <c r="AC180" i="16"/>
  <c r="AB180" i="16"/>
  <c r="AH179" i="16"/>
  <c r="AI179" i="16"/>
  <c r="AH98" i="13"/>
  <c r="AI98" i="13"/>
  <c r="B158" i="16" l="1"/>
  <c r="C159" i="16"/>
  <c r="AC181" i="16"/>
  <c r="AB181" i="16"/>
  <c r="AI180" i="16"/>
  <c r="AH180" i="16"/>
  <c r="AF190" i="16"/>
  <c r="AE190" i="16"/>
  <c r="Z175" i="16"/>
  <c r="Y175" i="16"/>
  <c r="AH99" i="13"/>
  <c r="AI99" i="13"/>
  <c r="AF191" i="16" l="1"/>
  <c r="AE191" i="16"/>
  <c r="AB182" i="16"/>
  <c r="AC182" i="16"/>
  <c r="C160" i="16"/>
  <c r="B159" i="16"/>
  <c r="AI181" i="16"/>
  <c r="AH181" i="16"/>
  <c r="Z176" i="16"/>
  <c r="Y176" i="16"/>
  <c r="AH100" i="13"/>
  <c r="AI100" i="13"/>
  <c r="C161" i="16" l="1"/>
  <c r="B160" i="16"/>
  <c r="AI182" i="16"/>
  <c r="AH182" i="16"/>
  <c r="AB183" i="16"/>
  <c r="AC183" i="16"/>
  <c r="Y177" i="16"/>
  <c r="Z177" i="16"/>
  <c r="AF192" i="16"/>
  <c r="AE192" i="16"/>
  <c r="AI101" i="13"/>
  <c r="AH101" i="13"/>
  <c r="AH183" i="16" l="1"/>
  <c r="AI183" i="16"/>
  <c r="AC184" i="16"/>
  <c r="AB184" i="16"/>
  <c r="Z178" i="16"/>
  <c r="Y178" i="16"/>
  <c r="AF193" i="16"/>
  <c r="AE193" i="16"/>
  <c r="B161" i="16"/>
  <c r="C162" i="16"/>
  <c r="AH102" i="13"/>
  <c r="AI102" i="13"/>
  <c r="AE194" i="16" l="1"/>
  <c r="AF194" i="16"/>
  <c r="AC185" i="16"/>
  <c r="AB185" i="16"/>
  <c r="Z179" i="16"/>
  <c r="Y179" i="16"/>
  <c r="C163" i="16"/>
  <c r="B162" i="16"/>
  <c r="AI184" i="16"/>
  <c r="AH184" i="16"/>
  <c r="AH103" i="13"/>
  <c r="AI103" i="13"/>
  <c r="AE68" i="14"/>
  <c r="AE69" i="14"/>
  <c r="AE70" i="14"/>
  <c r="AE71" i="14"/>
  <c r="AE72" i="14"/>
  <c r="AE73" i="14"/>
  <c r="AE74" i="14"/>
  <c r="AE75" i="14"/>
  <c r="AE76" i="14"/>
  <c r="AE77" i="14"/>
  <c r="AE78" i="14"/>
  <c r="AE79" i="14"/>
  <c r="AE80" i="14"/>
  <c r="AE67" i="14"/>
  <c r="AE54" i="14"/>
  <c r="AE53" i="14"/>
  <c r="AE52" i="14"/>
  <c r="AE51" i="14"/>
  <c r="AE43" i="14"/>
  <c r="AE42" i="14"/>
  <c r="AE40" i="14"/>
  <c r="AE39" i="14"/>
  <c r="Y70" i="14"/>
  <c r="Z40" i="14"/>
  <c r="Z39" i="14"/>
  <c r="AL38" i="14"/>
  <c r="AK38" i="14"/>
  <c r="AJ38" i="14"/>
  <c r="AI38" i="14"/>
  <c r="AH38" i="14"/>
  <c r="AG38" i="14"/>
  <c r="AF38" i="14"/>
  <c r="AM38" i="14" s="1"/>
  <c r="AE38" i="14"/>
  <c r="AD38" i="14"/>
  <c r="AC38" i="14"/>
  <c r="AB38" i="14"/>
  <c r="AA38" i="14"/>
  <c r="Z38" i="14"/>
  <c r="Y38" i="14"/>
  <c r="X38" i="14"/>
  <c r="AO39" i="14"/>
  <c r="R38" i="14"/>
  <c r="Q38" i="14"/>
  <c r="P38" i="14"/>
  <c r="O38" i="14"/>
  <c r="N38" i="14"/>
  <c r="M38" i="14"/>
  <c r="L38" i="14"/>
  <c r="S38" i="14" s="1"/>
  <c r="K38" i="14"/>
  <c r="J38" i="14"/>
  <c r="I38" i="14"/>
  <c r="H38" i="14"/>
  <c r="G38" i="14"/>
  <c r="F38" i="14"/>
  <c r="E38" i="14"/>
  <c r="D38" i="14"/>
  <c r="K9" i="14"/>
  <c r="AC186" i="16" l="1"/>
  <c r="AB186" i="16"/>
  <c r="AF195" i="16"/>
  <c r="AE195" i="16"/>
  <c r="C164" i="16"/>
  <c r="B163" i="16"/>
  <c r="Z180" i="16"/>
  <c r="Y180" i="16"/>
  <c r="AI185" i="16"/>
  <c r="AH185" i="16"/>
  <c r="AH104" i="13"/>
  <c r="AI104" i="13"/>
  <c r="K12" i="14"/>
  <c r="K7" i="14"/>
  <c r="K6" i="14"/>
  <c r="K4" i="14"/>
  <c r="Y181" i="16" l="1"/>
  <c r="Z181" i="16"/>
  <c r="AF196" i="16"/>
  <c r="AE196" i="16"/>
  <c r="B164" i="16"/>
  <c r="C165" i="16"/>
  <c r="AI186" i="16"/>
  <c r="AH186" i="16"/>
  <c r="AC187" i="16"/>
  <c r="AB187" i="16"/>
  <c r="AI105" i="13"/>
  <c r="AH105" i="13"/>
  <c r="AK80" i="14"/>
  <c r="AJ80" i="14"/>
  <c r="AI80" i="14"/>
  <c r="AH80" i="14"/>
  <c r="AC80" i="14"/>
  <c r="AA80" i="14"/>
  <c r="Z80" i="14"/>
  <c r="AK79" i="14"/>
  <c r="AJ79" i="14"/>
  <c r="AI79" i="14"/>
  <c r="AH79" i="14"/>
  <c r="AC79" i="14"/>
  <c r="AA79" i="14"/>
  <c r="Z79" i="14"/>
  <c r="AK78" i="14"/>
  <c r="AJ78" i="14"/>
  <c r="AI78" i="14"/>
  <c r="AH78" i="14"/>
  <c r="AC78" i="14"/>
  <c r="AA78" i="14"/>
  <c r="Z78" i="14"/>
  <c r="AK77" i="14"/>
  <c r="AJ77" i="14"/>
  <c r="AI77" i="14"/>
  <c r="AH77" i="14"/>
  <c r="AG77" i="14"/>
  <c r="AC77" i="14"/>
  <c r="AA77" i="14"/>
  <c r="Z77" i="14"/>
  <c r="Y77" i="14"/>
  <c r="AK76" i="14"/>
  <c r="AJ76" i="14"/>
  <c r="AI76" i="14"/>
  <c r="AH76" i="14"/>
  <c r="AG76" i="14"/>
  <c r="AC76" i="14"/>
  <c r="AA76" i="14"/>
  <c r="Z76" i="14"/>
  <c r="Y76" i="14"/>
  <c r="Y75" i="14"/>
  <c r="Y74" i="14"/>
  <c r="AP73" i="14"/>
  <c r="Y73" i="14"/>
  <c r="AP72" i="14"/>
  <c r="E72" i="14"/>
  <c r="E71" i="14"/>
  <c r="E70" i="14"/>
  <c r="Y69" i="14"/>
  <c r="Y68" i="14"/>
  <c r="Y67" i="14"/>
  <c r="Z64" i="14"/>
  <c r="Z63" i="14"/>
  <c r="Y59" i="14"/>
  <c r="E75" i="14" s="1"/>
  <c r="F59" i="14"/>
  <c r="Z59" i="14" s="1"/>
  <c r="F75" i="14" s="1"/>
  <c r="Z75" i="14" s="1"/>
  <c r="Y58" i="14"/>
  <c r="E74" i="14" s="1"/>
  <c r="F58" i="14"/>
  <c r="Z58" i="14" s="1"/>
  <c r="F74" i="14" s="1"/>
  <c r="Z74" i="14" s="1"/>
  <c r="Y57" i="14"/>
  <c r="E73" i="14" s="1"/>
  <c r="F55" i="14"/>
  <c r="Z55" i="14" s="1"/>
  <c r="F71" i="14" s="1"/>
  <c r="Z71" i="14" s="1"/>
  <c r="AL53" i="14"/>
  <c r="R69" i="14" s="1"/>
  <c r="AL69" i="14" s="1"/>
  <c r="AJ53" i="14"/>
  <c r="P69" i="14" s="1"/>
  <c r="AJ69" i="14" s="1"/>
  <c r="AI53" i="14"/>
  <c r="O69" i="14" s="1"/>
  <c r="AI69" i="14" s="1"/>
  <c r="AD53" i="14"/>
  <c r="J69" i="14" s="1"/>
  <c r="AB53" i="14"/>
  <c r="H69" i="14" s="1"/>
  <c r="AA53" i="14"/>
  <c r="G69" i="14" s="1"/>
  <c r="AA69" i="14" s="1"/>
  <c r="E69" i="14"/>
  <c r="AL52" i="14"/>
  <c r="R68" i="14" s="1"/>
  <c r="AL68" i="14" s="1"/>
  <c r="AJ52" i="14"/>
  <c r="P68" i="14" s="1"/>
  <c r="AJ68" i="14" s="1"/>
  <c r="AI52" i="14"/>
  <c r="O68" i="14" s="1"/>
  <c r="AI68" i="14" s="1"/>
  <c r="AD52" i="14"/>
  <c r="J68" i="14" s="1"/>
  <c r="AB52" i="14"/>
  <c r="H68" i="14" s="1"/>
  <c r="AA52" i="14"/>
  <c r="G68" i="14" s="1"/>
  <c r="AA68" i="14" s="1"/>
  <c r="E68" i="14"/>
  <c r="N52" i="14"/>
  <c r="AH52" i="14" s="1"/>
  <c r="N68" i="14" s="1"/>
  <c r="AH68" i="14" s="1"/>
  <c r="AL51" i="14"/>
  <c r="R67" i="14" s="1"/>
  <c r="AL67" i="14" s="1"/>
  <c r="AF51" i="14"/>
  <c r="L67" i="14" s="1"/>
  <c r="AD51" i="14"/>
  <c r="J67" i="14" s="1"/>
  <c r="E67" i="14"/>
  <c r="X51" i="14"/>
  <c r="D67" i="14" s="1"/>
  <c r="X67" i="14" s="1"/>
  <c r="AL45" i="14"/>
  <c r="R61" i="14" s="1"/>
  <c r="AL61" i="14" s="1"/>
  <c r="AL77" i="14" s="1"/>
  <c r="AI45" i="14"/>
  <c r="O61" i="14" s="1"/>
  <c r="AI61" i="14" s="1"/>
  <c r="AD45" i="14"/>
  <c r="J61" i="14" s="1"/>
  <c r="AD61" i="14" s="1"/>
  <c r="O45" i="14"/>
  <c r="AL44" i="14"/>
  <c r="R60" i="14" s="1"/>
  <c r="AL60" i="14" s="1"/>
  <c r="AL76" i="14" s="1"/>
  <c r="AD44" i="14"/>
  <c r="J60" i="14" s="1"/>
  <c r="AD60" i="14" s="1"/>
  <c r="I44" i="14"/>
  <c r="AC44" i="14" s="1"/>
  <c r="I60" i="14" s="1"/>
  <c r="AC60" i="14" s="1"/>
  <c r="AC43" i="14"/>
  <c r="I59" i="14" s="1"/>
  <c r="AC59" i="14" s="1"/>
  <c r="I75" i="14" s="1"/>
  <c r="AC75" i="14" s="1"/>
  <c r="K43" i="14"/>
  <c r="K59" i="14" s="1"/>
  <c r="AE59" i="14" s="1"/>
  <c r="K75" i="14" s="1"/>
  <c r="I43" i="14"/>
  <c r="K42" i="14"/>
  <c r="K58" i="14" s="1"/>
  <c r="AE58" i="14" s="1"/>
  <c r="K74" i="14" s="1"/>
  <c r="F57" i="14"/>
  <c r="Z57" i="14" s="1"/>
  <c r="F73" i="14" s="1"/>
  <c r="Z73" i="14" s="1"/>
  <c r="AJ40" i="14"/>
  <c r="P56" i="14" s="1"/>
  <c r="AJ56" i="14" s="1"/>
  <c r="P72" i="14" s="1"/>
  <c r="AJ72" i="14" s="1"/>
  <c r="AG40" i="14"/>
  <c r="M56" i="14" s="1"/>
  <c r="AC40" i="14"/>
  <c r="I56" i="14" s="1"/>
  <c r="AC56" i="14" s="1"/>
  <c r="I72" i="14" s="1"/>
  <c r="AC72" i="14" s="1"/>
  <c r="AB40" i="14"/>
  <c r="H56" i="14" s="1"/>
  <c r="AB56" i="14" s="1"/>
  <c r="H72" i="14" s="1"/>
  <c r="Y40" i="14"/>
  <c r="E56" i="14" s="1"/>
  <c r="AP39" i="14"/>
  <c r="AH40" i="14"/>
  <c r="N56" i="14" s="1"/>
  <c r="AH56" i="14" s="1"/>
  <c r="N72" i="14" s="1"/>
  <c r="AH72" i="14" s="1"/>
  <c r="AJ39" i="14"/>
  <c r="P55" i="14" s="1"/>
  <c r="AJ55" i="14" s="1"/>
  <c r="P71" i="14" s="1"/>
  <c r="AJ71" i="14" s="1"/>
  <c r="AH39" i="14"/>
  <c r="N55" i="14" s="1"/>
  <c r="AH55" i="14" s="1"/>
  <c r="N71" i="14" s="1"/>
  <c r="AH71" i="14" s="1"/>
  <c r="AG39" i="14"/>
  <c r="M55" i="14" s="1"/>
  <c r="AG55" i="14" s="1"/>
  <c r="M71" i="14" s="1"/>
  <c r="AG71" i="14" s="1"/>
  <c r="AC39" i="14"/>
  <c r="I55" i="14" s="1"/>
  <c r="AC55" i="14" s="1"/>
  <c r="I71" i="14" s="1"/>
  <c r="AC71" i="14" s="1"/>
  <c r="AB39" i="14"/>
  <c r="H55" i="14" s="1"/>
  <c r="AB55" i="14" s="1"/>
  <c r="H71" i="14" s="1"/>
  <c r="Y39" i="14"/>
  <c r="E55" i="14" s="1"/>
  <c r="AJ54" i="14"/>
  <c r="P70" i="14" s="1"/>
  <c r="AJ70" i="14" s="1"/>
  <c r="AH54" i="14"/>
  <c r="N70" i="14" s="1"/>
  <c r="AH70" i="14" s="1"/>
  <c r="AG54" i="14"/>
  <c r="M70" i="14" s="1"/>
  <c r="AG70" i="14" s="1"/>
  <c r="I54" i="14"/>
  <c r="AC54" i="14" s="1"/>
  <c r="I70" i="14" s="1"/>
  <c r="AC70" i="14" s="1"/>
  <c r="AB54" i="14"/>
  <c r="H70" i="14" s="1"/>
  <c r="Z54" i="14"/>
  <c r="F70" i="14" s="1"/>
  <c r="Z70" i="14" s="1"/>
  <c r="Q36" i="14"/>
  <c r="AK36" i="14" s="1"/>
  <c r="Q52" i="14" s="1"/>
  <c r="AK52" i="14" s="1"/>
  <c r="Q68" i="14" s="1"/>
  <c r="AK68" i="14" s="1"/>
  <c r="D36" i="14"/>
  <c r="X36" i="14" s="1"/>
  <c r="D52" i="14" s="1"/>
  <c r="X52" i="14" s="1"/>
  <c r="D68" i="14" s="1"/>
  <c r="X68" i="14" s="1"/>
  <c r="L35" i="14"/>
  <c r="AF35" i="14" s="1"/>
  <c r="AL32" i="14"/>
  <c r="R48" i="14" s="1"/>
  <c r="AL48" i="14" s="1"/>
  <c r="R64" i="14" s="1"/>
  <c r="AL64" i="14" s="1"/>
  <c r="R80" i="14" s="1"/>
  <c r="AL80" i="14" s="1"/>
  <c r="AK32" i="14"/>
  <c r="Q48" i="14" s="1"/>
  <c r="AK48" i="14" s="1"/>
  <c r="Q64" i="14" s="1"/>
  <c r="AK64" i="14" s="1"/>
  <c r="AJ32" i="14"/>
  <c r="P48" i="14" s="1"/>
  <c r="AJ48" i="14" s="1"/>
  <c r="P64" i="14" s="1"/>
  <c r="AJ64" i="14" s="1"/>
  <c r="AI32" i="14"/>
  <c r="O48" i="14" s="1"/>
  <c r="AI48" i="14" s="1"/>
  <c r="O64" i="14" s="1"/>
  <c r="AI64" i="14" s="1"/>
  <c r="AH32" i="14"/>
  <c r="N48" i="14" s="1"/>
  <c r="AH48" i="14" s="1"/>
  <c r="N64" i="14" s="1"/>
  <c r="AH64" i="14" s="1"/>
  <c r="AG32" i="14"/>
  <c r="M48" i="14" s="1"/>
  <c r="AG48" i="14" s="1"/>
  <c r="M64" i="14" s="1"/>
  <c r="AG64" i="14" s="1"/>
  <c r="M80" i="14" s="1"/>
  <c r="AG80" i="14" s="1"/>
  <c r="AF32" i="14"/>
  <c r="L48" i="14" s="1"/>
  <c r="AE32" i="14"/>
  <c r="K48" i="14" s="1"/>
  <c r="AE48" i="14" s="1"/>
  <c r="K64" i="14" s="1"/>
  <c r="AE64" i="14" s="1"/>
  <c r="K80" i="14" s="1"/>
  <c r="AD32" i="14"/>
  <c r="J48" i="14" s="1"/>
  <c r="AD48" i="14" s="1"/>
  <c r="J64" i="14" s="1"/>
  <c r="AD64" i="14" s="1"/>
  <c r="J80" i="14" s="1"/>
  <c r="AC32" i="14"/>
  <c r="I48" i="14" s="1"/>
  <c r="AC48" i="14" s="1"/>
  <c r="I64" i="14" s="1"/>
  <c r="AC64" i="14" s="1"/>
  <c r="AB32" i="14"/>
  <c r="H48" i="14" s="1"/>
  <c r="AB48" i="14" s="1"/>
  <c r="H64" i="14" s="1"/>
  <c r="AB64" i="14" s="1"/>
  <c r="AA32" i="14"/>
  <c r="G48" i="14" s="1"/>
  <c r="AA48" i="14" s="1"/>
  <c r="G64" i="14" s="1"/>
  <c r="AA64" i="14" s="1"/>
  <c r="Z32" i="14"/>
  <c r="F48" i="14" s="1"/>
  <c r="Z48" i="14" s="1"/>
  <c r="F64" i="14" s="1"/>
  <c r="Y32" i="14"/>
  <c r="E48" i="14" s="1"/>
  <c r="Y48" i="14" s="1"/>
  <c r="E64" i="14" s="1"/>
  <c r="Y64" i="14" s="1"/>
  <c r="E80" i="14" s="1"/>
  <c r="Y80" i="14" s="1"/>
  <c r="X32" i="14"/>
  <c r="D48" i="14" s="1"/>
  <c r="X48" i="14" s="1"/>
  <c r="D64" i="14" s="1"/>
  <c r="X64" i="14" s="1"/>
  <c r="D80" i="14" s="1"/>
  <c r="X80" i="14" s="1"/>
  <c r="S32" i="14"/>
  <c r="AL31" i="14"/>
  <c r="R47" i="14" s="1"/>
  <c r="AL47" i="14" s="1"/>
  <c r="R63" i="14" s="1"/>
  <c r="AL63" i="14" s="1"/>
  <c r="R79" i="14" s="1"/>
  <c r="AL79" i="14" s="1"/>
  <c r="AK31" i="14"/>
  <c r="Q47" i="14" s="1"/>
  <c r="AK47" i="14" s="1"/>
  <c r="Q63" i="14" s="1"/>
  <c r="AK63" i="14" s="1"/>
  <c r="AJ31" i="14"/>
  <c r="P47" i="14" s="1"/>
  <c r="AJ47" i="14" s="1"/>
  <c r="P63" i="14" s="1"/>
  <c r="AJ63" i="14" s="1"/>
  <c r="AI31" i="14"/>
  <c r="O47" i="14" s="1"/>
  <c r="AI47" i="14" s="1"/>
  <c r="O63" i="14" s="1"/>
  <c r="AI63" i="14" s="1"/>
  <c r="AH31" i="14"/>
  <c r="N47" i="14" s="1"/>
  <c r="AH47" i="14" s="1"/>
  <c r="N63" i="14" s="1"/>
  <c r="AH63" i="14" s="1"/>
  <c r="AG31" i="14"/>
  <c r="M47" i="14" s="1"/>
  <c r="AG47" i="14" s="1"/>
  <c r="M63" i="14" s="1"/>
  <c r="AG63" i="14" s="1"/>
  <c r="M79" i="14" s="1"/>
  <c r="AG79" i="14" s="1"/>
  <c r="AF31" i="14"/>
  <c r="L47" i="14" s="1"/>
  <c r="AE31" i="14"/>
  <c r="K47" i="14" s="1"/>
  <c r="AE47" i="14" s="1"/>
  <c r="K63" i="14" s="1"/>
  <c r="AE63" i="14" s="1"/>
  <c r="K79" i="14" s="1"/>
  <c r="AD31" i="14"/>
  <c r="J47" i="14" s="1"/>
  <c r="AD47" i="14" s="1"/>
  <c r="J63" i="14" s="1"/>
  <c r="AD63" i="14" s="1"/>
  <c r="J79" i="14" s="1"/>
  <c r="AC31" i="14"/>
  <c r="I47" i="14" s="1"/>
  <c r="AC47" i="14" s="1"/>
  <c r="I63" i="14" s="1"/>
  <c r="AC63" i="14" s="1"/>
  <c r="AB31" i="14"/>
  <c r="H47" i="14" s="1"/>
  <c r="AB47" i="14" s="1"/>
  <c r="H63" i="14" s="1"/>
  <c r="AB63" i="14" s="1"/>
  <c r="AA31" i="14"/>
  <c r="G47" i="14" s="1"/>
  <c r="AA47" i="14" s="1"/>
  <c r="G63" i="14" s="1"/>
  <c r="AA63" i="14" s="1"/>
  <c r="Z31" i="14"/>
  <c r="F47" i="14" s="1"/>
  <c r="Z47" i="14" s="1"/>
  <c r="F63" i="14" s="1"/>
  <c r="Y31" i="14"/>
  <c r="E47" i="14" s="1"/>
  <c r="Y47" i="14" s="1"/>
  <c r="E63" i="14" s="1"/>
  <c r="Y63" i="14" s="1"/>
  <c r="E79" i="14" s="1"/>
  <c r="Y79" i="14" s="1"/>
  <c r="X31" i="14"/>
  <c r="D47" i="14" s="1"/>
  <c r="X47" i="14" s="1"/>
  <c r="D63" i="14" s="1"/>
  <c r="X63" i="14" s="1"/>
  <c r="D79" i="14" s="1"/>
  <c r="X79" i="14" s="1"/>
  <c r="S31" i="14"/>
  <c r="AM30" i="14"/>
  <c r="AL30" i="14"/>
  <c r="R46" i="14" s="1"/>
  <c r="AL46" i="14" s="1"/>
  <c r="R62" i="14" s="1"/>
  <c r="AL62" i="14" s="1"/>
  <c r="R78" i="14" s="1"/>
  <c r="AL78" i="14" s="1"/>
  <c r="AK30" i="14"/>
  <c r="Q46" i="14" s="1"/>
  <c r="AK46" i="14" s="1"/>
  <c r="Q62" i="14" s="1"/>
  <c r="AK62" i="14" s="1"/>
  <c r="AJ30" i="14"/>
  <c r="P46" i="14" s="1"/>
  <c r="AJ46" i="14" s="1"/>
  <c r="P62" i="14" s="1"/>
  <c r="AJ62" i="14" s="1"/>
  <c r="AI30" i="14"/>
  <c r="O46" i="14" s="1"/>
  <c r="AI46" i="14" s="1"/>
  <c r="O62" i="14" s="1"/>
  <c r="AI62" i="14" s="1"/>
  <c r="AH30" i="14"/>
  <c r="N46" i="14" s="1"/>
  <c r="AH46" i="14" s="1"/>
  <c r="N62" i="14" s="1"/>
  <c r="AH62" i="14" s="1"/>
  <c r="AG30" i="14"/>
  <c r="M46" i="14" s="1"/>
  <c r="AG46" i="14" s="1"/>
  <c r="M62" i="14" s="1"/>
  <c r="AG62" i="14" s="1"/>
  <c r="M78" i="14" s="1"/>
  <c r="AG78" i="14" s="1"/>
  <c r="AF30" i="14"/>
  <c r="L46" i="14" s="1"/>
  <c r="AE30" i="14"/>
  <c r="K46" i="14" s="1"/>
  <c r="AE46" i="14" s="1"/>
  <c r="K62" i="14" s="1"/>
  <c r="AE62" i="14" s="1"/>
  <c r="K78" i="14" s="1"/>
  <c r="AD30" i="14"/>
  <c r="J46" i="14" s="1"/>
  <c r="AD46" i="14" s="1"/>
  <c r="J62" i="14" s="1"/>
  <c r="AD62" i="14" s="1"/>
  <c r="J78" i="14" s="1"/>
  <c r="AC30" i="14"/>
  <c r="I46" i="14" s="1"/>
  <c r="AC46" i="14" s="1"/>
  <c r="I62" i="14" s="1"/>
  <c r="AC62" i="14" s="1"/>
  <c r="AB30" i="14"/>
  <c r="H46" i="14" s="1"/>
  <c r="AB46" i="14" s="1"/>
  <c r="H62" i="14" s="1"/>
  <c r="AB62" i="14" s="1"/>
  <c r="AA30" i="14"/>
  <c r="G46" i="14" s="1"/>
  <c r="AA46" i="14" s="1"/>
  <c r="G62" i="14" s="1"/>
  <c r="AA62" i="14" s="1"/>
  <c r="Z30" i="14"/>
  <c r="F46" i="14" s="1"/>
  <c r="Z46" i="14" s="1"/>
  <c r="F62" i="14" s="1"/>
  <c r="Z62" i="14" s="1"/>
  <c r="Y30" i="14"/>
  <c r="E46" i="14" s="1"/>
  <c r="Y46" i="14" s="1"/>
  <c r="E62" i="14" s="1"/>
  <c r="Y62" i="14" s="1"/>
  <c r="E78" i="14" s="1"/>
  <c r="Y78" i="14" s="1"/>
  <c r="X30" i="14"/>
  <c r="D46" i="14" s="1"/>
  <c r="X46" i="14" s="1"/>
  <c r="D62" i="14" s="1"/>
  <c r="X62" i="14" s="1"/>
  <c r="D78" i="14" s="1"/>
  <c r="X78" i="14" s="1"/>
  <c r="S30" i="14"/>
  <c r="AL29" i="14"/>
  <c r="AK29" i="14"/>
  <c r="Q45" i="14" s="1"/>
  <c r="AK45" i="14" s="1"/>
  <c r="Q61" i="14" s="1"/>
  <c r="AK61" i="14" s="1"/>
  <c r="AJ29" i="14"/>
  <c r="P45" i="14" s="1"/>
  <c r="AJ45" i="14" s="1"/>
  <c r="P61" i="14" s="1"/>
  <c r="AJ61" i="14" s="1"/>
  <c r="AI29" i="14"/>
  <c r="AH29" i="14"/>
  <c r="N45" i="14" s="1"/>
  <c r="AH45" i="14" s="1"/>
  <c r="N61" i="14" s="1"/>
  <c r="AH61" i="14" s="1"/>
  <c r="AG29" i="14"/>
  <c r="M45" i="14" s="1"/>
  <c r="AG45" i="14" s="1"/>
  <c r="M61" i="14" s="1"/>
  <c r="AG61" i="14" s="1"/>
  <c r="AF29" i="14"/>
  <c r="AM29" i="14" s="1"/>
  <c r="AE29" i="14"/>
  <c r="K45" i="14" s="1"/>
  <c r="AE45" i="14" s="1"/>
  <c r="K61" i="14" s="1"/>
  <c r="AE61" i="14" s="1"/>
  <c r="K77" i="14" s="1"/>
  <c r="AD29" i="14"/>
  <c r="AC29" i="14"/>
  <c r="I45" i="14" s="1"/>
  <c r="AC45" i="14" s="1"/>
  <c r="I61" i="14" s="1"/>
  <c r="AC61" i="14" s="1"/>
  <c r="AB29" i="14"/>
  <c r="H45" i="14" s="1"/>
  <c r="AB45" i="14" s="1"/>
  <c r="H61" i="14" s="1"/>
  <c r="AB61" i="14" s="1"/>
  <c r="AA29" i="14"/>
  <c r="G45" i="14" s="1"/>
  <c r="AA45" i="14" s="1"/>
  <c r="G61" i="14" s="1"/>
  <c r="AA61" i="14" s="1"/>
  <c r="Z29" i="14"/>
  <c r="F45" i="14" s="1"/>
  <c r="Z45" i="14" s="1"/>
  <c r="F61" i="14" s="1"/>
  <c r="Z61" i="14" s="1"/>
  <c r="Y29" i="14"/>
  <c r="E45" i="14" s="1"/>
  <c r="Y45" i="14" s="1"/>
  <c r="E61" i="14" s="1"/>
  <c r="Y61" i="14" s="1"/>
  <c r="X29" i="14"/>
  <c r="D45" i="14" s="1"/>
  <c r="X45" i="14" s="1"/>
  <c r="D61" i="14" s="1"/>
  <c r="X61" i="14" s="1"/>
  <c r="D77" i="14" s="1"/>
  <c r="X77" i="14" s="1"/>
  <c r="S29" i="14"/>
  <c r="AL28" i="14"/>
  <c r="AK28" i="14"/>
  <c r="Q44" i="14" s="1"/>
  <c r="AK44" i="14" s="1"/>
  <c r="Q60" i="14" s="1"/>
  <c r="AK60" i="14" s="1"/>
  <c r="AJ28" i="14"/>
  <c r="P44" i="14" s="1"/>
  <c r="AJ44" i="14" s="1"/>
  <c r="P60" i="14" s="1"/>
  <c r="AJ60" i="14" s="1"/>
  <c r="AI28" i="14"/>
  <c r="O44" i="14" s="1"/>
  <c r="AI44" i="14" s="1"/>
  <c r="O60" i="14" s="1"/>
  <c r="AI60" i="14" s="1"/>
  <c r="AH28" i="14"/>
  <c r="N44" i="14" s="1"/>
  <c r="AH44" i="14" s="1"/>
  <c r="N60" i="14" s="1"/>
  <c r="AH60" i="14" s="1"/>
  <c r="AG28" i="14"/>
  <c r="M44" i="14" s="1"/>
  <c r="AG44" i="14" s="1"/>
  <c r="M60" i="14" s="1"/>
  <c r="AG60" i="14" s="1"/>
  <c r="AF28" i="14"/>
  <c r="AM28" i="14" s="1"/>
  <c r="AE28" i="14"/>
  <c r="K44" i="14" s="1"/>
  <c r="AE44" i="14" s="1"/>
  <c r="K60" i="14" s="1"/>
  <c r="AE60" i="14" s="1"/>
  <c r="K76" i="14" s="1"/>
  <c r="AD28" i="14"/>
  <c r="AC28" i="14"/>
  <c r="AB28" i="14"/>
  <c r="H44" i="14" s="1"/>
  <c r="AB44" i="14" s="1"/>
  <c r="H60" i="14" s="1"/>
  <c r="AB60" i="14" s="1"/>
  <c r="AA28" i="14"/>
  <c r="G44" i="14" s="1"/>
  <c r="AA44" i="14" s="1"/>
  <c r="G60" i="14" s="1"/>
  <c r="AA60" i="14" s="1"/>
  <c r="Z28" i="14"/>
  <c r="F44" i="14" s="1"/>
  <c r="Z44" i="14" s="1"/>
  <c r="F60" i="14" s="1"/>
  <c r="Z60" i="14" s="1"/>
  <c r="Y28" i="14"/>
  <c r="E44" i="14" s="1"/>
  <c r="Y44" i="14" s="1"/>
  <c r="E60" i="14" s="1"/>
  <c r="Y60" i="14" s="1"/>
  <c r="X28" i="14"/>
  <c r="D44" i="14" s="1"/>
  <c r="X44" i="14" s="1"/>
  <c r="D60" i="14" s="1"/>
  <c r="X60" i="14" s="1"/>
  <c r="D76" i="14" s="1"/>
  <c r="X76" i="14" s="1"/>
  <c r="S28" i="14"/>
  <c r="AL27" i="14"/>
  <c r="R43" i="14" s="1"/>
  <c r="AL43" i="14" s="1"/>
  <c r="R59" i="14" s="1"/>
  <c r="AL59" i="14" s="1"/>
  <c r="R75" i="14" s="1"/>
  <c r="AL75" i="14" s="1"/>
  <c r="AK27" i="14"/>
  <c r="Q43" i="14" s="1"/>
  <c r="AK43" i="14" s="1"/>
  <c r="Q59" i="14" s="1"/>
  <c r="AK59" i="14" s="1"/>
  <c r="Q75" i="14" s="1"/>
  <c r="AK75" i="14" s="1"/>
  <c r="AJ27" i="14"/>
  <c r="P43" i="14" s="1"/>
  <c r="AJ43" i="14" s="1"/>
  <c r="P59" i="14" s="1"/>
  <c r="AJ59" i="14" s="1"/>
  <c r="P75" i="14" s="1"/>
  <c r="AJ75" i="14" s="1"/>
  <c r="AI27" i="14"/>
  <c r="O43" i="14" s="1"/>
  <c r="AI43" i="14" s="1"/>
  <c r="O59" i="14" s="1"/>
  <c r="AI59" i="14" s="1"/>
  <c r="O75" i="14" s="1"/>
  <c r="AI75" i="14" s="1"/>
  <c r="AH27" i="14"/>
  <c r="N43" i="14" s="1"/>
  <c r="AH43" i="14" s="1"/>
  <c r="N59" i="14" s="1"/>
  <c r="AH59" i="14" s="1"/>
  <c r="N75" i="14" s="1"/>
  <c r="AH75" i="14" s="1"/>
  <c r="AG27" i="14"/>
  <c r="M43" i="14" s="1"/>
  <c r="AG43" i="14" s="1"/>
  <c r="M59" i="14" s="1"/>
  <c r="AG59" i="14" s="1"/>
  <c r="M75" i="14" s="1"/>
  <c r="AG75" i="14" s="1"/>
  <c r="AF27" i="14"/>
  <c r="L43" i="14" s="1"/>
  <c r="AF43" i="14" s="1"/>
  <c r="AE27" i="14"/>
  <c r="AD27" i="14"/>
  <c r="J43" i="14" s="1"/>
  <c r="AD43" i="14" s="1"/>
  <c r="J59" i="14" s="1"/>
  <c r="AD59" i="14" s="1"/>
  <c r="J75" i="14" s="1"/>
  <c r="AB27" i="14"/>
  <c r="H43" i="14" s="1"/>
  <c r="AB43" i="14" s="1"/>
  <c r="H59" i="14" s="1"/>
  <c r="AB59" i="14" s="1"/>
  <c r="H75" i="14" s="1"/>
  <c r="AA27" i="14"/>
  <c r="G43" i="14" s="1"/>
  <c r="AA43" i="14" s="1"/>
  <c r="G59" i="14" s="1"/>
  <c r="AA59" i="14" s="1"/>
  <c r="G75" i="14" s="1"/>
  <c r="AA75" i="14" s="1"/>
  <c r="Z27" i="14"/>
  <c r="F43" i="14" s="1"/>
  <c r="Y27" i="14"/>
  <c r="E43" i="14" s="1"/>
  <c r="Y43" i="14" s="1"/>
  <c r="E59" i="14" s="1"/>
  <c r="X27" i="14"/>
  <c r="D43" i="14" s="1"/>
  <c r="X43" i="14" s="1"/>
  <c r="D59" i="14" s="1"/>
  <c r="X59" i="14" s="1"/>
  <c r="D75" i="14" s="1"/>
  <c r="X75" i="14" s="1"/>
  <c r="S27" i="14"/>
  <c r="AL26" i="14"/>
  <c r="R42" i="14" s="1"/>
  <c r="AL42" i="14" s="1"/>
  <c r="R58" i="14" s="1"/>
  <c r="AL58" i="14" s="1"/>
  <c r="R74" i="14" s="1"/>
  <c r="AL74" i="14" s="1"/>
  <c r="AK26" i="14"/>
  <c r="Q42" i="14" s="1"/>
  <c r="AK42" i="14" s="1"/>
  <c r="Q58" i="14" s="1"/>
  <c r="AK58" i="14" s="1"/>
  <c r="Q74" i="14" s="1"/>
  <c r="AK74" i="14" s="1"/>
  <c r="AJ26" i="14"/>
  <c r="P42" i="14" s="1"/>
  <c r="AJ42" i="14" s="1"/>
  <c r="P58" i="14" s="1"/>
  <c r="AJ58" i="14" s="1"/>
  <c r="P74" i="14" s="1"/>
  <c r="AJ74" i="14" s="1"/>
  <c r="AI26" i="14"/>
  <c r="O42" i="14" s="1"/>
  <c r="AI42" i="14" s="1"/>
  <c r="O58" i="14" s="1"/>
  <c r="AI58" i="14" s="1"/>
  <c r="O74" i="14" s="1"/>
  <c r="AI74" i="14" s="1"/>
  <c r="AH26" i="14"/>
  <c r="N42" i="14" s="1"/>
  <c r="AH42" i="14" s="1"/>
  <c r="N58" i="14" s="1"/>
  <c r="AH58" i="14" s="1"/>
  <c r="N74" i="14" s="1"/>
  <c r="AH74" i="14" s="1"/>
  <c r="AG26" i="14"/>
  <c r="M42" i="14" s="1"/>
  <c r="AG42" i="14" s="1"/>
  <c r="M58" i="14" s="1"/>
  <c r="AG58" i="14" s="1"/>
  <c r="M74" i="14" s="1"/>
  <c r="AG74" i="14" s="1"/>
  <c r="AF26" i="14"/>
  <c r="L42" i="14" s="1"/>
  <c r="AF42" i="14" s="1"/>
  <c r="L58" i="14" s="1"/>
  <c r="AE26" i="14"/>
  <c r="AD26" i="14"/>
  <c r="J42" i="14" s="1"/>
  <c r="AD42" i="14" s="1"/>
  <c r="J58" i="14" s="1"/>
  <c r="AD58" i="14" s="1"/>
  <c r="J74" i="14" s="1"/>
  <c r="I42" i="14"/>
  <c r="AC42" i="14" s="1"/>
  <c r="I58" i="14" s="1"/>
  <c r="AC58" i="14" s="1"/>
  <c r="I74" i="14" s="1"/>
  <c r="AC74" i="14" s="1"/>
  <c r="AB26" i="14"/>
  <c r="H42" i="14" s="1"/>
  <c r="AB42" i="14" s="1"/>
  <c r="H58" i="14" s="1"/>
  <c r="AB58" i="14" s="1"/>
  <c r="H74" i="14" s="1"/>
  <c r="AA26" i="14"/>
  <c r="G42" i="14" s="1"/>
  <c r="AA42" i="14" s="1"/>
  <c r="G58" i="14" s="1"/>
  <c r="AA58" i="14" s="1"/>
  <c r="G74" i="14" s="1"/>
  <c r="AA74" i="14" s="1"/>
  <c r="Z26" i="14"/>
  <c r="F42" i="14" s="1"/>
  <c r="Y26" i="14"/>
  <c r="E42" i="14" s="1"/>
  <c r="Y42" i="14" s="1"/>
  <c r="E58" i="14" s="1"/>
  <c r="X26" i="14"/>
  <c r="D42" i="14" s="1"/>
  <c r="X42" i="14" s="1"/>
  <c r="D58" i="14" s="1"/>
  <c r="X58" i="14" s="1"/>
  <c r="D74" i="14" s="1"/>
  <c r="X74" i="14" s="1"/>
  <c r="S26" i="14"/>
  <c r="AL25" i="14"/>
  <c r="R41" i="14" s="1"/>
  <c r="AL41" i="14" s="1"/>
  <c r="R57" i="14" s="1"/>
  <c r="AL57" i="14" s="1"/>
  <c r="R73" i="14" s="1"/>
  <c r="AL73" i="14" s="1"/>
  <c r="AK25" i="14"/>
  <c r="Q41" i="14" s="1"/>
  <c r="AK41" i="14" s="1"/>
  <c r="Q57" i="14" s="1"/>
  <c r="AK57" i="14" s="1"/>
  <c r="Q73" i="14" s="1"/>
  <c r="AK73" i="14" s="1"/>
  <c r="AJ25" i="14"/>
  <c r="P41" i="14" s="1"/>
  <c r="AJ41" i="14" s="1"/>
  <c r="P57" i="14" s="1"/>
  <c r="AJ57" i="14" s="1"/>
  <c r="P73" i="14" s="1"/>
  <c r="AJ73" i="14" s="1"/>
  <c r="AI25" i="14"/>
  <c r="O41" i="14" s="1"/>
  <c r="AI41" i="14" s="1"/>
  <c r="O57" i="14" s="1"/>
  <c r="AI57" i="14" s="1"/>
  <c r="O73" i="14" s="1"/>
  <c r="AI73" i="14" s="1"/>
  <c r="AG25" i="14"/>
  <c r="M41" i="14" s="1"/>
  <c r="AG41" i="14" s="1"/>
  <c r="M57" i="14" s="1"/>
  <c r="AG57" i="14" s="1"/>
  <c r="M73" i="14" s="1"/>
  <c r="AG73" i="14" s="1"/>
  <c r="AF25" i="14"/>
  <c r="L41" i="14" s="1"/>
  <c r="AF41" i="14" s="1"/>
  <c r="L57" i="14" s="1"/>
  <c r="AE25" i="14"/>
  <c r="K41" i="14" s="1"/>
  <c r="K57" i="14" s="1"/>
  <c r="AE57" i="14" s="1"/>
  <c r="K73" i="14" s="1"/>
  <c r="AD25" i="14"/>
  <c r="J41" i="14" s="1"/>
  <c r="AD41" i="14" s="1"/>
  <c r="J57" i="14" s="1"/>
  <c r="AD57" i="14" s="1"/>
  <c r="J73" i="14" s="1"/>
  <c r="I41" i="14"/>
  <c r="AC41" i="14" s="1"/>
  <c r="I57" i="14" s="1"/>
  <c r="AC57" i="14" s="1"/>
  <c r="I73" i="14" s="1"/>
  <c r="AC73" i="14" s="1"/>
  <c r="AB25" i="14"/>
  <c r="H41" i="14" s="1"/>
  <c r="AB41" i="14" s="1"/>
  <c r="H57" i="14" s="1"/>
  <c r="AB57" i="14" s="1"/>
  <c r="H73" i="14" s="1"/>
  <c r="AA25" i="14"/>
  <c r="G41" i="14" s="1"/>
  <c r="AA41" i="14" s="1"/>
  <c r="G57" i="14" s="1"/>
  <c r="AA57" i="14" s="1"/>
  <c r="G73" i="14" s="1"/>
  <c r="AA73" i="14" s="1"/>
  <c r="Z25" i="14"/>
  <c r="F41" i="14" s="1"/>
  <c r="Y25" i="14"/>
  <c r="E41" i="14" s="1"/>
  <c r="Y41" i="14" s="1"/>
  <c r="E57" i="14" s="1"/>
  <c r="X25" i="14"/>
  <c r="D41" i="14" s="1"/>
  <c r="X41" i="14" s="1"/>
  <c r="D57" i="14" s="1"/>
  <c r="X57" i="14" s="1"/>
  <c r="D73" i="14" s="1"/>
  <c r="X73" i="14" s="1"/>
  <c r="AH25" i="14"/>
  <c r="AP24" i="14"/>
  <c r="AR24" i="14" s="1"/>
  <c r="AQ39" i="14" s="1"/>
  <c r="AR39" i="14" s="1"/>
  <c r="AQ56" i="14" s="1"/>
  <c r="AL24" i="14"/>
  <c r="R40" i="14" s="1"/>
  <c r="AL40" i="14" s="1"/>
  <c r="R56" i="14" s="1"/>
  <c r="AL56" i="14" s="1"/>
  <c r="R72" i="14" s="1"/>
  <c r="AL72" i="14" s="1"/>
  <c r="AK24" i="14"/>
  <c r="Q40" i="14" s="1"/>
  <c r="AK40" i="14" s="1"/>
  <c r="Q56" i="14" s="1"/>
  <c r="AK56" i="14" s="1"/>
  <c r="Q72" i="14" s="1"/>
  <c r="AK72" i="14" s="1"/>
  <c r="AJ24" i="14"/>
  <c r="AI24" i="14"/>
  <c r="O40" i="14" s="1"/>
  <c r="AI40" i="14" s="1"/>
  <c r="O56" i="14" s="1"/>
  <c r="AI56" i="14" s="1"/>
  <c r="O72" i="14" s="1"/>
  <c r="AI72" i="14" s="1"/>
  <c r="AH24" i="14"/>
  <c r="AG24" i="14"/>
  <c r="AF24" i="14"/>
  <c r="L40" i="14" s="1"/>
  <c r="AF40" i="14" s="1"/>
  <c r="L56" i="14" s="1"/>
  <c r="AE24" i="14"/>
  <c r="K40" i="14" s="1"/>
  <c r="K56" i="14" s="1"/>
  <c r="AE56" i="14" s="1"/>
  <c r="K72" i="14" s="1"/>
  <c r="AD24" i="14"/>
  <c r="J40" i="14" s="1"/>
  <c r="AD40" i="14" s="1"/>
  <c r="J56" i="14" s="1"/>
  <c r="AD56" i="14" s="1"/>
  <c r="J72" i="14" s="1"/>
  <c r="AC24" i="14"/>
  <c r="AB24" i="14"/>
  <c r="AA24" i="14"/>
  <c r="G40" i="14" s="1"/>
  <c r="AA40" i="14" s="1"/>
  <c r="G56" i="14" s="1"/>
  <c r="AA56" i="14" s="1"/>
  <c r="G72" i="14" s="1"/>
  <c r="AA72" i="14" s="1"/>
  <c r="Z24" i="14"/>
  <c r="Y24" i="14"/>
  <c r="X24" i="14"/>
  <c r="D40" i="14" s="1"/>
  <c r="X40" i="14" s="1"/>
  <c r="D56" i="14" s="1"/>
  <c r="X56" i="14" s="1"/>
  <c r="D72" i="14" s="1"/>
  <c r="X72" i="14" s="1"/>
  <c r="S24" i="14"/>
  <c r="AL23" i="14"/>
  <c r="R39" i="14" s="1"/>
  <c r="AL39" i="14" s="1"/>
  <c r="R55" i="14" s="1"/>
  <c r="AL55" i="14" s="1"/>
  <c r="R71" i="14" s="1"/>
  <c r="AL71" i="14" s="1"/>
  <c r="AK23" i="14"/>
  <c r="Q39" i="14" s="1"/>
  <c r="AK39" i="14" s="1"/>
  <c r="Q55" i="14" s="1"/>
  <c r="AK55" i="14" s="1"/>
  <c r="Q71" i="14" s="1"/>
  <c r="AK71" i="14" s="1"/>
  <c r="AJ23" i="14"/>
  <c r="AI23" i="14"/>
  <c r="O39" i="14" s="1"/>
  <c r="AI39" i="14" s="1"/>
  <c r="O55" i="14" s="1"/>
  <c r="AI55" i="14" s="1"/>
  <c r="O71" i="14" s="1"/>
  <c r="AI71" i="14" s="1"/>
  <c r="AH23" i="14"/>
  <c r="AG23" i="14"/>
  <c r="AF23" i="14"/>
  <c r="L39" i="14" s="1"/>
  <c r="AE23" i="14"/>
  <c r="K39" i="14" s="1"/>
  <c r="K55" i="14" s="1"/>
  <c r="AE55" i="14" s="1"/>
  <c r="K71" i="14" s="1"/>
  <c r="AD23" i="14"/>
  <c r="J39" i="14" s="1"/>
  <c r="AD39" i="14" s="1"/>
  <c r="J55" i="14" s="1"/>
  <c r="AD55" i="14" s="1"/>
  <c r="J71" i="14" s="1"/>
  <c r="AC23" i="14"/>
  <c r="AB23" i="14"/>
  <c r="AA23" i="14"/>
  <c r="G39" i="14" s="1"/>
  <c r="AA39" i="14" s="1"/>
  <c r="G55" i="14" s="1"/>
  <c r="AA55" i="14" s="1"/>
  <c r="G71" i="14" s="1"/>
  <c r="AA71" i="14" s="1"/>
  <c r="Z23" i="14"/>
  <c r="Y23" i="14"/>
  <c r="X23" i="14"/>
  <c r="D39" i="14" s="1"/>
  <c r="X39" i="14" s="1"/>
  <c r="D55" i="14" s="1"/>
  <c r="X55" i="14" s="1"/>
  <c r="D71" i="14" s="1"/>
  <c r="X71" i="14" s="1"/>
  <c r="S23" i="14"/>
  <c r="AL22" i="14"/>
  <c r="AL54" i="14" s="1"/>
  <c r="R70" i="14" s="1"/>
  <c r="AL70" i="14" s="1"/>
  <c r="AK22" i="14"/>
  <c r="Q54" i="14" s="1"/>
  <c r="AK54" i="14" s="1"/>
  <c r="Q70" i="14" s="1"/>
  <c r="AK70" i="14" s="1"/>
  <c r="AJ22" i="14"/>
  <c r="AI22" i="14"/>
  <c r="AI54" i="14" s="1"/>
  <c r="O70" i="14" s="1"/>
  <c r="AI70" i="14" s="1"/>
  <c r="AH22" i="14"/>
  <c r="AG22" i="14"/>
  <c r="AM22" i="14" s="1"/>
  <c r="AF22" i="14"/>
  <c r="AE22" i="14"/>
  <c r="K54" i="14" s="1"/>
  <c r="K70" i="14" s="1"/>
  <c r="AD22" i="14"/>
  <c r="AD54" i="14" s="1"/>
  <c r="J70" i="14" s="1"/>
  <c r="AC22" i="14"/>
  <c r="AB22" i="14"/>
  <c r="AA22" i="14"/>
  <c r="G54" i="14" s="1"/>
  <c r="AA54" i="14" s="1"/>
  <c r="G70" i="14" s="1"/>
  <c r="AA70" i="14" s="1"/>
  <c r="Z22" i="14"/>
  <c r="Y22" i="14"/>
  <c r="X22" i="14"/>
  <c r="D54" i="14" s="1"/>
  <c r="X54" i="14" s="1"/>
  <c r="D70" i="14" s="1"/>
  <c r="X70" i="14" s="1"/>
  <c r="S22" i="14"/>
  <c r="AL21" i="14"/>
  <c r="R37" i="14" s="1"/>
  <c r="AL37" i="14" s="1"/>
  <c r="AK21" i="14"/>
  <c r="Q37" i="14" s="1"/>
  <c r="AK37" i="14" s="1"/>
  <c r="Q53" i="14" s="1"/>
  <c r="AK53" i="14" s="1"/>
  <c r="Q69" i="14" s="1"/>
  <c r="AK69" i="14" s="1"/>
  <c r="AJ21" i="14"/>
  <c r="P37" i="14" s="1"/>
  <c r="AJ37" i="14" s="1"/>
  <c r="AI21" i="14"/>
  <c r="O37" i="14" s="1"/>
  <c r="AI37" i="14" s="1"/>
  <c r="AH21" i="14"/>
  <c r="N37" i="14" s="1"/>
  <c r="AH37" i="14" s="1"/>
  <c r="N53" i="14" s="1"/>
  <c r="AH53" i="14" s="1"/>
  <c r="N69" i="14" s="1"/>
  <c r="AH69" i="14" s="1"/>
  <c r="AG21" i="14"/>
  <c r="M37" i="14" s="1"/>
  <c r="AG37" i="14" s="1"/>
  <c r="AF21" i="14"/>
  <c r="L37" i="14" s="1"/>
  <c r="AE21" i="14"/>
  <c r="K37" i="14" s="1"/>
  <c r="AE37" i="14" s="1"/>
  <c r="K53" i="14" s="1"/>
  <c r="K69" i="14" s="1"/>
  <c r="AD21" i="14"/>
  <c r="J37" i="14" s="1"/>
  <c r="AD37" i="14" s="1"/>
  <c r="AC21" i="14"/>
  <c r="I37" i="14" s="1"/>
  <c r="AC37" i="14" s="1"/>
  <c r="I53" i="14" s="1"/>
  <c r="AC53" i="14" s="1"/>
  <c r="I69" i="14" s="1"/>
  <c r="AC69" i="14" s="1"/>
  <c r="AB21" i="14"/>
  <c r="H37" i="14" s="1"/>
  <c r="AB37" i="14" s="1"/>
  <c r="AA21" i="14"/>
  <c r="G37" i="14" s="1"/>
  <c r="AA37" i="14" s="1"/>
  <c r="Z21" i="14"/>
  <c r="F37" i="14" s="1"/>
  <c r="Z37" i="14" s="1"/>
  <c r="F53" i="14" s="1"/>
  <c r="Z53" i="14" s="1"/>
  <c r="F69" i="14" s="1"/>
  <c r="Z69" i="14" s="1"/>
  <c r="Y21" i="14"/>
  <c r="E37" i="14" s="1"/>
  <c r="Y37" i="14" s="1"/>
  <c r="X21" i="14"/>
  <c r="D37" i="14" s="1"/>
  <c r="X37" i="14" s="1"/>
  <c r="D53" i="14" s="1"/>
  <c r="X53" i="14" s="1"/>
  <c r="D69" i="14" s="1"/>
  <c r="X69" i="14" s="1"/>
  <c r="S21" i="14"/>
  <c r="AL20" i="14"/>
  <c r="R36" i="14" s="1"/>
  <c r="AL36" i="14" s="1"/>
  <c r="AK20" i="14"/>
  <c r="AJ20" i="14"/>
  <c r="P36" i="14" s="1"/>
  <c r="AJ36" i="14" s="1"/>
  <c r="AI20" i="14"/>
  <c r="O36" i="14" s="1"/>
  <c r="AI36" i="14" s="1"/>
  <c r="AH20" i="14"/>
  <c r="N36" i="14" s="1"/>
  <c r="AH36" i="14" s="1"/>
  <c r="AG20" i="14"/>
  <c r="M36" i="14" s="1"/>
  <c r="AG36" i="14" s="1"/>
  <c r="AF20" i="14"/>
  <c r="L36" i="14" s="1"/>
  <c r="AE20" i="14"/>
  <c r="K36" i="14" s="1"/>
  <c r="AE36" i="14" s="1"/>
  <c r="K52" i="14" s="1"/>
  <c r="K68" i="14" s="1"/>
  <c r="AD20" i="14"/>
  <c r="J36" i="14" s="1"/>
  <c r="AD36" i="14" s="1"/>
  <c r="AC20" i="14"/>
  <c r="I36" i="14" s="1"/>
  <c r="AC36" i="14" s="1"/>
  <c r="I52" i="14" s="1"/>
  <c r="AC52" i="14" s="1"/>
  <c r="I68" i="14" s="1"/>
  <c r="AC68" i="14" s="1"/>
  <c r="AB20" i="14"/>
  <c r="H36" i="14" s="1"/>
  <c r="AB36" i="14" s="1"/>
  <c r="AA20" i="14"/>
  <c r="G36" i="14" s="1"/>
  <c r="AA36" i="14" s="1"/>
  <c r="Z20" i="14"/>
  <c r="F36" i="14" s="1"/>
  <c r="Z36" i="14" s="1"/>
  <c r="F52" i="14" s="1"/>
  <c r="Z52" i="14" s="1"/>
  <c r="F68" i="14" s="1"/>
  <c r="Z68" i="14" s="1"/>
  <c r="Y20" i="14"/>
  <c r="E36" i="14" s="1"/>
  <c r="Y36" i="14" s="1"/>
  <c r="X20" i="14"/>
  <c r="S20" i="14"/>
  <c r="AL19" i="14"/>
  <c r="R35" i="14" s="1"/>
  <c r="AL35" i="14" s="1"/>
  <c r="AK19" i="14"/>
  <c r="Q35" i="14" s="1"/>
  <c r="AK35" i="14" s="1"/>
  <c r="Q51" i="14" s="1"/>
  <c r="AK51" i="14" s="1"/>
  <c r="Q67" i="14" s="1"/>
  <c r="AK67" i="14" s="1"/>
  <c r="AJ19" i="14"/>
  <c r="AM19" i="14" s="1"/>
  <c r="AI19" i="14"/>
  <c r="O35" i="14" s="1"/>
  <c r="AI35" i="14" s="1"/>
  <c r="O51" i="14" s="1"/>
  <c r="AI51" i="14" s="1"/>
  <c r="O67" i="14" s="1"/>
  <c r="AI67" i="14" s="1"/>
  <c r="AH19" i="14"/>
  <c r="N35" i="14" s="1"/>
  <c r="AH35" i="14" s="1"/>
  <c r="N51" i="14" s="1"/>
  <c r="AH51" i="14" s="1"/>
  <c r="N67" i="14" s="1"/>
  <c r="AH67" i="14" s="1"/>
  <c r="AG19" i="14"/>
  <c r="M35" i="14" s="1"/>
  <c r="AG35" i="14" s="1"/>
  <c r="AF19" i="14"/>
  <c r="AE19" i="14"/>
  <c r="K35" i="14" s="1"/>
  <c r="AE35" i="14" s="1"/>
  <c r="AD19" i="14"/>
  <c r="J35" i="14" s="1"/>
  <c r="AD35" i="14" s="1"/>
  <c r="AC19" i="14"/>
  <c r="I35" i="14" s="1"/>
  <c r="AC35" i="14" s="1"/>
  <c r="I51" i="14" s="1"/>
  <c r="AC51" i="14" s="1"/>
  <c r="I67" i="14" s="1"/>
  <c r="AC67" i="14" s="1"/>
  <c r="AB19" i="14"/>
  <c r="H35" i="14" s="1"/>
  <c r="AB35" i="14" s="1"/>
  <c r="H51" i="14" s="1"/>
  <c r="AB51" i="14" s="1"/>
  <c r="H67" i="14" s="1"/>
  <c r="AA19" i="14"/>
  <c r="G35" i="14" s="1"/>
  <c r="AA35" i="14" s="1"/>
  <c r="G51" i="14" s="1"/>
  <c r="AA51" i="14" s="1"/>
  <c r="G67" i="14" s="1"/>
  <c r="AA67" i="14" s="1"/>
  <c r="Z19" i="14"/>
  <c r="F35" i="14" s="1"/>
  <c r="Z35" i="14" s="1"/>
  <c r="F51" i="14" s="1"/>
  <c r="Z51" i="14" s="1"/>
  <c r="F67" i="14" s="1"/>
  <c r="Z67" i="14" s="1"/>
  <c r="Y19" i="14"/>
  <c r="E35" i="14" s="1"/>
  <c r="Y35" i="14" s="1"/>
  <c r="X19" i="14"/>
  <c r="D35" i="14" s="1"/>
  <c r="X35" i="14" s="1"/>
  <c r="S19" i="14"/>
  <c r="K17" i="14"/>
  <c r="S16" i="14"/>
  <c r="K16" i="14"/>
  <c r="S15" i="14"/>
  <c r="S14" i="14"/>
  <c r="K14" i="14"/>
  <c r="K15" i="14" s="1"/>
  <c r="S13" i="14"/>
  <c r="K13" i="14"/>
  <c r="S12" i="14"/>
  <c r="S11" i="14"/>
  <c r="S10" i="14"/>
  <c r="S9" i="14"/>
  <c r="K10" i="14"/>
  <c r="K11" i="14" s="1"/>
  <c r="S8" i="14"/>
  <c r="K8" i="14"/>
  <c r="S7" i="14"/>
  <c r="S6" i="14"/>
  <c r="S5" i="14"/>
  <c r="K5" i="14"/>
  <c r="S4" i="14"/>
  <c r="S3" i="14"/>
  <c r="K3" i="14"/>
  <c r="Z42" i="12"/>
  <c r="Z41" i="12"/>
  <c r="Z40" i="12"/>
  <c r="Z39" i="12"/>
  <c r="Z38" i="12"/>
  <c r="AO39" i="12"/>
  <c r="N25" i="12"/>
  <c r="N26" i="12"/>
  <c r="AE32" i="13"/>
  <c r="AF32" i="13"/>
  <c r="AE33" i="13" s="1"/>
  <c r="AF31" i="13"/>
  <c r="AE31" i="13"/>
  <c r="AC22" i="13"/>
  <c r="AC21" i="13"/>
  <c r="AB22" i="13" s="1"/>
  <c r="AB21" i="13"/>
  <c r="Y18" i="13"/>
  <c r="Z18" i="13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C3" i="13"/>
  <c r="B3" i="13" s="1"/>
  <c r="AF68" i="12"/>
  <c r="AG68" i="12"/>
  <c r="AH68" i="12"/>
  <c r="AI68" i="12"/>
  <c r="AF69" i="12"/>
  <c r="AG69" i="12"/>
  <c r="AH69" i="12"/>
  <c r="AI69" i="12"/>
  <c r="AF70" i="12"/>
  <c r="AG70" i="12"/>
  <c r="AI70" i="12"/>
  <c r="AF71" i="12"/>
  <c r="AG71" i="12"/>
  <c r="AI71" i="12"/>
  <c r="AF72" i="12"/>
  <c r="AG72" i="12"/>
  <c r="AI72" i="12"/>
  <c r="AF73" i="12"/>
  <c r="AG73" i="12"/>
  <c r="AI73" i="12"/>
  <c r="AF74" i="12"/>
  <c r="AG74" i="12"/>
  <c r="AI74" i="12"/>
  <c r="AF75" i="12"/>
  <c r="AG75" i="12"/>
  <c r="AI75" i="12"/>
  <c r="AF76" i="12"/>
  <c r="AG76" i="12"/>
  <c r="AH76" i="12"/>
  <c r="AI76" i="12"/>
  <c r="AF77" i="12"/>
  <c r="AG77" i="12"/>
  <c r="AH77" i="12"/>
  <c r="AI77" i="12"/>
  <c r="AF78" i="12"/>
  <c r="AG78" i="12"/>
  <c r="AH78" i="12"/>
  <c r="AI78" i="12"/>
  <c r="AF79" i="12"/>
  <c r="AG79" i="12"/>
  <c r="AH79" i="12"/>
  <c r="AI79" i="12"/>
  <c r="AF80" i="12"/>
  <c r="AG80" i="12"/>
  <c r="AH80" i="12"/>
  <c r="AI80" i="12"/>
  <c r="AG67" i="12"/>
  <c r="AH67" i="12"/>
  <c r="AI67" i="12"/>
  <c r="AF67" i="12"/>
  <c r="L68" i="12"/>
  <c r="M68" i="12"/>
  <c r="S68" i="12" s="1"/>
  <c r="N68" i="12"/>
  <c r="O68" i="12"/>
  <c r="P68" i="12"/>
  <c r="Q68" i="12"/>
  <c r="R68" i="12"/>
  <c r="L69" i="12"/>
  <c r="M69" i="12"/>
  <c r="N69" i="12"/>
  <c r="O69" i="12"/>
  <c r="P69" i="12"/>
  <c r="Q69" i="12"/>
  <c r="R69" i="12"/>
  <c r="AL69" i="12" s="1"/>
  <c r="L70" i="12"/>
  <c r="M70" i="12"/>
  <c r="O70" i="12"/>
  <c r="P70" i="12"/>
  <c r="Q70" i="12"/>
  <c r="R70" i="12"/>
  <c r="L71" i="12"/>
  <c r="M71" i="12"/>
  <c r="O71" i="12"/>
  <c r="P71" i="12"/>
  <c r="Q71" i="12"/>
  <c r="R71" i="12"/>
  <c r="L72" i="12"/>
  <c r="M72" i="12"/>
  <c r="O72" i="12"/>
  <c r="P72" i="12"/>
  <c r="Q72" i="12"/>
  <c r="R72" i="12"/>
  <c r="L73" i="12"/>
  <c r="M73" i="12"/>
  <c r="O73" i="12"/>
  <c r="P73" i="12"/>
  <c r="AJ73" i="12" s="1"/>
  <c r="Q73" i="12"/>
  <c r="R73" i="12"/>
  <c r="L74" i="12"/>
  <c r="M74" i="12"/>
  <c r="O74" i="12"/>
  <c r="P74" i="12"/>
  <c r="Q74" i="12"/>
  <c r="R74" i="12"/>
  <c r="L75" i="12"/>
  <c r="M75" i="12"/>
  <c r="O75" i="12"/>
  <c r="P75" i="12"/>
  <c r="Q75" i="12"/>
  <c r="R75" i="12"/>
  <c r="M67" i="12"/>
  <c r="N67" i="12"/>
  <c r="O67" i="12"/>
  <c r="P67" i="12"/>
  <c r="Q67" i="12"/>
  <c r="R67" i="12"/>
  <c r="AL67" i="12" s="1"/>
  <c r="L67" i="12"/>
  <c r="D68" i="12"/>
  <c r="E68" i="12"/>
  <c r="F68" i="12"/>
  <c r="G68" i="12"/>
  <c r="H68" i="12"/>
  <c r="I68" i="12"/>
  <c r="AC68" i="12" s="1"/>
  <c r="J68" i="12"/>
  <c r="D69" i="12"/>
  <c r="X69" i="12" s="1"/>
  <c r="E69" i="12"/>
  <c r="F69" i="12"/>
  <c r="G69" i="12"/>
  <c r="H69" i="12"/>
  <c r="I69" i="12"/>
  <c r="J69" i="12"/>
  <c r="D70" i="12"/>
  <c r="E70" i="12"/>
  <c r="G70" i="12"/>
  <c r="H70" i="12"/>
  <c r="I70" i="12"/>
  <c r="J70" i="12"/>
  <c r="D71" i="12"/>
  <c r="X71" i="12" s="1"/>
  <c r="E71" i="12"/>
  <c r="G71" i="12"/>
  <c r="H71" i="12"/>
  <c r="I71" i="12"/>
  <c r="J71" i="12"/>
  <c r="D72" i="12"/>
  <c r="E72" i="12"/>
  <c r="G72" i="12"/>
  <c r="AA72" i="12" s="1"/>
  <c r="H72" i="12"/>
  <c r="I72" i="12"/>
  <c r="J72" i="12"/>
  <c r="D73" i="12"/>
  <c r="E73" i="12"/>
  <c r="G73" i="12"/>
  <c r="AA73" i="12" s="1"/>
  <c r="H73" i="12"/>
  <c r="I73" i="12"/>
  <c r="J73" i="12"/>
  <c r="D74" i="12"/>
  <c r="E74" i="12"/>
  <c r="G74" i="12"/>
  <c r="H74" i="12"/>
  <c r="I74" i="12"/>
  <c r="J74" i="12"/>
  <c r="D75" i="12"/>
  <c r="E75" i="12"/>
  <c r="G75" i="12"/>
  <c r="H75" i="12"/>
  <c r="I75" i="12"/>
  <c r="J75" i="12"/>
  <c r="Z68" i="12"/>
  <c r="AA70" i="12"/>
  <c r="AC70" i="12"/>
  <c r="X72" i="12"/>
  <c r="AC72" i="12"/>
  <c r="X73" i="12"/>
  <c r="D76" i="12"/>
  <c r="J76" i="12"/>
  <c r="D77" i="12"/>
  <c r="J77" i="12"/>
  <c r="D78" i="12"/>
  <c r="E78" i="12"/>
  <c r="J78" i="12"/>
  <c r="D79" i="12"/>
  <c r="X79" i="12" s="1"/>
  <c r="E79" i="12"/>
  <c r="Y79" i="12" s="1"/>
  <c r="J79" i="12"/>
  <c r="D80" i="12"/>
  <c r="E80" i="12"/>
  <c r="J80" i="12"/>
  <c r="X68" i="12"/>
  <c r="AA71" i="12"/>
  <c r="AA74" i="12"/>
  <c r="AA75" i="12"/>
  <c r="X76" i="12"/>
  <c r="Y77" i="12"/>
  <c r="Y78" i="12"/>
  <c r="Z78" i="12"/>
  <c r="Z79" i="12"/>
  <c r="AA79" i="12"/>
  <c r="X80" i="12"/>
  <c r="Y80" i="12"/>
  <c r="E67" i="12"/>
  <c r="F67" i="12"/>
  <c r="Z67" i="12" s="1"/>
  <c r="G67" i="12"/>
  <c r="AA67" i="12" s="1"/>
  <c r="H67" i="12"/>
  <c r="I67" i="12"/>
  <c r="J67" i="12"/>
  <c r="D67" i="12"/>
  <c r="AC26" i="12"/>
  <c r="AC25" i="12"/>
  <c r="AB80" i="12"/>
  <c r="AB79" i="12"/>
  <c r="AB78" i="12"/>
  <c r="AB74" i="12"/>
  <c r="AL68" i="12"/>
  <c r="AL70" i="12"/>
  <c r="AL71" i="12"/>
  <c r="AL72" i="12"/>
  <c r="AL73" i="12"/>
  <c r="AL74" i="12"/>
  <c r="AL75" i="12"/>
  <c r="AL76" i="12"/>
  <c r="AL77" i="12"/>
  <c r="AL78" i="12"/>
  <c r="AL79" i="12"/>
  <c r="AL80" i="12"/>
  <c r="AJ69" i="12"/>
  <c r="AJ70" i="12"/>
  <c r="AJ71" i="12"/>
  <c r="AJ72" i="12"/>
  <c r="AJ74" i="12"/>
  <c r="AJ75" i="12"/>
  <c r="AJ76" i="12"/>
  <c r="AJ77" i="12"/>
  <c r="AJ78" i="12"/>
  <c r="AJ79" i="12"/>
  <c r="AJ80" i="12"/>
  <c r="AJ68" i="12"/>
  <c r="AP73" i="12"/>
  <c r="R80" i="12"/>
  <c r="M80" i="12"/>
  <c r="L80" i="12"/>
  <c r="S80" i="12" s="1"/>
  <c r="R79" i="12"/>
  <c r="M79" i="12"/>
  <c r="L79" i="12"/>
  <c r="R77" i="12"/>
  <c r="L77" i="12"/>
  <c r="AK80" i="12"/>
  <c r="K80" i="12"/>
  <c r="AE80" i="12" s="1"/>
  <c r="AC80" i="12"/>
  <c r="AA80" i="12"/>
  <c r="Z80" i="12"/>
  <c r="AK79" i="12"/>
  <c r="K79" i="12"/>
  <c r="AE79" i="12" s="1"/>
  <c r="AC79" i="12"/>
  <c r="S78" i="12"/>
  <c r="R78" i="12"/>
  <c r="AK78" i="12"/>
  <c r="M78" i="12"/>
  <c r="L78" i="12"/>
  <c r="K78" i="12"/>
  <c r="AE78" i="12" s="1"/>
  <c r="AC78" i="12"/>
  <c r="AA78" i="12"/>
  <c r="X78" i="12"/>
  <c r="AK77" i="12"/>
  <c r="K77" i="12"/>
  <c r="AE77" i="12" s="1"/>
  <c r="AC77" i="12"/>
  <c r="AA77" i="12"/>
  <c r="Z77" i="12"/>
  <c r="X77" i="12"/>
  <c r="S76" i="12"/>
  <c r="R76" i="12"/>
  <c r="AK76" i="12"/>
  <c r="L76" i="12"/>
  <c r="K76" i="12"/>
  <c r="AE76" i="12" s="1"/>
  <c r="AC76" i="12"/>
  <c r="AA76" i="12"/>
  <c r="Z76" i="12"/>
  <c r="Y76" i="12"/>
  <c r="Y75" i="12"/>
  <c r="K75" i="12"/>
  <c r="AE75" i="12" s="1"/>
  <c r="X75" i="12"/>
  <c r="Y74" i="12"/>
  <c r="X74" i="12"/>
  <c r="K74" i="12"/>
  <c r="AE74" i="12" s="1"/>
  <c r="Y73" i="12"/>
  <c r="K73" i="12"/>
  <c r="AE73" i="12" s="1"/>
  <c r="AP72" i="12"/>
  <c r="AK72" i="12"/>
  <c r="K72" i="12"/>
  <c r="AE72" i="12" s="1"/>
  <c r="AK71" i="12"/>
  <c r="K71" i="12"/>
  <c r="AE71" i="12" s="1"/>
  <c r="AC71" i="12"/>
  <c r="AE70" i="12"/>
  <c r="AK70" i="12"/>
  <c r="K70" i="12"/>
  <c r="X70" i="12"/>
  <c r="AE69" i="12"/>
  <c r="AC69" i="12"/>
  <c r="AA69" i="12"/>
  <c r="Y69" i="12"/>
  <c r="S69" i="12"/>
  <c r="K69" i="12"/>
  <c r="Z69" i="12"/>
  <c r="AE68" i="12"/>
  <c r="AA68" i="12"/>
  <c r="Y68" i="12"/>
  <c r="K68" i="12"/>
  <c r="AE67" i="12"/>
  <c r="Y67" i="12"/>
  <c r="X67" i="12"/>
  <c r="S67" i="12"/>
  <c r="AJ67" i="12"/>
  <c r="K67" i="12"/>
  <c r="AC67" i="12"/>
  <c r="AB67" i="12"/>
  <c r="AI187" i="16" l="1"/>
  <c r="AH187" i="16"/>
  <c r="C166" i="16"/>
  <c r="B165" i="16"/>
  <c r="AE197" i="16"/>
  <c r="AF197" i="16"/>
  <c r="Z182" i="16"/>
  <c r="Y182" i="16"/>
  <c r="AC188" i="16"/>
  <c r="AB188" i="16"/>
  <c r="AH106" i="13"/>
  <c r="AI106" i="13"/>
  <c r="K1" i="14"/>
  <c r="AF36" i="14"/>
  <c r="S36" i="14"/>
  <c r="AF39" i="14"/>
  <c r="S39" i="14"/>
  <c r="N41" i="14"/>
  <c r="AM25" i="14"/>
  <c r="L59" i="14"/>
  <c r="AM43" i="14"/>
  <c r="AM35" i="14"/>
  <c r="AF56" i="14"/>
  <c r="S56" i="14"/>
  <c r="S40" i="14"/>
  <c r="L45" i="14"/>
  <c r="AE17" i="14"/>
  <c r="AF46" i="14"/>
  <c r="S46" i="14"/>
  <c r="AM31" i="14"/>
  <c r="K51" i="14"/>
  <c r="AE33" i="14"/>
  <c r="AF47" i="14"/>
  <c r="S47" i="14"/>
  <c r="AM40" i="14"/>
  <c r="AM20" i="14"/>
  <c r="S25" i="14"/>
  <c r="AF48" i="14"/>
  <c r="S48" i="14"/>
  <c r="K33" i="14"/>
  <c r="S43" i="14"/>
  <c r="L44" i="14"/>
  <c r="AM32" i="14"/>
  <c r="AM21" i="14"/>
  <c r="AF57" i="14"/>
  <c r="AM42" i="14"/>
  <c r="AF67" i="14"/>
  <c r="AF37" i="14"/>
  <c r="S37" i="14"/>
  <c r="AM26" i="14"/>
  <c r="AM27" i="14"/>
  <c r="P35" i="14"/>
  <c r="AJ35" i="14" s="1"/>
  <c r="P51" i="14" s="1"/>
  <c r="AJ51" i="14" s="1"/>
  <c r="P67" i="14" s="1"/>
  <c r="S42" i="14"/>
  <c r="S35" i="14"/>
  <c r="AM23" i="14"/>
  <c r="AF58" i="14"/>
  <c r="S58" i="14"/>
  <c r="S51" i="14"/>
  <c r="AP56" i="14"/>
  <c r="AR56" i="14" s="1"/>
  <c r="AQ72" i="14" s="1"/>
  <c r="AR72" i="14" s="1"/>
  <c r="AQ73" i="14" s="1"/>
  <c r="AR73" i="14" s="1"/>
  <c r="AG53" i="14"/>
  <c r="M69" i="14" s="1"/>
  <c r="AG69" i="14" s="1"/>
  <c r="AG52" i="14"/>
  <c r="M68" i="14" s="1"/>
  <c r="AG68" i="14" s="1"/>
  <c r="AG51" i="14"/>
  <c r="AM24" i="14"/>
  <c r="AG56" i="14"/>
  <c r="M72" i="14" s="1"/>
  <c r="AG72" i="14" s="1"/>
  <c r="AF33" i="13"/>
  <c r="AB23" i="13"/>
  <c r="AC23" i="13"/>
  <c r="AB24" i="13" s="1"/>
  <c r="Y19" i="13"/>
  <c r="AC24" i="13"/>
  <c r="Z19" i="13"/>
  <c r="C4" i="13"/>
  <c r="AM80" i="12"/>
  <c r="S79" i="12"/>
  <c r="AM79" i="12"/>
  <c r="AM78" i="12"/>
  <c r="AM77" i="12"/>
  <c r="S77" i="12"/>
  <c r="AM76" i="12"/>
  <c r="AE65" i="12"/>
  <c r="AM68" i="12"/>
  <c r="K65" i="12"/>
  <c r="AK67" i="12"/>
  <c r="AM67" i="12" s="1"/>
  <c r="AK68" i="12"/>
  <c r="AK69" i="12"/>
  <c r="AM69" i="12" s="1"/>
  <c r="C167" i="16" l="1"/>
  <c r="B166" i="16"/>
  <c r="Z183" i="16"/>
  <c r="Y183" i="16"/>
  <c r="AF198" i="16"/>
  <c r="AE198" i="16"/>
  <c r="AC189" i="16"/>
  <c r="AB189" i="16"/>
  <c r="AH188" i="16"/>
  <c r="AI188" i="16"/>
  <c r="AH107" i="13"/>
  <c r="AI107" i="13"/>
  <c r="L74" i="14"/>
  <c r="AM58" i="14"/>
  <c r="L62" i="14"/>
  <c r="AM46" i="14"/>
  <c r="L53" i="14"/>
  <c r="AM37" i="14"/>
  <c r="L63" i="14"/>
  <c r="AM47" i="14"/>
  <c r="AH41" i="14"/>
  <c r="S41" i="14"/>
  <c r="AF59" i="14"/>
  <c r="S59" i="14"/>
  <c r="M67" i="14"/>
  <c r="AM51" i="14"/>
  <c r="L54" i="14"/>
  <c r="K49" i="14"/>
  <c r="L72" i="14"/>
  <c r="AM56" i="14"/>
  <c r="L55" i="14"/>
  <c r="AM39" i="14"/>
  <c r="AF44" i="14"/>
  <c r="S44" i="14"/>
  <c r="AF45" i="14"/>
  <c r="S45" i="14"/>
  <c r="L64" i="14"/>
  <c r="AM48" i="14"/>
  <c r="L73" i="14"/>
  <c r="L52" i="14"/>
  <c r="AM36" i="14"/>
  <c r="AE34" i="13"/>
  <c r="AF34" i="13"/>
  <c r="AB25" i="13"/>
  <c r="AC25" i="13"/>
  <c r="Z20" i="13"/>
  <c r="Y20" i="13"/>
  <c r="C5" i="13"/>
  <c r="B4" i="13"/>
  <c r="AC190" i="16" l="1"/>
  <c r="AB190" i="16"/>
  <c r="AF199" i="16"/>
  <c r="AE199" i="16"/>
  <c r="AI189" i="16"/>
  <c r="AH189" i="16"/>
  <c r="Z184" i="16"/>
  <c r="Y184" i="16"/>
  <c r="B167" i="16"/>
  <c r="C168" i="16"/>
  <c r="AH108" i="13"/>
  <c r="AI108" i="13"/>
  <c r="AF55" i="14"/>
  <c r="S55" i="14"/>
  <c r="AF53" i="14"/>
  <c r="S53" i="14"/>
  <c r="AF52" i="14"/>
  <c r="S52" i="14"/>
  <c r="L60" i="14"/>
  <c r="AM44" i="14"/>
  <c r="AF63" i="14"/>
  <c r="S63" i="14"/>
  <c r="AG67" i="14"/>
  <c r="AM67" i="14" s="1"/>
  <c r="S67" i="14"/>
  <c r="S72" i="14"/>
  <c r="AF72" i="14"/>
  <c r="AM72" i="14" s="1"/>
  <c r="K67" i="14"/>
  <c r="AE49" i="14"/>
  <c r="L75" i="14"/>
  <c r="AM59" i="14"/>
  <c r="AF62" i="14"/>
  <c r="S62" i="14"/>
  <c r="AF54" i="14"/>
  <c r="S54" i="14"/>
  <c r="AF64" i="14"/>
  <c r="S64" i="14"/>
  <c r="L61" i="14"/>
  <c r="AM45" i="14"/>
  <c r="AF73" i="14"/>
  <c r="N57" i="14"/>
  <c r="AM41" i="14"/>
  <c r="AF74" i="14"/>
  <c r="AM74" i="14" s="1"/>
  <c r="S74" i="14"/>
  <c r="AE35" i="13"/>
  <c r="AF35" i="13"/>
  <c r="AC26" i="13"/>
  <c r="AB26" i="13"/>
  <c r="Y21" i="13"/>
  <c r="Z21" i="13"/>
  <c r="C6" i="13"/>
  <c r="B5" i="13"/>
  <c r="Y185" i="16" l="1"/>
  <c r="Z185" i="16"/>
  <c r="C169" i="16"/>
  <c r="B168" i="16"/>
  <c r="AI190" i="16"/>
  <c r="AH190" i="16"/>
  <c r="AF200" i="16"/>
  <c r="AE200" i="16"/>
  <c r="AC191" i="16"/>
  <c r="AB191" i="16"/>
  <c r="AH109" i="13"/>
  <c r="AI109" i="13"/>
  <c r="L68" i="14"/>
  <c r="AM52" i="14"/>
  <c r="L80" i="14"/>
  <c r="AM64" i="14"/>
  <c r="AF60" i="14"/>
  <c r="S60" i="14"/>
  <c r="L69" i="14"/>
  <c r="AM53" i="14"/>
  <c r="AE65" i="14"/>
  <c r="K65" i="14"/>
  <c r="AH57" i="14"/>
  <c r="S57" i="14"/>
  <c r="L78" i="14"/>
  <c r="AM62" i="14"/>
  <c r="L70" i="14"/>
  <c r="AM54" i="14"/>
  <c r="AF61" i="14"/>
  <c r="S61" i="14"/>
  <c r="S75" i="14"/>
  <c r="AF75" i="14"/>
  <c r="AM75" i="14" s="1"/>
  <c r="L79" i="14"/>
  <c r="AM63" i="14"/>
  <c r="AM55" i="14"/>
  <c r="L71" i="14"/>
  <c r="AE36" i="13"/>
  <c r="AF36" i="13"/>
  <c r="AB27" i="13"/>
  <c r="AC27" i="13"/>
  <c r="Y22" i="13"/>
  <c r="Z22" i="13"/>
  <c r="B6" i="13"/>
  <c r="C7" i="13"/>
  <c r="B169" i="16" l="1"/>
  <c r="C170" i="16"/>
  <c r="AF201" i="16"/>
  <c r="AE201" i="16"/>
  <c r="Z186" i="16"/>
  <c r="Y186" i="16"/>
  <c r="AH191" i="16"/>
  <c r="AI191" i="16"/>
  <c r="AB192" i="16"/>
  <c r="AC192" i="16"/>
  <c r="AH110" i="13"/>
  <c r="AI110" i="13"/>
  <c r="L76" i="14"/>
  <c r="AM60" i="14"/>
  <c r="N73" i="14"/>
  <c r="AM57" i="14"/>
  <c r="AF70" i="14"/>
  <c r="AM70" i="14" s="1"/>
  <c r="S70" i="14"/>
  <c r="S80" i="14"/>
  <c r="AF80" i="14"/>
  <c r="AM80" i="14" s="1"/>
  <c r="AF79" i="14"/>
  <c r="AM79" i="14" s="1"/>
  <c r="S79" i="14"/>
  <c r="AM61" i="14"/>
  <c r="L77" i="14"/>
  <c r="S69" i="14"/>
  <c r="AF69" i="14"/>
  <c r="AM69" i="14" s="1"/>
  <c r="S78" i="14"/>
  <c r="AF78" i="14"/>
  <c r="AM78" i="14" s="1"/>
  <c r="S71" i="14"/>
  <c r="AF71" i="14"/>
  <c r="AM71" i="14" s="1"/>
  <c r="S68" i="14"/>
  <c r="AF68" i="14"/>
  <c r="AM68" i="14" s="1"/>
  <c r="AE37" i="13"/>
  <c r="AF37" i="13"/>
  <c r="AB28" i="13"/>
  <c r="AC28" i="13"/>
  <c r="Y23" i="13"/>
  <c r="Z23" i="13"/>
  <c r="C8" i="13"/>
  <c r="B7" i="13"/>
  <c r="AC193" i="16" l="1"/>
  <c r="AB193" i="16"/>
  <c r="B170" i="16"/>
  <c r="C171" i="16"/>
  <c r="AI192" i="16"/>
  <c r="AH192" i="16"/>
  <c r="Z187" i="16"/>
  <c r="Y187" i="16"/>
  <c r="AE202" i="16"/>
  <c r="AF202" i="16"/>
  <c r="AH111" i="13"/>
  <c r="AI111" i="13"/>
  <c r="AF76" i="14"/>
  <c r="AM76" i="14" s="1"/>
  <c r="S76" i="14"/>
  <c r="S77" i="14"/>
  <c r="AF77" i="14"/>
  <c r="AM77" i="14" s="1"/>
  <c r="AH73" i="14"/>
  <c r="AM73" i="14" s="1"/>
  <c r="S73" i="14"/>
  <c r="AF38" i="13"/>
  <c r="AE38" i="13"/>
  <c r="AB29" i="13"/>
  <c r="AC29" i="13"/>
  <c r="Y24" i="13"/>
  <c r="Z24" i="13"/>
  <c r="B8" i="13"/>
  <c r="C9" i="13"/>
  <c r="AF203" i="16" l="1"/>
  <c r="AE203" i="16"/>
  <c r="Z188" i="16"/>
  <c r="Y188" i="16"/>
  <c r="AI193" i="16"/>
  <c r="AH193" i="16"/>
  <c r="C172" i="16"/>
  <c r="B171" i="16"/>
  <c r="AC194" i="16"/>
  <c r="AB194" i="16"/>
  <c r="AH112" i="13"/>
  <c r="AI112" i="13"/>
  <c r="AE39" i="13"/>
  <c r="AF39" i="13"/>
  <c r="AB30" i="13"/>
  <c r="AC30" i="13"/>
  <c r="Z25" i="13"/>
  <c r="Y25" i="13"/>
  <c r="B9" i="13"/>
  <c r="C10" i="13"/>
  <c r="B172" i="16" l="1"/>
  <c r="C173" i="16"/>
  <c r="Z189" i="16"/>
  <c r="Y189" i="16"/>
  <c r="AI194" i="16"/>
  <c r="AH194" i="16"/>
  <c r="AC195" i="16"/>
  <c r="AB195" i="16"/>
  <c r="AF204" i="16"/>
  <c r="AE204" i="16"/>
  <c r="AI113" i="13"/>
  <c r="AH113" i="13"/>
  <c r="AE40" i="13"/>
  <c r="AF40" i="13"/>
  <c r="AB31" i="13"/>
  <c r="AC31" i="13"/>
  <c r="Z26" i="13"/>
  <c r="Y26" i="13"/>
  <c r="C11" i="13"/>
  <c r="B10" i="13"/>
  <c r="Y190" i="16" l="1"/>
  <c r="Z190" i="16"/>
  <c r="C174" i="16"/>
  <c r="B173" i="16"/>
  <c r="AC196" i="16"/>
  <c r="AB196" i="16"/>
  <c r="AI195" i="16"/>
  <c r="AH195" i="16"/>
  <c r="AF205" i="16"/>
  <c r="AE205" i="16"/>
  <c r="AH114" i="13"/>
  <c r="AI114" i="13"/>
  <c r="AE41" i="13"/>
  <c r="AF41" i="13"/>
  <c r="AC32" i="13"/>
  <c r="AB32" i="13"/>
  <c r="Y27" i="13"/>
  <c r="Z27" i="13"/>
  <c r="B11" i="13"/>
  <c r="C12" i="13"/>
  <c r="AH196" i="16" l="1"/>
  <c r="AI196" i="16"/>
  <c r="B174" i="16"/>
  <c r="C175" i="16"/>
  <c r="AC197" i="16"/>
  <c r="AB197" i="16"/>
  <c r="Z191" i="16"/>
  <c r="Y191" i="16"/>
  <c r="AF206" i="16"/>
  <c r="AE206" i="16"/>
  <c r="AH115" i="13"/>
  <c r="AI115" i="13"/>
  <c r="AF42" i="13"/>
  <c r="AE42" i="13"/>
  <c r="AC33" i="13"/>
  <c r="AB33" i="13"/>
  <c r="Y28" i="13"/>
  <c r="Z28" i="13"/>
  <c r="B12" i="13"/>
  <c r="C13" i="13"/>
  <c r="Z192" i="16" l="1"/>
  <c r="Y192" i="16"/>
  <c r="B175" i="16"/>
  <c r="C176" i="16"/>
  <c r="AI197" i="16"/>
  <c r="AH197" i="16"/>
  <c r="AC198" i="16"/>
  <c r="AB198" i="16"/>
  <c r="AF207" i="16"/>
  <c r="AE207" i="16"/>
  <c r="AH116" i="13"/>
  <c r="AI116" i="13"/>
  <c r="AE43" i="13"/>
  <c r="AF43" i="13"/>
  <c r="AB34" i="13"/>
  <c r="AC34" i="13"/>
  <c r="Z29" i="13"/>
  <c r="Y29" i="13"/>
  <c r="C14" i="13"/>
  <c r="B13" i="13"/>
  <c r="AC199" i="16" l="1"/>
  <c r="AB199" i="16"/>
  <c r="AI198" i="16"/>
  <c r="AH198" i="16"/>
  <c r="C177" i="16"/>
  <c r="B176" i="16"/>
  <c r="AF208" i="16"/>
  <c r="AE208" i="16"/>
  <c r="Y193" i="16"/>
  <c r="Z193" i="16"/>
  <c r="AI117" i="13"/>
  <c r="AH117" i="13"/>
  <c r="AE44" i="13"/>
  <c r="AF44" i="13"/>
  <c r="AB35" i="13"/>
  <c r="AC35" i="13"/>
  <c r="Z30" i="13"/>
  <c r="Y30" i="13"/>
  <c r="B14" i="13"/>
  <c r="C15" i="13"/>
  <c r="AI199" i="16" l="1"/>
  <c r="AH199" i="16"/>
  <c r="AF209" i="16"/>
  <c r="AE209" i="16"/>
  <c r="B177" i="16"/>
  <c r="C178" i="16"/>
  <c r="Z194" i="16"/>
  <c r="Y194" i="16"/>
  <c r="AB200" i="16"/>
  <c r="AC200" i="16"/>
  <c r="AH118" i="13"/>
  <c r="AI118" i="13"/>
  <c r="AE45" i="13"/>
  <c r="AF45" i="13"/>
  <c r="AB36" i="13"/>
  <c r="AC36" i="13"/>
  <c r="Y31" i="13"/>
  <c r="Z31" i="13"/>
  <c r="B15" i="13"/>
  <c r="C16" i="13"/>
  <c r="AE210" i="16" l="1"/>
  <c r="AF210" i="16"/>
  <c r="Z195" i="16"/>
  <c r="Y195" i="16"/>
  <c r="B178" i="16"/>
  <c r="C179" i="16"/>
  <c r="AC201" i="16"/>
  <c r="AB201" i="16"/>
  <c r="AI200" i="16"/>
  <c r="AH200" i="16"/>
  <c r="AH119" i="13"/>
  <c r="AI119" i="13"/>
  <c r="AE46" i="13"/>
  <c r="AF46" i="13"/>
  <c r="AC37" i="13"/>
  <c r="AB37" i="13"/>
  <c r="Z32" i="13"/>
  <c r="Y32" i="13"/>
  <c r="B16" i="13"/>
  <c r="C17" i="13"/>
  <c r="C180" i="16" l="1"/>
  <c r="B179" i="16"/>
  <c r="Z196" i="16"/>
  <c r="Y196" i="16"/>
  <c r="AF211" i="16"/>
  <c r="AE211" i="16"/>
  <c r="AC202" i="16"/>
  <c r="AB202" i="16"/>
  <c r="AI201" i="16"/>
  <c r="AH201" i="16"/>
  <c r="AH120" i="13"/>
  <c r="AI120" i="13"/>
  <c r="AE47" i="13"/>
  <c r="AF47" i="13"/>
  <c r="AB38" i="13"/>
  <c r="AC38" i="13"/>
  <c r="Y33" i="13"/>
  <c r="Z33" i="13"/>
  <c r="B17" i="13"/>
  <c r="C18" i="13"/>
  <c r="AF212" i="16" l="1"/>
  <c r="AE212" i="16"/>
  <c r="Z197" i="16"/>
  <c r="Y197" i="16"/>
  <c r="AB203" i="16"/>
  <c r="AC203" i="16"/>
  <c r="AI202" i="16"/>
  <c r="AH202" i="16"/>
  <c r="B180" i="16"/>
  <c r="C181" i="16"/>
  <c r="AI121" i="13"/>
  <c r="AH121" i="13"/>
  <c r="AE48" i="13"/>
  <c r="AF48" i="13"/>
  <c r="AC39" i="13"/>
  <c r="AB39" i="13"/>
  <c r="Y34" i="13"/>
  <c r="Z34" i="13"/>
  <c r="C19" i="13"/>
  <c r="B18" i="13"/>
  <c r="Y198" i="16" l="1"/>
  <c r="Z198" i="16"/>
  <c r="AC204" i="16"/>
  <c r="AB204" i="16"/>
  <c r="C182" i="16"/>
  <c r="B181" i="16"/>
  <c r="AI203" i="16"/>
  <c r="AH203" i="16"/>
  <c r="AE213" i="16"/>
  <c r="AF213" i="16"/>
  <c r="AH122" i="13"/>
  <c r="AI122" i="13"/>
  <c r="AE49" i="13"/>
  <c r="AF49" i="13"/>
  <c r="AC40" i="13"/>
  <c r="AB40" i="13"/>
  <c r="Z35" i="13"/>
  <c r="Y35" i="13"/>
  <c r="C20" i="13"/>
  <c r="B19" i="13"/>
  <c r="C183" i="16" l="1"/>
  <c r="B182" i="16"/>
  <c r="AC205" i="16"/>
  <c r="AB205" i="16"/>
  <c r="AH204" i="16"/>
  <c r="AI204" i="16"/>
  <c r="Z199" i="16"/>
  <c r="Y199" i="16"/>
  <c r="AF214" i="16"/>
  <c r="AE214" i="16"/>
  <c r="AH123" i="13"/>
  <c r="AI123" i="13"/>
  <c r="AE50" i="13"/>
  <c r="AF50" i="13"/>
  <c r="AB41" i="13"/>
  <c r="AC41" i="13"/>
  <c r="Y36" i="13"/>
  <c r="Z36" i="13"/>
  <c r="C21" i="13"/>
  <c r="B20" i="13"/>
  <c r="AC206" i="16" l="1"/>
  <c r="AB206" i="16"/>
  <c r="Z200" i="16"/>
  <c r="Y200" i="16"/>
  <c r="AI205" i="16"/>
  <c r="AH205" i="16"/>
  <c r="AF215" i="16"/>
  <c r="AE215" i="16"/>
  <c r="B183" i="16"/>
  <c r="C184" i="16"/>
  <c r="AH124" i="13"/>
  <c r="AI124" i="13"/>
  <c r="AE51" i="13"/>
  <c r="AF51" i="13"/>
  <c r="AB42" i="13"/>
  <c r="AC42" i="13"/>
  <c r="Y37" i="13"/>
  <c r="Z37" i="13"/>
  <c r="C22" i="13"/>
  <c r="B21" i="13"/>
  <c r="Z201" i="16" l="1"/>
  <c r="Y201" i="16"/>
  <c r="AI206" i="16"/>
  <c r="AH206" i="16"/>
  <c r="C185" i="16"/>
  <c r="B184" i="16"/>
  <c r="AF216" i="16"/>
  <c r="AE216" i="16"/>
  <c r="AC207" i="16"/>
  <c r="AB207" i="16"/>
  <c r="AI125" i="13"/>
  <c r="AH125" i="13"/>
  <c r="AE52" i="13"/>
  <c r="AF52" i="13"/>
  <c r="AB43" i="13"/>
  <c r="AC43" i="13"/>
  <c r="Y38" i="13"/>
  <c r="Z38" i="13"/>
  <c r="B22" i="13"/>
  <c r="C23" i="13"/>
  <c r="B185" i="16" l="1"/>
  <c r="C186" i="16"/>
  <c r="AH207" i="16"/>
  <c r="AI207" i="16"/>
  <c r="AF217" i="16"/>
  <c r="AE217" i="16"/>
  <c r="AB208" i="16"/>
  <c r="AC208" i="16"/>
  <c r="Z202" i="16"/>
  <c r="Y202" i="16"/>
  <c r="AH126" i="13"/>
  <c r="AI126" i="13"/>
  <c r="AE53" i="13"/>
  <c r="AF53" i="13"/>
  <c r="AB44" i="13"/>
  <c r="AC44" i="13"/>
  <c r="Z39" i="13"/>
  <c r="Y39" i="13"/>
  <c r="B23" i="13"/>
  <c r="C24" i="13"/>
  <c r="AC209" i="16" l="1"/>
  <c r="AB209" i="16"/>
  <c r="AE218" i="16"/>
  <c r="AF218" i="16"/>
  <c r="C187" i="16"/>
  <c r="B186" i="16"/>
  <c r="AI208" i="16"/>
  <c r="AH208" i="16"/>
  <c r="Z203" i="16"/>
  <c r="Y203" i="16"/>
  <c r="AH127" i="13"/>
  <c r="AI127" i="13"/>
  <c r="AF54" i="13"/>
  <c r="AE54" i="13"/>
  <c r="AB45" i="13"/>
  <c r="AC45" i="13"/>
  <c r="Z40" i="13"/>
  <c r="Y40" i="13"/>
  <c r="C25" i="13"/>
  <c r="B24" i="13"/>
  <c r="AI209" i="16" l="1"/>
  <c r="AH209" i="16"/>
  <c r="AF219" i="16"/>
  <c r="AE219" i="16"/>
  <c r="C188" i="16"/>
  <c r="B187" i="16"/>
  <c r="Z204" i="16"/>
  <c r="Y204" i="16"/>
  <c r="AC210" i="16"/>
  <c r="AB210" i="16"/>
  <c r="AH128" i="13"/>
  <c r="AI128" i="13"/>
  <c r="AE55" i="13"/>
  <c r="AF55" i="13"/>
  <c r="AB46" i="13"/>
  <c r="AC46" i="13"/>
  <c r="Y41" i="13"/>
  <c r="Z41" i="13"/>
  <c r="B25" i="13"/>
  <c r="C26" i="13"/>
  <c r="Z205" i="16" l="1"/>
  <c r="Y205" i="16"/>
  <c r="B188" i="16"/>
  <c r="C189" i="16"/>
  <c r="AF220" i="16"/>
  <c r="AE220" i="16"/>
  <c r="AC211" i="16"/>
  <c r="AB211" i="16"/>
  <c r="AI210" i="16"/>
  <c r="AH210" i="16"/>
  <c r="AI129" i="13"/>
  <c r="AH129" i="13"/>
  <c r="AE56" i="13"/>
  <c r="AF56" i="13"/>
  <c r="AB47" i="13"/>
  <c r="AC47" i="13"/>
  <c r="Z42" i="13"/>
  <c r="Y42" i="13"/>
  <c r="B26" i="13"/>
  <c r="C27" i="13"/>
  <c r="AF221" i="16" l="1"/>
  <c r="AE221" i="16"/>
  <c r="AC212" i="16"/>
  <c r="AB212" i="16"/>
  <c r="C190" i="16"/>
  <c r="B189" i="16"/>
  <c r="AI211" i="16"/>
  <c r="AH211" i="16"/>
  <c r="Y206" i="16"/>
  <c r="Z206" i="16"/>
  <c r="AH130" i="13"/>
  <c r="AI130" i="13"/>
  <c r="AE57" i="13"/>
  <c r="AF57" i="13"/>
  <c r="AB48" i="13"/>
  <c r="AC48" i="13"/>
  <c r="Z43" i="13"/>
  <c r="Y43" i="13"/>
  <c r="B27" i="13"/>
  <c r="C28" i="13"/>
  <c r="B190" i="16" l="1"/>
  <c r="C191" i="16"/>
  <c r="AC213" i="16"/>
  <c r="AB213" i="16"/>
  <c r="AH212" i="16"/>
  <c r="AI212" i="16"/>
  <c r="Z207" i="16"/>
  <c r="Y207" i="16"/>
  <c r="AF222" i="16"/>
  <c r="AE222" i="16"/>
  <c r="AH131" i="13"/>
  <c r="AI131" i="13"/>
  <c r="AF58" i="13"/>
  <c r="AE58" i="13"/>
  <c r="AB49" i="13"/>
  <c r="AC49" i="13"/>
  <c r="Y44" i="13"/>
  <c r="Z44" i="13"/>
  <c r="B28" i="13"/>
  <c r="C29" i="13"/>
  <c r="Z208" i="16" l="1"/>
  <c r="Y208" i="16"/>
  <c r="AI213" i="16"/>
  <c r="AH213" i="16"/>
  <c r="AC214" i="16"/>
  <c r="AB214" i="16"/>
  <c r="C192" i="16"/>
  <c r="B191" i="16"/>
  <c r="AF223" i="16"/>
  <c r="AE223" i="16"/>
  <c r="AH132" i="13"/>
  <c r="AI132" i="13"/>
  <c r="AE59" i="13"/>
  <c r="AF59" i="13"/>
  <c r="AB50" i="13"/>
  <c r="AC50" i="13"/>
  <c r="Y45" i="13"/>
  <c r="Z45" i="13"/>
  <c r="C30" i="13"/>
  <c r="B29" i="13"/>
  <c r="C193" i="16" l="1"/>
  <c r="B192" i="16"/>
  <c r="AI214" i="16"/>
  <c r="AH214" i="16"/>
  <c r="AC215" i="16"/>
  <c r="AB215" i="16"/>
  <c r="AF224" i="16"/>
  <c r="AE224" i="16"/>
  <c r="Y209" i="16"/>
  <c r="Z209" i="16"/>
  <c r="AI133" i="13"/>
  <c r="AH133" i="13"/>
  <c r="AE60" i="13"/>
  <c r="AF60" i="13"/>
  <c r="AB51" i="13"/>
  <c r="AC51" i="13"/>
  <c r="Y46" i="13"/>
  <c r="Z46" i="13"/>
  <c r="C31" i="13"/>
  <c r="B30" i="13"/>
  <c r="AB216" i="16" l="1"/>
  <c r="AC216" i="16"/>
  <c r="AF225" i="16"/>
  <c r="AE225" i="16"/>
  <c r="AI215" i="16"/>
  <c r="AH215" i="16"/>
  <c r="Z210" i="16"/>
  <c r="Y210" i="16"/>
  <c r="B193" i="16"/>
  <c r="C194" i="16"/>
  <c r="AH134" i="13"/>
  <c r="AI134" i="13"/>
  <c r="AE61" i="13"/>
  <c r="AF61" i="13"/>
  <c r="AB52" i="13"/>
  <c r="AC52" i="13"/>
  <c r="Y47" i="13"/>
  <c r="Z47" i="13"/>
  <c r="C32" i="13"/>
  <c r="B31" i="13"/>
  <c r="Z211" i="16" l="1"/>
  <c r="Y211" i="16"/>
  <c r="AI216" i="16"/>
  <c r="AH216" i="16"/>
  <c r="AE226" i="16"/>
  <c r="AF226" i="16"/>
  <c r="C195" i="16"/>
  <c r="B194" i="16"/>
  <c r="AC217" i="16"/>
  <c r="AB217" i="16"/>
  <c r="AH135" i="13"/>
  <c r="AI135" i="13"/>
  <c r="AF62" i="13"/>
  <c r="AE62" i="13"/>
  <c r="AB53" i="13"/>
  <c r="AC53" i="13"/>
  <c r="Y48" i="13"/>
  <c r="Z48" i="13"/>
  <c r="C33" i="13"/>
  <c r="B32" i="13"/>
  <c r="AI217" i="16" l="1"/>
  <c r="AH217" i="16"/>
  <c r="B195" i="16"/>
  <c r="C196" i="16"/>
  <c r="AF227" i="16"/>
  <c r="AE227" i="16"/>
  <c r="AC218" i="16"/>
  <c r="AB218" i="16"/>
  <c r="Z212" i="16"/>
  <c r="Y212" i="16"/>
  <c r="AH136" i="13"/>
  <c r="AI136" i="13"/>
  <c r="AE63" i="13"/>
  <c r="AF63" i="13"/>
  <c r="AB54" i="13"/>
  <c r="AC54" i="13"/>
  <c r="Z49" i="13"/>
  <c r="Y49" i="13"/>
  <c r="B33" i="13"/>
  <c r="C34" i="13"/>
  <c r="AF228" i="16" l="1"/>
  <c r="AE228" i="16"/>
  <c r="AB219" i="16"/>
  <c r="AC219" i="16"/>
  <c r="B196" i="16"/>
  <c r="C197" i="16"/>
  <c r="Z213" i="16"/>
  <c r="Y213" i="16"/>
  <c r="AI218" i="16"/>
  <c r="AH218" i="16"/>
  <c r="AI137" i="13"/>
  <c r="AH137" i="13"/>
  <c r="AE64" i="13"/>
  <c r="AF64" i="13"/>
  <c r="AB55" i="13"/>
  <c r="AC55" i="13"/>
  <c r="Y50" i="13"/>
  <c r="Z50" i="13"/>
  <c r="B34" i="13"/>
  <c r="C35" i="13"/>
  <c r="Y214" i="16" l="1"/>
  <c r="Z214" i="16"/>
  <c r="C198" i="16"/>
  <c r="B197" i="16"/>
  <c r="AC220" i="16"/>
  <c r="AB220" i="16"/>
  <c r="AI219" i="16"/>
  <c r="AH219" i="16"/>
  <c r="AF229" i="16"/>
  <c r="AE229" i="16"/>
  <c r="AH138" i="13"/>
  <c r="AI138" i="13"/>
  <c r="AE65" i="13"/>
  <c r="AF65" i="13"/>
  <c r="AC56" i="13"/>
  <c r="AB56" i="13"/>
  <c r="Y51" i="13"/>
  <c r="Z51" i="13"/>
  <c r="B35" i="13"/>
  <c r="C36" i="13"/>
  <c r="AH220" i="16" l="1"/>
  <c r="AI220" i="16"/>
  <c r="B198" i="16"/>
  <c r="C199" i="16"/>
  <c r="Z215" i="16"/>
  <c r="Y215" i="16"/>
  <c r="AC221" i="16"/>
  <c r="AB221" i="16"/>
  <c r="AE230" i="16"/>
  <c r="AF230" i="16"/>
  <c r="AH139" i="13"/>
  <c r="AI139" i="13"/>
  <c r="AE66" i="13"/>
  <c r="AF66" i="13"/>
  <c r="AB57" i="13"/>
  <c r="AC57" i="13"/>
  <c r="Y52" i="13"/>
  <c r="Z52" i="13"/>
  <c r="C37" i="13"/>
  <c r="B36" i="13"/>
  <c r="AC222" i="16" l="1"/>
  <c r="AB222" i="16"/>
  <c r="Z216" i="16"/>
  <c r="Y216" i="16"/>
  <c r="AE231" i="16"/>
  <c r="AF231" i="16"/>
  <c r="AI221" i="16"/>
  <c r="AH221" i="16"/>
  <c r="C200" i="16"/>
  <c r="B199" i="16"/>
  <c r="AH140" i="13"/>
  <c r="AI140" i="13"/>
  <c r="AE67" i="13"/>
  <c r="AF67" i="13"/>
  <c r="AB58" i="13"/>
  <c r="AC58" i="13"/>
  <c r="Y53" i="13"/>
  <c r="Z53" i="13"/>
  <c r="C38" i="13"/>
  <c r="B37" i="13"/>
  <c r="AI222" i="16" l="1"/>
  <c r="AH222" i="16"/>
  <c r="Z217" i="16"/>
  <c r="Y217" i="16"/>
  <c r="AE232" i="16"/>
  <c r="AF232" i="16"/>
  <c r="C201" i="16"/>
  <c r="B200" i="16"/>
  <c r="AC223" i="16"/>
  <c r="AB223" i="16"/>
  <c r="AI141" i="13"/>
  <c r="AH141" i="13"/>
  <c r="AE68" i="13"/>
  <c r="AF68" i="13"/>
  <c r="AB59" i="13"/>
  <c r="AC59" i="13"/>
  <c r="Y54" i="13"/>
  <c r="Z54" i="13"/>
  <c r="C39" i="13"/>
  <c r="B38" i="13"/>
  <c r="AF233" i="16" l="1"/>
  <c r="AE233" i="16"/>
  <c r="Z218" i="16"/>
  <c r="Y218" i="16"/>
  <c r="B201" i="16"/>
  <c r="C202" i="16"/>
  <c r="AB224" i="16"/>
  <c r="AC224" i="16"/>
  <c r="AH223" i="16"/>
  <c r="AI223" i="16"/>
  <c r="AH142" i="13"/>
  <c r="AI142" i="13"/>
  <c r="AE69" i="13"/>
  <c r="AF69" i="13"/>
  <c r="AB60" i="13"/>
  <c r="AC60" i="13"/>
  <c r="Y55" i="13"/>
  <c r="Z55" i="13"/>
  <c r="C40" i="13"/>
  <c r="B39" i="13"/>
  <c r="AC225" i="16" l="1"/>
  <c r="AB225" i="16"/>
  <c r="C203" i="16"/>
  <c r="B202" i="16"/>
  <c r="AI224" i="16"/>
  <c r="AH224" i="16"/>
  <c r="Z219" i="16"/>
  <c r="Y219" i="16"/>
  <c r="AF234" i="16"/>
  <c r="AE234" i="16"/>
  <c r="AH143" i="13"/>
  <c r="AI143" i="13"/>
  <c r="AF70" i="13"/>
  <c r="AE70" i="13"/>
  <c r="AB61" i="13"/>
  <c r="AC61" i="13"/>
  <c r="Y56" i="13"/>
  <c r="Z56" i="13"/>
  <c r="C41" i="13"/>
  <c r="B40" i="13"/>
  <c r="B203" i="16" l="1"/>
  <c r="C204" i="16"/>
  <c r="Z220" i="16"/>
  <c r="Y220" i="16"/>
  <c r="AI225" i="16"/>
  <c r="AH225" i="16"/>
  <c r="AF235" i="16"/>
  <c r="AE235" i="16"/>
  <c r="AC226" i="16"/>
  <c r="AB226" i="16"/>
  <c r="AH144" i="13"/>
  <c r="AI144" i="13"/>
  <c r="AE71" i="13"/>
  <c r="AF71" i="13"/>
  <c r="AB62" i="13"/>
  <c r="AC62" i="13"/>
  <c r="Z57" i="13"/>
  <c r="Y57" i="13"/>
  <c r="C42" i="13"/>
  <c r="B41" i="13"/>
  <c r="AF236" i="16" l="1"/>
  <c r="AE236" i="16"/>
  <c r="Z221" i="16"/>
  <c r="Y221" i="16"/>
  <c r="AI226" i="16"/>
  <c r="AH226" i="16"/>
  <c r="B204" i="16"/>
  <c r="C205" i="16"/>
  <c r="AC227" i="16"/>
  <c r="AB227" i="16"/>
  <c r="AH145" i="13"/>
  <c r="AI145" i="13"/>
  <c r="AE72" i="13"/>
  <c r="AF72" i="13"/>
  <c r="AB63" i="13"/>
  <c r="AC63" i="13"/>
  <c r="Y58" i="13"/>
  <c r="Z58" i="13"/>
  <c r="B42" i="13"/>
  <c r="C43" i="13"/>
  <c r="Y222" i="16" l="1"/>
  <c r="Z222" i="16"/>
  <c r="C206" i="16"/>
  <c r="B205" i="16"/>
  <c r="AI227" i="16"/>
  <c r="AH227" i="16"/>
  <c r="AB228" i="16"/>
  <c r="AC228" i="16"/>
  <c r="AF237" i="16"/>
  <c r="AE237" i="16"/>
  <c r="AH146" i="13"/>
  <c r="AI146" i="13"/>
  <c r="AE73" i="13"/>
  <c r="AF73" i="13"/>
  <c r="AC64" i="13"/>
  <c r="AB64" i="13"/>
  <c r="Y59" i="13"/>
  <c r="Z59" i="13"/>
  <c r="C44" i="13"/>
  <c r="B43" i="13"/>
  <c r="AB229" i="16" l="1"/>
  <c r="AC229" i="16"/>
  <c r="Z223" i="16"/>
  <c r="Y223" i="16"/>
  <c r="AI228" i="16"/>
  <c r="AH228" i="16"/>
  <c r="B206" i="16"/>
  <c r="C207" i="16"/>
  <c r="AE238" i="16"/>
  <c r="AF238" i="16"/>
  <c r="AH147" i="13"/>
  <c r="AI147" i="13"/>
  <c r="AE74" i="13"/>
  <c r="AF74" i="13"/>
  <c r="AB65" i="13"/>
  <c r="AC65" i="13"/>
  <c r="Y60" i="13"/>
  <c r="Z60" i="13"/>
  <c r="B44" i="13"/>
  <c r="C45" i="13"/>
  <c r="C208" i="16" l="1"/>
  <c r="B207" i="16"/>
  <c r="AI229" i="16"/>
  <c r="AH229" i="16"/>
  <c r="Z224" i="16"/>
  <c r="Y224" i="16"/>
  <c r="AB230" i="16"/>
  <c r="AC230" i="16"/>
  <c r="AE239" i="16"/>
  <c r="AF239" i="16"/>
  <c r="AH148" i="13"/>
  <c r="AI148" i="13"/>
  <c r="AE75" i="13"/>
  <c r="AF75" i="13"/>
  <c r="AC66" i="13"/>
  <c r="AB66" i="13"/>
  <c r="Y61" i="13"/>
  <c r="Z61" i="13"/>
  <c r="B45" i="13"/>
  <c r="C46" i="13"/>
  <c r="Y225" i="16" l="1"/>
  <c r="Z225" i="16"/>
  <c r="AI230" i="16"/>
  <c r="AH230" i="16"/>
  <c r="AC231" i="16"/>
  <c r="AB231" i="16"/>
  <c r="AE240" i="16"/>
  <c r="AF240" i="16"/>
  <c r="C209" i="16"/>
  <c r="B208" i="16"/>
  <c r="AI149" i="13"/>
  <c r="AH149" i="13"/>
  <c r="AE76" i="13"/>
  <c r="AF76" i="13"/>
  <c r="AB67" i="13"/>
  <c r="AC67" i="13"/>
  <c r="Y62" i="13"/>
  <c r="Z62" i="13"/>
  <c r="C47" i="13"/>
  <c r="B46" i="13"/>
  <c r="AF241" i="16" l="1"/>
  <c r="AE241" i="16"/>
  <c r="Z226" i="16"/>
  <c r="Y226" i="16"/>
  <c r="AC232" i="16"/>
  <c r="AB232" i="16"/>
  <c r="AI231" i="16"/>
  <c r="AH231" i="16"/>
  <c r="B209" i="16"/>
  <c r="C210" i="16"/>
  <c r="AH150" i="13"/>
  <c r="AI150" i="13"/>
  <c r="AE77" i="13"/>
  <c r="AF77" i="13"/>
  <c r="AB68" i="13"/>
  <c r="AC68" i="13"/>
  <c r="Y63" i="13"/>
  <c r="Z63" i="13"/>
  <c r="C48" i="13"/>
  <c r="B47" i="13"/>
  <c r="AH232" i="16" l="1"/>
  <c r="AI232" i="16"/>
  <c r="AC233" i="16"/>
  <c r="AB233" i="16"/>
  <c r="Y227" i="16"/>
  <c r="Z227" i="16"/>
  <c r="C211" i="16"/>
  <c r="B210" i="16"/>
  <c r="AF242" i="16"/>
  <c r="AE242" i="16"/>
  <c r="AH151" i="13"/>
  <c r="AI151" i="13"/>
  <c r="AE78" i="13"/>
  <c r="AF78" i="13"/>
  <c r="AB69" i="13"/>
  <c r="AC69" i="13"/>
  <c r="Y64" i="13"/>
  <c r="Z64" i="13"/>
  <c r="B48" i="13"/>
  <c r="C49" i="13"/>
  <c r="Y228" i="16" l="1"/>
  <c r="Z228" i="16"/>
  <c r="AH233" i="16"/>
  <c r="AI233" i="16"/>
  <c r="B211" i="16"/>
  <c r="C212" i="16"/>
  <c r="AC234" i="16"/>
  <c r="AB234" i="16"/>
  <c r="AF243" i="16"/>
  <c r="AE243" i="16"/>
  <c r="AH152" i="13"/>
  <c r="AI152" i="13"/>
  <c r="AE79" i="13"/>
  <c r="AF79" i="13"/>
  <c r="AB70" i="13"/>
  <c r="AC70" i="13"/>
  <c r="Z65" i="13"/>
  <c r="Y65" i="13"/>
  <c r="B49" i="13"/>
  <c r="C50" i="13"/>
  <c r="AC235" i="16" l="1"/>
  <c r="AB235" i="16"/>
  <c r="Y229" i="16"/>
  <c r="Z229" i="16"/>
  <c r="B212" i="16"/>
  <c r="C213" i="16"/>
  <c r="AH234" i="16"/>
  <c r="AI234" i="16"/>
  <c r="AF244" i="16"/>
  <c r="AE244" i="16"/>
  <c r="AI153" i="13"/>
  <c r="AH153" i="13"/>
  <c r="AE80" i="13"/>
  <c r="AF80" i="13"/>
  <c r="AB71" i="13"/>
  <c r="AC71" i="13"/>
  <c r="Y66" i="13"/>
  <c r="Z66" i="13"/>
  <c r="B50" i="13"/>
  <c r="C51" i="13"/>
  <c r="AI235" i="16" l="1"/>
  <c r="AH235" i="16"/>
  <c r="C214" i="16"/>
  <c r="B213" i="16"/>
  <c r="Z230" i="16"/>
  <c r="Y230" i="16"/>
  <c r="AF245" i="16"/>
  <c r="AE245" i="16"/>
  <c r="AB236" i="16"/>
  <c r="AC236" i="16"/>
  <c r="AH154" i="13"/>
  <c r="AI154" i="13"/>
  <c r="AE81" i="13"/>
  <c r="AF81" i="13"/>
  <c r="AC72" i="13"/>
  <c r="AB72" i="13"/>
  <c r="Y67" i="13"/>
  <c r="Z67" i="13"/>
  <c r="C52" i="13"/>
  <c r="B51" i="13"/>
  <c r="Z231" i="16" l="1"/>
  <c r="Y231" i="16"/>
  <c r="B214" i="16"/>
  <c r="C215" i="16"/>
  <c r="AE246" i="16"/>
  <c r="AF246" i="16"/>
  <c r="AB237" i="16"/>
  <c r="AC237" i="16"/>
  <c r="AI236" i="16"/>
  <c r="AH236" i="16"/>
  <c r="AH155" i="13"/>
  <c r="AI155" i="13"/>
  <c r="AF82" i="13"/>
  <c r="AE82" i="13"/>
  <c r="AB73" i="13"/>
  <c r="AC73" i="13"/>
  <c r="Y68" i="13"/>
  <c r="Z68" i="13"/>
  <c r="B52" i="13"/>
  <c r="C53" i="13"/>
  <c r="AB238" i="16" l="1"/>
  <c r="AC238" i="16"/>
  <c r="C216" i="16"/>
  <c r="B215" i="16"/>
  <c r="AE247" i="16"/>
  <c r="AF247" i="16"/>
  <c r="AI237" i="16"/>
  <c r="AH237" i="16"/>
  <c r="Z232" i="16"/>
  <c r="Y232" i="16"/>
  <c r="AH156" i="13"/>
  <c r="AI156" i="13"/>
  <c r="AE83" i="13"/>
  <c r="AF83" i="13"/>
  <c r="AB74" i="13"/>
  <c r="AC74" i="13"/>
  <c r="Y69" i="13"/>
  <c r="Z69" i="13"/>
  <c r="C54" i="13"/>
  <c r="B53" i="13"/>
  <c r="AI238" i="16" l="1"/>
  <c r="AH238" i="16"/>
  <c r="C217" i="16"/>
  <c r="B216" i="16"/>
  <c r="AE248" i="16"/>
  <c r="AF248" i="16"/>
  <c r="AC239" i="16"/>
  <c r="AB239" i="16"/>
  <c r="Z233" i="16"/>
  <c r="Y233" i="16"/>
  <c r="AI157" i="13"/>
  <c r="AH157" i="13"/>
  <c r="AE84" i="13"/>
  <c r="AF84" i="13"/>
  <c r="AB75" i="13"/>
  <c r="AC75" i="13"/>
  <c r="Y70" i="13"/>
  <c r="Z70" i="13"/>
  <c r="C55" i="13"/>
  <c r="B54" i="13"/>
  <c r="AC240" i="16" l="1"/>
  <c r="AB240" i="16"/>
  <c r="B217" i="16"/>
  <c r="C218" i="16"/>
  <c r="AE249" i="16"/>
  <c r="AF249" i="16"/>
  <c r="Y234" i="16"/>
  <c r="Z234" i="16"/>
  <c r="AI239" i="16"/>
  <c r="AH239" i="16"/>
  <c r="AH158" i="13"/>
  <c r="AI158" i="13"/>
  <c r="AE85" i="13"/>
  <c r="AF85" i="13"/>
  <c r="AC76" i="13"/>
  <c r="AB76" i="13"/>
  <c r="Y71" i="13"/>
  <c r="Z71" i="13"/>
  <c r="C56" i="13"/>
  <c r="B55" i="13"/>
  <c r="Y235" i="16" l="1"/>
  <c r="Z235" i="16"/>
  <c r="AF250" i="16"/>
  <c r="AE250" i="16"/>
  <c r="C219" i="16"/>
  <c r="B218" i="16"/>
  <c r="AH240" i="16"/>
  <c r="AI240" i="16"/>
  <c r="AC241" i="16"/>
  <c r="AB241" i="16"/>
  <c r="AH159" i="13"/>
  <c r="AI159" i="13"/>
  <c r="AE86" i="13"/>
  <c r="AF86" i="13"/>
  <c r="AB77" i="13"/>
  <c r="AC77" i="13"/>
  <c r="Y72" i="13"/>
  <c r="Z72" i="13"/>
  <c r="C57" i="13"/>
  <c r="B56" i="13"/>
  <c r="AF251" i="16" l="1"/>
  <c r="AE251" i="16"/>
  <c r="B219" i="16"/>
  <c r="C220" i="16"/>
  <c r="Y236" i="16"/>
  <c r="Z236" i="16"/>
  <c r="AH241" i="16"/>
  <c r="AI241" i="16"/>
  <c r="AC242" i="16"/>
  <c r="AB242" i="16"/>
  <c r="AH160" i="13"/>
  <c r="AI160" i="13"/>
  <c r="AE87" i="13"/>
  <c r="AF87" i="13"/>
  <c r="AB78" i="13"/>
  <c r="AC78" i="13"/>
  <c r="Z73" i="13"/>
  <c r="Y73" i="13"/>
  <c r="B57" i="13"/>
  <c r="C58" i="13"/>
  <c r="AH242" i="16" l="1"/>
  <c r="AI242" i="16"/>
  <c r="Z237" i="16"/>
  <c r="Y237" i="16"/>
  <c r="B220" i="16"/>
  <c r="C221" i="16"/>
  <c r="AC243" i="16"/>
  <c r="AB243" i="16"/>
  <c r="AF252" i="16"/>
  <c r="AE252" i="16"/>
  <c r="AI161" i="13"/>
  <c r="AH161" i="13"/>
  <c r="AE88" i="13"/>
  <c r="AF88" i="13"/>
  <c r="AB79" i="13"/>
  <c r="AC79" i="13"/>
  <c r="Y74" i="13"/>
  <c r="Z74" i="13"/>
  <c r="B58" i="13"/>
  <c r="C59" i="13"/>
  <c r="AB244" i="16" l="1"/>
  <c r="AC244" i="16"/>
  <c r="Z238" i="16"/>
  <c r="Y238" i="16"/>
  <c r="AH243" i="16"/>
  <c r="AI243" i="16"/>
  <c r="C222" i="16"/>
  <c r="B221" i="16"/>
  <c r="AF253" i="16"/>
  <c r="AE253" i="16"/>
  <c r="AH162" i="13"/>
  <c r="AI162" i="13"/>
  <c r="AE89" i="13"/>
  <c r="AF89" i="13"/>
  <c r="AC80" i="13"/>
  <c r="AB80" i="13"/>
  <c r="Y75" i="13"/>
  <c r="Z75" i="13"/>
  <c r="B59" i="13"/>
  <c r="C60" i="13"/>
  <c r="Z239" i="16" l="1"/>
  <c r="Y239" i="16"/>
  <c r="B222" i="16"/>
  <c r="C223" i="16"/>
  <c r="AI244" i="16"/>
  <c r="AH244" i="16"/>
  <c r="AB245" i="16"/>
  <c r="AC245" i="16"/>
  <c r="AE254" i="16"/>
  <c r="AF254" i="16"/>
  <c r="AH163" i="13"/>
  <c r="AI163" i="13"/>
  <c r="AF90" i="13"/>
  <c r="AE90" i="13"/>
  <c r="AB81" i="13"/>
  <c r="AC81" i="13"/>
  <c r="Y76" i="13"/>
  <c r="Z76" i="13"/>
  <c r="B60" i="13"/>
  <c r="C61" i="13"/>
  <c r="AB246" i="16" l="1"/>
  <c r="AC246" i="16"/>
  <c r="AI245" i="16"/>
  <c r="AH245" i="16"/>
  <c r="C224" i="16"/>
  <c r="B223" i="16"/>
  <c r="AE255" i="16"/>
  <c r="AF255" i="16"/>
  <c r="Z240" i="16"/>
  <c r="Y240" i="16"/>
  <c r="AH164" i="13"/>
  <c r="AI164" i="13"/>
  <c r="AE91" i="13"/>
  <c r="AF91" i="13"/>
  <c r="AB82" i="13"/>
  <c r="AC82" i="13"/>
  <c r="Y77" i="13"/>
  <c r="Z77" i="13"/>
  <c r="B61" i="13"/>
  <c r="C62" i="13"/>
  <c r="C225" i="16" l="1"/>
  <c r="B224" i="16"/>
  <c r="AC247" i="16"/>
  <c r="AB247" i="16"/>
  <c r="AE256" i="16"/>
  <c r="AF256" i="16"/>
  <c r="AI246" i="16"/>
  <c r="AH246" i="16"/>
  <c r="Z241" i="16"/>
  <c r="Y241" i="16"/>
  <c r="AI165" i="13"/>
  <c r="AH165" i="13"/>
  <c r="AE92" i="13"/>
  <c r="AF92" i="13"/>
  <c r="AB83" i="13"/>
  <c r="AC83" i="13"/>
  <c r="Y78" i="13"/>
  <c r="Z78" i="13"/>
  <c r="C63" i="13"/>
  <c r="B62" i="13"/>
  <c r="AF257" i="16" l="1"/>
  <c r="AE257" i="16"/>
  <c r="AI247" i="16"/>
  <c r="AH247" i="16"/>
  <c r="AC248" i="16"/>
  <c r="AB248" i="16"/>
  <c r="Y242" i="16"/>
  <c r="Z242" i="16"/>
  <c r="B225" i="16"/>
  <c r="C226" i="16"/>
  <c r="AH166" i="13"/>
  <c r="AI166" i="13"/>
  <c r="AE93" i="13"/>
  <c r="AF93" i="13"/>
  <c r="AB84" i="13"/>
  <c r="AC84" i="13"/>
  <c r="Y79" i="13"/>
  <c r="Z79" i="13"/>
  <c r="C64" i="13"/>
  <c r="B63" i="13"/>
  <c r="Y243" i="16" l="1"/>
  <c r="Z243" i="16"/>
  <c r="AC249" i="16"/>
  <c r="AB249" i="16"/>
  <c r="AH248" i="16"/>
  <c r="AI248" i="16"/>
  <c r="C227" i="16"/>
  <c r="B226" i="16"/>
  <c r="AF258" i="16"/>
  <c r="AE258" i="16"/>
  <c r="AH167" i="13"/>
  <c r="AI167" i="13"/>
  <c r="AE94" i="13"/>
  <c r="AF94" i="13"/>
  <c r="AC85" i="13"/>
  <c r="AB85" i="13"/>
  <c r="Y80" i="13"/>
  <c r="Z80" i="13"/>
  <c r="B64" i="13"/>
  <c r="C65" i="13"/>
  <c r="C228" i="16" l="1"/>
  <c r="B227" i="16"/>
  <c r="AH249" i="16"/>
  <c r="AI249" i="16"/>
  <c r="Y244" i="16"/>
  <c r="Z244" i="16"/>
  <c r="AC250" i="16"/>
  <c r="AB250" i="16"/>
  <c r="AF259" i="16"/>
  <c r="AE259" i="16"/>
  <c r="AH168" i="13"/>
  <c r="AI168" i="13"/>
  <c r="AE95" i="13"/>
  <c r="AF95" i="13"/>
  <c r="AB86" i="13"/>
  <c r="AC86" i="13"/>
  <c r="Z81" i="13"/>
  <c r="Y81" i="13"/>
  <c r="C66" i="13"/>
  <c r="B65" i="13"/>
  <c r="AC251" i="16" l="1"/>
  <c r="AB251" i="16"/>
  <c r="AH250" i="16"/>
  <c r="AI250" i="16"/>
  <c r="Z245" i="16"/>
  <c r="Y245" i="16"/>
  <c r="AF260" i="16"/>
  <c r="AE260" i="16"/>
  <c r="C229" i="16"/>
  <c r="B228" i="16"/>
  <c r="AH169" i="13"/>
  <c r="AI169" i="13"/>
  <c r="AE96" i="13"/>
  <c r="AF96" i="13"/>
  <c r="AB87" i="13"/>
  <c r="AC87" i="13"/>
  <c r="Y82" i="13"/>
  <c r="Z82" i="13"/>
  <c r="B66" i="13"/>
  <c r="C67" i="13"/>
  <c r="AF261" i="16" l="1"/>
  <c r="AE261" i="16"/>
  <c r="Z246" i="16"/>
  <c r="Y246" i="16"/>
  <c r="AI251" i="16"/>
  <c r="AH251" i="16"/>
  <c r="C230" i="16"/>
  <c r="B229" i="16"/>
  <c r="AB252" i="16"/>
  <c r="AC252" i="16"/>
  <c r="AH170" i="13"/>
  <c r="AI170" i="13"/>
  <c r="AE97" i="13"/>
  <c r="AF97" i="13"/>
  <c r="AC88" i="13"/>
  <c r="AB88" i="13"/>
  <c r="Y83" i="13"/>
  <c r="Z83" i="13"/>
  <c r="B67" i="13"/>
  <c r="C68" i="13"/>
  <c r="C231" i="16" l="1"/>
  <c r="B230" i="16"/>
  <c r="AI252" i="16"/>
  <c r="AH252" i="16"/>
  <c r="Z247" i="16"/>
  <c r="Y247" i="16"/>
  <c r="AB253" i="16"/>
  <c r="AC253" i="16"/>
  <c r="AE262" i="16"/>
  <c r="AF262" i="16"/>
  <c r="AH171" i="13"/>
  <c r="AI171" i="13"/>
  <c r="AE98" i="13"/>
  <c r="AF98" i="13"/>
  <c r="AB89" i="13"/>
  <c r="AC89" i="13"/>
  <c r="Y84" i="13"/>
  <c r="Z84" i="13"/>
  <c r="B68" i="13"/>
  <c r="C69" i="13"/>
  <c r="AB254" i="16" l="1"/>
  <c r="AC254" i="16"/>
  <c r="AE263" i="16"/>
  <c r="AF263" i="16"/>
  <c r="Z248" i="16"/>
  <c r="Y248" i="16"/>
  <c r="AI253" i="16"/>
  <c r="AH253" i="16"/>
  <c r="B231" i="16"/>
  <c r="C232" i="16"/>
  <c r="AH172" i="13"/>
  <c r="AI172" i="13"/>
  <c r="AE99" i="13"/>
  <c r="AF99" i="13"/>
  <c r="AB90" i="13"/>
  <c r="AC90" i="13"/>
  <c r="Y85" i="13"/>
  <c r="Z85" i="13"/>
  <c r="C70" i="13"/>
  <c r="B69" i="13"/>
  <c r="AI254" i="16" l="1"/>
  <c r="AH254" i="16"/>
  <c r="B232" i="16"/>
  <c r="C233" i="16"/>
  <c r="Z249" i="16"/>
  <c r="Y249" i="16"/>
  <c r="AE264" i="16"/>
  <c r="AF264" i="16"/>
  <c r="AC255" i="16"/>
  <c r="AB255" i="16"/>
  <c r="AI173" i="13"/>
  <c r="AH173" i="13"/>
  <c r="AE100" i="13"/>
  <c r="AF100" i="13"/>
  <c r="AB91" i="13"/>
  <c r="AC91" i="13"/>
  <c r="Y86" i="13"/>
  <c r="Z86" i="13"/>
  <c r="B70" i="13"/>
  <c r="C71" i="13"/>
  <c r="AF265" i="16" l="1"/>
  <c r="AE265" i="16"/>
  <c r="Y250" i="16"/>
  <c r="Z250" i="16"/>
  <c r="B233" i="16"/>
  <c r="C234" i="16"/>
  <c r="AC256" i="16"/>
  <c r="AB256" i="16"/>
  <c r="AI255" i="16"/>
  <c r="AH255" i="16"/>
  <c r="AH174" i="13"/>
  <c r="AI174" i="13"/>
  <c r="AE101" i="13"/>
  <c r="AF101" i="13"/>
  <c r="AC92" i="13"/>
  <c r="AB92" i="13"/>
  <c r="Y87" i="13"/>
  <c r="Z87" i="13"/>
  <c r="C72" i="13"/>
  <c r="B71" i="13"/>
  <c r="AC257" i="16" l="1"/>
  <c r="AB257" i="16"/>
  <c r="Y251" i="16"/>
  <c r="Z251" i="16"/>
  <c r="B234" i="16"/>
  <c r="C235" i="16"/>
  <c r="AH256" i="16"/>
  <c r="AI256" i="16"/>
  <c r="AF266" i="16"/>
  <c r="AE266" i="16"/>
  <c r="AH175" i="13"/>
  <c r="AI175" i="13"/>
  <c r="AF102" i="13"/>
  <c r="AE102" i="13"/>
  <c r="AB93" i="13"/>
  <c r="AC93" i="13"/>
  <c r="Y88" i="13"/>
  <c r="Z88" i="13"/>
  <c r="B72" i="13"/>
  <c r="C73" i="13"/>
  <c r="AH257" i="16" l="1"/>
  <c r="AI257" i="16"/>
  <c r="C236" i="16"/>
  <c r="B235" i="16"/>
  <c r="Y252" i="16"/>
  <c r="Z252" i="16"/>
  <c r="AF267" i="16"/>
  <c r="AE267" i="16"/>
  <c r="AC258" i="16"/>
  <c r="AB258" i="16"/>
  <c r="AH176" i="13"/>
  <c r="AI176" i="13"/>
  <c r="AE103" i="13"/>
  <c r="AF103" i="13"/>
  <c r="AB94" i="13"/>
  <c r="AC94" i="13"/>
  <c r="Z89" i="13"/>
  <c r="Y89" i="13"/>
  <c r="C74" i="13"/>
  <c r="B73" i="13"/>
  <c r="Z253" i="16" l="1"/>
  <c r="Y253" i="16"/>
  <c r="AF268" i="16"/>
  <c r="AE268" i="16"/>
  <c r="C237" i="16"/>
  <c r="B236" i="16"/>
  <c r="AH258" i="16"/>
  <c r="AI258" i="16"/>
  <c r="AC259" i="16"/>
  <c r="AB259" i="16"/>
  <c r="AI177" i="13"/>
  <c r="AH177" i="13"/>
  <c r="AE104" i="13"/>
  <c r="AF104" i="13"/>
  <c r="AB95" i="13"/>
  <c r="AC95" i="13"/>
  <c r="Y90" i="13"/>
  <c r="Z90" i="13"/>
  <c r="B74" i="13"/>
  <c r="C75" i="13"/>
  <c r="AI259" i="16" l="1"/>
  <c r="AH259" i="16"/>
  <c r="C238" i="16"/>
  <c r="B237" i="16"/>
  <c r="AF269" i="16"/>
  <c r="AE269" i="16"/>
  <c r="AB260" i="16"/>
  <c r="AC260" i="16"/>
  <c r="Z254" i="16"/>
  <c r="Y254" i="16"/>
  <c r="AH178" i="13"/>
  <c r="AI178" i="13"/>
  <c r="AE105" i="13"/>
  <c r="AF105" i="13"/>
  <c r="AC96" i="13"/>
  <c r="AB96" i="13"/>
  <c r="Y91" i="13"/>
  <c r="Z91" i="13"/>
  <c r="B75" i="13"/>
  <c r="C76" i="13"/>
  <c r="AB261" i="16" l="1"/>
  <c r="AC261" i="16"/>
  <c r="C239" i="16"/>
  <c r="B238" i="16"/>
  <c r="AE270" i="16"/>
  <c r="AF270" i="16"/>
  <c r="Z255" i="16"/>
  <c r="Y255" i="16"/>
  <c r="AI260" i="16"/>
  <c r="AH260" i="16"/>
  <c r="AH179" i="13"/>
  <c r="AI179" i="13"/>
  <c r="AE106" i="13"/>
  <c r="AF106" i="13"/>
  <c r="AB97" i="13"/>
  <c r="AC97" i="13"/>
  <c r="Y92" i="13"/>
  <c r="Z92" i="13"/>
  <c r="B76" i="13"/>
  <c r="C77" i="13"/>
  <c r="B239" i="16" l="1"/>
  <c r="C240" i="16"/>
  <c r="Z256" i="16"/>
  <c r="Y256" i="16"/>
  <c r="AB262" i="16"/>
  <c r="AC262" i="16"/>
  <c r="AE271" i="16"/>
  <c r="AF271" i="16"/>
  <c r="AI261" i="16"/>
  <c r="AH261" i="16"/>
  <c r="AH180" i="13"/>
  <c r="AI180" i="13"/>
  <c r="AE107" i="13"/>
  <c r="AF107" i="13"/>
  <c r="AB98" i="13"/>
  <c r="AC98" i="13"/>
  <c r="Y93" i="13"/>
  <c r="Z93" i="13"/>
  <c r="B77" i="13"/>
  <c r="C78" i="13"/>
  <c r="Z257" i="16" l="1"/>
  <c r="Y257" i="16"/>
  <c r="AE272" i="16"/>
  <c r="AF272" i="16"/>
  <c r="AC263" i="16"/>
  <c r="AB263" i="16"/>
  <c r="B240" i="16"/>
  <c r="C241" i="16"/>
  <c r="AI262" i="16"/>
  <c r="AH262" i="16"/>
  <c r="AH181" i="13"/>
  <c r="AI181" i="13"/>
  <c r="AE108" i="13"/>
  <c r="AF108" i="13"/>
  <c r="AB99" i="13"/>
  <c r="AC99" i="13"/>
  <c r="Y94" i="13"/>
  <c r="Z94" i="13"/>
  <c r="C79" i="13"/>
  <c r="B78" i="13"/>
  <c r="AC264" i="16" l="1"/>
  <c r="AB264" i="16"/>
  <c r="B241" i="16"/>
  <c r="C242" i="16"/>
  <c r="AF273" i="16"/>
  <c r="AE273" i="16"/>
  <c r="AI263" i="16"/>
  <c r="AH263" i="16"/>
  <c r="Y258" i="16"/>
  <c r="Z258" i="16"/>
  <c r="AH182" i="13"/>
  <c r="AI182" i="13"/>
  <c r="AE109" i="13"/>
  <c r="AF109" i="13"/>
  <c r="AB100" i="13"/>
  <c r="AC100" i="13"/>
  <c r="Y95" i="13"/>
  <c r="Z95" i="13"/>
  <c r="C80" i="13"/>
  <c r="B79" i="13"/>
  <c r="AH264" i="16" l="1"/>
  <c r="AI264" i="16"/>
  <c r="AF274" i="16"/>
  <c r="AE274" i="16"/>
  <c r="B242" i="16"/>
  <c r="C243" i="16"/>
  <c r="Y259" i="16"/>
  <c r="Z259" i="16"/>
  <c r="AC265" i="16"/>
  <c r="AB265" i="16"/>
  <c r="AH183" i="13"/>
  <c r="AI183" i="13"/>
  <c r="AE110" i="13"/>
  <c r="AF110" i="13"/>
  <c r="AB101" i="13"/>
  <c r="AC101" i="13"/>
  <c r="Y96" i="13"/>
  <c r="Z96" i="13"/>
  <c r="B80" i="13"/>
  <c r="C81" i="13"/>
  <c r="AF275" i="16" l="1"/>
  <c r="AE275" i="16"/>
  <c r="Y260" i="16"/>
  <c r="Z260" i="16"/>
  <c r="C244" i="16"/>
  <c r="B243" i="16"/>
  <c r="AH265" i="16"/>
  <c r="AI265" i="16"/>
  <c r="AC266" i="16"/>
  <c r="AB266" i="16"/>
  <c r="AH184" i="13"/>
  <c r="AI184" i="13"/>
  <c r="AE111" i="13"/>
  <c r="AF111" i="13"/>
  <c r="AC102" i="13"/>
  <c r="AB102" i="13"/>
  <c r="Z97" i="13"/>
  <c r="Y97" i="13"/>
  <c r="C82" i="13"/>
  <c r="B81" i="13"/>
  <c r="AH266" i="16" l="1"/>
  <c r="AI266" i="16"/>
  <c r="C245" i="16"/>
  <c r="B244" i="16"/>
  <c r="Z261" i="16"/>
  <c r="Y261" i="16"/>
  <c r="AC267" i="16"/>
  <c r="AB267" i="16"/>
  <c r="AF276" i="16"/>
  <c r="AE276" i="16"/>
  <c r="AI185" i="13"/>
  <c r="AH185" i="13"/>
  <c r="AE112" i="13"/>
  <c r="AF112" i="13"/>
  <c r="AC103" i="13"/>
  <c r="AB103" i="13"/>
  <c r="Y98" i="13"/>
  <c r="Z98" i="13"/>
  <c r="B82" i="13"/>
  <c r="C83" i="13"/>
  <c r="AK26" i="12"/>
  <c r="Q42" i="12" s="1"/>
  <c r="AK27" i="12"/>
  <c r="Q43" i="12" s="1"/>
  <c r="AK43" i="12" s="1"/>
  <c r="Q59" i="12" s="1"/>
  <c r="AK59" i="12" s="1"/>
  <c r="AK25" i="12"/>
  <c r="Q41" i="12" s="1"/>
  <c r="AK41" i="12" s="1"/>
  <c r="Q57" i="12" s="1"/>
  <c r="Y59" i="12"/>
  <c r="Y58" i="12"/>
  <c r="Y57" i="12"/>
  <c r="Y53" i="12"/>
  <c r="Y52" i="12"/>
  <c r="Y51" i="12"/>
  <c r="AG52" i="12"/>
  <c r="AG51" i="12"/>
  <c r="AO56" i="12"/>
  <c r="AG53" i="12" s="1"/>
  <c r="AA52" i="12"/>
  <c r="AB52" i="12"/>
  <c r="AD52" i="12"/>
  <c r="AA53" i="12"/>
  <c r="AB53" i="12"/>
  <c r="AD53" i="12"/>
  <c r="AI52" i="12"/>
  <c r="AJ52" i="12"/>
  <c r="AL52" i="12"/>
  <c r="AI53" i="12"/>
  <c r="AJ53" i="12"/>
  <c r="AL53" i="12"/>
  <c r="AL51" i="12"/>
  <c r="AD51" i="12"/>
  <c r="F57" i="12"/>
  <c r="Z57" i="12" s="1"/>
  <c r="F73" i="12" s="1"/>
  <c r="Z73" i="12" s="1"/>
  <c r="F58" i="12"/>
  <c r="Z58" i="12" s="1"/>
  <c r="F74" i="12" s="1"/>
  <c r="Z74" i="12" s="1"/>
  <c r="F62" i="12"/>
  <c r="Z62" i="12" s="1"/>
  <c r="I62" i="12"/>
  <c r="AC62" i="12" s="1"/>
  <c r="F59" i="12"/>
  <c r="Z59" i="12" s="1"/>
  <c r="F75" i="12" s="1"/>
  <c r="Z75" i="12" s="1"/>
  <c r="F56" i="12"/>
  <c r="Z56" i="12" s="1"/>
  <c r="F72" i="12" s="1"/>
  <c r="Z72" i="12" s="1"/>
  <c r="F55" i="12"/>
  <c r="Z55" i="12" s="1"/>
  <c r="F71" i="12" s="1"/>
  <c r="Z71" i="12" s="1"/>
  <c r="F54" i="12"/>
  <c r="Z54" i="12" s="1"/>
  <c r="F70" i="12" s="1"/>
  <c r="Z70" i="12" s="1"/>
  <c r="AH38" i="12"/>
  <c r="N54" i="12" s="1"/>
  <c r="AH54" i="12" s="1"/>
  <c r="N70" i="12" s="1"/>
  <c r="AP39" i="12"/>
  <c r="G42" i="12"/>
  <c r="I42" i="12"/>
  <c r="AA48" i="12"/>
  <c r="G64" i="12" s="1"/>
  <c r="AA64" i="12" s="1"/>
  <c r="AA46" i="12"/>
  <c r="G62" i="12" s="1"/>
  <c r="AA62" i="12" s="1"/>
  <c r="AK30" i="12"/>
  <c r="Q46" i="12" s="1"/>
  <c r="AK46" i="12" s="1"/>
  <c r="Q62" i="12" s="1"/>
  <c r="AK62" i="12" s="1"/>
  <c r="AK29" i="12"/>
  <c r="Q45" i="12" s="1"/>
  <c r="AK45" i="12" s="1"/>
  <c r="Q61" i="12" s="1"/>
  <c r="AK61" i="12" s="1"/>
  <c r="AK28" i="12"/>
  <c r="AC28" i="12"/>
  <c r="AC29" i="12"/>
  <c r="AC30" i="12"/>
  <c r="I46" i="12" s="1"/>
  <c r="AC46" i="12" s="1"/>
  <c r="AL27" i="12"/>
  <c r="AJ27" i="12"/>
  <c r="P43" i="12" s="1"/>
  <c r="AJ43" i="12" s="1"/>
  <c r="P59" i="12" s="1"/>
  <c r="AJ59" i="12" s="1"/>
  <c r="AI27" i="12"/>
  <c r="O43" i="12" s="1"/>
  <c r="AI43" i="12" s="1"/>
  <c r="O59" i="12" s="1"/>
  <c r="AI59" i="12" s="1"/>
  <c r="AH27" i="12"/>
  <c r="N43" i="12" s="1"/>
  <c r="AH43" i="12" s="1"/>
  <c r="N59" i="12" s="1"/>
  <c r="AH59" i="12" s="1"/>
  <c r="N75" i="12" s="1"/>
  <c r="AH75" i="12" s="1"/>
  <c r="AG27" i="12"/>
  <c r="M43" i="12" s="1"/>
  <c r="AG43" i="12" s="1"/>
  <c r="M59" i="12" s="1"/>
  <c r="AG59" i="12" s="1"/>
  <c r="AF27" i="12"/>
  <c r="AE27" i="12"/>
  <c r="K43" i="12" s="1"/>
  <c r="AE43" i="12" s="1"/>
  <c r="K59" i="12" s="1"/>
  <c r="AD27" i="12"/>
  <c r="J43" i="12" s="1"/>
  <c r="AB27" i="12"/>
  <c r="H43" i="12" s="1"/>
  <c r="AB43" i="12" s="1"/>
  <c r="H59" i="12" s="1"/>
  <c r="AB59" i="12" s="1"/>
  <c r="AA27" i="12"/>
  <c r="G43" i="12" s="1"/>
  <c r="AA43" i="12" s="1"/>
  <c r="G59" i="12" s="1"/>
  <c r="AA59" i="12" s="1"/>
  <c r="Z27" i="12"/>
  <c r="F43" i="12" s="1"/>
  <c r="Y27" i="12"/>
  <c r="E43" i="12" s="1"/>
  <c r="Y43" i="12" s="1"/>
  <c r="E59" i="12" s="1"/>
  <c r="AL26" i="12"/>
  <c r="R42" i="12" s="1"/>
  <c r="AJ26" i="12"/>
  <c r="P42" i="12" s="1"/>
  <c r="AI26" i="12"/>
  <c r="O42" i="12" s="1"/>
  <c r="AH26" i="12"/>
  <c r="N42" i="12" s="1"/>
  <c r="AH42" i="12" s="1"/>
  <c r="N58" i="12" s="1"/>
  <c r="AH58" i="12" s="1"/>
  <c r="N74" i="12" s="1"/>
  <c r="AH74" i="12" s="1"/>
  <c r="AG26" i="12"/>
  <c r="M42" i="12" s="1"/>
  <c r="AF26" i="12"/>
  <c r="L42" i="12" s="1"/>
  <c r="AE26" i="12"/>
  <c r="K42" i="12" s="1"/>
  <c r="AD26" i="12"/>
  <c r="J42" i="12" s="1"/>
  <c r="AB26" i="12"/>
  <c r="H42" i="12" s="1"/>
  <c r="AA26" i="12"/>
  <c r="Z26" i="12"/>
  <c r="F42" i="12" s="1"/>
  <c r="Y26" i="12"/>
  <c r="E42" i="12" s="1"/>
  <c r="AL25" i="12"/>
  <c r="AJ25" i="12"/>
  <c r="P41" i="12" s="1"/>
  <c r="AJ41" i="12" s="1"/>
  <c r="P57" i="12" s="1"/>
  <c r="AJ57" i="12" s="1"/>
  <c r="AI25" i="12"/>
  <c r="O41" i="12" s="1"/>
  <c r="AI41" i="12" s="1"/>
  <c r="O57" i="12" s="1"/>
  <c r="AI57" i="12" s="1"/>
  <c r="AH25" i="12"/>
  <c r="AG25" i="12"/>
  <c r="AF25" i="12"/>
  <c r="L41" i="12" s="1"/>
  <c r="AE25" i="12"/>
  <c r="K41" i="12" s="1"/>
  <c r="AE41" i="12" s="1"/>
  <c r="AD25" i="12"/>
  <c r="J41" i="12" s="1"/>
  <c r="AD41" i="12" s="1"/>
  <c r="AB25" i="12"/>
  <c r="AA25" i="12"/>
  <c r="G41" i="12" s="1"/>
  <c r="AA41" i="12" s="1"/>
  <c r="Z25" i="12"/>
  <c r="F41" i="12" s="1"/>
  <c r="Y25" i="12"/>
  <c r="E41" i="12" s="1"/>
  <c r="Y41" i="12" s="1"/>
  <c r="E57" i="12" s="1"/>
  <c r="AL45" i="12"/>
  <c r="R61" i="12" s="1"/>
  <c r="AL61" i="12" s="1"/>
  <c r="AD45" i="12"/>
  <c r="J61" i="12" s="1"/>
  <c r="AD61" i="12" s="1"/>
  <c r="AL44" i="12"/>
  <c r="R60" i="12" s="1"/>
  <c r="AL60" i="12" s="1"/>
  <c r="AD44" i="12"/>
  <c r="J60" i="12" s="1"/>
  <c r="AD60" i="12" s="1"/>
  <c r="Q44" i="12"/>
  <c r="AK44" i="12" s="1"/>
  <c r="I44" i="12"/>
  <c r="AC44" i="12" s="1"/>
  <c r="F37" i="12"/>
  <c r="Z37" i="12" s="1"/>
  <c r="F53" i="12" s="1"/>
  <c r="Z53" i="12" s="1"/>
  <c r="AL32" i="12"/>
  <c r="R48" i="12" s="1"/>
  <c r="AL48" i="12" s="1"/>
  <c r="R64" i="12" s="1"/>
  <c r="AL64" i="12" s="1"/>
  <c r="AK32" i="12"/>
  <c r="Q48" i="12" s="1"/>
  <c r="AK48" i="12" s="1"/>
  <c r="Q64" i="12" s="1"/>
  <c r="AK64" i="12" s="1"/>
  <c r="AJ32" i="12"/>
  <c r="P48" i="12" s="1"/>
  <c r="AJ48" i="12" s="1"/>
  <c r="P64" i="12" s="1"/>
  <c r="AJ64" i="12" s="1"/>
  <c r="AI32" i="12"/>
  <c r="O48" i="12" s="1"/>
  <c r="AI48" i="12" s="1"/>
  <c r="O64" i="12" s="1"/>
  <c r="AI64" i="12" s="1"/>
  <c r="AH32" i="12"/>
  <c r="N48" i="12" s="1"/>
  <c r="AH48" i="12" s="1"/>
  <c r="N64" i="12" s="1"/>
  <c r="AH64" i="12" s="1"/>
  <c r="AG32" i="12"/>
  <c r="M48" i="12" s="1"/>
  <c r="AG48" i="12" s="1"/>
  <c r="AF32" i="12"/>
  <c r="L48" i="12" s="1"/>
  <c r="AE32" i="12"/>
  <c r="K48" i="12" s="1"/>
  <c r="AE48" i="12" s="1"/>
  <c r="K64" i="12" s="1"/>
  <c r="AD32" i="12"/>
  <c r="J48" i="12" s="1"/>
  <c r="AD48" i="12" s="1"/>
  <c r="J64" i="12" s="1"/>
  <c r="AD64" i="12" s="1"/>
  <c r="AC32" i="12"/>
  <c r="I48" i="12" s="1"/>
  <c r="AC48" i="12" s="1"/>
  <c r="I64" i="12" s="1"/>
  <c r="AC64" i="12" s="1"/>
  <c r="AB32" i="12"/>
  <c r="H48" i="12" s="1"/>
  <c r="AB48" i="12" s="1"/>
  <c r="H64" i="12" s="1"/>
  <c r="AB64" i="12" s="1"/>
  <c r="AA32" i="12"/>
  <c r="G48" i="12" s="1"/>
  <c r="Z32" i="12"/>
  <c r="F48" i="12" s="1"/>
  <c r="Z48" i="12" s="1"/>
  <c r="F64" i="12" s="1"/>
  <c r="Z64" i="12" s="1"/>
  <c r="Y32" i="12"/>
  <c r="E48" i="12" s="1"/>
  <c r="Y48" i="12" s="1"/>
  <c r="X32" i="12"/>
  <c r="D48" i="12" s="1"/>
  <c r="X48" i="12" s="1"/>
  <c r="S32" i="12"/>
  <c r="AL31" i="12"/>
  <c r="R47" i="12" s="1"/>
  <c r="AL47" i="12" s="1"/>
  <c r="R63" i="12" s="1"/>
  <c r="AL63" i="12" s="1"/>
  <c r="AK31" i="12"/>
  <c r="Q47" i="12" s="1"/>
  <c r="AK47" i="12" s="1"/>
  <c r="AJ31" i="12"/>
  <c r="P47" i="12" s="1"/>
  <c r="AJ47" i="12" s="1"/>
  <c r="AI31" i="12"/>
  <c r="O47" i="12" s="1"/>
  <c r="AI47" i="12" s="1"/>
  <c r="O63" i="12" s="1"/>
  <c r="AI63" i="12" s="1"/>
  <c r="AH31" i="12"/>
  <c r="N47" i="12" s="1"/>
  <c r="AH47" i="12" s="1"/>
  <c r="N63" i="12" s="1"/>
  <c r="AH63" i="12" s="1"/>
  <c r="AG31" i="12"/>
  <c r="M47" i="12" s="1"/>
  <c r="AG47" i="12" s="1"/>
  <c r="AF31" i="12"/>
  <c r="L47" i="12" s="1"/>
  <c r="AE31" i="12"/>
  <c r="K47" i="12" s="1"/>
  <c r="AE47" i="12" s="1"/>
  <c r="AD31" i="12"/>
  <c r="J47" i="12" s="1"/>
  <c r="AD47" i="12" s="1"/>
  <c r="J63" i="12" s="1"/>
  <c r="AD63" i="12" s="1"/>
  <c r="AC31" i="12"/>
  <c r="I47" i="12" s="1"/>
  <c r="AC47" i="12" s="1"/>
  <c r="AB31" i="12"/>
  <c r="H47" i="12" s="1"/>
  <c r="AB47" i="12" s="1"/>
  <c r="AA31" i="12"/>
  <c r="G47" i="12" s="1"/>
  <c r="AA47" i="12" s="1"/>
  <c r="G63" i="12" s="1"/>
  <c r="Z31" i="12"/>
  <c r="F47" i="12" s="1"/>
  <c r="Z47" i="12" s="1"/>
  <c r="F63" i="12" s="1"/>
  <c r="Z63" i="12" s="1"/>
  <c r="Y31" i="12"/>
  <c r="E47" i="12" s="1"/>
  <c r="Y47" i="12" s="1"/>
  <c r="X31" i="12"/>
  <c r="D47" i="12" s="1"/>
  <c r="X47" i="12" s="1"/>
  <c r="S31" i="12"/>
  <c r="AL30" i="12"/>
  <c r="R46" i="12" s="1"/>
  <c r="AL46" i="12" s="1"/>
  <c r="R62" i="12" s="1"/>
  <c r="AL62" i="12" s="1"/>
  <c r="AJ30" i="12"/>
  <c r="P46" i="12" s="1"/>
  <c r="AJ46" i="12" s="1"/>
  <c r="AI30" i="12"/>
  <c r="O46" i="12" s="1"/>
  <c r="AI46" i="12" s="1"/>
  <c r="O62" i="12" s="1"/>
  <c r="AI62" i="12" s="1"/>
  <c r="AH30" i="12"/>
  <c r="N46" i="12" s="1"/>
  <c r="AH46" i="12" s="1"/>
  <c r="N62" i="12" s="1"/>
  <c r="AH62" i="12" s="1"/>
  <c r="AG30" i="12"/>
  <c r="M46" i="12" s="1"/>
  <c r="AG46" i="12" s="1"/>
  <c r="M62" i="12" s="1"/>
  <c r="AG62" i="12" s="1"/>
  <c r="AF30" i="12"/>
  <c r="L46" i="12" s="1"/>
  <c r="AF46" i="12" s="1"/>
  <c r="L62" i="12" s="1"/>
  <c r="AF62" i="12" s="1"/>
  <c r="AE30" i="12"/>
  <c r="K46" i="12" s="1"/>
  <c r="AE46" i="12" s="1"/>
  <c r="AD30" i="12"/>
  <c r="J46" i="12" s="1"/>
  <c r="AD46" i="12" s="1"/>
  <c r="AB30" i="12"/>
  <c r="H46" i="12" s="1"/>
  <c r="AB46" i="12" s="1"/>
  <c r="H62" i="12" s="1"/>
  <c r="AB62" i="12" s="1"/>
  <c r="AA30" i="12"/>
  <c r="G46" i="12" s="1"/>
  <c r="Z30" i="12"/>
  <c r="F46" i="12" s="1"/>
  <c r="Z46" i="12" s="1"/>
  <c r="Y30" i="12"/>
  <c r="E46" i="12" s="1"/>
  <c r="Y46" i="12" s="1"/>
  <c r="E62" i="12" s="1"/>
  <c r="Y62" i="12" s="1"/>
  <c r="X30" i="12"/>
  <c r="D46" i="12" s="1"/>
  <c r="X46" i="12" s="1"/>
  <c r="D62" i="12" s="1"/>
  <c r="X62" i="12" s="1"/>
  <c r="S30" i="12"/>
  <c r="AL29" i="12"/>
  <c r="AJ29" i="12"/>
  <c r="P45" i="12" s="1"/>
  <c r="AJ45" i="12" s="1"/>
  <c r="P61" i="12" s="1"/>
  <c r="AJ61" i="12" s="1"/>
  <c r="AI29" i="12"/>
  <c r="O45" i="12" s="1"/>
  <c r="AI45" i="12" s="1"/>
  <c r="O61" i="12" s="1"/>
  <c r="AI61" i="12" s="1"/>
  <c r="AH29" i="12"/>
  <c r="N45" i="12" s="1"/>
  <c r="AH45" i="12" s="1"/>
  <c r="N61" i="12" s="1"/>
  <c r="AH61" i="12" s="1"/>
  <c r="AG29" i="12"/>
  <c r="M45" i="12" s="1"/>
  <c r="AG45" i="12" s="1"/>
  <c r="M61" i="12" s="1"/>
  <c r="AG61" i="12" s="1"/>
  <c r="AF29" i="12"/>
  <c r="L45" i="12" s="1"/>
  <c r="AF45" i="12" s="1"/>
  <c r="L61" i="12" s="1"/>
  <c r="AF61" i="12" s="1"/>
  <c r="AE29" i="12"/>
  <c r="K45" i="12" s="1"/>
  <c r="AE45" i="12" s="1"/>
  <c r="K61" i="12" s="1"/>
  <c r="AD29" i="12"/>
  <c r="I45" i="12"/>
  <c r="AC45" i="12" s="1"/>
  <c r="AB29" i="12"/>
  <c r="H45" i="12" s="1"/>
  <c r="AB45" i="12" s="1"/>
  <c r="H61" i="12" s="1"/>
  <c r="AB61" i="12" s="1"/>
  <c r="AA29" i="12"/>
  <c r="G45" i="12" s="1"/>
  <c r="AA45" i="12" s="1"/>
  <c r="G61" i="12" s="1"/>
  <c r="AA61" i="12" s="1"/>
  <c r="Z29" i="12"/>
  <c r="F45" i="12" s="1"/>
  <c r="Z45" i="12" s="1"/>
  <c r="F61" i="12" s="1"/>
  <c r="Z61" i="12" s="1"/>
  <c r="Y29" i="12"/>
  <c r="E45" i="12" s="1"/>
  <c r="Y45" i="12" s="1"/>
  <c r="E61" i="12" s="1"/>
  <c r="Y61" i="12" s="1"/>
  <c r="X29" i="12"/>
  <c r="D45" i="12" s="1"/>
  <c r="X45" i="12" s="1"/>
  <c r="D61" i="12" s="1"/>
  <c r="X61" i="12" s="1"/>
  <c r="S29" i="12"/>
  <c r="AL28" i="12"/>
  <c r="AJ28" i="12"/>
  <c r="P44" i="12" s="1"/>
  <c r="AJ44" i="12" s="1"/>
  <c r="AI28" i="12"/>
  <c r="O44" i="12" s="1"/>
  <c r="AI44" i="12" s="1"/>
  <c r="O60" i="12" s="1"/>
  <c r="AI60" i="12" s="1"/>
  <c r="AH28" i="12"/>
  <c r="N44" i="12" s="1"/>
  <c r="AH44" i="12" s="1"/>
  <c r="N60" i="12" s="1"/>
  <c r="AH60" i="12" s="1"/>
  <c r="AG28" i="12"/>
  <c r="M44" i="12" s="1"/>
  <c r="AG44" i="12" s="1"/>
  <c r="AF28" i="12"/>
  <c r="L44" i="12" s="1"/>
  <c r="AF44" i="12" s="1"/>
  <c r="L60" i="12" s="1"/>
  <c r="AF60" i="12" s="1"/>
  <c r="AE28" i="12"/>
  <c r="K44" i="12" s="1"/>
  <c r="AE44" i="12" s="1"/>
  <c r="K60" i="12" s="1"/>
  <c r="AD28" i="12"/>
  <c r="AB28" i="12"/>
  <c r="H44" i="12" s="1"/>
  <c r="AB44" i="12" s="1"/>
  <c r="AA28" i="12"/>
  <c r="G44" i="12" s="1"/>
  <c r="AA44" i="12" s="1"/>
  <c r="G60" i="12" s="1"/>
  <c r="Z28" i="12"/>
  <c r="F44" i="12" s="1"/>
  <c r="Z44" i="12" s="1"/>
  <c r="F60" i="12" s="1"/>
  <c r="Z60" i="12" s="1"/>
  <c r="Y28" i="12"/>
  <c r="E44" i="12" s="1"/>
  <c r="Y44" i="12" s="1"/>
  <c r="X28" i="12"/>
  <c r="D44" i="12" s="1"/>
  <c r="X44" i="12" s="1"/>
  <c r="D60" i="12" s="1"/>
  <c r="X60" i="12" s="1"/>
  <c r="S28" i="12"/>
  <c r="X27" i="12"/>
  <c r="D43" i="12" s="1"/>
  <c r="S27" i="12"/>
  <c r="X26" i="12"/>
  <c r="D42" i="12" s="1"/>
  <c r="S26" i="12"/>
  <c r="R41" i="12"/>
  <c r="AL41" i="12" s="1"/>
  <c r="N41" i="12"/>
  <c r="AH41" i="12" s="1"/>
  <c r="N57" i="12" s="1"/>
  <c r="AH57" i="12" s="1"/>
  <c r="N73" i="12" s="1"/>
  <c r="AH73" i="12" s="1"/>
  <c r="M41" i="12"/>
  <c r="AG41" i="12" s="1"/>
  <c r="M57" i="12" s="1"/>
  <c r="AG57" i="12" s="1"/>
  <c r="I41" i="12"/>
  <c r="AC41" i="12" s="1"/>
  <c r="I57" i="12" s="1"/>
  <c r="H41" i="12"/>
  <c r="AB41" i="12" s="1"/>
  <c r="H57" i="12" s="1"/>
  <c r="AB57" i="12" s="1"/>
  <c r="X25" i="12"/>
  <c r="D41" i="12" s="1"/>
  <c r="X41" i="12" s="1"/>
  <c r="D57" i="12" s="1"/>
  <c r="X57" i="12" s="1"/>
  <c r="S25" i="12"/>
  <c r="AP24" i="12"/>
  <c r="AR24" i="12" s="1"/>
  <c r="AQ39" i="12" s="1"/>
  <c r="AL24" i="12"/>
  <c r="R40" i="12" s="1"/>
  <c r="AL40" i="12" s="1"/>
  <c r="AK24" i="12"/>
  <c r="Q40" i="12" s="1"/>
  <c r="AJ24" i="12"/>
  <c r="AJ40" i="12" s="1"/>
  <c r="P56" i="12" s="1"/>
  <c r="AJ56" i="12" s="1"/>
  <c r="AI24" i="12"/>
  <c r="O40" i="12" s="1"/>
  <c r="AH24" i="12"/>
  <c r="AG24" i="12"/>
  <c r="AG40" i="12" s="1"/>
  <c r="M56" i="12" s="1"/>
  <c r="AG56" i="12" s="1"/>
  <c r="AF24" i="12"/>
  <c r="L40" i="12" s="1"/>
  <c r="AE24" i="12"/>
  <c r="K40" i="12" s="1"/>
  <c r="AD24" i="12"/>
  <c r="J40" i="12" s="1"/>
  <c r="AC24" i="12"/>
  <c r="AC40" i="12" s="1"/>
  <c r="AB24" i="12"/>
  <c r="AB40" i="12" s="1"/>
  <c r="H56" i="12" s="1"/>
  <c r="AB56" i="12" s="1"/>
  <c r="AA24" i="12"/>
  <c r="G40" i="12" s="1"/>
  <c r="Z24" i="12"/>
  <c r="Y24" i="12"/>
  <c r="Y40" i="12" s="1"/>
  <c r="X24" i="12"/>
  <c r="S24" i="12"/>
  <c r="AL23" i="12"/>
  <c r="R39" i="12" s="1"/>
  <c r="AL39" i="12" s="1"/>
  <c r="R55" i="12" s="1"/>
  <c r="AL55" i="12" s="1"/>
  <c r="AK23" i="12"/>
  <c r="Q39" i="12" s="1"/>
  <c r="AJ23" i="12"/>
  <c r="AJ39" i="12" s="1"/>
  <c r="P55" i="12" s="1"/>
  <c r="AJ55" i="12" s="1"/>
  <c r="AI23" i="12"/>
  <c r="O39" i="12" s="1"/>
  <c r="AH23" i="12"/>
  <c r="AG23" i="12"/>
  <c r="AF23" i="12"/>
  <c r="L39" i="12" s="1"/>
  <c r="AE23" i="12"/>
  <c r="AD23" i="12"/>
  <c r="AC23" i="12"/>
  <c r="AC39" i="12" s="1"/>
  <c r="AB23" i="12"/>
  <c r="AB39" i="12" s="1"/>
  <c r="H55" i="12" s="1"/>
  <c r="AB55" i="12" s="1"/>
  <c r="AA23" i="12"/>
  <c r="G39" i="12" s="1"/>
  <c r="Z23" i="12"/>
  <c r="Y23" i="12"/>
  <c r="Y39" i="12" s="1"/>
  <c r="E55" i="12" s="1"/>
  <c r="X23" i="12"/>
  <c r="D39" i="12" s="1"/>
  <c r="S23" i="12"/>
  <c r="AL22" i="12"/>
  <c r="AK22" i="12"/>
  <c r="Q38" i="12" s="1"/>
  <c r="AK38" i="12" s="1"/>
  <c r="Q54" i="12" s="1"/>
  <c r="AK54" i="12" s="1"/>
  <c r="AJ22" i="12"/>
  <c r="AJ38" i="12" s="1"/>
  <c r="P54" i="12" s="1"/>
  <c r="AJ54" i="12" s="1"/>
  <c r="AI22" i="12"/>
  <c r="O38" i="12" s="1"/>
  <c r="AI38" i="12" s="1"/>
  <c r="AH22" i="12"/>
  <c r="AG22" i="12"/>
  <c r="AF22" i="12"/>
  <c r="L38" i="12" s="1"/>
  <c r="AF38" i="12" s="1"/>
  <c r="L54" i="12" s="1"/>
  <c r="AF54" i="12" s="1"/>
  <c r="AE22" i="12"/>
  <c r="K38" i="12" s="1"/>
  <c r="AE38" i="12" s="1"/>
  <c r="AD22" i="12"/>
  <c r="J38" i="12" s="1"/>
  <c r="AD38" i="12" s="1"/>
  <c r="AC22" i="12"/>
  <c r="AC38" i="12" s="1"/>
  <c r="I54" i="12" s="1"/>
  <c r="AC54" i="12" s="1"/>
  <c r="AB22" i="12"/>
  <c r="AB38" i="12" s="1"/>
  <c r="H54" i="12" s="1"/>
  <c r="AB54" i="12" s="1"/>
  <c r="AA22" i="12"/>
  <c r="G38" i="12" s="1"/>
  <c r="AA38" i="12" s="1"/>
  <c r="Z22" i="12"/>
  <c r="Y22" i="12"/>
  <c r="Y38" i="12" s="1"/>
  <c r="E54" i="12" s="1"/>
  <c r="X22" i="12"/>
  <c r="D38" i="12" s="1"/>
  <c r="X38" i="12" s="1"/>
  <c r="D54" i="12" s="1"/>
  <c r="X54" i="12" s="1"/>
  <c r="S22" i="12"/>
  <c r="AL21" i="12"/>
  <c r="R37" i="12" s="1"/>
  <c r="AL37" i="12" s="1"/>
  <c r="AK21" i="12"/>
  <c r="Q37" i="12" s="1"/>
  <c r="AK37" i="12" s="1"/>
  <c r="AJ21" i="12"/>
  <c r="P37" i="12" s="1"/>
  <c r="AJ37" i="12" s="1"/>
  <c r="AI21" i="12"/>
  <c r="O37" i="12" s="1"/>
  <c r="AI37" i="12" s="1"/>
  <c r="AH21" i="12"/>
  <c r="N37" i="12" s="1"/>
  <c r="AH37" i="12" s="1"/>
  <c r="N53" i="12" s="1"/>
  <c r="AH53" i="12" s="1"/>
  <c r="AG21" i="12"/>
  <c r="M37" i="12" s="1"/>
  <c r="AG37" i="12" s="1"/>
  <c r="AF21" i="12"/>
  <c r="AE21" i="12"/>
  <c r="K37" i="12" s="1"/>
  <c r="AE37" i="12" s="1"/>
  <c r="AD21" i="12"/>
  <c r="J37" i="12" s="1"/>
  <c r="AD37" i="12" s="1"/>
  <c r="AC21" i="12"/>
  <c r="I37" i="12" s="1"/>
  <c r="AC37" i="12" s="1"/>
  <c r="AB21" i="12"/>
  <c r="H37" i="12" s="1"/>
  <c r="AB37" i="12" s="1"/>
  <c r="AA21" i="12"/>
  <c r="G37" i="12" s="1"/>
  <c r="AA37" i="12" s="1"/>
  <c r="Z21" i="12"/>
  <c r="Y21" i="12"/>
  <c r="E37" i="12" s="1"/>
  <c r="Y37" i="12" s="1"/>
  <c r="X21" i="12"/>
  <c r="D37" i="12" s="1"/>
  <c r="X37" i="12" s="1"/>
  <c r="D53" i="12" s="1"/>
  <c r="X53" i="12" s="1"/>
  <c r="S21" i="12"/>
  <c r="AL20" i="12"/>
  <c r="R36" i="12" s="1"/>
  <c r="AL36" i="12" s="1"/>
  <c r="AK20" i="12"/>
  <c r="Q36" i="12" s="1"/>
  <c r="AK36" i="12" s="1"/>
  <c r="Q52" i="12" s="1"/>
  <c r="AK52" i="12" s="1"/>
  <c r="AJ20" i="12"/>
  <c r="P36" i="12" s="1"/>
  <c r="AJ36" i="12" s="1"/>
  <c r="AI20" i="12"/>
  <c r="O36" i="12" s="1"/>
  <c r="AI36" i="12" s="1"/>
  <c r="AH20" i="12"/>
  <c r="N36" i="12" s="1"/>
  <c r="AH36" i="12" s="1"/>
  <c r="N52" i="12" s="1"/>
  <c r="AH52" i="12" s="1"/>
  <c r="AG20" i="12"/>
  <c r="M36" i="12" s="1"/>
  <c r="AG36" i="12" s="1"/>
  <c r="AF20" i="12"/>
  <c r="L36" i="12" s="1"/>
  <c r="AF36" i="12" s="1"/>
  <c r="L52" i="12" s="1"/>
  <c r="AF52" i="12" s="1"/>
  <c r="AE20" i="12"/>
  <c r="K36" i="12" s="1"/>
  <c r="AE36" i="12" s="1"/>
  <c r="K52" i="12" s="1"/>
  <c r="AD20" i="12"/>
  <c r="J36" i="12" s="1"/>
  <c r="AD36" i="12" s="1"/>
  <c r="AC20" i="12"/>
  <c r="I36" i="12" s="1"/>
  <c r="AC36" i="12" s="1"/>
  <c r="I52" i="12" s="1"/>
  <c r="AC52" i="12" s="1"/>
  <c r="AB20" i="12"/>
  <c r="H36" i="12" s="1"/>
  <c r="AB36" i="12" s="1"/>
  <c r="AA20" i="12"/>
  <c r="G36" i="12" s="1"/>
  <c r="AA36" i="12" s="1"/>
  <c r="Z20" i="12"/>
  <c r="F36" i="12" s="1"/>
  <c r="Z36" i="12" s="1"/>
  <c r="F52" i="12" s="1"/>
  <c r="Z52" i="12" s="1"/>
  <c r="Y20" i="12"/>
  <c r="E36" i="12" s="1"/>
  <c r="Y36" i="12" s="1"/>
  <c r="X20" i="12"/>
  <c r="D36" i="12" s="1"/>
  <c r="X36" i="12" s="1"/>
  <c r="D52" i="12" s="1"/>
  <c r="X52" i="12" s="1"/>
  <c r="S20" i="12"/>
  <c r="AL19" i="12"/>
  <c r="R35" i="12" s="1"/>
  <c r="AL35" i="12" s="1"/>
  <c r="AK19" i="12"/>
  <c r="Q35" i="12" s="1"/>
  <c r="AK35" i="12" s="1"/>
  <c r="Q51" i="12" s="1"/>
  <c r="AK51" i="12" s="1"/>
  <c r="AJ19" i="12"/>
  <c r="P35" i="12" s="1"/>
  <c r="AJ35" i="12" s="1"/>
  <c r="P51" i="12" s="1"/>
  <c r="AJ51" i="12" s="1"/>
  <c r="AI19" i="12"/>
  <c r="O35" i="12" s="1"/>
  <c r="AI35" i="12" s="1"/>
  <c r="O51" i="12" s="1"/>
  <c r="AI51" i="12" s="1"/>
  <c r="AH19" i="12"/>
  <c r="N35" i="12" s="1"/>
  <c r="AH35" i="12" s="1"/>
  <c r="N51" i="12" s="1"/>
  <c r="AH51" i="12" s="1"/>
  <c r="AG19" i="12"/>
  <c r="M35" i="12" s="1"/>
  <c r="AG35" i="12" s="1"/>
  <c r="AF19" i="12"/>
  <c r="AE19" i="12"/>
  <c r="K35" i="12" s="1"/>
  <c r="AE35" i="12" s="1"/>
  <c r="K51" i="12" s="1"/>
  <c r="AD19" i="12"/>
  <c r="J35" i="12" s="1"/>
  <c r="AD35" i="12" s="1"/>
  <c r="AC19" i="12"/>
  <c r="I35" i="12" s="1"/>
  <c r="AC35" i="12" s="1"/>
  <c r="AB19" i="12"/>
  <c r="H35" i="12" s="1"/>
  <c r="AB35" i="12" s="1"/>
  <c r="H51" i="12" s="1"/>
  <c r="AB51" i="12" s="1"/>
  <c r="AA19" i="12"/>
  <c r="G35" i="12" s="1"/>
  <c r="AA35" i="12" s="1"/>
  <c r="G51" i="12" s="1"/>
  <c r="AA51" i="12" s="1"/>
  <c r="Z19" i="12"/>
  <c r="F35" i="12" s="1"/>
  <c r="Z35" i="12" s="1"/>
  <c r="F51" i="12" s="1"/>
  <c r="Z51" i="12" s="1"/>
  <c r="Y19" i="12"/>
  <c r="E35" i="12" s="1"/>
  <c r="Y35" i="12" s="1"/>
  <c r="X19" i="12"/>
  <c r="D35" i="12" s="1"/>
  <c r="X35" i="12" s="1"/>
  <c r="X51" i="12" s="1"/>
  <c r="S19" i="12"/>
  <c r="K17" i="12"/>
  <c r="S16" i="12"/>
  <c r="K16" i="12"/>
  <c r="S15" i="12"/>
  <c r="S14" i="12"/>
  <c r="K14" i="12"/>
  <c r="K15" i="12" s="1"/>
  <c r="S13" i="12"/>
  <c r="S12" i="12"/>
  <c r="K12" i="12"/>
  <c r="K13" i="12" s="1"/>
  <c r="S11" i="12"/>
  <c r="S10" i="12"/>
  <c r="S9" i="12"/>
  <c r="K9" i="12"/>
  <c r="K10" i="12" s="1"/>
  <c r="K11" i="12" s="1"/>
  <c r="S8" i="12"/>
  <c r="S7" i="12"/>
  <c r="K7" i="12"/>
  <c r="K8" i="12" s="1"/>
  <c r="O6" i="12"/>
  <c r="M6" i="12"/>
  <c r="K6" i="12"/>
  <c r="S5" i="12"/>
  <c r="S4" i="12"/>
  <c r="K4" i="12"/>
  <c r="K5" i="12" s="1"/>
  <c r="S3" i="12"/>
  <c r="K3" i="12"/>
  <c r="AB268" i="16" l="1"/>
  <c r="AC268" i="16"/>
  <c r="Z262" i="16"/>
  <c r="Y262" i="16"/>
  <c r="C246" i="16"/>
  <c r="B245" i="16"/>
  <c r="AI267" i="16"/>
  <c r="AH267" i="16"/>
  <c r="AF277" i="16"/>
  <c r="AE277" i="16"/>
  <c r="AH186" i="13"/>
  <c r="AI186" i="13"/>
  <c r="AH70" i="12"/>
  <c r="AM70" i="12" s="1"/>
  <c r="S70" i="12"/>
  <c r="AR39" i="12"/>
  <c r="AQ56" i="12" s="1"/>
  <c r="AR56" i="12" s="1"/>
  <c r="AQ72" i="12" s="1"/>
  <c r="AR72" i="12" s="1"/>
  <c r="AQ73" i="12" s="1"/>
  <c r="AR73" i="12" s="1"/>
  <c r="AE113" i="13"/>
  <c r="AF113" i="13"/>
  <c r="AC104" i="13"/>
  <c r="AB104" i="13"/>
  <c r="Y99" i="13"/>
  <c r="Z99" i="13"/>
  <c r="B83" i="13"/>
  <c r="C84" i="13"/>
  <c r="AK75" i="12"/>
  <c r="AM75" i="12" s="1"/>
  <c r="S75" i="12"/>
  <c r="AM27" i="12"/>
  <c r="AH40" i="12"/>
  <c r="N56" i="12" s="1"/>
  <c r="AH56" i="12" s="1"/>
  <c r="N72" i="12" s="1"/>
  <c r="J62" i="12"/>
  <c r="AD62" i="12" s="1"/>
  <c r="K63" i="12"/>
  <c r="AE63" i="12" s="1"/>
  <c r="J57" i="12"/>
  <c r="AD57" i="12" s="1"/>
  <c r="R57" i="12"/>
  <c r="AL57" i="12" s="1"/>
  <c r="G57" i="12"/>
  <c r="AA57" i="12" s="1"/>
  <c r="AC57" i="12"/>
  <c r="AC73" i="12" s="1"/>
  <c r="AA60" i="12"/>
  <c r="K57" i="12"/>
  <c r="AE57" i="12" s="1"/>
  <c r="I43" i="12"/>
  <c r="AC43" i="12" s="1"/>
  <c r="I59" i="12" s="1"/>
  <c r="AC59" i="12" s="1"/>
  <c r="AC75" i="12" s="1"/>
  <c r="R43" i="12"/>
  <c r="AL43" i="12" s="1"/>
  <c r="R59" i="12" s="1"/>
  <c r="AL59" i="12" s="1"/>
  <c r="I51" i="12"/>
  <c r="AC51" i="12" s="1"/>
  <c r="I53" i="12"/>
  <c r="AC53" i="12" s="1"/>
  <c r="Q53" i="12"/>
  <c r="AK53" i="12" s="1"/>
  <c r="I55" i="12"/>
  <c r="AC55" i="12" s="1"/>
  <c r="I56" i="12"/>
  <c r="AC56" i="12" s="1"/>
  <c r="AA63" i="12"/>
  <c r="AD40" i="12"/>
  <c r="AD43" i="12"/>
  <c r="J59" i="12" s="1"/>
  <c r="AD59" i="12" s="1"/>
  <c r="J39" i="12"/>
  <c r="AD39" i="12" s="1"/>
  <c r="J55" i="12" s="1"/>
  <c r="AD55" i="12" s="1"/>
  <c r="AH39" i="12"/>
  <c r="N55" i="12" s="1"/>
  <c r="AH55" i="12" s="1"/>
  <c r="N71" i="12" s="1"/>
  <c r="AE40" i="12"/>
  <c r="K39" i="12"/>
  <c r="AE39" i="12" s="1"/>
  <c r="M63" i="12"/>
  <c r="AG63" i="12" s="1"/>
  <c r="E63" i="12"/>
  <c r="Y63" i="12" s="1"/>
  <c r="AE61" i="12"/>
  <c r="AF42" i="12"/>
  <c r="L58" i="12" s="1"/>
  <c r="AF58" i="12" s="1"/>
  <c r="L43" i="12"/>
  <c r="M64" i="12"/>
  <c r="AG64" i="12" s="1"/>
  <c r="E64" i="12"/>
  <c r="Y64" i="12" s="1"/>
  <c r="D63" i="12"/>
  <c r="X63" i="12" s="1"/>
  <c r="K62" i="12"/>
  <c r="AE62" i="12" s="1"/>
  <c r="Q60" i="12"/>
  <c r="AK60" i="12" s="1"/>
  <c r="I60" i="12"/>
  <c r="AC60" i="12" s="1"/>
  <c r="E56" i="12"/>
  <c r="K54" i="12"/>
  <c r="AE54" i="12" s="1"/>
  <c r="K1" i="12"/>
  <c r="X43" i="12"/>
  <c r="D59" i="12" s="1"/>
  <c r="X59" i="12" s="1"/>
  <c r="D64" i="12"/>
  <c r="X64" i="12" s="1"/>
  <c r="I61" i="12"/>
  <c r="AC61" i="12" s="1"/>
  <c r="P60" i="12"/>
  <c r="AJ60" i="12" s="1"/>
  <c r="H60" i="12"/>
  <c r="AB60" i="12" s="1"/>
  <c r="J54" i="12"/>
  <c r="AD54" i="12" s="1"/>
  <c r="AK57" i="12"/>
  <c r="AA39" i="12"/>
  <c r="AI39" i="12"/>
  <c r="AA40" i="12"/>
  <c r="G56" i="12" s="1"/>
  <c r="AA56" i="12" s="1"/>
  <c r="D40" i="12"/>
  <c r="X40" i="12" s="1"/>
  <c r="Q63" i="12"/>
  <c r="AK63" i="12" s="1"/>
  <c r="I63" i="12"/>
  <c r="AC63" i="12" s="1"/>
  <c r="P62" i="12"/>
  <c r="AJ62" i="12" s="1"/>
  <c r="R56" i="12"/>
  <c r="AL56" i="12" s="1"/>
  <c r="P63" i="12"/>
  <c r="AJ63" i="12" s="1"/>
  <c r="H63" i="12"/>
  <c r="AB63" i="12" s="1"/>
  <c r="M60" i="12"/>
  <c r="AG60" i="12" s="1"/>
  <c r="E60" i="12"/>
  <c r="Y60" i="12" s="1"/>
  <c r="O54" i="12"/>
  <c r="AI54" i="12" s="1"/>
  <c r="G54" i="12"/>
  <c r="AA54" i="12" s="1"/>
  <c r="K53" i="12"/>
  <c r="AE53" i="12" s="1"/>
  <c r="AE60" i="12"/>
  <c r="AE64" i="12"/>
  <c r="AE52" i="12"/>
  <c r="AI40" i="12"/>
  <c r="AK40" i="12"/>
  <c r="AK39" i="12"/>
  <c r="X39" i="12"/>
  <c r="S6" i="12"/>
  <c r="AM22" i="12"/>
  <c r="AM26" i="12"/>
  <c r="AM23" i="12"/>
  <c r="X42" i="12"/>
  <c r="D58" i="12" s="1"/>
  <c r="X58" i="12" s="1"/>
  <c r="AC42" i="12"/>
  <c r="I58" i="12" s="1"/>
  <c r="AC58" i="12" s="1"/>
  <c r="AC74" i="12" s="1"/>
  <c r="AF39" i="12"/>
  <c r="L55" i="12" s="1"/>
  <c r="AF55" i="12" s="1"/>
  <c r="AM19" i="12"/>
  <c r="AM28" i="12"/>
  <c r="AM29" i="12"/>
  <c r="L35" i="12"/>
  <c r="AF35" i="12" s="1"/>
  <c r="AF51" i="12" s="1"/>
  <c r="AM21" i="12"/>
  <c r="AD42" i="12"/>
  <c r="J58" i="12" s="1"/>
  <c r="AD58" i="12" s="1"/>
  <c r="AK42" i="12"/>
  <c r="Q58" i="12" s="1"/>
  <c r="AK58" i="12" s="1"/>
  <c r="AL42" i="12"/>
  <c r="R58" i="12" s="1"/>
  <c r="AL58" i="12" s="1"/>
  <c r="AM25" i="12"/>
  <c r="AE42" i="12"/>
  <c r="AE17" i="12"/>
  <c r="AF47" i="12"/>
  <c r="L63" i="12" s="1"/>
  <c r="AF63" i="12" s="1"/>
  <c r="S47" i="12"/>
  <c r="AM46" i="12"/>
  <c r="AG39" i="12"/>
  <c r="M55" i="12" s="1"/>
  <c r="AG55" i="12" s="1"/>
  <c r="S36" i="12"/>
  <c r="AF40" i="12"/>
  <c r="L56" i="12" s="1"/>
  <c r="AF56" i="12" s="1"/>
  <c r="S40" i="12"/>
  <c r="S41" i="12"/>
  <c r="AF41" i="12"/>
  <c r="L57" i="12" s="1"/>
  <c r="AF57" i="12" s="1"/>
  <c r="AE59" i="12"/>
  <c r="AM31" i="12"/>
  <c r="Y42" i="12"/>
  <c r="E58" i="12" s="1"/>
  <c r="AG38" i="12"/>
  <c r="S46" i="12"/>
  <c r="AM32" i="12"/>
  <c r="AP56" i="12"/>
  <c r="S44" i="12"/>
  <c r="AF48" i="12"/>
  <c r="L64" i="12" s="1"/>
  <c r="AF64" i="12" s="1"/>
  <c r="S48" i="12"/>
  <c r="AA42" i="12"/>
  <c r="G58" i="12" s="1"/>
  <c r="AA58" i="12" s="1"/>
  <c r="AI42" i="12"/>
  <c r="O58" i="12" s="1"/>
  <c r="AI58" i="12" s="1"/>
  <c r="S45" i="12"/>
  <c r="S51" i="12"/>
  <c r="AM20" i="12"/>
  <c r="AM24" i="12"/>
  <c r="L37" i="12"/>
  <c r="R38" i="12"/>
  <c r="AL38" i="12" s="1"/>
  <c r="AB42" i="12"/>
  <c r="H58" i="12" s="1"/>
  <c r="AB58" i="12" s="1"/>
  <c r="AJ42" i="12"/>
  <c r="P58" i="12" s="1"/>
  <c r="AJ58" i="12" s="1"/>
  <c r="AM45" i="12"/>
  <c r="AM30" i="12"/>
  <c r="AI268" i="16" l="1"/>
  <c r="AH268" i="16"/>
  <c r="C247" i="16"/>
  <c r="B246" i="16"/>
  <c r="Z263" i="16"/>
  <c r="Y263" i="16"/>
  <c r="AB269" i="16"/>
  <c r="AC269" i="16"/>
  <c r="AF278" i="16"/>
  <c r="AE278" i="16"/>
  <c r="AH187" i="13"/>
  <c r="AI187" i="13"/>
  <c r="AH72" i="12"/>
  <c r="AM72" i="12" s="1"/>
  <c r="S72" i="12"/>
  <c r="AH71" i="12"/>
  <c r="AM71" i="12" s="1"/>
  <c r="S71" i="12"/>
  <c r="AF114" i="13"/>
  <c r="AE114" i="13"/>
  <c r="AB105" i="13"/>
  <c r="AC105" i="13"/>
  <c r="Y100" i="13"/>
  <c r="Z100" i="13"/>
  <c r="B84" i="13"/>
  <c r="C85" i="13"/>
  <c r="AK73" i="12"/>
  <c r="AM73" i="12" s="1"/>
  <c r="S73" i="12"/>
  <c r="AK74" i="12"/>
  <c r="AM74" i="12" s="1"/>
  <c r="S74" i="12"/>
  <c r="K55" i="12"/>
  <c r="AE55" i="12" s="1"/>
  <c r="D56" i="12"/>
  <c r="X56" i="12" s="1"/>
  <c r="D55" i="12"/>
  <c r="X55" i="12" s="1"/>
  <c r="M54" i="12"/>
  <c r="AG54" i="12" s="1"/>
  <c r="Q55" i="12"/>
  <c r="AK55" i="12" s="1"/>
  <c r="R54" i="12"/>
  <c r="AL54" i="12" s="1"/>
  <c r="AE33" i="12"/>
  <c r="K58" i="12"/>
  <c r="AE58" i="12" s="1"/>
  <c r="Q56" i="12"/>
  <c r="AK56" i="12" s="1"/>
  <c r="O56" i="12"/>
  <c r="AI56" i="12" s="1"/>
  <c r="J56" i="12"/>
  <c r="AD56" i="12" s="1"/>
  <c r="G55" i="12"/>
  <c r="AA55" i="12" s="1"/>
  <c r="O55" i="12"/>
  <c r="AI55" i="12" s="1"/>
  <c r="K56" i="12"/>
  <c r="AE56" i="12" s="1"/>
  <c r="AM51" i="12"/>
  <c r="S61" i="12"/>
  <c r="AM38" i="12"/>
  <c r="AM44" i="12"/>
  <c r="AM39" i="12"/>
  <c r="AM35" i="12"/>
  <c r="S39" i="12"/>
  <c r="S35" i="12"/>
  <c r="K33" i="12"/>
  <c r="AF37" i="12"/>
  <c r="L53" i="12" s="1"/>
  <c r="AF53" i="12" s="1"/>
  <c r="S37" i="12"/>
  <c r="AM61" i="12"/>
  <c r="S38" i="12"/>
  <c r="S62" i="12"/>
  <c r="AM36" i="12"/>
  <c r="AF43" i="12"/>
  <c r="L59" i="12" s="1"/>
  <c r="AF59" i="12" s="1"/>
  <c r="S43" i="12"/>
  <c r="AM48" i="12"/>
  <c r="AE51" i="12"/>
  <c r="AM40" i="12"/>
  <c r="S60" i="12"/>
  <c r="AG42" i="12"/>
  <c r="S42" i="12"/>
  <c r="AM41" i="12"/>
  <c r="AM47" i="12"/>
  <c r="Z264" i="16" l="1"/>
  <c r="Y264" i="16"/>
  <c r="AB270" i="16"/>
  <c r="AC270" i="16"/>
  <c r="B247" i="16"/>
  <c r="C248" i="16"/>
  <c r="AE279" i="16"/>
  <c r="AF279" i="16"/>
  <c r="AI269" i="16"/>
  <c r="AH269" i="16"/>
  <c r="AH188" i="13"/>
  <c r="AI188" i="13"/>
  <c r="AE115" i="13"/>
  <c r="AF115" i="13"/>
  <c r="AB106" i="13"/>
  <c r="AC106" i="13"/>
  <c r="Z101" i="13"/>
  <c r="Y101" i="13"/>
  <c r="C86" i="13"/>
  <c r="B85" i="13"/>
  <c r="K49" i="12"/>
  <c r="S55" i="12"/>
  <c r="AM54" i="12"/>
  <c r="AM42" i="12"/>
  <c r="M58" i="12"/>
  <c r="S54" i="12"/>
  <c r="S57" i="12"/>
  <c r="AM62" i="12"/>
  <c r="S64" i="12"/>
  <c r="AM43" i="12"/>
  <c r="AM55" i="12"/>
  <c r="AM60" i="12"/>
  <c r="S52" i="12"/>
  <c r="AE49" i="12"/>
  <c r="S63" i="12"/>
  <c r="S56" i="12"/>
  <c r="AM37" i="12"/>
  <c r="B248" i="16" l="1"/>
  <c r="C249" i="16"/>
  <c r="AF280" i="16"/>
  <c r="AE280" i="16"/>
  <c r="AC271" i="16"/>
  <c r="AB271" i="16"/>
  <c r="AI270" i="16"/>
  <c r="AH270" i="16"/>
  <c r="Z265" i="16"/>
  <c r="Y265" i="16"/>
  <c r="AI189" i="13"/>
  <c r="AH189" i="13"/>
  <c r="AE116" i="13"/>
  <c r="AF116" i="13"/>
  <c r="AB107" i="13"/>
  <c r="AC107" i="13"/>
  <c r="Y102" i="13"/>
  <c r="Z102" i="13"/>
  <c r="B86" i="13"/>
  <c r="C87" i="13"/>
  <c r="AG58" i="12"/>
  <c r="AM64" i="12"/>
  <c r="S59" i="12"/>
  <c r="S53" i="12"/>
  <c r="AM56" i="12"/>
  <c r="AM52" i="12"/>
  <c r="S58" i="12"/>
  <c r="AM63" i="12"/>
  <c r="AM57" i="12"/>
  <c r="AI271" i="16" l="1"/>
  <c r="AH271" i="16"/>
  <c r="B249" i="16"/>
  <c r="C250" i="16"/>
  <c r="AC272" i="16"/>
  <c r="AB272" i="16"/>
  <c r="AE281" i="16"/>
  <c r="AF281" i="16"/>
  <c r="Y266" i="16"/>
  <c r="Z266" i="16"/>
  <c r="AH190" i="13"/>
  <c r="AI190" i="13"/>
  <c r="AE117" i="13"/>
  <c r="AF117" i="13"/>
  <c r="AC108" i="13"/>
  <c r="AB108" i="13"/>
  <c r="Y103" i="13"/>
  <c r="Z103" i="13"/>
  <c r="C88" i="13"/>
  <c r="B87" i="13"/>
  <c r="AM53" i="12"/>
  <c r="AM59" i="12"/>
  <c r="AM58" i="12"/>
  <c r="AF282" i="16" l="1"/>
  <c r="AE282" i="16"/>
  <c r="AC273" i="16"/>
  <c r="AB273" i="16"/>
  <c r="B250" i="16"/>
  <c r="C251" i="16"/>
  <c r="Y267" i="16"/>
  <c r="Z267" i="16"/>
  <c r="AH272" i="16"/>
  <c r="AI272" i="16"/>
  <c r="AH191" i="13"/>
  <c r="AI191" i="13"/>
  <c r="AF118" i="13"/>
  <c r="AE118" i="13"/>
  <c r="AB109" i="13"/>
  <c r="AC109" i="13"/>
  <c r="Y104" i="13"/>
  <c r="Z104" i="13"/>
  <c r="B88" i="13"/>
  <c r="C89" i="13"/>
  <c r="H101" i="10"/>
  <c r="H100" i="10"/>
  <c r="H99" i="10"/>
  <c r="P107" i="10"/>
  <c r="AL99" i="10"/>
  <c r="AL100" i="10"/>
  <c r="AL101" i="10"/>
  <c r="AJ99" i="10"/>
  <c r="AJ100" i="10"/>
  <c r="AJ101" i="10"/>
  <c r="AL87" i="10"/>
  <c r="AB97" i="10"/>
  <c r="AB95" i="10"/>
  <c r="AB94" i="10"/>
  <c r="AB93" i="10"/>
  <c r="AL89" i="10"/>
  <c r="AL90" i="10"/>
  <c r="AL91" i="10"/>
  <c r="AL92" i="10"/>
  <c r="AL93" i="10"/>
  <c r="AL94" i="10"/>
  <c r="AL95" i="10"/>
  <c r="AL96" i="10"/>
  <c r="AL97" i="10"/>
  <c r="AL98" i="10"/>
  <c r="AJ89" i="10"/>
  <c r="AJ90" i="10"/>
  <c r="AJ91" i="10"/>
  <c r="AJ92" i="10"/>
  <c r="AJ93" i="10"/>
  <c r="AJ94" i="10"/>
  <c r="AJ95" i="10"/>
  <c r="AJ96" i="10"/>
  <c r="AJ97" i="10"/>
  <c r="AJ98" i="10"/>
  <c r="AK89" i="10"/>
  <c r="AK90" i="10"/>
  <c r="AK91" i="10"/>
  <c r="AK92" i="10"/>
  <c r="AK93" i="10"/>
  <c r="AK94" i="10"/>
  <c r="AK95" i="10"/>
  <c r="AK96" i="10"/>
  <c r="AK97" i="10"/>
  <c r="AK98" i="10"/>
  <c r="AL88" i="10"/>
  <c r="AJ88" i="10"/>
  <c r="AP93" i="10"/>
  <c r="AG92" i="10"/>
  <c r="AH92" i="10"/>
  <c r="AI92" i="10"/>
  <c r="AF92" i="10"/>
  <c r="W88" i="10"/>
  <c r="W89" i="10"/>
  <c r="W90" i="10"/>
  <c r="W91" i="10"/>
  <c r="W92" i="10"/>
  <c r="W93" i="10"/>
  <c r="W94" i="10"/>
  <c r="W95" i="10"/>
  <c r="W96" i="10"/>
  <c r="W97" i="10"/>
  <c r="W99" i="10"/>
  <c r="W100" i="10"/>
  <c r="W101" i="10"/>
  <c r="AG90" i="10"/>
  <c r="AH90" i="10"/>
  <c r="AI90" i="10"/>
  <c r="AF90" i="10"/>
  <c r="K88" i="10"/>
  <c r="L88" i="10"/>
  <c r="S88" i="10" s="1"/>
  <c r="M88" i="10"/>
  <c r="N88" i="10"/>
  <c r="O88" i="10"/>
  <c r="P88" i="10"/>
  <c r="Q88" i="10"/>
  <c r="R88" i="10"/>
  <c r="K89" i="10"/>
  <c r="L89" i="10"/>
  <c r="S89" i="10" s="1"/>
  <c r="M89" i="10"/>
  <c r="N89" i="10"/>
  <c r="O89" i="10"/>
  <c r="P89" i="10"/>
  <c r="Q89" i="10"/>
  <c r="R89" i="10"/>
  <c r="K90" i="10"/>
  <c r="L90" i="10"/>
  <c r="N90" i="10"/>
  <c r="Q90" i="10"/>
  <c r="S90" i="10"/>
  <c r="K91" i="10"/>
  <c r="L91" i="10"/>
  <c r="M91" i="10"/>
  <c r="N91" i="10"/>
  <c r="S91" i="10" s="1"/>
  <c r="O91" i="10"/>
  <c r="P91" i="10"/>
  <c r="Q91" i="10"/>
  <c r="R91" i="10"/>
  <c r="K92" i="10"/>
  <c r="L92" i="10"/>
  <c r="S92" i="10"/>
  <c r="O92" i="10"/>
  <c r="Q92" i="10"/>
  <c r="K93" i="10"/>
  <c r="L93" i="10"/>
  <c r="S93" i="10" s="1"/>
  <c r="M93" i="10"/>
  <c r="N93" i="10"/>
  <c r="O93" i="10"/>
  <c r="P93" i="10"/>
  <c r="Q93" i="10"/>
  <c r="R93" i="10"/>
  <c r="K94" i="10"/>
  <c r="L94" i="10"/>
  <c r="S94" i="10" s="1"/>
  <c r="M94" i="10"/>
  <c r="N94" i="10"/>
  <c r="O94" i="10"/>
  <c r="P94" i="10"/>
  <c r="Q94" i="10"/>
  <c r="R94" i="10"/>
  <c r="K95" i="10"/>
  <c r="L95" i="10"/>
  <c r="M95" i="10"/>
  <c r="S95" i="10" s="1"/>
  <c r="N95" i="10"/>
  <c r="O95" i="10"/>
  <c r="P95" i="10"/>
  <c r="Q95" i="10"/>
  <c r="R95" i="10"/>
  <c r="K96" i="10"/>
  <c r="L96" i="10"/>
  <c r="S96" i="10" s="1"/>
  <c r="M96" i="10"/>
  <c r="N96" i="10"/>
  <c r="O96" i="10"/>
  <c r="P96" i="10"/>
  <c r="Q96" i="10"/>
  <c r="R96" i="10"/>
  <c r="K97" i="10"/>
  <c r="L97" i="10"/>
  <c r="S97" i="10" s="1"/>
  <c r="M97" i="10"/>
  <c r="N97" i="10"/>
  <c r="O97" i="10"/>
  <c r="P97" i="10"/>
  <c r="Q97" i="10"/>
  <c r="R97" i="10"/>
  <c r="K98" i="10"/>
  <c r="L98" i="10"/>
  <c r="M98" i="10"/>
  <c r="N98" i="10"/>
  <c r="O98" i="10"/>
  <c r="P98" i="10"/>
  <c r="Q98" i="10"/>
  <c r="R98" i="10"/>
  <c r="S98" i="10"/>
  <c r="K99" i="10"/>
  <c r="L99" i="10"/>
  <c r="S99" i="10" s="1"/>
  <c r="M99" i="10"/>
  <c r="R99" i="10"/>
  <c r="K100" i="10"/>
  <c r="L100" i="10"/>
  <c r="M100" i="10"/>
  <c r="S100" i="10" s="1"/>
  <c r="R100" i="10"/>
  <c r="K101" i="10"/>
  <c r="L101" i="10"/>
  <c r="S101" i="10" s="1"/>
  <c r="M101" i="10"/>
  <c r="AG101" i="10" s="1"/>
  <c r="AI101" i="10"/>
  <c r="R101" i="10"/>
  <c r="M87" i="10"/>
  <c r="N87" i="10"/>
  <c r="O87" i="10"/>
  <c r="P87" i="10"/>
  <c r="Q87" i="10"/>
  <c r="R87" i="10"/>
  <c r="L87" i="10"/>
  <c r="AF87" i="10" s="1"/>
  <c r="K87" i="10"/>
  <c r="C88" i="10"/>
  <c r="C89" i="10"/>
  <c r="C90" i="10"/>
  <c r="C91" i="10"/>
  <c r="C92" i="10"/>
  <c r="C93" i="10"/>
  <c r="C94" i="10"/>
  <c r="C95" i="10"/>
  <c r="C96" i="10"/>
  <c r="C97" i="10"/>
  <c r="C99" i="10"/>
  <c r="C100" i="10"/>
  <c r="C101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87" i="10"/>
  <c r="E88" i="10"/>
  <c r="E89" i="10"/>
  <c r="E91" i="10"/>
  <c r="E97" i="10"/>
  <c r="E98" i="10"/>
  <c r="Y87" i="10"/>
  <c r="AI89" i="10"/>
  <c r="AH91" i="10"/>
  <c r="AP92" i="10"/>
  <c r="Y93" i="10"/>
  <c r="Y94" i="10"/>
  <c r="Y95" i="10"/>
  <c r="Y96" i="10"/>
  <c r="Y97" i="10"/>
  <c r="Y98" i="10"/>
  <c r="AH101" i="10"/>
  <c r="AK101" i="10"/>
  <c r="K102" i="10"/>
  <c r="AE102" i="10"/>
  <c r="Y80" i="10"/>
  <c r="Y81" i="10"/>
  <c r="Y79" i="10"/>
  <c r="E96" i="10" s="1"/>
  <c r="Y77" i="10"/>
  <c r="E94" i="10" s="1"/>
  <c r="Y78" i="10"/>
  <c r="E95" i="10" s="1"/>
  <c r="Y76" i="10"/>
  <c r="E93" i="10" s="1"/>
  <c r="Y70" i="10"/>
  <c r="E87" i="10" s="1"/>
  <c r="AO75" i="10"/>
  <c r="F71" i="10"/>
  <c r="C73" i="10"/>
  <c r="C74" i="10"/>
  <c r="C75" i="10"/>
  <c r="F76" i="10"/>
  <c r="F77" i="10"/>
  <c r="F78" i="10"/>
  <c r="C79" i="10"/>
  <c r="F79" i="10"/>
  <c r="C81" i="10"/>
  <c r="C82" i="10"/>
  <c r="C83" i="10"/>
  <c r="C84" i="10"/>
  <c r="Z78" i="10"/>
  <c r="F95" i="10" s="1"/>
  <c r="Z95" i="10" s="1"/>
  <c r="V62" i="10"/>
  <c r="Z64" i="10"/>
  <c r="F81" i="10" s="1"/>
  <c r="Z63" i="10"/>
  <c r="F80" i="10" s="1"/>
  <c r="AH60" i="10"/>
  <c r="N77" i="10" s="1"/>
  <c r="AH61" i="10"/>
  <c r="N78" i="10" s="1"/>
  <c r="AH78" i="10" s="1"/>
  <c r="AH59" i="10"/>
  <c r="N76" i="10" s="1"/>
  <c r="AO58" i="10"/>
  <c r="C63" i="10"/>
  <c r="C80" i="10" s="1"/>
  <c r="C60" i="10"/>
  <c r="C77" i="10" s="1"/>
  <c r="C59" i="10"/>
  <c r="C76" i="10" s="1"/>
  <c r="W47" i="10"/>
  <c r="W64" i="10" s="1"/>
  <c r="W82" i="10" s="1"/>
  <c r="W41" i="10"/>
  <c r="W58" i="10" s="1"/>
  <c r="W75" i="10" s="1"/>
  <c r="W37" i="10"/>
  <c r="W54" i="10" s="1"/>
  <c r="W71" i="10" s="1"/>
  <c r="W36" i="10"/>
  <c r="W53" i="10" s="1"/>
  <c r="W70" i="10" s="1"/>
  <c r="C38" i="10"/>
  <c r="C55" i="10" s="1"/>
  <c r="C72" i="10" s="1"/>
  <c r="C39" i="10"/>
  <c r="C56" i="10" s="1"/>
  <c r="C40" i="10"/>
  <c r="C57" i="10" s="1"/>
  <c r="C41" i="10"/>
  <c r="C58" i="10" s="1"/>
  <c r="C42" i="10"/>
  <c r="C43" i="10"/>
  <c r="C44" i="10"/>
  <c r="C61" i="10" s="1"/>
  <c r="C78" i="10" s="1"/>
  <c r="C45" i="10"/>
  <c r="C62" i="10" s="1"/>
  <c r="C46" i="10"/>
  <c r="C47" i="10"/>
  <c r="C64" i="10" s="1"/>
  <c r="C48" i="10"/>
  <c r="C65" i="10" s="1"/>
  <c r="C49" i="10"/>
  <c r="C66" i="10" s="1"/>
  <c r="C50" i="10"/>
  <c r="C67" i="10" s="1"/>
  <c r="C37" i="10"/>
  <c r="C54" i="10" s="1"/>
  <c r="C71" i="10" s="1"/>
  <c r="C36" i="10"/>
  <c r="C53" i="10" s="1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W43" i="10" s="1"/>
  <c r="W60" i="10" s="1"/>
  <c r="W77" i="10" s="1"/>
  <c r="S26" i="10"/>
  <c r="AA37" i="10"/>
  <c r="AO40" i="10"/>
  <c r="AI37" i="10" s="1"/>
  <c r="AC30" i="10"/>
  <c r="AC29" i="10"/>
  <c r="W20" i="10"/>
  <c r="W21" i="10"/>
  <c r="W38" i="10" s="1"/>
  <c r="W55" i="10" s="1"/>
  <c r="W72" i="10" s="1"/>
  <c r="W22" i="10"/>
  <c r="W39" i="10" s="1"/>
  <c r="W56" i="10" s="1"/>
  <c r="W73" i="10" s="1"/>
  <c r="W23" i="10"/>
  <c r="W40" i="10" s="1"/>
  <c r="W57" i="10" s="1"/>
  <c r="W74" i="10" s="1"/>
  <c r="W24" i="10"/>
  <c r="W25" i="10"/>
  <c r="W42" i="10" s="1"/>
  <c r="W59" i="10" s="1"/>
  <c r="W76" i="10" s="1"/>
  <c r="W27" i="10"/>
  <c r="W44" i="10" s="1"/>
  <c r="W61" i="10" s="1"/>
  <c r="W79" i="10" s="1"/>
  <c r="W28" i="10"/>
  <c r="W45" i="10" s="1"/>
  <c r="W62" i="10" s="1"/>
  <c r="W80" i="10" s="1"/>
  <c r="W29" i="10"/>
  <c r="W46" i="10" s="1"/>
  <c r="W63" i="10" s="1"/>
  <c r="W81" i="10" s="1"/>
  <c r="W31" i="10"/>
  <c r="W48" i="10" s="1"/>
  <c r="W65" i="10" s="1"/>
  <c r="W83" i="10" s="1"/>
  <c r="W32" i="10"/>
  <c r="W49" i="10" s="1"/>
  <c r="W66" i="10" s="1"/>
  <c r="W84" i="10" s="1"/>
  <c r="W33" i="10"/>
  <c r="W50" i="10" s="1"/>
  <c r="W67" i="10" s="1"/>
  <c r="C252" i="16" l="1"/>
  <c r="B251" i="16"/>
  <c r="AC274" i="16"/>
  <c r="AB274" i="16"/>
  <c r="Y268" i="16"/>
  <c r="Z268" i="16"/>
  <c r="AH273" i="16"/>
  <c r="AI273" i="16"/>
  <c r="AF283" i="16"/>
  <c r="AE283" i="16"/>
  <c r="AH192" i="13"/>
  <c r="AI192" i="13"/>
  <c r="AE119" i="13"/>
  <c r="AF119" i="13"/>
  <c r="AB110" i="13"/>
  <c r="AC110" i="13"/>
  <c r="Z105" i="13"/>
  <c r="Y105" i="13"/>
  <c r="C90" i="13"/>
  <c r="B89" i="13"/>
  <c r="AH94" i="10"/>
  <c r="AF101" i="10"/>
  <c r="AM101" i="10" s="1"/>
  <c r="AG91" i="10"/>
  <c r="AG87" i="10"/>
  <c r="AG72" i="10"/>
  <c r="AG70" i="10"/>
  <c r="AG89" i="10"/>
  <c r="AG74" i="10"/>
  <c r="AM26" i="10"/>
  <c r="W78" i="10"/>
  <c r="AI274" i="16" l="1"/>
  <c r="AH274" i="16"/>
  <c r="AC275" i="16"/>
  <c r="AB275" i="16"/>
  <c r="Z269" i="16"/>
  <c r="Y269" i="16"/>
  <c r="AF284" i="16"/>
  <c r="AE284" i="16"/>
  <c r="C253" i="16"/>
  <c r="B252" i="16"/>
  <c r="AI193" i="13"/>
  <c r="AH193" i="13"/>
  <c r="AE120" i="13"/>
  <c r="AF120" i="13"/>
  <c r="AC111" i="13"/>
  <c r="AB111" i="13"/>
  <c r="Z106" i="13"/>
  <c r="Y106" i="13"/>
  <c r="B90" i="13"/>
  <c r="C91" i="13"/>
  <c r="AG88" i="10"/>
  <c r="AH275" i="16" l="1"/>
  <c r="AI275" i="16"/>
  <c r="Z270" i="16"/>
  <c r="Y270" i="16"/>
  <c r="C254" i="16"/>
  <c r="B253" i="16"/>
  <c r="AF285" i="16"/>
  <c r="AE285" i="16"/>
  <c r="AC276" i="16"/>
  <c r="AB276" i="16"/>
  <c r="AH194" i="13"/>
  <c r="AI194" i="13"/>
  <c r="AE121" i="13"/>
  <c r="AF121" i="13"/>
  <c r="AB112" i="13"/>
  <c r="AC112" i="13"/>
  <c r="Y107" i="13"/>
  <c r="Z107" i="13"/>
  <c r="B91" i="13"/>
  <c r="C92" i="13"/>
  <c r="AP75" i="10"/>
  <c r="AP58" i="10"/>
  <c r="AP40" i="10"/>
  <c r="AL33" i="10"/>
  <c r="R50" i="10" s="1"/>
  <c r="AL50" i="10" s="1"/>
  <c r="R67" i="10" s="1"/>
  <c r="AL67" i="10" s="1"/>
  <c r="AK33" i="10"/>
  <c r="Q50" i="10" s="1"/>
  <c r="AK50" i="10" s="1"/>
  <c r="Q67" i="10" s="1"/>
  <c r="AK67" i="10" s="1"/>
  <c r="AJ33" i="10"/>
  <c r="P50" i="10" s="1"/>
  <c r="AJ50" i="10" s="1"/>
  <c r="P67" i="10" s="1"/>
  <c r="AJ67" i="10" s="1"/>
  <c r="AI33" i="10"/>
  <c r="O50" i="10" s="1"/>
  <c r="AI50" i="10" s="1"/>
  <c r="O67" i="10" s="1"/>
  <c r="AI67" i="10" s="1"/>
  <c r="AH33" i="10"/>
  <c r="N50" i="10" s="1"/>
  <c r="AH50" i="10" s="1"/>
  <c r="N67" i="10" s="1"/>
  <c r="AH67" i="10" s="1"/>
  <c r="AG33" i="10"/>
  <c r="M50" i="10" s="1"/>
  <c r="AG50" i="10" s="1"/>
  <c r="M67" i="10" s="1"/>
  <c r="AG67" i="10" s="1"/>
  <c r="AF33" i="10"/>
  <c r="L50" i="10" s="1"/>
  <c r="AF50" i="10" s="1"/>
  <c r="L67" i="10" s="1"/>
  <c r="AE33" i="10"/>
  <c r="K50" i="10" s="1"/>
  <c r="AE50" i="10" s="1"/>
  <c r="K67" i="10" s="1"/>
  <c r="AE67" i="10" s="1"/>
  <c r="AD33" i="10"/>
  <c r="J50" i="10" s="1"/>
  <c r="AD50" i="10" s="1"/>
  <c r="J67" i="10" s="1"/>
  <c r="AD67" i="10" s="1"/>
  <c r="AC33" i="10"/>
  <c r="I50" i="10" s="1"/>
  <c r="AC50" i="10" s="1"/>
  <c r="I67" i="10" s="1"/>
  <c r="AC67" i="10" s="1"/>
  <c r="AB33" i="10"/>
  <c r="H50" i="10" s="1"/>
  <c r="AB50" i="10" s="1"/>
  <c r="H67" i="10" s="1"/>
  <c r="AB67" i="10" s="1"/>
  <c r="AA33" i="10"/>
  <c r="G50" i="10" s="1"/>
  <c r="AA50" i="10" s="1"/>
  <c r="G67" i="10" s="1"/>
  <c r="AA67" i="10" s="1"/>
  <c r="Z33" i="10"/>
  <c r="F50" i="10" s="1"/>
  <c r="Z50" i="10" s="1"/>
  <c r="F67" i="10" s="1"/>
  <c r="Z67" i="10" s="1"/>
  <c r="Y33" i="10"/>
  <c r="E50" i="10" s="1"/>
  <c r="Y50" i="10" s="1"/>
  <c r="E67" i="10" s="1"/>
  <c r="Y67" i="10" s="1"/>
  <c r="X33" i="10"/>
  <c r="D50" i="10" s="1"/>
  <c r="X50" i="10" s="1"/>
  <c r="D67" i="10" s="1"/>
  <c r="X67" i="10" s="1"/>
  <c r="S33" i="10"/>
  <c r="AL32" i="10"/>
  <c r="R49" i="10" s="1"/>
  <c r="AL49" i="10" s="1"/>
  <c r="R66" i="10" s="1"/>
  <c r="AL66" i="10" s="1"/>
  <c r="AK32" i="10"/>
  <c r="Q49" i="10" s="1"/>
  <c r="AK49" i="10" s="1"/>
  <c r="Q66" i="10" s="1"/>
  <c r="AK66" i="10" s="1"/>
  <c r="AJ32" i="10"/>
  <c r="P49" i="10" s="1"/>
  <c r="AJ49" i="10" s="1"/>
  <c r="P66" i="10" s="1"/>
  <c r="AJ66" i="10" s="1"/>
  <c r="AI32" i="10"/>
  <c r="O49" i="10" s="1"/>
  <c r="AI49" i="10" s="1"/>
  <c r="O66" i="10" s="1"/>
  <c r="AI66" i="10" s="1"/>
  <c r="AH32" i="10"/>
  <c r="N49" i="10" s="1"/>
  <c r="AH49" i="10" s="1"/>
  <c r="N66" i="10" s="1"/>
  <c r="AH66" i="10" s="1"/>
  <c r="AG32" i="10"/>
  <c r="M49" i="10" s="1"/>
  <c r="AG49" i="10" s="1"/>
  <c r="M66" i="10" s="1"/>
  <c r="AG66" i="10" s="1"/>
  <c r="AF32" i="10"/>
  <c r="L49" i="10" s="1"/>
  <c r="AF49" i="10" s="1"/>
  <c r="L66" i="10" s="1"/>
  <c r="AE32" i="10"/>
  <c r="K49" i="10" s="1"/>
  <c r="AE49" i="10" s="1"/>
  <c r="K66" i="10" s="1"/>
  <c r="AE66" i="10" s="1"/>
  <c r="AD32" i="10"/>
  <c r="J49" i="10" s="1"/>
  <c r="AD49" i="10" s="1"/>
  <c r="J66" i="10" s="1"/>
  <c r="AD66" i="10" s="1"/>
  <c r="AC32" i="10"/>
  <c r="I49" i="10" s="1"/>
  <c r="AC49" i="10" s="1"/>
  <c r="I66" i="10" s="1"/>
  <c r="AC66" i="10" s="1"/>
  <c r="AB32" i="10"/>
  <c r="H49" i="10" s="1"/>
  <c r="AB49" i="10" s="1"/>
  <c r="H66" i="10" s="1"/>
  <c r="AB66" i="10" s="1"/>
  <c r="AA32" i="10"/>
  <c r="G49" i="10" s="1"/>
  <c r="AA49" i="10" s="1"/>
  <c r="G66" i="10" s="1"/>
  <c r="AA66" i="10" s="1"/>
  <c r="Z32" i="10"/>
  <c r="F49" i="10" s="1"/>
  <c r="Z49" i="10" s="1"/>
  <c r="F66" i="10" s="1"/>
  <c r="Z66" i="10" s="1"/>
  <c r="Y32" i="10"/>
  <c r="E49" i="10" s="1"/>
  <c r="Y49" i="10" s="1"/>
  <c r="E66" i="10" s="1"/>
  <c r="Y66" i="10" s="1"/>
  <c r="X32" i="10"/>
  <c r="D49" i="10" s="1"/>
  <c r="X49" i="10" s="1"/>
  <c r="D66" i="10" s="1"/>
  <c r="X66" i="10" s="1"/>
  <c r="S32" i="10"/>
  <c r="AL31" i="10"/>
  <c r="R48" i="10" s="1"/>
  <c r="AL48" i="10" s="1"/>
  <c r="R65" i="10" s="1"/>
  <c r="AL65" i="10" s="1"/>
  <c r="AK31" i="10"/>
  <c r="Q48" i="10" s="1"/>
  <c r="AK48" i="10" s="1"/>
  <c r="Q65" i="10" s="1"/>
  <c r="AK65" i="10" s="1"/>
  <c r="AJ31" i="10"/>
  <c r="P48" i="10" s="1"/>
  <c r="AJ48" i="10" s="1"/>
  <c r="P65" i="10" s="1"/>
  <c r="AJ65" i="10" s="1"/>
  <c r="AI31" i="10"/>
  <c r="O48" i="10" s="1"/>
  <c r="AI48" i="10" s="1"/>
  <c r="O65" i="10" s="1"/>
  <c r="AI65" i="10" s="1"/>
  <c r="AH31" i="10"/>
  <c r="N48" i="10" s="1"/>
  <c r="AH48" i="10" s="1"/>
  <c r="N65" i="10" s="1"/>
  <c r="AH65" i="10" s="1"/>
  <c r="AG31" i="10"/>
  <c r="M48" i="10" s="1"/>
  <c r="AG48" i="10" s="1"/>
  <c r="M65" i="10" s="1"/>
  <c r="AG65" i="10" s="1"/>
  <c r="AF31" i="10"/>
  <c r="L48" i="10" s="1"/>
  <c r="AF48" i="10" s="1"/>
  <c r="L65" i="10" s="1"/>
  <c r="AE31" i="10"/>
  <c r="K48" i="10" s="1"/>
  <c r="AE48" i="10" s="1"/>
  <c r="K65" i="10" s="1"/>
  <c r="AE65" i="10" s="1"/>
  <c r="AD31" i="10"/>
  <c r="J48" i="10" s="1"/>
  <c r="AD48" i="10" s="1"/>
  <c r="J65" i="10" s="1"/>
  <c r="AD65" i="10" s="1"/>
  <c r="AC31" i="10"/>
  <c r="I48" i="10" s="1"/>
  <c r="AC48" i="10" s="1"/>
  <c r="I65" i="10" s="1"/>
  <c r="AC65" i="10" s="1"/>
  <c r="AB31" i="10"/>
  <c r="H48" i="10" s="1"/>
  <c r="AB48" i="10" s="1"/>
  <c r="H65" i="10" s="1"/>
  <c r="AB65" i="10" s="1"/>
  <c r="AA31" i="10"/>
  <c r="G48" i="10" s="1"/>
  <c r="AA48" i="10" s="1"/>
  <c r="G65" i="10" s="1"/>
  <c r="AA65" i="10" s="1"/>
  <c r="Z31" i="10"/>
  <c r="F48" i="10" s="1"/>
  <c r="Z48" i="10" s="1"/>
  <c r="F65" i="10" s="1"/>
  <c r="Z65" i="10" s="1"/>
  <c r="Y31" i="10"/>
  <c r="E48" i="10" s="1"/>
  <c r="Y48" i="10" s="1"/>
  <c r="E65" i="10" s="1"/>
  <c r="Y65" i="10" s="1"/>
  <c r="X31" i="10"/>
  <c r="D48" i="10" s="1"/>
  <c r="X48" i="10" s="1"/>
  <c r="D65" i="10" s="1"/>
  <c r="X65" i="10" s="1"/>
  <c r="S31" i="10"/>
  <c r="AL30" i="10"/>
  <c r="AL47" i="10" s="1"/>
  <c r="R64" i="10" s="1"/>
  <c r="AL64" i="10" s="1"/>
  <c r="Q47" i="10"/>
  <c r="AK47" i="10" s="1"/>
  <c r="Q64" i="10" s="1"/>
  <c r="AK64" i="10" s="1"/>
  <c r="AJ30" i="10"/>
  <c r="P47" i="10" s="1"/>
  <c r="AJ47" i="10" s="1"/>
  <c r="P64" i="10" s="1"/>
  <c r="AJ64" i="10" s="1"/>
  <c r="AI30" i="10"/>
  <c r="O47" i="10" s="1"/>
  <c r="AH30" i="10"/>
  <c r="N47" i="10" s="1"/>
  <c r="AH47" i="10" s="1"/>
  <c r="N64" i="10" s="1"/>
  <c r="AG30" i="10"/>
  <c r="M47" i="10" s="1"/>
  <c r="AG47" i="10" s="1"/>
  <c r="M64" i="10" s="1"/>
  <c r="AG64" i="10" s="1"/>
  <c r="M81" i="10" s="1"/>
  <c r="AG81" i="10" s="1"/>
  <c r="AG97" i="10" s="1"/>
  <c r="AF30" i="10"/>
  <c r="L47" i="10" s="1"/>
  <c r="AF47" i="10" s="1"/>
  <c r="L64" i="10" s="1"/>
  <c r="AE30" i="10"/>
  <c r="K47" i="10" s="1"/>
  <c r="AE47" i="10" s="1"/>
  <c r="K64" i="10" s="1"/>
  <c r="AE64" i="10" s="1"/>
  <c r="AD30" i="10"/>
  <c r="AD47" i="10" s="1"/>
  <c r="J64" i="10" s="1"/>
  <c r="AD64" i="10" s="1"/>
  <c r="I47" i="10"/>
  <c r="AC47" i="10" s="1"/>
  <c r="I64" i="10" s="1"/>
  <c r="AC64" i="10" s="1"/>
  <c r="AB30" i="10"/>
  <c r="H47" i="10" s="1"/>
  <c r="AB47" i="10" s="1"/>
  <c r="H64" i="10" s="1"/>
  <c r="AB64" i="10" s="1"/>
  <c r="AA30" i="10"/>
  <c r="G47" i="10" s="1"/>
  <c r="G64" i="10" s="1"/>
  <c r="AA64" i="10" s="1"/>
  <c r="Z30" i="10"/>
  <c r="F47" i="10" s="1"/>
  <c r="Z47" i="10" s="1"/>
  <c r="F64" i="10" s="1"/>
  <c r="Z81" i="10" s="1"/>
  <c r="F98" i="10" s="1"/>
  <c r="Z98" i="10" s="1"/>
  <c r="Y30" i="10"/>
  <c r="E47" i="10" s="1"/>
  <c r="Y47" i="10" s="1"/>
  <c r="E64" i="10" s="1"/>
  <c r="Y64" i="10" s="1"/>
  <c r="E81" i="10" s="1"/>
  <c r="X30" i="10"/>
  <c r="D47" i="10" s="1"/>
  <c r="X47" i="10" s="1"/>
  <c r="D64" i="10" s="1"/>
  <c r="X64" i="10" s="1"/>
  <c r="S30" i="10"/>
  <c r="AL29" i="10"/>
  <c r="AL46" i="10" s="1"/>
  <c r="R63" i="10" s="1"/>
  <c r="AL63" i="10" s="1"/>
  <c r="Q46" i="10"/>
  <c r="AK46" i="10" s="1"/>
  <c r="Q63" i="10" s="1"/>
  <c r="AK63" i="10" s="1"/>
  <c r="AJ29" i="10"/>
  <c r="P46" i="10" s="1"/>
  <c r="AJ46" i="10" s="1"/>
  <c r="P63" i="10" s="1"/>
  <c r="AJ63" i="10" s="1"/>
  <c r="AI29" i="10"/>
  <c r="O46" i="10" s="1"/>
  <c r="AH29" i="10"/>
  <c r="N46" i="10" s="1"/>
  <c r="AH46" i="10" s="1"/>
  <c r="N63" i="10" s="1"/>
  <c r="AG29" i="10"/>
  <c r="M46" i="10" s="1"/>
  <c r="AG46" i="10" s="1"/>
  <c r="M63" i="10" s="1"/>
  <c r="AG63" i="10" s="1"/>
  <c r="M80" i="10" s="1"/>
  <c r="AG80" i="10" s="1"/>
  <c r="AF29" i="10"/>
  <c r="AE29" i="10"/>
  <c r="K46" i="10" s="1"/>
  <c r="AE46" i="10" s="1"/>
  <c r="K63" i="10" s="1"/>
  <c r="AE63" i="10" s="1"/>
  <c r="AD29" i="10"/>
  <c r="AD46" i="10" s="1"/>
  <c r="J63" i="10" s="1"/>
  <c r="AD63" i="10" s="1"/>
  <c r="I46" i="10"/>
  <c r="AC46" i="10" s="1"/>
  <c r="I63" i="10" s="1"/>
  <c r="AC63" i="10" s="1"/>
  <c r="AB29" i="10"/>
  <c r="H46" i="10" s="1"/>
  <c r="AB46" i="10" s="1"/>
  <c r="H63" i="10" s="1"/>
  <c r="AB63" i="10" s="1"/>
  <c r="AA29" i="10"/>
  <c r="G46" i="10" s="1"/>
  <c r="G63" i="10" s="1"/>
  <c r="AA63" i="10" s="1"/>
  <c r="Z29" i="10"/>
  <c r="F46" i="10" s="1"/>
  <c r="Z46" i="10" s="1"/>
  <c r="F63" i="10" s="1"/>
  <c r="Z80" i="10" s="1"/>
  <c r="F97" i="10" s="1"/>
  <c r="Z97" i="10" s="1"/>
  <c r="Y29" i="10"/>
  <c r="E46" i="10" s="1"/>
  <c r="Y46" i="10" s="1"/>
  <c r="E63" i="10" s="1"/>
  <c r="Y63" i="10" s="1"/>
  <c r="E80" i="10" s="1"/>
  <c r="X29" i="10"/>
  <c r="D46" i="10" s="1"/>
  <c r="X46" i="10" s="1"/>
  <c r="D63" i="10" s="1"/>
  <c r="X63" i="10" s="1"/>
  <c r="S29" i="10"/>
  <c r="AL28" i="10"/>
  <c r="AL45" i="10" s="1"/>
  <c r="R62" i="10" s="1"/>
  <c r="AL62" i="10" s="1"/>
  <c r="Q45" i="10"/>
  <c r="AK45" i="10" s="1"/>
  <c r="Q62" i="10" s="1"/>
  <c r="AK62" i="10" s="1"/>
  <c r="AJ28" i="10"/>
  <c r="P45" i="10" s="1"/>
  <c r="AJ45" i="10" s="1"/>
  <c r="P62" i="10" s="1"/>
  <c r="AJ62" i="10" s="1"/>
  <c r="AI28" i="10"/>
  <c r="O45" i="10" s="1"/>
  <c r="AH28" i="10"/>
  <c r="N45" i="10" s="1"/>
  <c r="AH45" i="10" s="1"/>
  <c r="N62" i="10" s="1"/>
  <c r="AG28" i="10"/>
  <c r="AF28" i="10"/>
  <c r="L45" i="10" s="1"/>
  <c r="AF45" i="10" s="1"/>
  <c r="L62" i="10" s="1"/>
  <c r="AE28" i="10"/>
  <c r="K45" i="10" s="1"/>
  <c r="AE45" i="10" s="1"/>
  <c r="K62" i="10" s="1"/>
  <c r="AE62" i="10" s="1"/>
  <c r="AD28" i="10"/>
  <c r="AD45" i="10" s="1"/>
  <c r="J62" i="10" s="1"/>
  <c r="AD62" i="10" s="1"/>
  <c r="I45" i="10"/>
  <c r="AC45" i="10" s="1"/>
  <c r="I62" i="10" s="1"/>
  <c r="AC62" i="10" s="1"/>
  <c r="AB28" i="10"/>
  <c r="H45" i="10" s="1"/>
  <c r="AB45" i="10" s="1"/>
  <c r="H62" i="10" s="1"/>
  <c r="AB62" i="10" s="1"/>
  <c r="AA28" i="10"/>
  <c r="G45" i="10" s="1"/>
  <c r="G62" i="10" s="1"/>
  <c r="AA62" i="10" s="1"/>
  <c r="Z28" i="10"/>
  <c r="F45" i="10" s="1"/>
  <c r="Z45" i="10" s="1"/>
  <c r="F62" i="10" s="1"/>
  <c r="Z79" i="10" s="1"/>
  <c r="F96" i="10" s="1"/>
  <c r="Z96" i="10" s="1"/>
  <c r="Y28" i="10"/>
  <c r="E45" i="10" s="1"/>
  <c r="Y45" i="10" s="1"/>
  <c r="E62" i="10" s="1"/>
  <c r="Y62" i="10" s="1"/>
  <c r="E79" i="10" s="1"/>
  <c r="X28" i="10"/>
  <c r="D45" i="10" s="1"/>
  <c r="X45" i="10" s="1"/>
  <c r="D62" i="10" s="1"/>
  <c r="X62" i="10" s="1"/>
  <c r="S28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S27" i="10"/>
  <c r="AL25" i="10"/>
  <c r="R42" i="10" s="1"/>
  <c r="AL42" i="10" s="1"/>
  <c r="R59" i="10" s="1"/>
  <c r="AL59" i="10" s="1"/>
  <c r="AK25" i="10"/>
  <c r="Q42" i="10" s="1"/>
  <c r="AK42" i="10" s="1"/>
  <c r="AK59" i="10" s="1"/>
  <c r="AJ25" i="10"/>
  <c r="P42" i="10" s="1"/>
  <c r="AJ42" i="10" s="1"/>
  <c r="AJ59" i="10" s="1"/>
  <c r="AI25" i="10"/>
  <c r="O42" i="10" s="1"/>
  <c r="AI42" i="10" s="1"/>
  <c r="O59" i="10" s="1"/>
  <c r="AI59" i="10" s="1"/>
  <c r="AH25" i="10"/>
  <c r="N42" i="10" s="1"/>
  <c r="AH42" i="10" s="1"/>
  <c r="AH76" i="10" s="1"/>
  <c r="AG25" i="10"/>
  <c r="M42" i="10" s="1"/>
  <c r="AG42" i="10" s="1"/>
  <c r="AG59" i="10" s="1"/>
  <c r="M76" i="10" s="1"/>
  <c r="AG76" i="10" s="1"/>
  <c r="AF25" i="10"/>
  <c r="AE25" i="10"/>
  <c r="K42" i="10" s="1"/>
  <c r="AE42" i="10" s="1"/>
  <c r="K59" i="10" s="1"/>
  <c r="AE59" i="10" s="1"/>
  <c r="AD25" i="10"/>
  <c r="J42" i="10" s="1"/>
  <c r="AD42" i="10" s="1"/>
  <c r="J59" i="10" s="1"/>
  <c r="AD59" i="10" s="1"/>
  <c r="AC25" i="10"/>
  <c r="I42" i="10" s="1"/>
  <c r="AC42" i="10" s="1"/>
  <c r="AC59" i="10" s="1"/>
  <c r="AB25" i="10"/>
  <c r="H42" i="10" s="1"/>
  <c r="AB42" i="10" s="1"/>
  <c r="AB59" i="10" s="1"/>
  <c r="AA25" i="10"/>
  <c r="G42" i="10" s="1"/>
  <c r="AA42" i="10" s="1"/>
  <c r="G59" i="10" s="1"/>
  <c r="AA59" i="10" s="1"/>
  <c r="Z25" i="10"/>
  <c r="F42" i="10" s="1"/>
  <c r="Z42" i="10" s="1"/>
  <c r="Z76" i="10" s="1"/>
  <c r="F93" i="10" s="1"/>
  <c r="Z93" i="10" s="1"/>
  <c r="Y25" i="10"/>
  <c r="E42" i="10" s="1"/>
  <c r="Y42" i="10" s="1"/>
  <c r="Y59" i="10" s="1"/>
  <c r="E76" i="10" s="1"/>
  <c r="X25" i="10"/>
  <c r="D42" i="10" s="1"/>
  <c r="X42" i="10" s="1"/>
  <c r="D59" i="10" s="1"/>
  <c r="X59" i="10" s="1"/>
  <c r="S25" i="10"/>
  <c r="AO14" i="10"/>
  <c r="AL24" i="10"/>
  <c r="R41" i="10" s="1"/>
  <c r="AL41" i="10" s="1"/>
  <c r="R58" i="10" s="1"/>
  <c r="AL58" i="10" s="1"/>
  <c r="AK24" i="10"/>
  <c r="Q41" i="10" s="1"/>
  <c r="AK41" i="10" s="1"/>
  <c r="Q58" i="10" s="1"/>
  <c r="AK58" i="10" s="1"/>
  <c r="AJ24" i="10"/>
  <c r="P41" i="10" s="1"/>
  <c r="AJ41" i="10" s="1"/>
  <c r="P58" i="10" s="1"/>
  <c r="AJ58" i="10" s="1"/>
  <c r="AI24" i="10"/>
  <c r="O41" i="10" s="1"/>
  <c r="AI41" i="10" s="1"/>
  <c r="O58" i="10" s="1"/>
  <c r="AI58" i="10" s="1"/>
  <c r="AH24" i="10"/>
  <c r="N41" i="10" s="1"/>
  <c r="AH41" i="10" s="1"/>
  <c r="N58" i="10" s="1"/>
  <c r="AH58" i="10" s="1"/>
  <c r="AG24" i="10"/>
  <c r="M41" i="10" s="1"/>
  <c r="AG41" i="10" s="1"/>
  <c r="M58" i="10" s="1"/>
  <c r="AG58" i="10" s="1"/>
  <c r="M75" i="10" s="1"/>
  <c r="AF24" i="10"/>
  <c r="L41" i="10" s="1"/>
  <c r="AE24" i="10"/>
  <c r="K41" i="10" s="1"/>
  <c r="AE41" i="10" s="1"/>
  <c r="K58" i="10" s="1"/>
  <c r="AE58" i="10" s="1"/>
  <c r="AD24" i="10"/>
  <c r="J41" i="10" s="1"/>
  <c r="AD41" i="10" s="1"/>
  <c r="J58" i="10" s="1"/>
  <c r="AD58" i="10" s="1"/>
  <c r="AC24" i="10"/>
  <c r="I41" i="10" s="1"/>
  <c r="AC41" i="10" s="1"/>
  <c r="I58" i="10" s="1"/>
  <c r="AC58" i="10" s="1"/>
  <c r="AB24" i="10"/>
  <c r="H41" i="10" s="1"/>
  <c r="AB41" i="10" s="1"/>
  <c r="H58" i="10" s="1"/>
  <c r="AB58" i="10" s="1"/>
  <c r="AA24" i="10"/>
  <c r="G41" i="10" s="1"/>
  <c r="AA41" i="10" s="1"/>
  <c r="G58" i="10" s="1"/>
  <c r="AA58" i="10" s="1"/>
  <c r="Z24" i="10"/>
  <c r="F41" i="10" s="1"/>
  <c r="Z41" i="10" s="1"/>
  <c r="F58" i="10" s="1"/>
  <c r="Z58" i="10" s="1"/>
  <c r="Y24" i="10"/>
  <c r="E41" i="10" s="1"/>
  <c r="Y41" i="10" s="1"/>
  <c r="E58" i="10" s="1"/>
  <c r="Y58" i="10" s="1"/>
  <c r="X24" i="10"/>
  <c r="D41" i="10" s="1"/>
  <c r="X41" i="10" s="1"/>
  <c r="D58" i="10" s="1"/>
  <c r="X58" i="10" s="1"/>
  <c r="S24" i="10"/>
  <c r="AL23" i="10"/>
  <c r="R40" i="10" s="1"/>
  <c r="AL40" i="10" s="1"/>
  <c r="R57" i="10" s="1"/>
  <c r="AL57" i="10" s="1"/>
  <c r="AL74" i="10" s="1"/>
  <c r="AK23" i="10"/>
  <c r="Q40" i="10" s="1"/>
  <c r="AK40" i="10" s="1"/>
  <c r="Q57" i="10" s="1"/>
  <c r="AK57" i="10" s="1"/>
  <c r="AJ23" i="10"/>
  <c r="P40" i="10" s="1"/>
  <c r="AJ40" i="10" s="1"/>
  <c r="P57" i="10" s="1"/>
  <c r="AJ57" i="10" s="1"/>
  <c r="AJ74" i="10" s="1"/>
  <c r="AI23" i="10"/>
  <c r="O40" i="10" s="1"/>
  <c r="AI40" i="10" s="1"/>
  <c r="O57" i="10" s="1"/>
  <c r="AI57" i="10" s="1"/>
  <c r="AH23" i="10"/>
  <c r="N40" i="10" s="1"/>
  <c r="AH40" i="10" s="1"/>
  <c r="N57" i="10" s="1"/>
  <c r="AH57" i="10" s="1"/>
  <c r="AH74" i="10" s="1"/>
  <c r="AG23" i="10"/>
  <c r="M40" i="10" s="1"/>
  <c r="AG40" i="10" s="1"/>
  <c r="M57" i="10" s="1"/>
  <c r="AG57" i="10" s="1"/>
  <c r="AF23" i="10"/>
  <c r="L40" i="10" s="1"/>
  <c r="AF40" i="10" s="1"/>
  <c r="AE23" i="10"/>
  <c r="K40" i="10" s="1"/>
  <c r="AE40" i="10" s="1"/>
  <c r="K57" i="10" s="1"/>
  <c r="AE57" i="10" s="1"/>
  <c r="AD23" i="10"/>
  <c r="J40" i="10" s="1"/>
  <c r="AD40" i="10" s="1"/>
  <c r="J57" i="10" s="1"/>
  <c r="AD57" i="10" s="1"/>
  <c r="AD74" i="10" s="1"/>
  <c r="J91" i="10" s="1"/>
  <c r="AC23" i="10"/>
  <c r="I40" i="10" s="1"/>
  <c r="AC40" i="10" s="1"/>
  <c r="I57" i="10" s="1"/>
  <c r="AC57" i="10" s="1"/>
  <c r="AB23" i="10"/>
  <c r="H40" i="10" s="1"/>
  <c r="AB40" i="10" s="1"/>
  <c r="H57" i="10" s="1"/>
  <c r="AB57" i="10" s="1"/>
  <c r="AB74" i="10" s="1"/>
  <c r="H91" i="10" s="1"/>
  <c r="AA23" i="10"/>
  <c r="G40" i="10" s="1"/>
  <c r="AA40" i="10" s="1"/>
  <c r="G57" i="10" s="1"/>
  <c r="AA57" i="10" s="1"/>
  <c r="Z23" i="10"/>
  <c r="F40" i="10" s="1"/>
  <c r="Z40" i="10" s="1"/>
  <c r="F57" i="10" s="1"/>
  <c r="Z57" i="10" s="1"/>
  <c r="Z74" i="10" s="1"/>
  <c r="F91" i="10" s="1"/>
  <c r="Z91" i="10" s="1"/>
  <c r="Y23" i="10"/>
  <c r="E40" i="10" s="1"/>
  <c r="Y40" i="10" s="1"/>
  <c r="E57" i="10" s="1"/>
  <c r="Y57" i="10" s="1"/>
  <c r="X23" i="10"/>
  <c r="D40" i="10" s="1"/>
  <c r="X40" i="10" s="1"/>
  <c r="D57" i="10" s="1"/>
  <c r="X57" i="10" s="1"/>
  <c r="S23" i="10"/>
  <c r="AL22" i="10"/>
  <c r="R39" i="10" s="1"/>
  <c r="AL39" i="10" s="1"/>
  <c r="R56" i="10" s="1"/>
  <c r="AL56" i="10" s="1"/>
  <c r="AK22" i="10"/>
  <c r="Q39" i="10" s="1"/>
  <c r="AK39" i="10" s="1"/>
  <c r="Q56" i="10" s="1"/>
  <c r="AK56" i="10" s="1"/>
  <c r="AJ22" i="10"/>
  <c r="P39" i="10" s="1"/>
  <c r="AJ39" i="10" s="1"/>
  <c r="P56" i="10" s="1"/>
  <c r="AJ56" i="10" s="1"/>
  <c r="AI22" i="10"/>
  <c r="O39" i="10" s="1"/>
  <c r="AI39" i="10" s="1"/>
  <c r="O56" i="10" s="1"/>
  <c r="AI56" i="10" s="1"/>
  <c r="AH22" i="10"/>
  <c r="N39" i="10" s="1"/>
  <c r="AH39" i="10" s="1"/>
  <c r="N56" i="10" s="1"/>
  <c r="AH56" i="10" s="1"/>
  <c r="AG22" i="10"/>
  <c r="M39" i="10" s="1"/>
  <c r="AG39" i="10" s="1"/>
  <c r="M56" i="10" s="1"/>
  <c r="AG56" i="10" s="1"/>
  <c r="M73" i="10" s="1"/>
  <c r="AF22" i="10"/>
  <c r="AE22" i="10"/>
  <c r="K39" i="10" s="1"/>
  <c r="AE39" i="10" s="1"/>
  <c r="K56" i="10" s="1"/>
  <c r="AE56" i="10" s="1"/>
  <c r="AD22" i="10"/>
  <c r="J39" i="10" s="1"/>
  <c r="AD39" i="10" s="1"/>
  <c r="J56" i="10" s="1"/>
  <c r="AD56" i="10" s="1"/>
  <c r="AC22" i="10"/>
  <c r="I39" i="10" s="1"/>
  <c r="AC39" i="10" s="1"/>
  <c r="I56" i="10" s="1"/>
  <c r="AC56" i="10" s="1"/>
  <c r="AB22" i="10"/>
  <c r="H39" i="10" s="1"/>
  <c r="AB39" i="10" s="1"/>
  <c r="H56" i="10" s="1"/>
  <c r="AB56" i="10" s="1"/>
  <c r="AA22" i="10"/>
  <c r="G39" i="10" s="1"/>
  <c r="AA39" i="10" s="1"/>
  <c r="G56" i="10" s="1"/>
  <c r="AA56" i="10" s="1"/>
  <c r="Z22" i="10"/>
  <c r="F39" i="10" s="1"/>
  <c r="Z39" i="10" s="1"/>
  <c r="F56" i="10" s="1"/>
  <c r="Z56" i="10" s="1"/>
  <c r="Y22" i="10"/>
  <c r="E39" i="10" s="1"/>
  <c r="Y39" i="10" s="1"/>
  <c r="E56" i="10" s="1"/>
  <c r="Y56" i="10" s="1"/>
  <c r="X22" i="10"/>
  <c r="D39" i="10" s="1"/>
  <c r="X39" i="10" s="1"/>
  <c r="D56" i="10" s="1"/>
  <c r="X56" i="10" s="1"/>
  <c r="S22" i="10"/>
  <c r="AL21" i="10"/>
  <c r="R38" i="10" s="1"/>
  <c r="AL38" i="10" s="1"/>
  <c r="R55" i="10" s="1"/>
  <c r="AL55" i="10" s="1"/>
  <c r="AL72" i="10" s="1"/>
  <c r="AK21" i="10"/>
  <c r="Q38" i="10" s="1"/>
  <c r="AK38" i="10" s="1"/>
  <c r="Q55" i="10" s="1"/>
  <c r="AK55" i="10" s="1"/>
  <c r="AJ21" i="10"/>
  <c r="P38" i="10" s="1"/>
  <c r="AJ38" i="10" s="1"/>
  <c r="P55" i="10" s="1"/>
  <c r="AJ55" i="10" s="1"/>
  <c r="AJ72" i="10" s="1"/>
  <c r="AI21" i="10"/>
  <c r="O38" i="10" s="1"/>
  <c r="AI38" i="10" s="1"/>
  <c r="O55" i="10" s="1"/>
  <c r="AI55" i="10" s="1"/>
  <c r="AI72" i="10" s="1"/>
  <c r="AI88" i="10" s="1"/>
  <c r="AH21" i="10"/>
  <c r="N38" i="10" s="1"/>
  <c r="AH38" i="10" s="1"/>
  <c r="N55" i="10" s="1"/>
  <c r="AH55" i="10" s="1"/>
  <c r="AG21" i="10"/>
  <c r="M38" i="10" s="1"/>
  <c r="AG38" i="10" s="1"/>
  <c r="M55" i="10" s="1"/>
  <c r="AG55" i="10" s="1"/>
  <c r="AF21" i="10"/>
  <c r="L38" i="10" s="1"/>
  <c r="AF38" i="10" s="1"/>
  <c r="AE21" i="10"/>
  <c r="K38" i="10" s="1"/>
  <c r="AE38" i="10" s="1"/>
  <c r="K55" i="10" s="1"/>
  <c r="AE55" i="10" s="1"/>
  <c r="AD21" i="10"/>
  <c r="J38" i="10" s="1"/>
  <c r="AD38" i="10" s="1"/>
  <c r="J55" i="10" s="1"/>
  <c r="AD55" i="10" s="1"/>
  <c r="AD72" i="10" s="1"/>
  <c r="J89" i="10" s="1"/>
  <c r="AC21" i="10"/>
  <c r="I38" i="10" s="1"/>
  <c r="AC38" i="10" s="1"/>
  <c r="I55" i="10" s="1"/>
  <c r="AC55" i="10" s="1"/>
  <c r="AB21" i="10"/>
  <c r="H38" i="10" s="1"/>
  <c r="AB38" i="10" s="1"/>
  <c r="H55" i="10" s="1"/>
  <c r="AB55" i="10" s="1"/>
  <c r="AB72" i="10" s="1"/>
  <c r="H89" i="10" s="1"/>
  <c r="AA21" i="10"/>
  <c r="G38" i="10" s="1"/>
  <c r="AA38" i="10" s="1"/>
  <c r="G55" i="10" s="1"/>
  <c r="AA55" i="10" s="1"/>
  <c r="AA72" i="10" s="1"/>
  <c r="G89" i="10" s="1"/>
  <c r="AA89" i="10" s="1"/>
  <c r="Z21" i="10"/>
  <c r="F38" i="10" s="1"/>
  <c r="Z38" i="10" s="1"/>
  <c r="F55" i="10" s="1"/>
  <c r="Z55" i="10" s="1"/>
  <c r="Y21" i="10"/>
  <c r="E38" i="10" s="1"/>
  <c r="Y38" i="10" s="1"/>
  <c r="E55" i="10" s="1"/>
  <c r="Y55" i="10" s="1"/>
  <c r="X21" i="10"/>
  <c r="D38" i="10" s="1"/>
  <c r="X38" i="10" s="1"/>
  <c r="D55" i="10" s="1"/>
  <c r="X55" i="10" s="1"/>
  <c r="S21" i="10"/>
  <c r="AL20" i="10"/>
  <c r="R37" i="10" s="1"/>
  <c r="AL37" i="10" s="1"/>
  <c r="R54" i="10" s="1"/>
  <c r="AL54" i="10" s="1"/>
  <c r="AK20" i="10"/>
  <c r="Q37" i="10" s="1"/>
  <c r="AK37" i="10" s="1"/>
  <c r="Q54" i="10" s="1"/>
  <c r="AK54" i="10" s="1"/>
  <c r="AJ20" i="10"/>
  <c r="AJ37" i="10" s="1"/>
  <c r="P54" i="10" s="1"/>
  <c r="AJ54" i="10" s="1"/>
  <c r="AI20" i="10"/>
  <c r="O54" i="10" s="1"/>
  <c r="AI54" i="10" s="1"/>
  <c r="AH20" i="10"/>
  <c r="N37" i="10" s="1"/>
  <c r="AH37" i="10" s="1"/>
  <c r="N54" i="10" s="1"/>
  <c r="AG20" i="10"/>
  <c r="AG37" i="10" s="1"/>
  <c r="M54" i="10" s="1"/>
  <c r="AG54" i="10" s="1"/>
  <c r="M71" i="10" s="1"/>
  <c r="AG71" i="10" s="1"/>
  <c r="AF20" i="10"/>
  <c r="L37" i="10" s="1"/>
  <c r="AE20" i="10"/>
  <c r="AD20" i="10"/>
  <c r="J37" i="10" s="1"/>
  <c r="AD37" i="10" s="1"/>
  <c r="J54" i="10" s="1"/>
  <c r="AD54" i="10" s="1"/>
  <c r="AC20" i="10"/>
  <c r="I37" i="10" s="1"/>
  <c r="AC37" i="10" s="1"/>
  <c r="I54" i="10" s="1"/>
  <c r="AC54" i="10" s="1"/>
  <c r="AB20" i="10"/>
  <c r="AB37" i="10" s="1"/>
  <c r="H54" i="10" s="1"/>
  <c r="AB54" i="10" s="1"/>
  <c r="AA20" i="10"/>
  <c r="G54" i="10" s="1"/>
  <c r="AA54" i="10" s="1"/>
  <c r="Z20" i="10"/>
  <c r="F37" i="10" s="1"/>
  <c r="Z37" i="10" s="1"/>
  <c r="F54" i="10" s="1"/>
  <c r="Z71" i="10" s="1"/>
  <c r="F88" i="10" s="1"/>
  <c r="Z88" i="10" s="1"/>
  <c r="Y20" i="10"/>
  <c r="Y37" i="10" s="1"/>
  <c r="E54" i="10" s="1"/>
  <c r="Y54" i="10" s="1"/>
  <c r="E71" i="10" s="1"/>
  <c r="X20" i="10"/>
  <c r="D37" i="10" s="1"/>
  <c r="X37" i="10" s="1"/>
  <c r="D54" i="10" s="1"/>
  <c r="X54" i="10" s="1"/>
  <c r="S20" i="10"/>
  <c r="AL19" i="10"/>
  <c r="R36" i="10" s="1"/>
  <c r="AL36" i="10" s="1"/>
  <c r="R53" i="10" s="1"/>
  <c r="AL53" i="10" s="1"/>
  <c r="AL70" i="10" s="1"/>
  <c r="AK19" i="10"/>
  <c r="Q36" i="10" s="1"/>
  <c r="AK36" i="10" s="1"/>
  <c r="Q53" i="10" s="1"/>
  <c r="AK53" i="10" s="1"/>
  <c r="AJ19" i="10"/>
  <c r="P36" i="10" s="1"/>
  <c r="AJ36" i="10" s="1"/>
  <c r="P53" i="10" s="1"/>
  <c r="AJ53" i="10" s="1"/>
  <c r="AI19" i="10"/>
  <c r="O36" i="10" s="1"/>
  <c r="AI36" i="10" s="1"/>
  <c r="O53" i="10" s="1"/>
  <c r="AI53" i="10" s="1"/>
  <c r="AH19" i="10"/>
  <c r="N36" i="10" s="1"/>
  <c r="AH36" i="10" s="1"/>
  <c r="N53" i="10" s="1"/>
  <c r="AH53" i="10" s="1"/>
  <c r="AG19" i="10"/>
  <c r="M36" i="10" s="1"/>
  <c r="AG36" i="10" s="1"/>
  <c r="M53" i="10" s="1"/>
  <c r="AG53" i="10" s="1"/>
  <c r="AF19" i="10"/>
  <c r="AE19" i="10"/>
  <c r="K36" i="10" s="1"/>
  <c r="AE36" i="10" s="1"/>
  <c r="AD19" i="10"/>
  <c r="J36" i="10" s="1"/>
  <c r="AD36" i="10" s="1"/>
  <c r="J53" i="10" s="1"/>
  <c r="AD53" i="10" s="1"/>
  <c r="AD70" i="10" s="1"/>
  <c r="J87" i="10" s="1"/>
  <c r="AC19" i="10"/>
  <c r="I36" i="10" s="1"/>
  <c r="AC36" i="10" s="1"/>
  <c r="I53" i="10" s="1"/>
  <c r="AC53" i="10" s="1"/>
  <c r="AB19" i="10"/>
  <c r="H36" i="10" s="1"/>
  <c r="AB36" i="10" s="1"/>
  <c r="H53" i="10" s="1"/>
  <c r="AB53" i="10" s="1"/>
  <c r="AA19" i="10"/>
  <c r="G36" i="10" s="1"/>
  <c r="AA36" i="10" s="1"/>
  <c r="G53" i="10" s="1"/>
  <c r="AA53" i="10" s="1"/>
  <c r="Z19" i="10"/>
  <c r="F36" i="10" s="1"/>
  <c r="Z36" i="10" s="1"/>
  <c r="F53" i="10" s="1"/>
  <c r="Z53" i="10" s="1"/>
  <c r="Y19" i="10"/>
  <c r="E36" i="10" s="1"/>
  <c r="Y36" i="10" s="1"/>
  <c r="E53" i="10" s="1"/>
  <c r="Y53" i="10" s="1"/>
  <c r="X19" i="10"/>
  <c r="D36" i="10" s="1"/>
  <c r="X36" i="10" s="1"/>
  <c r="D53" i="10" s="1"/>
  <c r="X53" i="10" s="1"/>
  <c r="X70" i="10" s="1"/>
  <c r="D87" i="10" s="1"/>
  <c r="X87" i="10" s="1"/>
  <c r="S19" i="10"/>
  <c r="K17" i="10"/>
  <c r="S16" i="10"/>
  <c r="K16" i="10"/>
  <c r="S15" i="10"/>
  <c r="S14" i="10"/>
  <c r="K14" i="10"/>
  <c r="K15" i="10" s="1"/>
  <c r="S13" i="10"/>
  <c r="S12" i="10"/>
  <c r="K12" i="10"/>
  <c r="K13" i="10" s="1"/>
  <c r="S11" i="10"/>
  <c r="S10" i="10"/>
  <c r="S9" i="10"/>
  <c r="K9" i="10"/>
  <c r="K10" i="10" s="1"/>
  <c r="K11" i="10" s="1"/>
  <c r="S8" i="10"/>
  <c r="S7" i="10"/>
  <c r="K7" i="10"/>
  <c r="K8" i="10" s="1"/>
  <c r="O6" i="10"/>
  <c r="S6" i="10" s="1"/>
  <c r="M6" i="10"/>
  <c r="K6" i="10"/>
  <c r="S5" i="10"/>
  <c r="S4" i="10"/>
  <c r="K4" i="10"/>
  <c r="K5" i="10" s="1"/>
  <c r="S3" i="10"/>
  <c r="K3" i="10"/>
  <c r="AK8" i="5"/>
  <c r="AK7" i="5"/>
  <c r="AK6" i="5"/>
  <c r="AE77" i="5"/>
  <c r="AE76" i="5"/>
  <c r="AE75" i="5"/>
  <c r="AE74" i="5"/>
  <c r="AE73" i="5"/>
  <c r="AE72" i="5"/>
  <c r="AG72" i="5"/>
  <c r="AE71" i="5"/>
  <c r="AE70" i="5"/>
  <c r="AG70" i="5"/>
  <c r="AE68" i="5"/>
  <c r="AE69" i="5"/>
  <c r="AG68" i="5"/>
  <c r="AE67" i="5"/>
  <c r="AO74" i="5"/>
  <c r="AO73" i="5"/>
  <c r="AO72" i="5"/>
  <c r="AG53" i="5"/>
  <c r="AG54" i="5"/>
  <c r="AG55" i="5"/>
  <c r="AG56" i="5"/>
  <c r="AG57" i="5"/>
  <c r="AG58" i="5"/>
  <c r="M74" i="5" s="1"/>
  <c r="AG59" i="5"/>
  <c r="AG60" i="5"/>
  <c r="M76" i="5" s="1"/>
  <c r="AG61" i="5"/>
  <c r="AG62" i="5"/>
  <c r="AG63" i="5"/>
  <c r="AG64" i="5"/>
  <c r="AG52" i="5"/>
  <c r="AE61" i="5"/>
  <c r="AE60" i="5"/>
  <c r="AE59" i="5"/>
  <c r="AE58" i="5"/>
  <c r="AE57" i="5"/>
  <c r="AE56" i="5"/>
  <c r="AE54" i="5"/>
  <c r="AE53" i="5"/>
  <c r="AE52" i="5"/>
  <c r="AI54" i="5"/>
  <c r="AO56" i="5"/>
  <c r="K71" i="5"/>
  <c r="K67" i="5"/>
  <c r="Y52" i="5"/>
  <c r="Y53" i="5"/>
  <c r="K54" i="5"/>
  <c r="K53" i="5"/>
  <c r="K69" i="5" s="1"/>
  <c r="K52" i="5"/>
  <c r="AO57" i="5"/>
  <c r="M35" i="5"/>
  <c r="L35" i="5"/>
  <c r="R35" i="5"/>
  <c r="D35" i="5"/>
  <c r="X35" i="5" s="1"/>
  <c r="X51" i="5" s="1"/>
  <c r="X67" i="5" s="1"/>
  <c r="E35" i="5"/>
  <c r="J35" i="5"/>
  <c r="AE45" i="5"/>
  <c r="AE44" i="5"/>
  <c r="AE43" i="5"/>
  <c r="AE42" i="5"/>
  <c r="AE41" i="5"/>
  <c r="AE40" i="5"/>
  <c r="Z45" i="5"/>
  <c r="Z44" i="5"/>
  <c r="Z40" i="5"/>
  <c r="AH40" i="5"/>
  <c r="AH43" i="5"/>
  <c r="AH42" i="5"/>
  <c r="AH41" i="5"/>
  <c r="AO40" i="5"/>
  <c r="AO39" i="5"/>
  <c r="AE29" i="5"/>
  <c r="AE28" i="5"/>
  <c r="AE27" i="5"/>
  <c r="AE26" i="5"/>
  <c r="AE25" i="5"/>
  <c r="AE24" i="5"/>
  <c r="K29" i="5"/>
  <c r="K28" i="5"/>
  <c r="K27" i="5"/>
  <c r="K26" i="5"/>
  <c r="K25" i="5"/>
  <c r="K24" i="5"/>
  <c r="X74" i="7"/>
  <c r="M74" i="7"/>
  <c r="AG74" i="7" s="1"/>
  <c r="AP72" i="7"/>
  <c r="M69" i="7"/>
  <c r="AG69" i="7" s="1"/>
  <c r="AB64" i="7"/>
  <c r="H80" i="7" s="1"/>
  <c r="AB80" i="7" s="1"/>
  <c r="AA64" i="7"/>
  <c r="G80" i="7" s="1"/>
  <c r="AA80" i="7" s="1"/>
  <c r="O63" i="7"/>
  <c r="AI63" i="7" s="1"/>
  <c r="O79" i="7" s="1"/>
  <c r="AI79" i="7" s="1"/>
  <c r="H63" i="7"/>
  <c r="AB63" i="7" s="1"/>
  <c r="H79" i="7" s="1"/>
  <c r="AB79" i="7" s="1"/>
  <c r="P62" i="7"/>
  <c r="AJ62" i="7" s="1"/>
  <c r="P78" i="7" s="1"/>
  <c r="AJ78" i="7" s="1"/>
  <c r="AJ61" i="7"/>
  <c r="P77" i="7" s="1"/>
  <c r="AJ77" i="7" s="1"/>
  <c r="AE59" i="7"/>
  <c r="K75" i="7" s="1"/>
  <c r="AE75" i="7" s="1"/>
  <c r="O59" i="7"/>
  <c r="AI59" i="7" s="1"/>
  <c r="O75" i="7" s="1"/>
  <c r="AI75" i="7" s="1"/>
  <c r="Q57" i="7"/>
  <c r="AK57" i="7" s="1"/>
  <c r="Q73" i="7" s="1"/>
  <c r="AK73" i="7" s="1"/>
  <c r="O57" i="7"/>
  <c r="AI57" i="7" s="1"/>
  <c r="O73" i="7" s="1"/>
  <c r="AI73" i="7" s="1"/>
  <c r="AP56" i="7"/>
  <c r="H52" i="7"/>
  <c r="AB52" i="7" s="1"/>
  <c r="H68" i="7" s="1"/>
  <c r="AB68" i="7" s="1"/>
  <c r="AM48" i="7"/>
  <c r="AD48" i="7"/>
  <c r="J64" i="7" s="1"/>
  <c r="AD64" i="7" s="1"/>
  <c r="J80" i="7" s="1"/>
  <c r="AD80" i="7" s="1"/>
  <c r="J48" i="7"/>
  <c r="AC47" i="7"/>
  <c r="I63" i="7" s="1"/>
  <c r="AC63" i="7" s="1"/>
  <c r="I79" i="7" s="1"/>
  <c r="AC79" i="7" s="1"/>
  <c r="K47" i="7"/>
  <c r="AE47" i="7" s="1"/>
  <c r="K63" i="7" s="1"/>
  <c r="AE63" i="7" s="1"/>
  <c r="K79" i="7" s="1"/>
  <c r="AE79" i="7" s="1"/>
  <c r="I47" i="7"/>
  <c r="AF46" i="7"/>
  <c r="AD46" i="7"/>
  <c r="J62" i="7" s="1"/>
  <c r="AD62" i="7" s="1"/>
  <c r="J78" i="7" s="1"/>
  <c r="AD78" i="7" s="1"/>
  <c r="R46" i="7"/>
  <c r="AL46" i="7" s="1"/>
  <c r="R62" i="7" s="1"/>
  <c r="AL62" i="7" s="1"/>
  <c r="R78" i="7" s="1"/>
  <c r="AL78" i="7" s="1"/>
  <c r="Q46" i="7"/>
  <c r="AK46" i="7" s="1"/>
  <c r="Q62" i="7" s="1"/>
  <c r="AK62" i="7" s="1"/>
  <c r="Q78" i="7" s="1"/>
  <c r="AK78" i="7" s="1"/>
  <c r="L46" i="7"/>
  <c r="D46" i="7"/>
  <c r="X46" i="7" s="1"/>
  <c r="D62" i="7" s="1"/>
  <c r="X62" i="7" s="1"/>
  <c r="D78" i="7" s="1"/>
  <c r="X78" i="7" s="1"/>
  <c r="X45" i="7"/>
  <c r="D61" i="7" s="1"/>
  <c r="X61" i="7" s="1"/>
  <c r="D77" i="7" s="1"/>
  <c r="X77" i="7" s="1"/>
  <c r="M45" i="7"/>
  <c r="AG45" i="7" s="1"/>
  <c r="M61" i="7" s="1"/>
  <c r="AG61" i="7" s="1"/>
  <c r="M77" i="7" s="1"/>
  <c r="AG77" i="7" s="1"/>
  <c r="K45" i="7"/>
  <c r="AE45" i="7" s="1"/>
  <c r="K61" i="7" s="1"/>
  <c r="AE61" i="7" s="1"/>
  <c r="K77" i="7" s="1"/>
  <c r="AE77" i="7" s="1"/>
  <c r="J45" i="7"/>
  <c r="AD45" i="7" s="1"/>
  <c r="J61" i="7" s="1"/>
  <c r="AD61" i="7" s="1"/>
  <c r="J77" i="7" s="1"/>
  <c r="AD77" i="7" s="1"/>
  <c r="AC44" i="7"/>
  <c r="I60" i="7" s="1"/>
  <c r="AC60" i="7" s="1"/>
  <c r="I76" i="7" s="1"/>
  <c r="AC76" i="7" s="1"/>
  <c r="L44" i="7"/>
  <c r="K44" i="7"/>
  <c r="AE44" i="7" s="1"/>
  <c r="K60" i="7" s="1"/>
  <c r="AE60" i="7" s="1"/>
  <c r="K76" i="7" s="1"/>
  <c r="AE76" i="7" s="1"/>
  <c r="J44" i="7"/>
  <c r="AD44" i="7" s="1"/>
  <c r="J60" i="7" s="1"/>
  <c r="AD60" i="7" s="1"/>
  <c r="J76" i="7" s="1"/>
  <c r="AD76" i="7" s="1"/>
  <c r="AL43" i="7"/>
  <c r="R59" i="7" s="1"/>
  <c r="AL59" i="7" s="1"/>
  <c r="R75" i="7" s="1"/>
  <c r="AL75" i="7" s="1"/>
  <c r="M43" i="7"/>
  <c r="AG43" i="7" s="1"/>
  <c r="M59" i="7" s="1"/>
  <c r="AG59" i="7" s="1"/>
  <c r="M75" i="7" s="1"/>
  <c r="AG75" i="7" s="1"/>
  <c r="L43" i="7"/>
  <c r="K43" i="7"/>
  <c r="AE43" i="7" s="1"/>
  <c r="K59" i="7" s="1"/>
  <c r="J43" i="7"/>
  <c r="AD43" i="7" s="1"/>
  <c r="J59" i="7" s="1"/>
  <c r="AD59" i="7" s="1"/>
  <c r="J75" i="7" s="1"/>
  <c r="AD75" i="7" s="1"/>
  <c r="AH42" i="7"/>
  <c r="N58" i="7" s="1"/>
  <c r="AH58" i="7" s="1"/>
  <c r="N74" i="7" s="1"/>
  <c r="AH74" i="7" s="1"/>
  <c r="P42" i="7"/>
  <c r="AJ42" i="7" s="1"/>
  <c r="P58" i="7" s="1"/>
  <c r="AJ58" i="7" s="1"/>
  <c r="P74" i="7" s="1"/>
  <c r="AJ74" i="7" s="1"/>
  <c r="O42" i="7"/>
  <c r="AI42" i="7" s="1"/>
  <c r="O58" i="7" s="1"/>
  <c r="AI58" i="7" s="1"/>
  <c r="O74" i="7" s="1"/>
  <c r="AI74" i="7" s="1"/>
  <c r="N42" i="7"/>
  <c r="M42" i="7"/>
  <c r="AG42" i="7" s="1"/>
  <c r="M58" i="7" s="1"/>
  <c r="AG58" i="7" s="1"/>
  <c r="H42" i="7"/>
  <c r="AB42" i="7" s="1"/>
  <c r="H58" i="7" s="1"/>
  <c r="AB58" i="7" s="1"/>
  <c r="H74" i="7" s="1"/>
  <c r="AB74" i="7" s="1"/>
  <c r="F42" i="7"/>
  <c r="Z42" i="7" s="1"/>
  <c r="F58" i="7" s="1"/>
  <c r="Z58" i="7" s="1"/>
  <c r="F74" i="7" s="1"/>
  <c r="Z74" i="7" s="1"/>
  <c r="E42" i="7"/>
  <c r="Y42" i="7" s="1"/>
  <c r="E58" i="7" s="1"/>
  <c r="Y58" i="7" s="1"/>
  <c r="E74" i="7" s="1"/>
  <c r="Y74" i="7" s="1"/>
  <c r="AI41" i="7"/>
  <c r="AA41" i="7"/>
  <c r="G57" i="7" s="1"/>
  <c r="AA57" i="7" s="1"/>
  <c r="G73" i="7" s="1"/>
  <c r="AA73" i="7" s="1"/>
  <c r="O41" i="7"/>
  <c r="N41" i="7"/>
  <c r="AH41" i="7" s="1"/>
  <c r="N57" i="7" s="1"/>
  <c r="AH57" i="7" s="1"/>
  <c r="N73" i="7" s="1"/>
  <c r="AH73" i="7" s="1"/>
  <c r="M41" i="7"/>
  <c r="AG41" i="7" s="1"/>
  <c r="M57" i="7" s="1"/>
  <c r="AG57" i="7" s="1"/>
  <c r="M73" i="7" s="1"/>
  <c r="AG73" i="7" s="1"/>
  <c r="G41" i="7"/>
  <c r="F41" i="7"/>
  <c r="Z41" i="7" s="1"/>
  <c r="F57" i="7" s="1"/>
  <c r="Z57" i="7" s="1"/>
  <c r="F73" i="7" s="1"/>
  <c r="Z73" i="7" s="1"/>
  <c r="E41" i="7"/>
  <c r="Y41" i="7" s="1"/>
  <c r="E57" i="7" s="1"/>
  <c r="Y57" i="7" s="1"/>
  <c r="E73" i="7" s="1"/>
  <c r="Y73" i="7" s="1"/>
  <c r="AJ40" i="7"/>
  <c r="P56" i="7" s="1"/>
  <c r="AJ56" i="7" s="1"/>
  <c r="P72" i="7" s="1"/>
  <c r="AJ72" i="7" s="1"/>
  <c r="AI40" i="7"/>
  <c r="O56" i="7" s="1"/>
  <c r="AI56" i="7" s="1"/>
  <c r="O72" i="7" s="1"/>
  <c r="AI72" i="7" s="1"/>
  <c r="AB40" i="7"/>
  <c r="H56" i="7" s="1"/>
  <c r="AB56" i="7" s="1"/>
  <c r="H72" i="7" s="1"/>
  <c r="AB72" i="7" s="1"/>
  <c r="P40" i="7"/>
  <c r="O40" i="7"/>
  <c r="H40" i="7"/>
  <c r="G40" i="7"/>
  <c r="AA40" i="7" s="1"/>
  <c r="G56" i="7" s="1"/>
  <c r="AA56" i="7" s="1"/>
  <c r="G72" i="7" s="1"/>
  <c r="AA72" i="7" s="1"/>
  <c r="E40" i="7"/>
  <c r="Y40" i="7" s="1"/>
  <c r="E56" i="7" s="1"/>
  <c r="Y56" i="7" s="1"/>
  <c r="E72" i="7" s="1"/>
  <c r="Y72" i="7" s="1"/>
  <c r="AP39" i="7"/>
  <c r="AO39" i="7"/>
  <c r="AL39" i="7"/>
  <c r="R55" i="7" s="1"/>
  <c r="AL55" i="7" s="1"/>
  <c r="R71" i="7" s="1"/>
  <c r="AL71" i="7" s="1"/>
  <c r="AC39" i="7"/>
  <c r="I55" i="7" s="1"/>
  <c r="AC55" i="7" s="1"/>
  <c r="I71" i="7" s="1"/>
  <c r="AC71" i="7" s="1"/>
  <c r="R39" i="7"/>
  <c r="Q39" i="7"/>
  <c r="AK39" i="7" s="1"/>
  <c r="Q55" i="7" s="1"/>
  <c r="AK55" i="7" s="1"/>
  <c r="Q71" i="7" s="1"/>
  <c r="AK71" i="7" s="1"/>
  <c r="P39" i="7"/>
  <c r="AJ39" i="7" s="1"/>
  <c r="P55" i="7" s="1"/>
  <c r="AJ55" i="7" s="1"/>
  <c r="P71" i="7" s="1"/>
  <c r="AJ71" i="7" s="1"/>
  <c r="J39" i="7"/>
  <c r="AD39" i="7" s="1"/>
  <c r="J55" i="7" s="1"/>
  <c r="AD55" i="7" s="1"/>
  <c r="J71" i="7" s="1"/>
  <c r="AD71" i="7" s="1"/>
  <c r="I39" i="7"/>
  <c r="H39" i="7"/>
  <c r="AB39" i="7" s="1"/>
  <c r="H55" i="7" s="1"/>
  <c r="AB55" i="7" s="1"/>
  <c r="H71" i="7" s="1"/>
  <c r="AB71" i="7" s="1"/>
  <c r="G39" i="7"/>
  <c r="AA39" i="7" s="1"/>
  <c r="G55" i="7" s="1"/>
  <c r="AA55" i="7" s="1"/>
  <c r="G71" i="7" s="1"/>
  <c r="AA71" i="7" s="1"/>
  <c r="AC38" i="7"/>
  <c r="I54" i="7" s="1"/>
  <c r="AC54" i="7" s="1"/>
  <c r="I70" i="7" s="1"/>
  <c r="AC70" i="7" s="1"/>
  <c r="R38" i="7"/>
  <c r="AL38" i="7" s="1"/>
  <c r="R54" i="7" s="1"/>
  <c r="AL54" i="7" s="1"/>
  <c r="R70" i="7" s="1"/>
  <c r="AL70" i="7" s="1"/>
  <c r="Q38" i="7"/>
  <c r="AK38" i="7" s="1"/>
  <c r="Q54" i="7" s="1"/>
  <c r="AK54" i="7" s="1"/>
  <c r="Q70" i="7" s="1"/>
  <c r="AK70" i="7" s="1"/>
  <c r="J38" i="7"/>
  <c r="AD38" i="7" s="1"/>
  <c r="J54" i="7" s="1"/>
  <c r="AD54" i="7" s="1"/>
  <c r="J70" i="7" s="1"/>
  <c r="AD70" i="7" s="1"/>
  <c r="I38" i="7"/>
  <c r="AL37" i="7"/>
  <c r="R53" i="7" s="1"/>
  <c r="AL53" i="7" s="1"/>
  <c r="R69" i="7" s="1"/>
  <c r="AL69" i="7" s="1"/>
  <c r="AI37" i="7"/>
  <c r="O53" i="7" s="1"/>
  <c r="AI53" i="7" s="1"/>
  <c r="O69" i="7" s="1"/>
  <c r="AI69" i="7" s="1"/>
  <c r="AD37" i="7"/>
  <c r="J53" i="7" s="1"/>
  <c r="AD53" i="7" s="1"/>
  <c r="J69" i="7" s="1"/>
  <c r="AD69" i="7" s="1"/>
  <c r="R37" i="7"/>
  <c r="O37" i="7"/>
  <c r="J37" i="7"/>
  <c r="I37" i="7"/>
  <c r="AC37" i="7" s="1"/>
  <c r="I53" i="7" s="1"/>
  <c r="AC53" i="7" s="1"/>
  <c r="I69" i="7" s="1"/>
  <c r="AC69" i="7" s="1"/>
  <c r="G37" i="7"/>
  <c r="AA37" i="7" s="1"/>
  <c r="G53" i="7" s="1"/>
  <c r="AA53" i="7" s="1"/>
  <c r="G69" i="7" s="1"/>
  <c r="AA69" i="7" s="1"/>
  <c r="Q36" i="7"/>
  <c r="AK36" i="7" s="1"/>
  <c r="Q52" i="7" s="1"/>
  <c r="AK52" i="7" s="1"/>
  <c r="Q68" i="7" s="1"/>
  <c r="AK68" i="7" s="1"/>
  <c r="AK35" i="7"/>
  <c r="Q51" i="7" s="1"/>
  <c r="AK51" i="7" s="1"/>
  <c r="Q67" i="7" s="1"/>
  <c r="AK67" i="7" s="1"/>
  <c r="AI35" i="7"/>
  <c r="O51" i="7" s="1"/>
  <c r="AI51" i="7" s="1"/>
  <c r="O67" i="7" s="1"/>
  <c r="AI67" i="7" s="1"/>
  <c r="Q35" i="7"/>
  <c r="O35" i="7"/>
  <c r="I35" i="7"/>
  <c r="AC35" i="7" s="1"/>
  <c r="I51" i="7" s="1"/>
  <c r="AC51" i="7" s="1"/>
  <c r="I67" i="7" s="1"/>
  <c r="AC67" i="7" s="1"/>
  <c r="G35" i="7"/>
  <c r="AA35" i="7" s="1"/>
  <c r="G51" i="7" s="1"/>
  <c r="AA51" i="7" s="1"/>
  <c r="G67" i="7" s="1"/>
  <c r="AA67" i="7" s="1"/>
  <c r="AL32" i="7"/>
  <c r="R48" i="7" s="1"/>
  <c r="AL48" i="7" s="1"/>
  <c r="R64" i="7" s="1"/>
  <c r="AL64" i="7" s="1"/>
  <c r="R80" i="7" s="1"/>
  <c r="AL80" i="7" s="1"/>
  <c r="AK32" i="7"/>
  <c r="Q48" i="7" s="1"/>
  <c r="AK48" i="7" s="1"/>
  <c r="Q64" i="7" s="1"/>
  <c r="AK64" i="7" s="1"/>
  <c r="Q80" i="7" s="1"/>
  <c r="AK80" i="7" s="1"/>
  <c r="AJ32" i="7"/>
  <c r="P48" i="7" s="1"/>
  <c r="AJ48" i="7" s="1"/>
  <c r="P64" i="7" s="1"/>
  <c r="AJ64" i="7" s="1"/>
  <c r="P80" i="7" s="1"/>
  <c r="AJ80" i="7" s="1"/>
  <c r="AI32" i="7"/>
  <c r="O48" i="7" s="1"/>
  <c r="AI48" i="7" s="1"/>
  <c r="O64" i="7" s="1"/>
  <c r="AI64" i="7" s="1"/>
  <c r="O80" i="7" s="1"/>
  <c r="AI80" i="7" s="1"/>
  <c r="AH32" i="7"/>
  <c r="N48" i="7" s="1"/>
  <c r="AH48" i="7" s="1"/>
  <c r="N64" i="7" s="1"/>
  <c r="AH64" i="7" s="1"/>
  <c r="N80" i="7" s="1"/>
  <c r="AH80" i="7" s="1"/>
  <c r="AG32" i="7"/>
  <c r="M48" i="7" s="1"/>
  <c r="AG48" i="7" s="1"/>
  <c r="M64" i="7" s="1"/>
  <c r="AG64" i="7" s="1"/>
  <c r="M80" i="7" s="1"/>
  <c r="AG80" i="7" s="1"/>
  <c r="AF32" i="7"/>
  <c r="L48" i="7" s="1"/>
  <c r="AF48" i="7" s="1"/>
  <c r="L64" i="7" s="1"/>
  <c r="AF64" i="7" s="1"/>
  <c r="AE32" i="7"/>
  <c r="K48" i="7" s="1"/>
  <c r="AE48" i="7" s="1"/>
  <c r="K64" i="7" s="1"/>
  <c r="AE64" i="7" s="1"/>
  <c r="K80" i="7" s="1"/>
  <c r="AE80" i="7" s="1"/>
  <c r="AD32" i="7"/>
  <c r="AC32" i="7"/>
  <c r="I48" i="7" s="1"/>
  <c r="AC48" i="7" s="1"/>
  <c r="I64" i="7" s="1"/>
  <c r="AC64" i="7" s="1"/>
  <c r="I80" i="7" s="1"/>
  <c r="AC80" i="7" s="1"/>
  <c r="AB32" i="7"/>
  <c r="H48" i="7" s="1"/>
  <c r="AB48" i="7" s="1"/>
  <c r="H64" i="7" s="1"/>
  <c r="AA32" i="7"/>
  <c r="G48" i="7" s="1"/>
  <c r="AA48" i="7" s="1"/>
  <c r="G64" i="7" s="1"/>
  <c r="Z32" i="7"/>
  <c r="F48" i="7" s="1"/>
  <c r="Z48" i="7" s="1"/>
  <c r="F64" i="7" s="1"/>
  <c r="Z64" i="7" s="1"/>
  <c r="F80" i="7" s="1"/>
  <c r="Z80" i="7" s="1"/>
  <c r="Y32" i="7"/>
  <c r="E48" i="7" s="1"/>
  <c r="Y48" i="7" s="1"/>
  <c r="E64" i="7" s="1"/>
  <c r="Y64" i="7" s="1"/>
  <c r="E80" i="7" s="1"/>
  <c r="Y80" i="7" s="1"/>
  <c r="X32" i="7"/>
  <c r="D48" i="7" s="1"/>
  <c r="X48" i="7" s="1"/>
  <c r="D64" i="7" s="1"/>
  <c r="X64" i="7" s="1"/>
  <c r="D80" i="7" s="1"/>
  <c r="X80" i="7" s="1"/>
  <c r="S32" i="7"/>
  <c r="AL31" i="7"/>
  <c r="R47" i="7" s="1"/>
  <c r="AL47" i="7" s="1"/>
  <c r="R63" i="7" s="1"/>
  <c r="AL63" i="7" s="1"/>
  <c r="R79" i="7" s="1"/>
  <c r="AL79" i="7" s="1"/>
  <c r="AK31" i="7"/>
  <c r="Q47" i="7" s="1"/>
  <c r="AK47" i="7" s="1"/>
  <c r="Q63" i="7" s="1"/>
  <c r="AK63" i="7" s="1"/>
  <c r="Q79" i="7" s="1"/>
  <c r="AK79" i="7" s="1"/>
  <c r="AJ31" i="7"/>
  <c r="P47" i="7" s="1"/>
  <c r="AJ47" i="7" s="1"/>
  <c r="P63" i="7" s="1"/>
  <c r="AJ63" i="7" s="1"/>
  <c r="P79" i="7" s="1"/>
  <c r="AJ79" i="7" s="1"/>
  <c r="AI31" i="7"/>
  <c r="O47" i="7" s="1"/>
  <c r="AI47" i="7" s="1"/>
  <c r="AH31" i="7"/>
  <c r="N47" i="7" s="1"/>
  <c r="AH47" i="7" s="1"/>
  <c r="N63" i="7" s="1"/>
  <c r="AH63" i="7" s="1"/>
  <c r="N79" i="7" s="1"/>
  <c r="AH79" i="7" s="1"/>
  <c r="AG31" i="7"/>
  <c r="M47" i="7" s="1"/>
  <c r="AG47" i="7" s="1"/>
  <c r="M63" i="7" s="1"/>
  <c r="AG63" i="7" s="1"/>
  <c r="M79" i="7" s="1"/>
  <c r="AG79" i="7" s="1"/>
  <c r="AF31" i="7"/>
  <c r="AE31" i="7"/>
  <c r="AD31" i="7"/>
  <c r="J47" i="7" s="1"/>
  <c r="AD47" i="7" s="1"/>
  <c r="J63" i="7" s="1"/>
  <c r="AD63" i="7" s="1"/>
  <c r="J79" i="7" s="1"/>
  <c r="AD79" i="7" s="1"/>
  <c r="AC31" i="7"/>
  <c r="AB31" i="7"/>
  <c r="H47" i="7" s="1"/>
  <c r="AB47" i="7" s="1"/>
  <c r="AA31" i="7"/>
  <c r="G47" i="7" s="1"/>
  <c r="AA47" i="7" s="1"/>
  <c r="G63" i="7" s="1"/>
  <c r="AA63" i="7" s="1"/>
  <c r="G79" i="7" s="1"/>
  <c r="AA79" i="7" s="1"/>
  <c r="Z31" i="7"/>
  <c r="F47" i="7" s="1"/>
  <c r="Z47" i="7" s="1"/>
  <c r="F63" i="7" s="1"/>
  <c r="Z63" i="7" s="1"/>
  <c r="F79" i="7" s="1"/>
  <c r="Z79" i="7" s="1"/>
  <c r="Y31" i="7"/>
  <c r="E47" i="7" s="1"/>
  <c r="Y47" i="7" s="1"/>
  <c r="E63" i="7" s="1"/>
  <c r="Y63" i="7" s="1"/>
  <c r="E79" i="7" s="1"/>
  <c r="Y79" i="7" s="1"/>
  <c r="X31" i="7"/>
  <c r="D47" i="7" s="1"/>
  <c r="X47" i="7" s="1"/>
  <c r="D63" i="7" s="1"/>
  <c r="X63" i="7" s="1"/>
  <c r="D79" i="7" s="1"/>
  <c r="X79" i="7" s="1"/>
  <c r="S31" i="7"/>
  <c r="AL30" i="7"/>
  <c r="AK30" i="7"/>
  <c r="AJ30" i="7"/>
  <c r="P46" i="7" s="1"/>
  <c r="AJ46" i="7" s="1"/>
  <c r="AI30" i="7"/>
  <c r="O46" i="7" s="1"/>
  <c r="AI46" i="7" s="1"/>
  <c r="O62" i="7" s="1"/>
  <c r="AI62" i="7" s="1"/>
  <c r="O78" i="7" s="1"/>
  <c r="AI78" i="7" s="1"/>
  <c r="AH30" i="7"/>
  <c r="N46" i="7" s="1"/>
  <c r="AH46" i="7" s="1"/>
  <c r="N62" i="7" s="1"/>
  <c r="AH62" i="7" s="1"/>
  <c r="N78" i="7" s="1"/>
  <c r="AH78" i="7" s="1"/>
  <c r="AG30" i="7"/>
  <c r="M46" i="7" s="1"/>
  <c r="AG46" i="7" s="1"/>
  <c r="M62" i="7" s="1"/>
  <c r="AG62" i="7" s="1"/>
  <c r="M78" i="7" s="1"/>
  <c r="AG78" i="7" s="1"/>
  <c r="AF30" i="7"/>
  <c r="AE30" i="7"/>
  <c r="K46" i="7" s="1"/>
  <c r="AE46" i="7" s="1"/>
  <c r="K62" i="7" s="1"/>
  <c r="AE62" i="7" s="1"/>
  <c r="K78" i="7" s="1"/>
  <c r="AE78" i="7" s="1"/>
  <c r="AD30" i="7"/>
  <c r="J46" i="7" s="1"/>
  <c r="AC30" i="7"/>
  <c r="I46" i="7" s="1"/>
  <c r="AC46" i="7" s="1"/>
  <c r="I62" i="7" s="1"/>
  <c r="AC62" i="7" s="1"/>
  <c r="I78" i="7" s="1"/>
  <c r="AC78" i="7" s="1"/>
  <c r="AB30" i="7"/>
  <c r="H46" i="7" s="1"/>
  <c r="AB46" i="7" s="1"/>
  <c r="H62" i="7" s="1"/>
  <c r="AB62" i="7" s="1"/>
  <c r="H78" i="7" s="1"/>
  <c r="AB78" i="7" s="1"/>
  <c r="AA30" i="7"/>
  <c r="G46" i="7" s="1"/>
  <c r="AA46" i="7" s="1"/>
  <c r="G62" i="7" s="1"/>
  <c r="AA62" i="7" s="1"/>
  <c r="G78" i="7" s="1"/>
  <c r="AA78" i="7" s="1"/>
  <c r="Z30" i="7"/>
  <c r="F46" i="7" s="1"/>
  <c r="Z46" i="7" s="1"/>
  <c r="F62" i="7" s="1"/>
  <c r="Z62" i="7" s="1"/>
  <c r="F78" i="7" s="1"/>
  <c r="Z78" i="7" s="1"/>
  <c r="Y30" i="7"/>
  <c r="E46" i="7" s="1"/>
  <c r="Y46" i="7" s="1"/>
  <c r="E62" i="7" s="1"/>
  <c r="Y62" i="7" s="1"/>
  <c r="E78" i="7" s="1"/>
  <c r="Y78" i="7" s="1"/>
  <c r="X30" i="7"/>
  <c r="S30" i="7"/>
  <c r="AL29" i="7"/>
  <c r="R45" i="7" s="1"/>
  <c r="AL45" i="7" s="1"/>
  <c r="R61" i="7" s="1"/>
  <c r="AL61" i="7" s="1"/>
  <c r="R77" i="7" s="1"/>
  <c r="AL77" i="7" s="1"/>
  <c r="AK29" i="7"/>
  <c r="Q45" i="7" s="1"/>
  <c r="AK45" i="7" s="1"/>
  <c r="Q61" i="7" s="1"/>
  <c r="AK61" i="7" s="1"/>
  <c r="Q77" i="7" s="1"/>
  <c r="AK77" i="7" s="1"/>
  <c r="AJ29" i="7"/>
  <c r="P45" i="7" s="1"/>
  <c r="AJ45" i="7" s="1"/>
  <c r="P61" i="7" s="1"/>
  <c r="AI29" i="7"/>
  <c r="O45" i="7" s="1"/>
  <c r="AI45" i="7" s="1"/>
  <c r="O61" i="7" s="1"/>
  <c r="AI61" i="7" s="1"/>
  <c r="O77" i="7" s="1"/>
  <c r="AI77" i="7" s="1"/>
  <c r="AH29" i="7"/>
  <c r="N45" i="7" s="1"/>
  <c r="AH45" i="7" s="1"/>
  <c r="N61" i="7" s="1"/>
  <c r="AH61" i="7" s="1"/>
  <c r="N77" i="7" s="1"/>
  <c r="AH77" i="7" s="1"/>
  <c r="AG29" i="7"/>
  <c r="AF29" i="7"/>
  <c r="AE29" i="7"/>
  <c r="AD29" i="7"/>
  <c r="AC29" i="7"/>
  <c r="I45" i="7" s="1"/>
  <c r="AC45" i="7" s="1"/>
  <c r="I61" i="7" s="1"/>
  <c r="AC61" i="7" s="1"/>
  <c r="I77" i="7" s="1"/>
  <c r="AC77" i="7" s="1"/>
  <c r="AB29" i="7"/>
  <c r="H45" i="7" s="1"/>
  <c r="AB45" i="7" s="1"/>
  <c r="H61" i="7" s="1"/>
  <c r="AB61" i="7" s="1"/>
  <c r="H77" i="7" s="1"/>
  <c r="AB77" i="7" s="1"/>
  <c r="AA29" i="7"/>
  <c r="G45" i="7" s="1"/>
  <c r="AA45" i="7" s="1"/>
  <c r="G61" i="7" s="1"/>
  <c r="AA61" i="7" s="1"/>
  <c r="G77" i="7" s="1"/>
  <c r="AA77" i="7" s="1"/>
  <c r="Z29" i="7"/>
  <c r="F45" i="7" s="1"/>
  <c r="Z45" i="7" s="1"/>
  <c r="F61" i="7" s="1"/>
  <c r="Z61" i="7" s="1"/>
  <c r="F77" i="7" s="1"/>
  <c r="Z77" i="7" s="1"/>
  <c r="Y29" i="7"/>
  <c r="E45" i="7" s="1"/>
  <c r="Y45" i="7" s="1"/>
  <c r="E61" i="7" s="1"/>
  <c r="Y61" i="7" s="1"/>
  <c r="E77" i="7" s="1"/>
  <c r="Y77" i="7" s="1"/>
  <c r="X29" i="7"/>
  <c r="D45" i="7" s="1"/>
  <c r="S29" i="7"/>
  <c r="AL28" i="7"/>
  <c r="R44" i="7" s="1"/>
  <c r="AL44" i="7" s="1"/>
  <c r="R60" i="7" s="1"/>
  <c r="AL60" i="7" s="1"/>
  <c r="R76" i="7" s="1"/>
  <c r="AL76" i="7" s="1"/>
  <c r="AK28" i="7"/>
  <c r="Q44" i="7" s="1"/>
  <c r="AK44" i="7" s="1"/>
  <c r="Q60" i="7" s="1"/>
  <c r="AK60" i="7" s="1"/>
  <c r="Q76" i="7" s="1"/>
  <c r="AK76" i="7" s="1"/>
  <c r="AJ28" i="7"/>
  <c r="P44" i="7" s="1"/>
  <c r="AJ44" i="7" s="1"/>
  <c r="P60" i="7" s="1"/>
  <c r="AJ60" i="7" s="1"/>
  <c r="P76" i="7" s="1"/>
  <c r="AJ76" i="7" s="1"/>
  <c r="AI28" i="7"/>
  <c r="O44" i="7" s="1"/>
  <c r="AI44" i="7" s="1"/>
  <c r="O60" i="7" s="1"/>
  <c r="AI60" i="7" s="1"/>
  <c r="O76" i="7" s="1"/>
  <c r="AI76" i="7" s="1"/>
  <c r="AH28" i="7"/>
  <c r="N44" i="7" s="1"/>
  <c r="AH44" i="7" s="1"/>
  <c r="N60" i="7" s="1"/>
  <c r="AH60" i="7" s="1"/>
  <c r="N76" i="7" s="1"/>
  <c r="AH76" i="7" s="1"/>
  <c r="AG28" i="7"/>
  <c r="M44" i="7" s="1"/>
  <c r="AG44" i="7" s="1"/>
  <c r="M60" i="7" s="1"/>
  <c r="AG60" i="7" s="1"/>
  <c r="M76" i="7" s="1"/>
  <c r="AG76" i="7" s="1"/>
  <c r="AF28" i="7"/>
  <c r="AE28" i="7"/>
  <c r="AD28" i="7"/>
  <c r="AC28" i="7"/>
  <c r="I44" i="7" s="1"/>
  <c r="AB28" i="7"/>
  <c r="H44" i="7" s="1"/>
  <c r="AB44" i="7" s="1"/>
  <c r="H60" i="7" s="1"/>
  <c r="AB60" i="7" s="1"/>
  <c r="H76" i="7" s="1"/>
  <c r="AB76" i="7" s="1"/>
  <c r="AA28" i="7"/>
  <c r="G44" i="7" s="1"/>
  <c r="AA44" i="7" s="1"/>
  <c r="G60" i="7" s="1"/>
  <c r="AA60" i="7" s="1"/>
  <c r="G76" i="7" s="1"/>
  <c r="AA76" i="7" s="1"/>
  <c r="Z28" i="7"/>
  <c r="F44" i="7" s="1"/>
  <c r="Z44" i="7" s="1"/>
  <c r="F60" i="7" s="1"/>
  <c r="Z60" i="7" s="1"/>
  <c r="F76" i="7" s="1"/>
  <c r="Z76" i="7" s="1"/>
  <c r="Y28" i="7"/>
  <c r="E44" i="7" s="1"/>
  <c r="Y44" i="7" s="1"/>
  <c r="E60" i="7" s="1"/>
  <c r="Y60" i="7" s="1"/>
  <c r="E76" i="7" s="1"/>
  <c r="Y76" i="7" s="1"/>
  <c r="X28" i="7"/>
  <c r="D44" i="7" s="1"/>
  <c r="X44" i="7" s="1"/>
  <c r="D60" i="7" s="1"/>
  <c r="X60" i="7" s="1"/>
  <c r="D76" i="7" s="1"/>
  <c r="X76" i="7" s="1"/>
  <c r="S28" i="7"/>
  <c r="AL27" i="7"/>
  <c r="R43" i="7" s="1"/>
  <c r="AK27" i="7"/>
  <c r="Q43" i="7" s="1"/>
  <c r="AK43" i="7" s="1"/>
  <c r="Q59" i="7" s="1"/>
  <c r="AK59" i="7" s="1"/>
  <c r="Q75" i="7" s="1"/>
  <c r="AK75" i="7" s="1"/>
  <c r="AJ27" i="7"/>
  <c r="P43" i="7" s="1"/>
  <c r="AJ43" i="7" s="1"/>
  <c r="P59" i="7" s="1"/>
  <c r="AJ59" i="7" s="1"/>
  <c r="P75" i="7" s="1"/>
  <c r="AJ75" i="7" s="1"/>
  <c r="AI27" i="7"/>
  <c r="O43" i="7" s="1"/>
  <c r="AI43" i="7" s="1"/>
  <c r="AH27" i="7"/>
  <c r="N43" i="7" s="1"/>
  <c r="AH43" i="7" s="1"/>
  <c r="N59" i="7" s="1"/>
  <c r="AH59" i="7" s="1"/>
  <c r="N75" i="7" s="1"/>
  <c r="AH75" i="7" s="1"/>
  <c r="AG27" i="7"/>
  <c r="AF27" i="7"/>
  <c r="AE27" i="7"/>
  <c r="AD27" i="7"/>
  <c r="AC27" i="7"/>
  <c r="I43" i="7" s="1"/>
  <c r="AC43" i="7" s="1"/>
  <c r="I59" i="7" s="1"/>
  <c r="AC59" i="7" s="1"/>
  <c r="I75" i="7" s="1"/>
  <c r="AC75" i="7" s="1"/>
  <c r="AB27" i="7"/>
  <c r="H43" i="7" s="1"/>
  <c r="AB43" i="7" s="1"/>
  <c r="H59" i="7" s="1"/>
  <c r="AB59" i="7" s="1"/>
  <c r="H75" i="7" s="1"/>
  <c r="AB75" i="7" s="1"/>
  <c r="AA27" i="7"/>
  <c r="G43" i="7" s="1"/>
  <c r="AA43" i="7" s="1"/>
  <c r="G59" i="7" s="1"/>
  <c r="AA59" i="7" s="1"/>
  <c r="G75" i="7" s="1"/>
  <c r="AA75" i="7" s="1"/>
  <c r="Z27" i="7"/>
  <c r="F43" i="7" s="1"/>
  <c r="Z43" i="7" s="1"/>
  <c r="F59" i="7" s="1"/>
  <c r="Z59" i="7" s="1"/>
  <c r="F75" i="7" s="1"/>
  <c r="Z75" i="7" s="1"/>
  <c r="Y27" i="7"/>
  <c r="E43" i="7" s="1"/>
  <c r="Y43" i="7" s="1"/>
  <c r="E59" i="7" s="1"/>
  <c r="Y59" i="7" s="1"/>
  <c r="E75" i="7" s="1"/>
  <c r="Y75" i="7" s="1"/>
  <c r="X27" i="7"/>
  <c r="D43" i="7" s="1"/>
  <c r="X43" i="7" s="1"/>
  <c r="D59" i="7" s="1"/>
  <c r="X59" i="7" s="1"/>
  <c r="D75" i="7" s="1"/>
  <c r="X75" i="7" s="1"/>
  <c r="S27" i="7"/>
  <c r="AL26" i="7"/>
  <c r="R42" i="7" s="1"/>
  <c r="AL42" i="7" s="1"/>
  <c r="R58" i="7" s="1"/>
  <c r="AL58" i="7" s="1"/>
  <c r="R74" i="7" s="1"/>
  <c r="AL74" i="7" s="1"/>
  <c r="AK26" i="7"/>
  <c r="Q42" i="7" s="1"/>
  <c r="AK42" i="7" s="1"/>
  <c r="Q58" i="7" s="1"/>
  <c r="AK58" i="7" s="1"/>
  <c r="Q74" i="7" s="1"/>
  <c r="AK74" i="7" s="1"/>
  <c r="AJ26" i="7"/>
  <c r="AI26" i="7"/>
  <c r="AH26" i="7"/>
  <c r="AG26" i="7"/>
  <c r="AF26" i="7"/>
  <c r="L42" i="7" s="1"/>
  <c r="AE26" i="7"/>
  <c r="K42" i="7" s="1"/>
  <c r="AE42" i="7" s="1"/>
  <c r="K58" i="7" s="1"/>
  <c r="AE58" i="7" s="1"/>
  <c r="K74" i="7" s="1"/>
  <c r="AE74" i="7" s="1"/>
  <c r="AD26" i="7"/>
  <c r="J42" i="7" s="1"/>
  <c r="AD42" i="7" s="1"/>
  <c r="J58" i="7" s="1"/>
  <c r="AD58" i="7" s="1"/>
  <c r="J74" i="7" s="1"/>
  <c r="AD74" i="7" s="1"/>
  <c r="AC26" i="7"/>
  <c r="I42" i="7" s="1"/>
  <c r="AC42" i="7" s="1"/>
  <c r="I58" i="7" s="1"/>
  <c r="AC58" i="7" s="1"/>
  <c r="I74" i="7" s="1"/>
  <c r="AC74" i="7" s="1"/>
  <c r="AB26" i="7"/>
  <c r="AA26" i="7"/>
  <c r="G42" i="7" s="1"/>
  <c r="AA42" i="7" s="1"/>
  <c r="G58" i="7" s="1"/>
  <c r="AA58" i="7" s="1"/>
  <c r="G74" i="7" s="1"/>
  <c r="AA74" i="7" s="1"/>
  <c r="Z26" i="7"/>
  <c r="Y26" i="7"/>
  <c r="X26" i="7"/>
  <c r="D42" i="7" s="1"/>
  <c r="X42" i="7" s="1"/>
  <c r="D58" i="7" s="1"/>
  <c r="X58" i="7" s="1"/>
  <c r="D74" i="7" s="1"/>
  <c r="S26" i="7"/>
  <c r="AL25" i="7"/>
  <c r="R41" i="7" s="1"/>
  <c r="AL41" i="7" s="1"/>
  <c r="R57" i="7" s="1"/>
  <c r="AL57" i="7" s="1"/>
  <c r="R73" i="7" s="1"/>
  <c r="AL73" i="7" s="1"/>
  <c r="AK25" i="7"/>
  <c r="Q41" i="7" s="1"/>
  <c r="AK41" i="7" s="1"/>
  <c r="AJ25" i="7"/>
  <c r="AM25" i="7" s="1"/>
  <c r="AI25" i="7"/>
  <c r="AH25" i="7"/>
  <c r="AG25" i="7"/>
  <c r="AF25" i="7"/>
  <c r="L41" i="7" s="1"/>
  <c r="AE25" i="7"/>
  <c r="K41" i="7" s="1"/>
  <c r="AE41" i="7" s="1"/>
  <c r="K57" i="7" s="1"/>
  <c r="AE57" i="7" s="1"/>
  <c r="K73" i="7" s="1"/>
  <c r="AE73" i="7" s="1"/>
  <c r="AD25" i="7"/>
  <c r="J41" i="7" s="1"/>
  <c r="AD41" i="7" s="1"/>
  <c r="J57" i="7" s="1"/>
  <c r="AD57" i="7" s="1"/>
  <c r="J73" i="7" s="1"/>
  <c r="AD73" i="7" s="1"/>
  <c r="AC25" i="7"/>
  <c r="I41" i="7" s="1"/>
  <c r="AC41" i="7" s="1"/>
  <c r="I57" i="7" s="1"/>
  <c r="AC57" i="7" s="1"/>
  <c r="I73" i="7" s="1"/>
  <c r="AC73" i="7" s="1"/>
  <c r="AB25" i="7"/>
  <c r="H41" i="7" s="1"/>
  <c r="AB41" i="7" s="1"/>
  <c r="H57" i="7" s="1"/>
  <c r="AB57" i="7" s="1"/>
  <c r="H73" i="7" s="1"/>
  <c r="AB73" i="7" s="1"/>
  <c r="AA25" i="7"/>
  <c r="Z25" i="7"/>
  <c r="Y25" i="7"/>
  <c r="X25" i="7"/>
  <c r="D41" i="7" s="1"/>
  <c r="X41" i="7" s="1"/>
  <c r="D57" i="7" s="1"/>
  <c r="X57" i="7" s="1"/>
  <c r="D73" i="7" s="1"/>
  <c r="X73" i="7" s="1"/>
  <c r="S25" i="7"/>
  <c r="AP24" i="7"/>
  <c r="AP14" i="7" s="1"/>
  <c r="AO24" i="7"/>
  <c r="AM24" i="7"/>
  <c r="AL24" i="7"/>
  <c r="R40" i="7" s="1"/>
  <c r="AL40" i="7" s="1"/>
  <c r="R56" i="7" s="1"/>
  <c r="AL56" i="7" s="1"/>
  <c r="R72" i="7" s="1"/>
  <c r="AL72" i="7" s="1"/>
  <c r="AK24" i="7"/>
  <c r="Q40" i="7" s="1"/>
  <c r="AK40" i="7" s="1"/>
  <c r="Q56" i="7" s="1"/>
  <c r="AK56" i="7" s="1"/>
  <c r="Q72" i="7" s="1"/>
  <c r="AK72" i="7" s="1"/>
  <c r="AJ24" i="7"/>
  <c r="AI24" i="7"/>
  <c r="AH24" i="7"/>
  <c r="N40" i="7" s="1"/>
  <c r="AH40" i="7" s="1"/>
  <c r="N56" i="7" s="1"/>
  <c r="AH56" i="7" s="1"/>
  <c r="N72" i="7" s="1"/>
  <c r="AH72" i="7" s="1"/>
  <c r="AG24" i="7"/>
  <c r="M40" i="7" s="1"/>
  <c r="AG40" i="7" s="1"/>
  <c r="M56" i="7" s="1"/>
  <c r="AG56" i="7" s="1"/>
  <c r="M72" i="7" s="1"/>
  <c r="AG72" i="7" s="1"/>
  <c r="AF24" i="7"/>
  <c r="L40" i="7" s="1"/>
  <c r="AE24" i="7"/>
  <c r="K40" i="7" s="1"/>
  <c r="AE40" i="7" s="1"/>
  <c r="K56" i="7" s="1"/>
  <c r="AE56" i="7" s="1"/>
  <c r="K72" i="7" s="1"/>
  <c r="AE72" i="7" s="1"/>
  <c r="AD24" i="7"/>
  <c r="J40" i="7" s="1"/>
  <c r="AD40" i="7" s="1"/>
  <c r="J56" i="7" s="1"/>
  <c r="AD56" i="7" s="1"/>
  <c r="J72" i="7" s="1"/>
  <c r="AD72" i="7" s="1"/>
  <c r="AC24" i="7"/>
  <c r="I40" i="7" s="1"/>
  <c r="AC40" i="7" s="1"/>
  <c r="I56" i="7" s="1"/>
  <c r="AC56" i="7" s="1"/>
  <c r="I72" i="7" s="1"/>
  <c r="AC72" i="7" s="1"/>
  <c r="AB24" i="7"/>
  <c r="AA24" i="7"/>
  <c r="Z24" i="7"/>
  <c r="F40" i="7" s="1"/>
  <c r="Z40" i="7" s="1"/>
  <c r="F56" i="7" s="1"/>
  <c r="Z56" i="7" s="1"/>
  <c r="F72" i="7" s="1"/>
  <c r="Z72" i="7" s="1"/>
  <c r="Y24" i="7"/>
  <c r="X24" i="7"/>
  <c r="D40" i="7" s="1"/>
  <c r="X40" i="7" s="1"/>
  <c r="D56" i="7" s="1"/>
  <c r="X56" i="7" s="1"/>
  <c r="D72" i="7" s="1"/>
  <c r="X72" i="7" s="1"/>
  <c r="S24" i="7"/>
  <c r="AL23" i="7"/>
  <c r="AK23" i="7"/>
  <c r="AJ23" i="7"/>
  <c r="AI23" i="7"/>
  <c r="O39" i="7" s="1"/>
  <c r="AI39" i="7" s="1"/>
  <c r="O55" i="7" s="1"/>
  <c r="AI55" i="7" s="1"/>
  <c r="O71" i="7" s="1"/>
  <c r="AI71" i="7" s="1"/>
  <c r="AH23" i="7"/>
  <c r="N39" i="7" s="1"/>
  <c r="AH39" i="7" s="1"/>
  <c r="N55" i="7" s="1"/>
  <c r="AH55" i="7" s="1"/>
  <c r="N71" i="7" s="1"/>
  <c r="AH71" i="7" s="1"/>
  <c r="AG23" i="7"/>
  <c r="M39" i="7" s="1"/>
  <c r="AG39" i="7" s="1"/>
  <c r="M55" i="7" s="1"/>
  <c r="AG55" i="7" s="1"/>
  <c r="M71" i="7" s="1"/>
  <c r="AG71" i="7" s="1"/>
  <c r="AF23" i="7"/>
  <c r="AE23" i="7"/>
  <c r="K39" i="7" s="1"/>
  <c r="AE39" i="7" s="1"/>
  <c r="K55" i="7" s="1"/>
  <c r="AE55" i="7" s="1"/>
  <c r="K71" i="7" s="1"/>
  <c r="AE71" i="7" s="1"/>
  <c r="AD23" i="7"/>
  <c r="AC23" i="7"/>
  <c r="AB23" i="7"/>
  <c r="AA23" i="7"/>
  <c r="Z23" i="7"/>
  <c r="F39" i="7" s="1"/>
  <c r="Z39" i="7" s="1"/>
  <c r="F55" i="7" s="1"/>
  <c r="Z55" i="7" s="1"/>
  <c r="F71" i="7" s="1"/>
  <c r="Z71" i="7" s="1"/>
  <c r="Y23" i="7"/>
  <c r="E39" i="7" s="1"/>
  <c r="Y39" i="7" s="1"/>
  <c r="E55" i="7" s="1"/>
  <c r="Y55" i="7" s="1"/>
  <c r="E71" i="7" s="1"/>
  <c r="Y71" i="7" s="1"/>
  <c r="X23" i="7"/>
  <c r="D39" i="7" s="1"/>
  <c r="X39" i="7" s="1"/>
  <c r="D55" i="7" s="1"/>
  <c r="X55" i="7" s="1"/>
  <c r="D71" i="7" s="1"/>
  <c r="X71" i="7" s="1"/>
  <c r="S23" i="7"/>
  <c r="AL22" i="7"/>
  <c r="AK22" i="7"/>
  <c r="AJ22" i="7"/>
  <c r="P38" i="7" s="1"/>
  <c r="AJ38" i="7" s="1"/>
  <c r="P54" i="7" s="1"/>
  <c r="AJ54" i="7" s="1"/>
  <c r="P70" i="7" s="1"/>
  <c r="AJ70" i="7" s="1"/>
  <c r="AI22" i="7"/>
  <c r="O38" i="7" s="1"/>
  <c r="AI38" i="7" s="1"/>
  <c r="O54" i="7" s="1"/>
  <c r="AI54" i="7" s="1"/>
  <c r="O70" i="7" s="1"/>
  <c r="AI70" i="7" s="1"/>
  <c r="AH22" i="7"/>
  <c r="N38" i="7" s="1"/>
  <c r="AH38" i="7" s="1"/>
  <c r="N54" i="7" s="1"/>
  <c r="AH54" i="7" s="1"/>
  <c r="N70" i="7" s="1"/>
  <c r="AH70" i="7" s="1"/>
  <c r="AG22" i="7"/>
  <c r="AF22" i="7"/>
  <c r="L38" i="7" s="1"/>
  <c r="AE22" i="7"/>
  <c r="K38" i="7" s="1"/>
  <c r="AE38" i="7" s="1"/>
  <c r="K54" i="7" s="1"/>
  <c r="AE54" i="7" s="1"/>
  <c r="K70" i="7" s="1"/>
  <c r="AE70" i="7" s="1"/>
  <c r="AD22" i="7"/>
  <c r="AC22" i="7"/>
  <c r="AB22" i="7"/>
  <c r="H38" i="7" s="1"/>
  <c r="AB38" i="7" s="1"/>
  <c r="H54" i="7" s="1"/>
  <c r="AB54" i="7" s="1"/>
  <c r="H70" i="7" s="1"/>
  <c r="AB70" i="7" s="1"/>
  <c r="AA22" i="7"/>
  <c r="G38" i="7" s="1"/>
  <c r="AA38" i="7" s="1"/>
  <c r="G54" i="7" s="1"/>
  <c r="AA54" i="7" s="1"/>
  <c r="G70" i="7" s="1"/>
  <c r="AA70" i="7" s="1"/>
  <c r="Z22" i="7"/>
  <c r="F38" i="7" s="1"/>
  <c r="Z38" i="7" s="1"/>
  <c r="F54" i="7" s="1"/>
  <c r="Z54" i="7" s="1"/>
  <c r="F70" i="7" s="1"/>
  <c r="Z70" i="7" s="1"/>
  <c r="Y22" i="7"/>
  <c r="E38" i="7" s="1"/>
  <c r="Y38" i="7" s="1"/>
  <c r="E54" i="7" s="1"/>
  <c r="Y54" i="7" s="1"/>
  <c r="E70" i="7" s="1"/>
  <c r="Y70" i="7" s="1"/>
  <c r="X22" i="7"/>
  <c r="D38" i="7" s="1"/>
  <c r="X38" i="7" s="1"/>
  <c r="D54" i="7" s="1"/>
  <c r="X54" i="7" s="1"/>
  <c r="D70" i="7" s="1"/>
  <c r="X70" i="7" s="1"/>
  <c r="S22" i="7"/>
  <c r="AL21" i="7"/>
  <c r="AK21" i="7"/>
  <c r="Q37" i="7" s="1"/>
  <c r="AK37" i="7" s="1"/>
  <c r="Q53" i="7" s="1"/>
  <c r="AK53" i="7" s="1"/>
  <c r="Q69" i="7" s="1"/>
  <c r="AK69" i="7" s="1"/>
  <c r="AJ21" i="7"/>
  <c r="P37" i="7" s="1"/>
  <c r="AJ37" i="7" s="1"/>
  <c r="P53" i="7" s="1"/>
  <c r="AJ53" i="7" s="1"/>
  <c r="P69" i="7" s="1"/>
  <c r="AJ69" i="7" s="1"/>
  <c r="AI21" i="7"/>
  <c r="AH21" i="7"/>
  <c r="N37" i="7" s="1"/>
  <c r="AH37" i="7" s="1"/>
  <c r="N53" i="7" s="1"/>
  <c r="AH53" i="7" s="1"/>
  <c r="N69" i="7" s="1"/>
  <c r="AH69" i="7" s="1"/>
  <c r="AG21" i="7"/>
  <c r="M37" i="7" s="1"/>
  <c r="AG37" i="7" s="1"/>
  <c r="M53" i="7" s="1"/>
  <c r="AG53" i="7" s="1"/>
  <c r="AF21" i="7"/>
  <c r="L37" i="7" s="1"/>
  <c r="AE21" i="7"/>
  <c r="K37" i="7" s="1"/>
  <c r="AE37" i="7" s="1"/>
  <c r="K53" i="7" s="1"/>
  <c r="AE53" i="7" s="1"/>
  <c r="K69" i="7" s="1"/>
  <c r="AE69" i="7" s="1"/>
  <c r="AD21" i="7"/>
  <c r="AC21" i="7"/>
  <c r="AB21" i="7"/>
  <c r="H37" i="7" s="1"/>
  <c r="AB37" i="7" s="1"/>
  <c r="H53" i="7" s="1"/>
  <c r="AB53" i="7" s="1"/>
  <c r="H69" i="7" s="1"/>
  <c r="AB69" i="7" s="1"/>
  <c r="AA21" i="7"/>
  <c r="Z21" i="7"/>
  <c r="F37" i="7" s="1"/>
  <c r="Z37" i="7" s="1"/>
  <c r="F53" i="7" s="1"/>
  <c r="Z53" i="7" s="1"/>
  <c r="F69" i="7" s="1"/>
  <c r="Z69" i="7" s="1"/>
  <c r="Y21" i="7"/>
  <c r="E37" i="7" s="1"/>
  <c r="Y37" i="7" s="1"/>
  <c r="E53" i="7" s="1"/>
  <c r="Y53" i="7" s="1"/>
  <c r="E69" i="7" s="1"/>
  <c r="Y69" i="7" s="1"/>
  <c r="X21" i="7"/>
  <c r="D37" i="7" s="1"/>
  <c r="X37" i="7" s="1"/>
  <c r="D53" i="7" s="1"/>
  <c r="X53" i="7" s="1"/>
  <c r="D69" i="7" s="1"/>
  <c r="X69" i="7" s="1"/>
  <c r="S21" i="7"/>
  <c r="AL20" i="7"/>
  <c r="R36" i="7" s="1"/>
  <c r="AL36" i="7" s="1"/>
  <c r="R52" i="7" s="1"/>
  <c r="AL52" i="7" s="1"/>
  <c r="R68" i="7" s="1"/>
  <c r="AL68" i="7" s="1"/>
  <c r="AK20" i="7"/>
  <c r="AJ20" i="7"/>
  <c r="P36" i="7" s="1"/>
  <c r="AJ36" i="7" s="1"/>
  <c r="P52" i="7" s="1"/>
  <c r="AJ52" i="7" s="1"/>
  <c r="P68" i="7" s="1"/>
  <c r="AJ68" i="7" s="1"/>
  <c r="AI20" i="7"/>
  <c r="O36" i="7" s="1"/>
  <c r="AI36" i="7" s="1"/>
  <c r="O52" i="7" s="1"/>
  <c r="AI52" i="7" s="1"/>
  <c r="O68" i="7" s="1"/>
  <c r="AI68" i="7" s="1"/>
  <c r="AH20" i="7"/>
  <c r="N36" i="7" s="1"/>
  <c r="AH36" i="7" s="1"/>
  <c r="N52" i="7" s="1"/>
  <c r="AH52" i="7" s="1"/>
  <c r="N68" i="7" s="1"/>
  <c r="AH68" i="7" s="1"/>
  <c r="AG20" i="7"/>
  <c r="M36" i="7" s="1"/>
  <c r="AG36" i="7" s="1"/>
  <c r="M52" i="7" s="1"/>
  <c r="AG52" i="7" s="1"/>
  <c r="M68" i="7" s="1"/>
  <c r="AG68" i="7" s="1"/>
  <c r="AF20" i="7"/>
  <c r="L36" i="7" s="1"/>
  <c r="AE20" i="7"/>
  <c r="K36" i="7" s="1"/>
  <c r="AE36" i="7" s="1"/>
  <c r="K52" i="7" s="1"/>
  <c r="AE52" i="7" s="1"/>
  <c r="K68" i="7" s="1"/>
  <c r="AE68" i="7" s="1"/>
  <c r="AD20" i="7"/>
  <c r="J36" i="7" s="1"/>
  <c r="AD36" i="7" s="1"/>
  <c r="J52" i="7" s="1"/>
  <c r="AD52" i="7" s="1"/>
  <c r="J68" i="7" s="1"/>
  <c r="AD68" i="7" s="1"/>
  <c r="AC20" i="7"/>
  <c r="I36" i="7" s="1"/>
  <c r="AC36" i="7" s="1"/>
  <c r="I52" i="7" s="1"/>
  <c r="AC52" i="7" s="1"/>
  <c r="I68" i="7" s="1"/>
  <c r="AC68" i="7" s="1"/>
  <c r="AB20" i="7"/>
  <c r="H36" i="7" s="1"/>
  <c r="AB36" i="7" s="1"/>
  <c r="AA20" i="7"/>
  <c r="G36" i="7" s="1"/>
  <c r="AA36" i="7" s="1"/>
  <c r="G52" i="7" s="1"/>
  <c r="AA52" i="7" s="1"/>
  <c r="G68" i="7" s="1"/>
  <c r="AA68" i="7" s="1"/>
  <c r="Z20" i="7"/>
  <c r="F36" i="7" s="1"/>
  <c r="Z36" i="7" s="1"/>
  <c r="F52" i="7" s="1"/>
  <c r="Z52" i="7" s="1"/>
  <c r="F68" i="7" s="1"/>
  <c r="Z68" i="7" s="1"/>
  <c r="Y20" i="7"/>
  <c r="E36" i="7" s="1"/>
  <c r="Y36" i="7" s="1"/>
  <c r="E52" i="7" s="1"/>
  <c r="Y52" i="7" s="1"/>
  <c r="E68" i="7" s="1"/>
  <c r="Y68" i="7" s="1"/>
  <c r="X20" i="7"/>
  <c r="D36" i="7" s="1"/>
  <c r="X36" i="7" s="1"/>
  <c r="D52" i="7" s="1"/>
  <c r="X52" i="7" s="1"/>
  <c r="D68" i="7" s="1"/>
  <c r="X68" i="7" s="1"/>
  <c r="S20" i="7"/>
  <c r="AM19" i="7"/>
  <c r="AL19" i="7"/>
  <c r="R35" i="7" s="1"/>
  <c r="AL35" i="7" s="1"/>
  <c r="R51" i="7" s="1"/>
  <c r="AL51" i="7" s="1"/>
  <c r="R67" i="7" s="1"/>
  <c r="AL67" i="7" s="1"/>
  <c r="AK19" i="7"/>
  <c r="AJ19" i="7"/>
  <c r="P35" i="7" s="1"/>
  <c r="AJ35" i="7" s="1"/>
  <c r="P51" i="7" s="1"/>
  <c r="AJ51" i="7" s="1"/>
  <c r="P67" i="7" s="1"/>
  <c r="AJ67" i="7" s="1"/>
  <c r="AI19" i="7"/>
  <c r="AH19" i="7"/>
  <c r="N35" i="7" s="1"/>
  <c r="AH35" i="7" s="1"/>
  <c r="N51" i="7" s="1"/>
  <c r="AH51" i="7" s="1"/>
  <c r="N67" i="7" s="1"/>
  <c r="AH67" i="7" s="1"/>
  <c r="AG19" i="7"/>
  <c r="M35" i="7" s="1"/>
  <c r="AG35" i="7" s="1"/>
  <c r="M51" i="7" s="1"/>
  <c r="AG51" i="7" s="1"/>
  <c r="M67" i="7" s="1"/>
  <c r="AG67" i="7" s="1"/>
  <c r="AF19" i="7"/>
  <c r="L35" i="7" s="1"/>
  <c r="AE19" i="7"/>
  <c r="K35" i="7" s="1"/>
  <c r="AE35" i="7" s="1"/>
  <c r="AD19" i="7"/>
  <c r="J35" i="7" s="1"/>
  <c r="AD35" i="7" s="1"/>
  <c r="J51" i="7" s="1"/>
  <c r="AD51" i="7" s="1"/>
  <c r="J67" i="7" s="1"/>
  <c r="AD67" i="7" s="1"/>
  <c r="AC19" i="7"/>
  <c r="AB19" i="7"/>
  <c r="H35" i="7" s="1"/>
  <c r="AB35" i="7" s="1"/>
  <c r="H51" i="7" s="1"/>
  <c r="AB51" i="7" s="1"/>
  <c r="H67" i="7" s="1"/>
  <c r="AB67" i="7" s="1"/>
  <c r="AA19" i="7"/>
  <c r="Z19" i="7"/>
  <c r="F35" i="7" s="1"/>
  <c r="Z35" i="7" s="1"/>
  <c r="F51" i="7" s="1"/>
  <c r="Z51" i="7" s="1"/>
  <c r="F67" i="7" s="1"/>
  <c r="Z67" i="7" s="1"/>
  <c r="Y19" i="7"/>
  <c r="E35" i="7" s="1"/>
  <c r="Y35" i="7" s="1"/>
  <c r="E51" i="7" s="1"/>
  <c r="Y51" i="7" s="1"/>
  <c r="E67" i="7" s="1"/>
  <c r="Y67" i="7" s="1"/>
  <c r="X19" i="7"/>
  <c r="D35" i="7" s="1"/>
  <c r="X35" i="7" s="1"/>
  <c r="D51" i="7" s="1"/>
  <c r="X51" i="7" s="1"/>
  <c r="D67" i="7" s="1"/>
  <c r="X67" i="7" s="1"/>
  <c r="S19" i="7"/>
  <c r="K17" i="7"/>
  <c r="S16" i="7"/>
  <c r="K16" i="7"/>
  <c r="S15" i="7"/>
  <c r="AO14" i="7"/>
  <c r="S14" i="7"/>
  <c r="K14" i="7"/>
  <c r="K15" i="7" s="1"/>
  <c r="S13" i="7"/>
  <c r="S12" i="7"/>
  <c r="K12" i="7"/>
  <c r="K13" i="7" s="1"/>
  <c r="S11" i="7"/>
  <c r="K11" i="7"/>
  <c r="K1" i="7" s="1"/>
  <c r="S10" i="7"/>
  <c r="K10" i="7"/>
  <c r="S9" i="7"/>
  <c r="K9" i="7"/>
  <c r="S8" i="7"/>
  <c r="S7" i="7"/>
  <c r="K7" i="7"/>
  <c r="K8" i="7" s="1"/>
  <c r="O6" i="7"/>
  <c r="M6" i="7"/>
  <c r="S6" i="7" s="1"/>
  <c r="K6" i="7"/>
  <c r="S5" i="7"/>
  <c r="S4" i="7"/>
  <c r="K4" i="7"/>
  <c r="K5" i="7" s="1"/>
  <c r="S3" i="7"/>
  <c r="K3" i="7"/>
  <c r="R80" i="5"/>
  <c r="Q80" i="5"/>
  <c r="P80" i="5"/>
  <c r="O80" i="5"/>
  <c r="N80" i="5"/>
  <c r="M80" i="5"/>
  <c r="L80" i="5"/>
  <c r="K80" i="5"/>
  <c r="AE80" i="5" s="1"/>
  <c r="J80" i="5"/>
  <c r="I80" i="5"/>
  <c r="H80" i="5"/>
  <c r="G80" i="5"/>
  <c r="F80" i="5"/>
  <c r="E80" i="5"/>
  <c r="D80" i="5"/>
  <c r="R79" i="5"/>
  <c r="AL79" i="5" s="1"/>
  <c r="Q79" i="5"/>
  <c r="P79" i="5"/>
  <c r="O79" i="5"/>
  <c r="N79" i="5"/>
  <c r="M79" i="5"/>
  <c r="L79" i="5"/>
  <c r="K79" i="5"/>
  <c r="J79" i="5"/>
  <c r="AD79" i="5" s="1"/>
  <c r="I79" i="5"/>
  <c r="H79" i="5"/>
  <c r="G79" i="5"/>
  <c r="F79" i="5"/>
  <c r="E79" i="5"/>
  <c r="D79" i="5"/>
  <c r="R78" i="5"/>
  <c r="Q78" i="5"/>
  <c r="AK78" i="5" s="1"/>
  <c r="P78" i="5"/>
  <c r="O78" i="5"/>
  <c r="N78" i="5"/>
  <c r="M78" i="5"/>
  <c r="L78" i="5"/>
  <c r="K78" i="5"/>
  <c r="J78" i="5"/>
  <c r="I78" i="5"/>
  <c r="AC78" i="5" s="1"/>
  <c r="H78" i="5"/>
  <c r="G78" i="5"/>
  <c r="F78" i="5"/>
  <c r="E78" i="5"/>
  <c r="D78" i="5"/>
  <c r="R77" i="5"/>
  <c r="M77" i="5"/>
  <c r="L77" i="5"/>
  <c r="J77" i="5"/>
  <c r="E77" i="5"/>
  <c r="D77" i="5"/>
  <c r="R76" i="5"/>
  <c r="L76" i="5"/>
  <c r="J76" i="5"/>
  <c r="E76" i="5"/>
  <c r="D76" i="5"/>
  <c r="R75" i="5"/>
  <c r="O75" i="5"/>
  <c r="M75" i="5"/>
  <c r="L75" i="5"/>
  <c r="J75" i="5"/>
  <c r="G75" i="5"/>
  <c r="E75" i="5"/>
  <c r="D75" i="5"/>
  <c r="R74" i="5"/>
  <c r="O74" i="5"/>
  <c r="L74" i="5"/>
  <c r="J74" i="5"/>
  <c r="G74" i="5"/>
  <c r="AA74" i="5" s="1"/>
  <c r="E74" i="5"/>
  <c r="D74" i="5"/>
  <c r="R73" i="5"/>
  <c r="O73" i="5"/>
  <c r="M73" i="5"/>
  <c r="L73" i="5"/>
  <c r="AF73" i="5" s="1"/>
  <c r="J73" i="5"/>
  <c r="G73" i="5"/>
  <c r="E73" i="5"/>
  <c r="D73" i="5"/>
  <c r="X73" i="5" s="1"/>
  <c r="R72" i="5"/>
  <c r="P72" i="5"/>
  <c r="O72" i="5"/>
  <c r="AI72" i="5" s="1"/>
  <c r="L72" i="5"/>
  <c r="J72" i="5"/>
  <c r="H72" i="5"/>
  <c r="G72" i="5"/>
  <c r="AA72" i="5" s="1"/>
  <c r="D72" i="5"/>
  <c r="R71" i="5"/>
  <c r="AL71" i="5" s="1"/>
  <c r="Q71" i="5"/>
  <c r="O71" i="5"/>
  <c r="L71" i="5"/>
  <c r="J71" i="5"/>
  <c r="AD71" i="5" s="1"/>
  <c r="I71" i="5"/>
  <c r="G71" i="5"/>
  <c r="D71" i="5"/>
  <c r="Q70" i="5"/>
  <c r="AK70" i="5" s="1"/>
  <c r="O70" i="5"/>
  <c r="AI70" i="5" s="1"/>
  <c r="N70" i="5"/>
  <c r="L70" i="5"/>
  <c r="J70" i="5"/>
  <c r="AD70" i="5" s="1"/>
  <c r="I70" i="5"/>
  <c r="AC70" i="5" s="1"/>
  <c r="G70" i="5"/>
  <c r="AA70" i="5" s="1"/>
  <c r="F70" i="5"/>
  <c r="D70" i="5"/>
  <c r="R69" i="5"/>
  <c r="AL69" i="5" s="1"/>
  <c r="Q69" i="5"/>
  <c r="N69" i="5"/>
  <c r="L69" i="5"/>
  <c r="I69" i="5"/>
  <c r="F69" i="5"/>
  <c r="E69" i="5"/>
  <c r="D69" i="5"/>
  <c r="Q68" i="5"/>
  <c r="O68" i="5"/>
  <c r="AI68" i="5" s="1"/>
  <c r="N68" i="5"/>
  <c r="L68" i="5"/>
  <c r="K68" i="5"/>
  <c r="I68" i="5"/>
  <c r="G68" i="5"/>
  <c r="AA68" i="5" s="1"/>
  <c r="F68" i="5"/>
  <c r="E68" i="5"/>
  <c r="D68" i="5"/>
  <c r="Q67" i="5"/>
  <c r="P67" i="5"/>
  <c r="O67" i="5"/>
  <c r="N67" i="5"/>
  <c r="AH67" i="5" s="1"/>
  <c r="I67" i="5"/>
  <c r="H67" i="5"/>
  <c r="G67" i="5"/>
  <c r="F67" i="5"/>
  <c r="Z67" i="5" s="1"/>
  <c r="R64" i="5"/>
  <c r="Q64" i="5"/>
  <c r="P64" i="5"/>
  <c r="O64" i="5"/>
  <c r="N64" i="5"/>
  <c r="AH64" i="5" s="1"/>
  <c r="M64" i="5"/>
  <c r="L64" i="5"/>
  <c r="K64" i="5"/>
  <c r="AE64" i="5" s="1"/>
  <c r="J64" i="5"/>
  <c r="I64" i="5"/>
  <c r="H64" i="5"/>
  <c r="G64" i="5"/>
  <c r="F64" i="5"/>
  <c r="Z64" i="5" s="1"/>
  <c r="E64" i="5"/>
  <c r="D64" i="5"/>
  <c r="R63" i="5"/>
  <c r="AL63" i="5" s="1"/>
  <c r="Q63" i="5"/>
  <c r="P63" i="5"/>
  <c r="O63" i="5"/>
  <c r="N63" i="5"/>
  <c r="M63" i="5"/>
  <c r="L63" i="5"/>
  <c r="K63" i="5"/>
  <c r="J63" i="5"/>
  <c r="AD63" i="5" s="1"/>
  <c r="I63" i="5"/>
  <c r="H63" i="5"/>
  <c r="G63" i="5"/>
  <c r="F63" i="5"/>
  <c r="E63" i="5"/>
  <c r="Y63" i="5" s="1"/>
  <c r="D63" i="5"/>
  <c r="R62" i="5"/>
  <c r="Q62" i="5"/>
  <c r="AK62" i="5" s="1"/>
  <c r="P62" i="5"/>
  <c r="O62" i="5"/>
  <c r="N62" i="5"/>
  <c r="M62" i="5"/>
  <c r="L62" i="5"/>
  <c r="AF62" i="5" s="1"/>
  <c r="K62" i="5"/>
  <c r="J62" i="5"/>
  <c r="I62" i="5"/>
  <c r="AC62" i="5" s="1"/>
  <c r="H62" i="5"/>
  <c r="G62" i="5"/>
  <c r="F62" i="5"/>
  <c r="E62" i="5"/>
  <c r="D62" i="5"/>
  <c r="X62" i="5" s="1"/>
  <c r="R61" i="5"/>
  <c r="M61" i="5"/>
  <c r="L61" i="5"/>
  <c r="J61" i="5"/>
  <c r="E61" i="5"/>
  <c r="D61" i="5"/>
  <c r="R60" i="5"/>
  <c r="AL60" i="5" s="1"/>
  <c r="M60" i="5"/>
  <c r="L60" i="5"/>
  <c r="J60" i="5"/>
  <c r="AD60" i="5" s="1"/>
  <c r="E60" i="5"/>
  <c r="D60" i="5"/>
  <c r="R59" i="5"/>
  <c r="O59" i="5"/>
  <c r="M59" i="5"/>
  <c r="L59" i="5"/>
  <c r="J59" i="5"/>
  <c r="G59" i="5"/>
  <c r="E59" i="5"/>
  <c r="D59" i="5"/>
  <c r="R58" i="5"/>
  <c r="O58" i="5"/>
  <c r="M58" i="5"/>
  <c r="L58" i="5"/>
  <c r="J58" i="5"/>
  <c r="G58" i="5"/>
  <c r="E58" i="5"/>
  <c r="Y58" i="5" s="1"/>
  <c r="D58" i="5"/>
  <c r="R57" i="5"/>
  <c r="O57" i="5"/>
  <c r="AI57" i="5" s="1"/>
  <c r="M57" i="5"/>
  <c r="L57" i="5"/>
  <c r="AF57" i="5" s="1"/>
  <c r="J57" i="5"/>
  <c r="G57" i="5"/>
  <c r="AA57" i="5" s="1"/>
  <c r="E57" i="5"/>
  <c r="D57" i="5"/>
  <c r="X57" i="5" s="1"/>
  <c r="R56" i="5"/>
  <c r="P56" i="5"/>
  <c r="O56" i="5"/>
  <c r="L56" i="5"/>
  <c r="J56" i="5"/>
  <c r="H56" i="5"/>
  <c r="G56" i="5"/>
  <c r="D56" i="5"/>
  <c r="R55" i="5"/>
  <c r="AL55" i="5" s="1"/>
  <c r="Q55" i="5"/>
  <c r="O55" i="5"/>
  <c r="L55" i="5"/>
  <c r="J55" i="5"/>
  <c r="AD55" i="5" s="1"/>
  <c r="I55" i="5"/>
  <c r="G55" i="5"/>
  <c r="Y55" i="5"/>
  <c r="D55" i="5"/>
  <c r="Q54" i="5"/>
  <c r="AK54" i="5" s="1"/>
  <c r="O54" i="5"/>
  <c r="N54" i="5"/>
  <c r="L54" i="5"/>
  <c r="AF54" i="5" s="1"/>
  <c r="I54" i="5"/>
  <c r="AC54" i="5" s="1"/>
  <c r="G54" i="5"/>
  <c r="F54" i="5"/>
  <c r="D54" i="5"/>
  <c r="X54" i="5" s="1"/>
  <c r="Q53" i="5"/>
  <c r="AJ53" i="5"/>
  <c r="P69" i="5" s="1"/>
  <c r="AJ69" i="5" s="1"/>
  <c r="N53" i="5"/>
  <c r="L53" i="5"/>
  <c r="I53" i="5"/>
  <c r="AB53" i="5"/>
  <c r="H69" i="5" s="1"/>
  <c r="AB69" i="5" s="1"/>
  <c r="F53" i="5"/>
  <c r="D53" i="5"/>
  <c r="AL52" i="5"/>
  <c r="R68" i="5" s="1"/>
  <c r="AL68" i="5" s="1"/>
  <c r="Q52" i="5"/>
  <c r="N52" i="5"/>
  <c r="L52" i="5"/>
  <c r="AD52" i="5"/>
  <c r="J68" i="5" s="1"/>
  <c r="AD68" i="5" s="1"/>
  <c r="I52" i="5"/>
  <c r="F52" i="5"/>
  <c r="D52" i="5"/>
  <c r="Q51" i="5"/>
  <c r="AK51" i="5" s="1"/>
  <c r="P51" i="5"/>
  <c r="O51" i="5"/>
  <c r="N51" i="5"/>
  <c r="AH51" i="5" s="1"/>
  <c r="I51" i="5"/>
  <c r="AC51" i="5" s="1"/>
  <c r="H51" i="5"/>
  <c r="G51" i="5"/>
  <c r="F51" i="5"/>
  <c r="Z51" i="5" s="1"/>
  <c r="D36" i="5"/>
  <c r="E36" i="5"/>
  <c r="F36" i="5"/>
  <c r="Z36" i="5" s="1"/>
  <c r="G36" i="5"/>
  <c r="H36" i="5"/>
  <c r="I36" i="5"/>
  <c r="J36" i="5"/>
  <c r="K36" i="5"/>
  <c r="AE36" i="5" s="1"/>
  <c r="L36" i="5"/>
  <c r="N36" i="5"/>
  <c r="AH36" i="5" s="1"/>
  <c r="O36" i="5"/>
  <c r="P36" i="5"/>
  <c r="Q36" i="5"/>
  <c r="R36" i="5"/>
  <c r="D37" i="5"/>
  <c r="X37" i="5" s="1"/>
  <c r="E37" i="5"/>
  <c r="F37" i="5"/>
  <c r="G37" i="5"/>
  <c r="AA37" i="5" s="1"/>
  <c r="H37" i="5"/>
  <c r="I37" i="5"/>
  <c r="J37" i="5"/>
  <c r="K37" i="5"/>
  <c r="L37" i="5"/>
  <c r="AF37" i="5" s="1"/>
  <c r="N37" i="5"/>
  <c r="O37" i="5"/>
  <c r="AI37" i="5" s="1"/>
  <c r="P37" i="5"/>
  <c r="Q37" i="5"/>
  <c r="R37" i="5"/>
  <c r="D38" i="5"/>
  <c r="E38" i="5"/>
  <c r="Y38" i="5" s="1"/>
  <c r="F38" i="5"/>
  <c r="G38" i="5"/>
  <c r="H38" i="5"/>
  <c r="AB38" i="5" s="1"/>
  <c r="I38" i="5"/>
  <c r="J38" i="5"/>
  <c r="K38" i="5"/>
  <c r="L38" i="5"/>
  <c r="AG38" i="5"/>
  <c r="M70" i="5" s="1"/>
  <c r="N38" i="5"/>
  <c r="O38" i="5"/>
  <c r="P38" i="5"/>
  <c r="AJ38" i="5" s="1"/>
  <c r="Q38" i="5"/>
  <c r="R38" i="5"/>
  <c r="D39" i="5"/>
  <c r="E39" i="5"/>
  <c r="F39" i="5"/>
  <c r="Z39" i="5" s="1"/>
  <c r="G39" i="5"/>
  <c r="H39" i="5"/>
  <c r="I39" i="5"/>
  <c r="AC39" i="5" s="1"/>
  <c r="J39" i="5"/>
  <c r="K39" i="5"/>
  <c r="L39" i="5"/>
  <c r="N39" i="5"/>
  <c r="AH39" i="5" s="1"/>
  <c r="O39" i="5"/>
  <c r="P39" i="5"/>
  <c r="Q39" i="5"/>
  <c r="AK39" i="5" s="1"/>
  <c r="R39" i="5"/>
  <c r="D40" i="5"/>
  <c r="G40" i="5"/>
  <c r="AA40" i="5" s="1"/>
  <c r="H40" i="5"/>
  <c r="J40" i="5"/>
  <c r="AD40" i="5" s="1"/>
  <c r="L40" i="5"/>
  <c r="O40" i="5"/>
  <c r="AI40" i="5" s="1"/>
  <c r="P40" i="5"/>
  <c r="R40" i="5"/>
  <c r="AL40" i="5" s="1"/>
  <c r="D41" i="5"/>
  <c r="E41" i="5"/>
  <c r="G41" i="5"/>
  <c r="J41" i="5"/>
  <c r="L41" i="5"/>
  <c r="M41" i="5"/>
  <c r="O41" i="5"/>
  <c r="R41" i="5"/>
  <c r="D42" i="5"/>
  <c r="X42" i="5" s="1"/>
  <c r="E42" i="5"/>
  <c r="G42" i="5"/>
  <c r="J42" i="5"/>
  <c r="L42" i="5"/>
  <c r="AF42" i="5" s="1"/>
  <c r="M42" i="5"/>
  <c r="O42" i="5"/>
  <c r="P42" i="5"/>
  <c r="R42" i="5"/>
  <c r="D43" i="5"/>
  <c r="E43" i="5"/>
  <c r="Y43" i="5" s="1"/>
  <c r="G43" i="5"/>
  <c r="J43" i="5"/>
  <c r="AD43" i="5" s="1"/>
  <c r="K43" i="5"/>
  <c r="L43" i="5"/>
  <c r="M43" i="5"/>
  <c r="AG43" i="5" s="1"/>
  <c r="O43" i="5"/>
  <c r="R43" i="5"/>
  <c r="AL43" i="5" s="1"/>
  <c r="D44" i="5"/>
  <c r="E44" i="5"/>
  <c r="F44" i="5"/>
  <c r="F60" i="5" s="1"/>
  <c r="Z60" i="5" s="1"/>
  <c r="F76" i="5" s="1"/>
  <c r="Z76" i="5" s="1"/>
  <c r="J44" i="5"/>
  <c r="L44" i="5"/>
  <c r="M44" i="5"/>
  <c r="N44" i="5"/>
  <c r="N60" i="5" s="1"/>
  <c r="AH60" i="5" s="1"/>
  <c r="N76" i="5" s="1"/>
  <c r="AH76" i="5" s="1"/>
  <c r="R44" i="5"/>
  <c r="D45" i="5"/>
  <c r="X45" i="5" s="1"/>
  <c r="E45" i="5"/>
  <c r="J45" i="5"/>
  <c r="L45" i="5"/>
  <c r="AF45" i="5" s="1"/>
  <c r="M45" i="5"/>
  <c r="N45" i="5"/>
  <c r="N61" i="5" s="1"/>
  <c r="AH61" i="5" s="1"/>
  <c r="N77" i="5" s="1"/>
  <c r="AH77" i="5" s="1"/>
  <c r="O45" i="5"/>
  <c r="AI45" i="5" s="1"/>
  <c r="O61" i="5" s="1"/>
  <c r="O77" i="5" s="1"/>
  <c r="AI77" i="5" s="1"/>
  <c r="R45" i="5"/>
  <c r="D46" i="5"/>
  <c r="E46" i="5"/>
  <c r="Y46" i="5" s="1"/>
  <c r="F46" i="5"/>
  <c r="G46" i="5"/>
  <c r="H46" i="5"/>
  <c r="AB46" i="5" s="1"/>
  <c r="I46" i="5"/>
  <c r="J46" i="5"/>
  <c r="K46" i="5"/>
  <c r="L46" i="5"/>
  <c r="M46" i="5"/>
  <c r="AG46" i="5" s="1"/>
  <c r="N46" i="5"/>
  <c r="O46" i="5"/>
  <c r="P46" i="5"/>
  <c r="AJ46" i="5" s="1"/>
  <c r="Q46" i="5"/>
  <c r="R46" i="5"/>
  <c r="D47" i="5"/>
  <c r="E47" i="5"/>
  <c r="F47" i="5"/>
  <c r="Z47" i="5" s="1"/>
  <c r="G47" i="5"/>
  <c r="H47" i="5"/>
  <c r="I47" i="5"/>
  <c r="AC47" i="5" s="1"/>
  <c r="J47" i="5"/>
  <c r="K47" i="5"/>
  <c r="L47" i="5"/>
  <c r="M47" i="5"/>
  <c r="N47" i="5"/>
  <c r="AH47" i="5" s="1"/>
  <c r="O47" i="5"/>
  <c r="P47" i="5"/>
  <c r="Q47" i="5"/>
  <c r="AK47" i="5" s="1"/>
  <c r="R47" i="5"/>
  <c r="D48" i="5"/>
  <c r="E48" i="5"/>
  <c r="F48" i="5"/>
  <c r="G48" i="5"/>
  <c r="AA48" i="5" s="1"/>
  <c r="H48" i="5"/>
  <c r="I48" i="5"/>
  <c r="J48" i="5"/>
  <c r="AD48" i="5" s="1"/>
  <c r="K48" i="5"/>
  <c r="L48" i="5"/>
  <c r="M48" i="5"/>
  <c r="N48" i="5"/>
  <c r="O48" i="5"/>
  <c r="AI48" i="5" s="1"/>
  <c r="P48" i="5"/>
  <c r="Q48" i="5"/>
  <c r="R48" i="5"/>
  <c r="AL48" i="5" s="1"/>
  <c r="AG35" i="5"/>
  <c r="N35" i="5"/>
  <c r="O35" i="5"/>
  <c r="AI35" i="5" s="1"/>
  <c r="P35" i="5"/>
  <c r="Q35" i="5"/>
  <c r="AF35" i="5"/>
  <c r="AF51" i="5" s="1"/>
  <c r="AF67" i="5" s="1"/>
  <c r="K35" i="5"/>
  <c r="AE35" i="5" s="1"/>
  <c r="Y35" i="5"/>
  <c r="F35" i="5"/>
  <c r="G35" i="5"/>
  <c r="H35" i="5"/>
  <c r="I35" i="5"/>
  <c r="AL80" i="5"/>
  <c r="AK80" i="5"/>
  <c r="AJ80" i="5"/>
  <c r="AI80" i="5"/>
  <c r="AH80" i="5"/>
  <c r="AG80" i="5"/>
  <c r="AF80" i="5"/>
  <c r="AD80" i="5"/>
  <c r="AC80" i="5"/>
  <c r="AB80" i="5"/>
  <c r="AA80" i="5"/>
  <c r="Z80" i="5"/>
  <c r="Y80" i="5"/>
  <c r="X80" i="5"/>
  <c r="AK79" i="5"/>
  <c r="AJ79" i="5"/>
  <c r="AI79" i="5"/>
  <c r="AH79" i="5"/>
  <c r="AG79" i="5"/>
  <c r="AF79" i="5"/>
  <c r="AE79" i="5"/>
  <c r="AC79" i="5"/>
  <c r="AB79" i="5"/>
  <c r="AA79" i="5"/>
  <c r="Z79" i="5"/>
  <c r="Y79" i="5"/>
  <c r="X79" i="5"/>
  <c r="AL78" i="5"/>
  <c r="AJ78" i="5"/>
  <c r="AI78" i="5"/>
  <c r="AH78" i="5"/>
  <c r="AG78" i="5"/>
  <c r="AF78" i="5"/>
  <c r="AE78" i="5"/>
  <c r="AD78" i="5"/>
  <c r="AB78" i="5"/>
  <c r="AA78" i="5"/>
  <c r="Z78" i="5"/>
  <c r="Y78" i="5"/>
  <c r="X78" i="5"/>
  <c r="AL77" i="5"/>
  <c r="AF77" i="5"/>
  <c r="AD77" i="5"/>
  <c r="X77" i="5"/>
  <c r="AL76" i="5"/>
  <c r="AF76" i="5"/>
  <c r="AD76" i="5"/>
  <c r="X76" i="5"/>
  <c r="AL75" i="5"/>
  <c r="AI75" i="5"/>
  <c r="AF75" i="5"/>
  <c r="AD75" i="5"/>
  <c r="AA75" i="5"/>
  <c r="X75" i="5"/>
  <c r="AL74" i="5"/>
  <c r="AI74" i="5"/>
  <c r="AF74" i="5"/>
  <c r="AD74" i="5"/>
  <c r="X74" i="5"/>
  <c r="AL73" i="5"/>
  <c r="AI73" i="5"/>
  <c r="AD73" i="5"/>
  <c r="AA73" i="5"/>
  <c r="AL72" i="5"/>
  <c r="AJ72" i="5"/>
  <c r="AF72" i="5"/>
  <c r="AD72" i="5"/>
  <c r="AB72" i="5"/>
  <c r="X72" i="5"/>
  <c r="AK71" i="5"/>
  <c r="AI71" i="5"/>
  <c r="AF71" i="5"/>
  <c r="AC71" i="5"/>
  <c r="AA71" i="5"/>
  <c r="X71" i="5"/>
  <c r="AH70" i="5"/>
  <c r="AF70" i="5"/>
  <c r="Z70" i="5"/>
  <c r="X70" i="5"/>
  <c r="AK69" i="5"/>
  <c r="AH69" i="5"/>
  <c r="AF69" i="5"/>
  <c r="AC69" i="5"/>
  <c r="Z69" i="5"/>
  <c r="X69" i="5"/>
  <c r="AK68" i="5"/>
  <c r="AH68" i="5"/>
  <c r="AF68" i="5"/>
  <c r="AC68" i="5"/>
  <c r="Z68" i="5"/>
  <c r="X68" i="5"/>
  <c r="AK67" i="5"/>
  <c r="AJ67" i="5"/>
  <c r="AI67" i="5"/>
  <c r="AC67" i="5"/>
  <c r="AB67" i="5"/>
  <c r="AA67" i="5"/>
  <c r="AL64" i="5"/>
  <c r="AK64" i="5"/>
  <c r="AJ64" i="5"/>
  <c r="AI64" i="5"/>
  <c r="AF64" i="5"/>
  <c r="AD64" i="5"/>
  <c r="AC64" i="5"/>
  <c r="AB64" i="5"/>
  <c r="AA64" i="5"/>
  <c r="Y64" i="5"/>
  <c r="X64" i="5"/>
  <c r="AK63" i="5"/>
  <c r="AJ63" i="5"/>
  <c r="AI63" i="5"/>
  <c r="AH63" i="5"/>
  <c r="AF63" i="5"/>
  <c r="AE63" i="5"/>
  <c r="AC63" i="5"/>
  <c r="AB63" i="5"/>
  <c r="AA63" i="5"/>
  <c r="Z63" i="5"/>
  <c r="X63" i="5"/>
  <c r="AL62" i="5"/>
  <c r="AJ62" i="5"/>
  <c r="AI62" i="5"/>
  <c r="AH62" i="5"/>
  <c r="AE62" i="5"/>
  <c r="AD62" i="5"/>
  <c r="AB62" i="5"/>
  <c r="AA62" i="5"/>
  <c r="Z62" i="5"/>
  <c r="Y62" i="5"/>
  <c r="AL61" i="5"/>
  <c r="AF61" i="5"/>
  <c r="AD61" i="5"/>
  <c r="Y61" i="5"/>
  <c r="X61" i="5"/>
  <c r="AF60" i="5"/>
  <c r="Y60" i="5"/>
  <c r="X60" i="5"/>
  <c r="AL59" i="5"/>
  <c r="AF59" i="5"/>
  <c r="AD59" i="5"/>
  <c r="Y59" i="5"/>
  <c r="X59" i="5"/>
  <c r="AL58" i="5"/>
  <c r="AF58" i="5"/>
  <c r="AD58" i="5"/>
  <c r="X58" i="5"/>
  <c r="AL57" i="5"/>
  <c r="AD57" i="5"/>
  <c r="Y57" i="5"/>
  <c r="AL56" i="5"/>
  <c r="AJ56" i="5"/>
  <c r="AF56" i="5"/>
  <c r="AD56" i="5"/>
  <c r="AB56" i="5"/>
  <c r="X56" i="5"/>
  <c r="AK55" i="5"/>
  <c r="AJ55" i="5"/>
  <c r="AJ71" i="5" s="1"/>
  <c r="AI55" i="5"/>
  <c r="AH55" i="5"/>
  <c r="AH71" i="5" s="1"/>
  <c r="AF55" i="5"/>
  <c r="AE55" i="5"/>
  <c r="AC55" i="5"/>
  <c r="AB55" i="5"/>
  <c r="AB71" i="5" s="1"/>
  <c r="AA55" i="5"/>
  <c r="Z55" i="5"/>
  <c r="Z71" i="5" s="1"/>
  <c r="X55" i="5"/>
  <c r="AL54" i="5"/>
  <c r="R70" i="5" s="1"/>
  <c r="AL70" i="5" s="1"/>
  <c r="AJ54" i="5"/>
  <c r="P70" i="5" s="1"/>
  <c r="AJ70" i="5" s="1"/>
  <c r="AH54" i="5"/>
  <c r="K70" i="5"/>
  <c r="AD54" i="5"/>
  <c r="AB54" i="5"/>
  <c r="H70" i="5" s="1"/>
  <c r="AB70" i="5" s="1"/>
  <c r="Z54" i="5"/>
  <c r="Y54" i="5"/>
  <c r="E70" i="5" s="1"/>
  <c r="AL53" i="5"/>
  <c r="AK53" i="5"/>
  <c r="O69" i="5"/>
  <c r="AI69" i="5" s="1"/>
  <c r="AH53" i="5"/>
  <c r="M69" i="5"/>
  <c r="AF53" i="5"/>
  <c r="AD53" i="5"/>
  <c r="J69" i="5" s="1"/>
  <c r="AD69" i="5" s="1"/>
  <c r="AC53" i="5"/>
  <c r="G69" i="5"/>
  <c r="AA69" i="5" s="1"/>
  <c r="Z53" i="5"/>
  <c r="X53" i="5"/>
  <c r="AK52" i="5"/>
  <c r="AJ52" i="5"/>
  <c r="P68" i="5" s="1"/>
  <c r="AJ68" i="5" s="1"/>
  <c r="AH52" i="5"/>
  <c r="AF52" i="5"/>
  <c r="AC52" i="5"/>
  <c r="AB52" i="5"/>
  <c r="H68" i="5" s="1"/>
  <c r="AB68" i="5" s="1"/>
  <c r="Z52" i="5"/>
  <c r="X52" i="5"/>
  <c r="AJ51" i="5"/>
  <c r="AI51" i="5"/>
  <c r="AE51" i="5"/>
  <c r="AB51" i="5"/>
  <c r="AA51" i="5"/>
  <c r="AK48" i="5"/>
  <c r="AJ48" i="5"/>
  <c r="AH48" i="5"/>
  <c r="AG48" i="5"/>
  <c r="AF48" i="5"/>
  <c r="AE48" i="5"/>
  <c r="AC48" i="5"/>
  <c r="AB48" i="5"/>
  <c r="Z48" i="5"/>
  <c r="Y48" i="5"/>
  <c r="X48" i="5"/>
  <c r="AL47" i="5"/>
  <c r="AJ47" i="5"/>
  <c r="AI47" i="5"/>
  <c r="AG47" i="5"/>
  <c r="AF47" i="5"/>
  <c r="AE47" i="5"/>
  <c r="AD47" i="5"/>
  <c r="AB47" i="5"/>
  <c r="AA47" i="5"/>
  <c r="Y47" i="5"/>
  <c r="X47" i="5"/>
  <c r="AL46" i="5"/>
  <c r="AK46" i="5"/>
  <c r="AI46" i="5"/>
  <c r="AH46" i="5"/>
  <c r="AF46" i="5"/>
  <c r="AE46" i="5"/>
  <c r="AD46" i="5"/>
  <c r="AC46" i="5"/>
  <c r="AA46" i="5"/>
  <c r="Z46" i="5"/>
  <c r="X46" i="5"/>
  <c r="AL45" i="5"/>
  <c r="AG45" i="5"/>
  <c r="AD45" i="5"/>
  <c r="Y45" i="5"/>
  <c r="AL44" i="5"/>
  <c r="AG44" i="5"/>
  <c r="AF44" i="5"/>
  <c r="AD44" i="5"/>
  <c r="Y44" i="5"/>
  <c r="X44" i="5"/>
  <c r="AI43" i="5"/>
  <c r="AF43" i="5"/>
  <c r="K59" i="5"/>
  <c r="K75" i="5" s="1"/>
  <c r="AA43" i="5"/>
  <c r="X43" i="5"/>
  <c r="AL42" i="5"/>
  <c r="AJ42" i="5"/>
  <c r="P58" i="5" s="1"/>
  <c r="AJ58" i="5" s="1"/>
  <c r="P74" i="5" s="1"/>
  <c r="AJ74" i="5" s="1"/>
  <c r="AI42" i="5"/>
  <c r="AG42" i="5"/>
  <c r="AD42" i="5"/>
  <c r="AA42" i="5"/>
  <c r="Y42" i="5"/>
  <c r="AL41" i="5"/>
  <c r="AI41" i="5"/>
  <c r="AG41" i="5"/>
  <c r="AF41" i="5"/>
  <c r="AD41" i="5"/>
  <c r="AA41" i="5"/>
  <c r="Y41" i="5"/>
  <c r="X41" i="5"/>
  <c r="AJ40" i="5"/>
  <c r="AF40" i="5"/>
  <c r="AB40" i="5"/>
  <c r="X40" i="5"/>
  <c r="AL39" i="5"/>
  <c r="AJ39" i="5"/>
  <c r="AI39" i="5"/>
  <c r="AG39" i="5"/>
  <c r="AF39" i="5"/>
  <c r="AE39" i="5"/>
  <c r="AD39" i="5"/>
  <c r="AB39" i="5"/>
  <c r="AA39" i="5"/>
  <c r="Y39" i="5"/>
  <c r="X39" i="5"/>
  <c r="AL38" i="5"/>
  <c r="AK38" i="5"/>
  <c r="AI38" i="5"/>
  <c r="AH38" i="5"/>
  <c r="AF38" i="5"/>
  <c r="AE38" i="5"/>
  <c r="AD38" i="5"/>
  <c r="AC38" i="5"/>
  <c r="AA38" i="5"/>
  <c r="Z38" i="5"/>
  <c r="X38" i="5"/>
  <c r="AL37" i="5"/>
  <c r="AK37" i="5"/>
  <c r="AJ37" i="5"/>
  <c r="AH37" i="5"/>
  <c r="AG37" i="5"/>
  <c r="AE37" i="5"/>
  <c r="AD37" i="5"/>
  <c r="AC37" i="5"/>
  <c r="AB37" i="5"/>
  <c r="Z37" i="5"/>
  <c r="Y37" i="5"/>
  <c r="AL36" i="5"/>
  <c r="AK36" i="5"/>
  <c r="AJ36" i="5"/>
  <c r="AI36" i="5"/>
  <c r="AG36" i="5"/>
  <c r="M68" i="5" s="1"/>
  <c r="AF36" i="5"/>
  <c r="AD36" i="5"/>
  <c r="AC36" i="5"/>
  <c r="AB36" i="5"/>
  <c r="AA36" i="5"/>
  <c r="Y36" i="5"/>
  <c r="X36" i="5"/>
  <c r="AL35" i="5"/>
  <c r="AL51" i="5" s="1"/>
  <c r="AL67" i="5" s="1"/>
  <c r="AK35" i="5"/>
  <c r="AJ35" i="5"/>
  <c r="AH35" i="5"/>
  <c r="AD35" i="5"/>
  <c r="AD51" i="5" s="1"/>
  <c r="AD67" i="5" s="1"/>
  <c r="AC35" i="5"/>
  <c r="AB35" i="5"/>
  <c r="AA35" i="5"/>
  <c r="Z35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X24" i="5"/>
  <c r="Y24" i="5"/>
  <c r="E40" i="5" s="1"/>
  <c r="Y40" i="5" s="1"/>
  <c r="E56" i="5" s="1"/>
  <c r="Y56" i="5" s="1"/>
  <c r="E72" i="5" s="1"/>
  <c r="Z24" i="5"/>
  <c r="F40" i="5" s="1"/>
  <c r="AA24" i="5"/>
  <c r="AB24" i="5"/>
  <c r="I40" i="5"/>
  <c r="AC40" i="5" s="1"/>
  <c r="I56" i="5" s="1"/>
  <c r="AC56" i="5" s="1"/>
  <c r="I72" i="5" s="1"/>
  <c r="AC72" i="5" s="1"/>
  <c r="AD24" i="5"/>
  <c r="K40" i="5"/>
  <c r="K56" i="5" s="1"/>
  <c r="K72" i="5" s="1"/>
  <c r="AF24" i="5"/>
  <c r="AG24" i="5"/>
  <c r="M40" i="5" s="1"/>
  <c r="AG40" i="5" s="1"/>
  <c r="M56" i="5" s="1"/>
  <c r="M72" i="5" s="1"/>
  <c r="AH24" i="5"/>
  <c r="N40" i="5" s="1"/>
  <c r="N56" i="5" s="1"/>
  <c r="AH56" i="5" s="1"/>
  <c r="N72" i="5" s="1"/>
  <c r="AH72" i="5" s="1"/>
  <c r="AI24" i="5"/>
  <c r="AJ24" i="5"/>
  <c r="Q40" i="5"/>
  <c r="AK40" i="5" s="1"/>
  <c r="Q56" i="5" s="1"/>
  <c r="AK56" i="5" s="1"/>
  <c r="Q72" i="5" s="1"/>
  <c r="AK72" i="5" s="1"/>
  <c r="AL24" i="5"/>
  <c r="X25" i="5"/>
  <c r="Y25" i="5"/>
  <c r="Z25" i="5"/>
  <c r="F41" i="5" s="1"/>
  <c r="F57" i="5" s="1"/>
  <c r="Z57" i="5" s="1"/>
  <c r="F73" i="5" s="1"/>
  <c r="Z73" i="5" s="1"/>
  <c r="AA25" i="5"/>
  <c r="AB25" i="5"/>
  <c r="H41" i="5" s="1"/>
  <c r="AB41" i="5" s="1"/>
  <c r="H57" i="5" s="1"/>
  <c r="AB57" i="5" s="1"/>
  <c r="H73" i="5" s="1"/>
  <c r="AB73" i="5" s="1"/>
  <c r="I41" i="5"/>
  <c r="AC41" i="5" s="1"/>
  <c r="I57" i="5" s="1"/>
  <c r="AC57" i="5" s="1"/>
  <c r="I73" i="5" s="1"/>
  <c r="AC73" i="5" s="1"/>
  <c r="AD25" i="5"/>
  <c r="K41" i="5"/>
  <c r="K57" i="5" s="1"/>
  <c r="K73" i="5" s="1"/>
  <c r="AF25" i="5"/>
  <c r="AG25" i="5"/>
  <c r="AH25" i="5"/>
  <c r="N41" i="5" s="1"/>
  <c r="N57" i="5" s="1"/>
  <c r="AH57" i="5" s="1"/>
  <c r="N73" i="5" s="1"/>
  <c r="AH73" i="5" s="1"/>
  <c r="AI25" i="5"/>
  <c r="AJ25" i="5"/>
  <c r="P41" i="5" s="1"/>
  <c r="AJ41" i="5" s="1"/>
  <c r="P57" i="5" s="1"/>
  <c r="AJ57" i="5" s="1"/>
  <c r="P73" i="5" s="1"/>
  <c r="AJ73" i="5" s="1"/>
  <c r="Q41" i="5"/>
  <c r="AK41" i="5" s="1"/>
  <c r="Q57" i="5" s="1"/>
  <c r="AK57" i="5" s="1"/>
  <c r="Q73" i="5" s="1"/>
  <c r="AK73" i="5" s="1"/>
  <c r="AL25" i="5"/>
  <c r="X26" i="5"/>
  <c r="Y26" i="5"/>
  <c r="Z26" i="5"/>
  <c r="F42" i="5" s="1"/>
  <c r="F58" i="5" s="1"/>
  <c r="Z58" i="5" s="1"/>
  <c r="F74" i="5" s="1"/>
  <c r="Z74" i="5" s="1"/>
  <c r="AA26" i="5"/>
  <c r="AB26" i="5"/>
  <c r="H42" i="5" s="1"/>
  <c r="AB42" i="5" s="1"/>
  <c r="H58" i="5" s="1"/>
  <c r="AB58" i="5" s="1"/>
  <c r="H74" i="5" s="1"/>
  <c r="AB74" i="5" s="1"/>
  <c r="I42" i="5"/>
  <c r="AC42" i="5" s="1"/>
  <c r="I58" i="5" s="1"/>
  <c r="AC58" i="5" s="1"/>
  <c r="I74" i="5" s="1"/>
  <c r="AC74" i="5" s="1"/>
  <c r="AD26" i="5"/>
  <c r="AF26" i="5"/>
  <c r="AG26" i="5"/>
  <c r="AH26" i="5"/>
  <c r="N42" i="5" s="1"/>
  <c r="N58" i="5" s="1"/>
  <c r="AH58" i="5" s="1"/>
  <c r="N74" i="5" s="1"/>
  <c r="AH74" i="5" s="1"/>
  <c r="AI26" i="5"/>
  <c r="AJ26" i="5"/>
  <c r="Q42" i="5"/>
  <c r="AK42" i="5" s="1"/>
  <c r="Q58" i="5" s="1"/>
  <c r="AK58" i="5" s="1"/>
  <c r="Q74" i="5" s="1"/>
  <c r="AK74" i="5" s="1"/>
  <c r="AL26" i="5"/>
  <c r="X27" i="5"/>
  <c r="Y27" i="5"/>
  <c r="Z27" i="5"/>
  <c r="F43" i="5" s="1"/>
  <c r="F59" i="5" s="1"/>
  <c r="Z59" i="5" s="1"/>
  <c r="F75" i="5" s="1"/>
  <c r="Z75" i="5" s="1"/>
  <c r="AA27" i="5"/>
  <c r="AB27" i="5"/>
  <c r="H43" i="5" s="1"/>
  <c r="AB43" i="5" s="1"/>
  <c r="H59" i="5" s="1"/>
  <c r="AB59" i="5" s="1"/>
  <c r="H75" i="5" s="1"/>
  <c r="AB75" i="5" s="1"/>
  <c r="I43" i="5"/>
  <c r="AC43" i="5" s="1"/>
  <c r="I59" i="5" s="1"/>
  <c r="AC59" i="5" s="1"/>
  <c r="I75" i="5" s="1"/>
  <c r="AC75" i="5" s="1"/>
  <c r="AD27" i="5"/>
  <c r="AF27" i="5"/>
  <c r="AG27" i="5"/>
  <c r="AH27" i="5"/>
  <c r="N43" i="5" s="1"/>
  <c r="N59" i="5" s="1"/>
  <c r="AH59" i="5" s="1"/>
  <c r="N75" i="5" s="1"/>
  <c r="AH75" i="5" s="1"/>
  <c r="AI27" i="5"/>
  <c r="AJ27" i="5"/>
  <c r="P43" i="5" s="1"/>
  <c r="AJ43" i="5" s="1"/>
  <c r="P59" i="5" s="1"/>
  <c r="AJ59" i="5" s="1"/>
  <c r="P75" i="5" s="1"/>
  <c r="AJ75" i="5" s="1"/>
  <c r="Q43" i="5"/>
  <c r="AK43" i="5" s="1"/>
  <c r="Q59" i="5" s="1"/>
  <c r="AK59" i="5" s="1"/>
  <c r="Q75" i="5" s="1"/>
  <c r="AK75" i="5" s="1"/>
  <c r="AL27" i="5"/>
  <c r="X28" i="5"/>
  <c r="Y28" i="5"/>
  <c r="Z28" i="5"/>
  <c r="AA28" i="5"/>
  <c r="G44" i="5" s="1"/>
  <c r="AA44" i="5" s="1"/>
  <c r="G60" i="5" s="1"/>
  <c r="G76" i="5" s="1"/>
  <c r="AA76" i="5" s="1"/>
  <c r="AB28" i="5"/>
  <c r="H44" i="5" s="1"/>
  <c r="AB44" i="5" s="1"/>
  <c r="H60" i="5" s="1"/>
  <c r="AB60" i="5" s="1"/>
  <c r="H76" i="5" s="1"/>
  <c r="AB76" i="5" s="1"/>
  <c r="I44" i="5"/>
  <c r="AC44" i="5" s="1"/>
  <c r="I60" i="5" s="1"/>
  <c r="AC60" i="5" s="1"/>
  <c r="I76" i="5" s="1"/>
  <c r="AC76" i="5" s="1"/>
  <c r="AD28" i="5"/>
  <c r="K44" i="5"/>
  <c r="K60" i="5" s="1"/>
  <c r="K76" i="5" s="1"/>
  <c r="AF28" i="5"/>
  <c r="AG28" i="5"/>
  <c r="AH28" i="5"/>
  <c r="AI28" i="5"/>
  <c r="O44" i="5" s="1"/>
  <c r="AI44" i="5" s="1"/>
  <c r="O60" i="5" s="1"/>
  <c r="O76" i="5" s="1"/>
  <c r="AI76" i="5" s="1"/>
  <c r="AJ28" i="5"/>
  <c r="P44" i="5" s="1"/>
  <c r="AJ44" i="5" s="1"/>
  <c r="P60" i="5" s="1"/>
  <c r="AJ60" i="5" s="1"/>
  <c r="P76" i="5" s="1"/>
  <c r="AJ76" i="5" s="1"/>
  <c r="Q44" i="5"/>
  <c r="AK44" i="5" s="1"/>
  <c r="Q60" i="5" s="1"/>
  <c r="AK60" i="5" s="1"/>
  <c r="Q76" i="5" s="1"/>
  <c r="AK76" i="5" s="1"/>
  <c r="AL28" i="5"/>
  <c r="X29" i="5"/>
  <c r="Y29" i="5"/>
  <c r="Z29" i="5"/>
  <c r="F45" i="5" s="1"/>
  <c r="F61" i="5" s="1"/>
  <c r="Z61" i="5" s="1"/>
  <c r="F77" i="5" s="1"/>
  <c r="Z77" i="5" s="1"/>
  <c r="AA29" i="5"/>
  <c r="G45" i="5" s="1"/>
  <c r="AA45" i="5" s="1"/>
  <c r="G61" i="5" s="1"/>
  <c r="G77" i="5" s="1"/>
  <c r="AA77" i="5" s="1"/>
  <c r="AB29" i="5"/>
  <c r="H45" i="5" s="1"/>
  <c r="AB45" i="5" s="1"/>
  <c r="H61" i="5" s="1"/>
  <c r="AB61" i="5" s="1"/>
  <c r="H77" i="5" s="1"/>
  <c r="AB77" i="5" s="1"/>
  <c r="I45" i="5"/>
  <c r="AC45" i="5" s="1"/>
  <c r="I61" i="5" s="1"/>
  <c r="AC61" i="5" s="1"/>
  <c r="I77" i="5" s="1"/>
  <c r="AC77" i="5" s="1"/>
  <c r="AD29" i="5"/>
  <c r="AF29" i="5"/>
  <c r="AG29" i="5"/>
  <c r="AH29" i="5"/>
  <c r="AI29" i="5"/>
  <c r="AJ29" i="5"/>
  <c r="P45" i="5" s="1"/>
  <c r="AJ45" i="5" s="1"/>
  <c r="P61" i="5" s="1"/>
  <c r="AJ61" i="5" s="1"/>
  <c r="P77" i="5" s="1"/>
  <c r="AJ77" i="5" s="1"/>
  <c r="Q45" i="5"/>
  <c r="AK45" i="5" s="1"/>
  <c r="Q61" i="5" s="1"/>
  <c r="AK61" i="5" s="1"/>
  <c r="Q77" i="5" s="1"/>
  <c r="AK77" i="5" s="1"/>
  <c r="AL29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G19" i="5"/>
  <c r="AH19" i="5"/>
  <c r="AI19" i="5"/>
  <c r="AJ19" i="5"/>
  <c r="AK19" i="5"/>
  <c r="AL19" i="5"/>
  <c r="AF19" i="5"/>
  <c r="AE19" i="5"/>
  <c r="Y19" i="5"/>
  <c r="Z19" i="5"/>
  <c r="AA19" i="5"/>
  <c r="AB19" i="5"/>
  <c r="AC19" i="5"/>
  <c r="AD19" i="5"/>
  <c r="X19" i="5"/>
  <c r="AF286" i="16" l="1"/>
  <c r="AE286" i="16"/>
  <c r="C255" i="16"/>
  <c r="B254" i="16"/>
  <c r="Z271" i="16"/>
  <c r="Y271" i="16"/>
  <c r="AI276" i="16"/>
  <c r="AH276" i="16"/>
  <c r="AB277" i="16"/>
  <c r="AC277" i="16"/>
  <c r="AH195" i="13"/>
  <c r="AI195" i="13"/>
  <c r="AE122" i="13"/>
  <c r="AF122" i="13"/>
  <c r="AB113" i="13"/>
  <c r="AC113" i="13"/>
  <c r="Z108" i="13"/>
  <c r="Y108" i="13"/>
  <c r="C93" i="13"/>
  <c r="B92" i="13"/>
  <c r="Q72" i="10"/>
  <c r="AK72" i="10" s="1"/>
  <c r="AK88" i="10" s="1"/>
  <c r="Q75" i="10"/>
  <c r="AK75" i="10" s="1"/>
  <c r="P84" i="10"/>
  <c r="AJ84" i="10" s="1"/>
  <c r="J71" i="10"/>
  <c r="AD71" i="10" s="1"/>
  <c r="J88" i="10" s="1"/>
  <c r="R71" i="10"/>
  <c r="AL71" i="10" s="1"/>
  <c r="J73" i="10"/>
  <c r="AD73" i="10" s="1"/>
  <c r="R73" i="10"/>
  <c r="AL73" i="10" s="1"/>
  <c r="J75" i="10"/>
  <c r="AD75" i="10" s="1"/>
  <c r="R75" i="10"/>
  <c r="AL75" i="10" s="1"/>
  <c r="I76" i="10"/>
  <c r="AC76" i="10" s="1"/>
  <c r="I93" i="10" s="1"/>
  <c r="AC93" i="10" s="1"/>
  <c r="AK76" i="10"/>
  <c r="Q76" i="10"/>
  <c r="I79" i="10"/>
  <c r="AC79" i="10" s="1"/>
  <c r="I96" i="10" s="1"/>
  <c r="AC96" i="10" s="1"/>
  <c r="Q79" i="10"/>
  <c r="AK79" i="10" s="1"/>
  <c r="I80" i="10"/>
  <c r="AC80" i="10" s="1"/>
  <c r="I97" i="10" s="1"/>
  <c r="AC97" i="10" s="1"/>
  <c r="AK80" i="10"/>
  <c r="Q80" i="10"/>
  <c r="I81" i="10"/>
  <c r="AC81" i="10" s="1"/>
  <c r="I98" i="10" s="1"/>
  <c r="AC98" i="10" s="1"/>
  <c r="Q81" i="10"/>
  <c r="AK81" i="10" s="1"/>
  <c r="I82" i="10"/>
  <c r="AC82" i="10" s="1"/>
  <c r="AC99" i="10" s="1"/>
  <c r="AK82" i="10"/>
  <c r="Q82" i="10"/>
  <c r="I83" i="10"/>
  <c r="AC83" i="10" s="1"/>
  <c r="AC100" i="10" s="1"/>
  <c r="Q83" i="10"/>
  <c r="AK83" i="10" s="1"/>
  <c r="AK99" i="10" s="1"/>
  <c r="I84" i="10"/>
  <c r="AC84" i="10" s="1"/>
  <c r="AC101" i="10" s="1"/>
  <c r="AK84" i="10"/>
  <c r="AK100" i="10" s="1"/>
  <c r="Q84" i="10"/>
  <c r="I72" i="10"/>
  <c r="AC72" i="10" s="1"/>
  <c r="I89" i="10" s="1"/>
  <c r="AC89" i="10" s="1"/>
  <c r="Q73" i="10"/>
  <c r="AK73" i="10" s="1"/>
  <c r="P79" i="10"/>
  <c r="AJ79" i="10" s="1"/>
  <c r="AB84" i="10"/>
  <c r="H84" i="10"/>
  <c r="K72" i="10"/>
  <c r="AE72" i="10" s="1"/>
  <c r="AE88" i="10" s="1"/>
  <c r="K73" i="10"/>
  <c r="AE73" i="10" s="1"/>
  <c r="AE89" i="10" s="1"/>
  <c r="K74" i="10"/>
  <c r="AE74" i="10" s="1"/>
  <c r="AE90" i="10" s="1"/>
  <c r="AE75" i="10"/>
  <c r="AE91" i="10" s="1"/>
  <c r="K75" i="10"/>
  <c r="J76" i="10"/>
  <c r="AD76" i="10" s="1"/>
  <c r="J93" i="10" s="1"/>
  <c r="R76" i="10"/>
  <c r="AL76" i="10" s="1"/>
  <c r="J79" i="10"/>
  <c r="AD79" i="10" s="1"/>
  <c r="J96" i="10" s="1"/>
  <c r="AL79" i="10"/>
  <c r="R79" i="10"/>
  <c r="J80" i="10"/>
  <c r="AD80" i="10" s="1"/>
  <c r="J97" i="10" s="1"/>
  <c r="R80" i="10"/>
  <c r="AL80" i="10" s="1"/>
  <c r="J81" i="10"/>
  <c r="AD81" i="10" s="1"/>
  <c r="J98" i="10" s="1"/>
  <c r="AL81" i="10"/>
  <c r="R81" i="10"/>
  <c r="J82" i="10"/>
  <c r="AD82" i="10" s="1"/>
  <c r="J99" i="10" s="1"/>
  <c r="R82" i="10"/>
  <c r="AL82" i="10" s="1"/>
  <c r="J83" i="10"/>
  <c r="AD83" i="10" s="1"/>
  <c r="J100" i="10" s="1"/>
  <c r="AL83" i="10"/>
  <c r="R83" i="10"/>
  <c r="J84" i="10"/>
  <c r="AD84" i="10" s="1"/>
  <c r="J101" i="10" s="1"/>
  <c r="R84" i="10"/>
  <c r="AL84" i="10" s="1"/>
  <c r="I70" i="10"/>
  <c r="AC70" i="10" s="1"/>
  <c r="I87" i="10" s="1"/>
  <c r="AC87" i="10" s="1"/>
  <c r="AK74" i="10"/>
  <c r="Q74" i="10"/>
  <c r="H79" i="10"/>
  <c r="AB79" i="10" s="1"/>
  <c r="H96" i="10" s="1"/>
  <c r="P83" i="10"/>
  <c r="AJ83" i="10" s="1"/>
  <c r="D71" i="10"/>
  <c r="X71" i="10" s="1"/>
  <c r="D88" i="10" s="1"/>
  <c r="X88" i="10" s="1"/>
  <c r="X72" i="10"/>
  <c r="D89" i="10" s="1"/>
  <c r="X89" i="10" s="1"/>
  <c r="D72" i="10"/>
  <c r="D73" i="10"/>
  <c r="X73" i="10" s="1"/>
  <c r="D90" i="10" s="1"/>
  <c r="X90" i="10" s="1"/>
  <c r="D74" i="10"/>
  <c r="X74" i="10" s="1"/>
  <c r="D91" i="10" s="1"/>
  <c r="X91" i="10" s="1"/>
  <c r="D75" i="10"/>
  <c r="X75" i="10" s="1"/>
  <c r="D92" i="10" s="1"/>
  <c r="X92" i="10" s="1"/>
  <c r="AE76" i="10"/>
  <c r="AE92" i="10" s="1"/>
  <c r="K76" i="10"/>
  <c r="K79" i="10"/>
  <c r="AE79" i="10" s="1"/>
  <c r="AE95" i="10" s="1"/>
  <c r="K80" i="10"/>
  <c r="AE80" i="10" s="1"/>
  <c r="AE96" i="10" s="1"/>
  <c r="K81" i="10"/>
  <c r="AE81" i="10" s="1"/>
  <c r="AE97" i="10" s="1"/>
  <c r="AE82" i="10"/>
  <c r="AE98" i="10" s="1"/>
  <c r="K82" i="10"/>
  <c r="K83" i="10"/>
  <c r="AE83" i="10" s="1"/>
  <c r="AE99" i="10" s="1"/>
  <c r="K84" i="10"/>
  <c r="AE84" i="10" s="1"/>
  <c r="AE100" i="10" s="1"/>
  <c r="H83" i="10"/>
  <c r="AB83" i="10" s="1"/>
  <c r="Y73" i="10"/>
  <c r="Y90" i="10" s="1"/>
  <c r="E73" i="10"/>
  <c r="E75" i="10"/>
  <c r="Y75" i="10" s="1"/>
  <c r="Y92" i="10" s="1"/>
  <c r="D76" i="10"/>
  <c r="X76" i="10" s="1"/>
  <c r="D93" i="10" s="1"/>
  <c r="X93" i="10" s="1"/>
  <c r="D79" i="10"/>
  <c r="X79" i="10" s="1"/>
  <c r="D96" i="10" s="1"/>
  <c r="X96" i="10" s="1"/>
  <c r="X80" i="10"/>
  <c r="D97" i="10" s="1"/>
  <c r="X97" i="10" s="1"/>
  <c r="D80" i="10"/>
  <c r="D81" i="10"/>
  <c r="X81" i="10" s="1"/>
  <c r="D98" i="10" s="1"/>
  <c r="X98" i="10" s="1"/>
  <c r="D82" i="10"/>
  <c r="X82" i="10" s="1"/>
  <c r="D99" i="10" s="1"/>
  <c r="X99" i="10" s="1"/>
  <c r="D83" i="10"/>
  <c r="X83" i="10" s="1"/>
  <c r="D100" i="10" s="1"/>
  <c r="X100" i="10" s="1"/>
  <c r="X84" i="10"/>
  <c r="D101" i="10" s="1"/>
  <c r="X101" i="10" s="1"/>
  <c r="D84" i="10"/>
  <c r="Q71" i="10"/>
  <c r="AK71" i="10" s="1"/>
  <c r="AK87" i="10" s="1"/>
  <c r="I73" i="10"/>
  <c r="AC73" i="10" s="1"/>
  <c r="I90" i="10" s="1"/>
  <c r="AC90" i="10" s="1"/>
  <c r="H76" i="10"/>
  <c r="AB76" i="10" s="1"/>
  <c r="H93" i="10" s="1"/>
  <c r="AB81" i="10"/>
  <c r="H98" i="10" s="1"/>
  <c r="H81" i="10"/>
  <c r="P81" i="10"/>
  <c r="AJ81" i="10" s="1"/>
  <c r="F70" i="10"/>
  <c r="Z70" i="10" s="1"/>
  <c r="F87" i="10" s="1"/>
  <c r="Z87" i="10" s="1"/>
  <c r="N70" i="10"/>
  <c r="Z72" i="10"/>
  <c r="F89" i="10" s="1"/>
  <c r="Z89" i="10" s="1"/>
  <c r="F72" i="10"/>
  <c r="N72" i="10"/>
  <c r="AH72" i="10" s="1"/>
  <c r="AH88" i="10" s="1"/>
  <c r="F73" i="10"/>
  <c r="Z73" i="10" s="1"/>
  <c r="F90" i="10" s="1"/>
  <c r="Z90" i="10" s="1"/>
  <c r="N73" i="10"/>
  <c r="AH73" i="10" s="1"/>
  <c r="Z75" i="10"/>
  <c r="Z92" i="10" s="1"/>
  <c r="F75" i="10"/>
  <c r="N75" i="10"/>
  <c r="AH75" i="10" s="1"/>
  <c r="AG96" i="10"/>
  <c r="E82" i="10"/>
  <c r="Y82" i="10" s="1"/>
  <c r="E99" i="10" s="1"/>
  <c r="Y99" i="10" s="1"/>
  <c r="AG82" i="10"/>
  <c r="AG98" i="10" s="1"/>
  <c r="M82" i="10"/>
  <c r="E83" i="10"/>
  <c r="Y83" i="10" s="1"/>
  <c r="E100" i="10" s="1"/>
  <c r="Y100" i="10" s="1"/>
  <c r="M83" i="10"/>
  <c r="AG83" i="10" s="1"/>
  <c r="AG99" i="10" s="1"/>
  <c r="E84" i="10"/>
  <c r="Y84" i="10" s="1"/>
  <c r="E101" i="10" s="1"/>
  <c r="Y101" i="10" s="1"/>
  <c r="AG84" i="10"/>
  <c r="M84" i="10"/>
  <c r="Q70" i="10"/>
  <c r="AK70" i="10" s="1"/>
  <c r="I74" i="10"/>
  <c r="AC74" i="10" s="1"/>
  <c r="I91" i="10" s="1"/>
  <c r="AC91" i="10" s="1"/>
  <c r="P76" i="10"/>
  <c r="AJ76" i="10" s="1"/>
  <c r="AJ80" i="10"/>
  <c r="P80" i="10"/>
  <c r="H82" i="10"/>
  <c r="AB82" i="10" s="1"/>
  <c r="G70" i="10"/>
  <c r="AA70" i="10" s="1"/>
  <c r="G87" i="10" s="1"/>
  <c r="AA87" i="10" s="1"/>
  <c r="O70" i="10"/>
  <c r="AI70" i="10" s="1"/>
  <c r="AA71" i="10"/>
  <c r="G88" i="10" s="1"/>
  <c r="AA88" i="10" s="1"/>
  <c r="G71" i="10"/>
  <c r="O71" i="10"/>
  <c r="AI71" i="10" s="1"/>
  <c r="AI87" i="10" s="1"/>
  <c r="G73" i="10"/>
  <c r="AA73" i="10" s="1"/>
  <c r="AA90" i="10" s="1"/>
  <c r="O73" i="10"/>
  <c r="AI73" i="10" s="1"/>
  <c r="AA74" i="10"/>
  <c r="G91" i="10" s="1"/>
  <c r="AA91" i="10" s="1"/>
  <c r="G74" i="10"/>
  <c r="O74" i="10"/>
  <c r="AI74" i="10" s="1"/>
  <c r="G75" i="10"/>
  <c r="AA75" i="10" s="1"/>
  <c r="G92" i="10" s="1"/>
  <c r="AA92" i="10" s="1"/>
  <c r="O75" i="10"/>
  <c r="AI75" i="10" s="1"/>
  <c r="AI91" i="10" s="1"/>
  <c r="F82" i="10"/>
  <c r="Z82" i="10" s="1"/>
  <c r="Z99" i="10" s="1"/>
  <c r="AH82" i="10"/>
  <c r="AH98" i="10" s="1"/>
  <c r="N82" i="10"/>
  <c r="Z83" i="10"/>
  <c r="Z100" i="10" s="1"/>
  <c r="F83" i="10"/>
  <c r="N83" i="10"/>
  <c r="AH83" i="10" s="1"/>
  <c r="AH99" i="10" s="1"/>
  <c r="F84" i="10"/>
  <c r="Z84" i="10" s="1"/>
  <c r="Z101" i="10" s="1"/>
  <c r="AH84" i="10"/>
  <c r="AH100" i="10" s="1"/>
  <c r="N84" i="10"/>
  <c r="AC71" i="10"/>
  <c r="I88" i="10" s="1"/>
  <c r="AC88" i="10" s="1"/>
  <c r="I71" i="10"/>
  <c r="I75" i="10"/>
  <c r="AC75" i="10" s="1"/>
  <c r="I92" i="10" s="1"/>
  <c r="AC92" i="10" s="1"/>
  <c r="H80" i="10"/>
  <c r="AB80" i="10" s="1"/>
  <c r="H97" i="10" s="1"/>
  <c r="AJ82" i="10"/>
  <c r="P82" i="10"/>
  <c r="AB70" i="10"/>
  <c r="H87" i="10" s="1"/>
  <c r="AB87" i="10" s="1"/>
  <c r="H70" i="10"/>
  <c r="P70" i="10"/>
  <c r="AJ70" i="10" s="1"/>
  <c r="H71" i="10"/>
  <c r="AB71" i="10" s="1"/>
  <c r="H88" i="10" s="1"/>
  <c r="AJ71" i="10"/>
  <c r="AJ87" i="10" s="1"/>
  <c r="P71" i="10"/>
  <c r="AB73" i="10"/>
  <c r="H73" i="10"/>
  <c r="P73" i="10"/>
  <c r="AJ73" i="10" s="1"/>
  <c r="H75" i="10"/>
  <c r="AB75" i="10" s="1"/>
  <c r="AJ75" i="10"/>
  <c r="P75" i="10"/>
  <c r="AA76" i="10"/>
  <c r="G93" i="10" s="1"/>
  <c r="AA93" i="10" s="1"/>
  <c r="G76" i="10"/>
  <c r="O76" i="10"/>
  <c r="AI76" i="10" s="1"/>
  <c r="G79" i="10"/>
  <c r="AA79" i="10" s="1"/>
  <c r="G96" i="10" s="1"/>
  <c r="AA96" i="10" s="1"/>
  <c r="AA80" i="10"/>
  <c r="G97" i="10" s="1"/>
  <c r="AA97" i="10" s="1"/>
  <c r="G80" i="10"/>
  <c r="AA81" i="10"/>
  <c r="G98" i="10" s="1"/>
  <c r="AA98" i="10" s="1"/>
  <c r="G81" i="10"/>
  <c r="G82" i="10"/>
  <c r="AA82" i="10" s="1"/>
  <c r="AA99" i="10" s="1"/>
  <c r="O82" i="10"/>
  <c r="AI82" i="10" s="1"/>
  <c r="AI98" i="10" s="1"/>
  <c r="AA83" i="10"/>
  <c r="AA100" i="10" s="1"/>
  <c r="G83" i="10"/>
  <c r="AI83" i="10"/>
  <c r="AI99" i="10" s="1"/>
  <c r="O83" i="10"/>
  <c r="G84" i="10"/>
  <c r="AA84" i="10" s="1"/>
  <c r="AA101" i="10" s="1"/>
  <c r="O84" i="10"/>
  <c r="AI84" i="10" s="1"/>
  <c r="AI100" i="10" s="1"/>
  <c r="AH54" i="10"/>
  <c r="AH62" i="10"/>
  <c r="AH63" i="10"/>
  <c r="AH64" i="10"/>
  <c r="I44" i="10"/>
  <c r="AC44" i="10" s="1"/>
  <c r="I43" i="10"/>
  <c r="AC43" i="10" s="1"/>
  <c r="Q44" i="10"/>
  <c r="AK44" i="10" s="1"/>
  <c r="AK61" i="10" s="1"/>
  <c r="Q43" i="10"/>
  <c r="J44" i="10"/>
  <c r="AD44" i="10" s="1"/>
  <c r="J61" i="10" s="1"/>
  <c r="AD61" i="10" s="1"/>
  <c r="J43" i="10"/>
  <c r="AD43" i="10" s="1"/>
  <c r="R44" i="10"/>
  <c r="AL44" i="10" s="1"/>
  <c r="R61" i="10" s="1"/>
  <c r="AL61" i="10" s="1"/>
  <c r="R43" i="10"/>
  <c r="AL43" i="10" s="1"/>
  <c r="D44" i="10"/>
  <c r="X44" i="10" s="1"/>
  <c r="D43" i="10"/>
  <c r="X43" i="10" s="1"/>
  <c r="L44" i="10"/>
  <c r="L43" i="10"/>
  <c r="AF43" i="10" s="1"/>
  <c r="E44" i="10"/>
  <c r="Y44" i="10" s="1"/>
  <c r="E43" i="10"/>
  <c r="Y43" i="10" s="1"/>
  <c r="M44" i="10"/>
  <c r="AG44" i="10" s="1"/>
  <c r="AG61" i="10" s="1"/>
  <c r="M78" i="10" s="1"/>
  <c r="AG78" i="10" s="1"/>
  <c r="AG94" i="10" s="1"/>
  <c r="M43" i="10"/>
  <c r="AG43" i="10" s="1"/>
  <c r="F44" i="10"/>
  <c r="Z44" i="10" s="1"/>
  <c r="F43" i="10"/>
  <c r="Z43" i="10" s="1"/>
  <c r="N44" i="10"/>
  <c r="AH44" i="10" s="1"/>
  <c r="N43" i="10"/>
  <c r="AH43" i="10" s="1"/>
  <c r="K44" i="10"/>
  <c r="AE44" i="10" s="1"/>
  <c r="K61" i="10" s="1"/>
  <c r="AE61" i="10" s="1"/>
  <c r="K43" i="10"/>
  <c r="AE43" i="10" s="1"/>
  <c r="G44" i="10"/>
  <c r="AA44" i="10" s="1"/>
  <c r="G61" i="10" s="1"/>
  <c r="AA61" i="10" s="1"/>
  <c r="G43" i="10"/>
  <c r="AA43" i="10" s="1"/>
  <c r="O44" i="10"/>
  <c r="AI44" i="10" s="1"/>
  <c r="O43" i="10"/>
  <c r="AI43" i="10" s="1"/>
  <c r="H44" i="10"/>
  <c r="AB44" i="10" s="1"/>
  <c r="H43" i="10"/>
  <c r="AB43" i="10" s="1"/>
  <c r="P44" i="10"/>
  <c r="AJ44" i="10" s="1"/>
  <c r="P43" i="10"/>
  <c r="AJ43" i="10" s="1"/>
  <c r="AC61" i="10"/>
  <c r="AC60" i="10"/>
  <c r="I77" i="10" s="1"/>
  <c r="D61" i="10"/>
  <c r="X61" i="10" s="1"/>
  <c r="D60" i="10"/>
  <c r="X60" i="10" s="1"/>
  <c r="D77" i="10" s="1"/>
  <c r="Y61" i="10"/>
  <c r="E78" i="10" s="1"/>
  <c r="Y60" i="10"/>
  <c r="E77" i="10" s="1"/>
  <c r="AG60" i="10"/>
  <c r="M77" i="10" s="1"/>
  <c r="AG77" i="10" s="1"/>
  <c r="AG93" i="10" s="1"/>
  <c r="Z77" i="10"/>
  <c r="F94" i="10" s="1"/>
  <c r="Z94" i="10" s="1"/>
  <c r="AH77" i="10"/>
  <c r="AH93" i="10" s="1"/>
  <c r="O61" i="10"/>
  <c r="AI61" i="10" s="1"/>
  <c r="O60" i="10"/>
  <c r="AI60" i="10" s="1"/>
  <c r="O77" i="10" s="1"/>
  <c r="AB61" i="10"/>
  <c r="AB60" i="10"/>
  <c r="H77" i="10" s="1"/>
  <c r="AJ61" i="10"/>
  <c r="AJ60" i="10"/>
  <c r="P77" i="10" s="1"/>
  <c r="AI47" i="10"/>
  <c r="O64" i="10" s="1"/>
  <c r="AI45" i="10"/>
  <c r="O62" i="10" s="1"/>
  <c r="AI62" i="10" s="1"/>
  <c r="AI46" i="10"/>
  <c r="O63" i="10" s="1"/>
  <c r="AI63" i="10" s="1"/>
  <c r="AM20" i="10"/>
  <c r="AP24" i="10"/>
  <c r="AP14" i="10" s="1"/>
  <c r="AM30" i="10"/>
  <c r="K37" i="10"/>
  <c r="AE37" i="10" s="1"/>
  <c r="K54" i="10" s="1"/>
  <c r="AE54" i="10" s="1"/>
  <c r="AE17" i="10"/>
  <c r="L36" i="10"/>
  <c r="AM19" i="10"/>
  <c r="K53" i="10"/>
  <c r="K1" i="10"/>
  <c r="AM23" i="10"/>
  <c r="M45" i="10"/>
  <c r="AG45" i="10" s="1"/>
  <c r="M62" i="10" s="1"/>
  <c r="AG62" i="10" s="1"/>
  <c r="M79" i="10" s="1"/>
  <c r="AG79" i="10" s="1"/>
  <c r="AG95" i="10" s="1"/>
  <c r="AM28" i="10"/>
  <c r="AF37" i="10"/>
  <c r="S37" i="10"/>
  <c r="AM21" i="10"/>
  <c r="AM22" i="10"/>
  <c r="L39" i="10"/>
  <c r="AM24" i="10"/>
  <c r="L57" i="10"/>
  <c r="AM40" i="10"/>
  <c r="AM27" i="10"/>
  <c r="L55" i="10"/>
  <c r="AM38" i="10"/>
  <c r="AF41" i="10"/>
  <c r="S41" i="10"/>
  <c r="L42" i="10"/>
  <c r="AM25" i="10"/>
  <c r="AF44" i="10"/>
  <c r="L60" i="10" s="1"/>
  <c r="AF60" i="10" s="1"/>
  <c r="L77" i="10" s="1"/>
  <c r="AF62" i="10"/>
  <c r="L79" i="10" s="1"/>
  <c r="L46" i="10"/>
  <c r="AM29" i="10"/>
  <c r="AF64" i="10"/>
  <c r="L81" i="10" s="1"/>
  <c r="AM31" i="10"/>
  <c r="S47" i="10"/>
  <c r="AM47" i="10"/>
  <c r="S48" i="10"/>
  <c r="AM48" i="10"/>
  <c r="S49" i="10"/>
  <c r="AM49" i="10"/>
  <c r="S50" i="10"/>
  <c r="AM50" i="10"/>
  <c r="AF65" i="10"/>
  <c r="L82" i="10" s="1"/>
  <c r="S82" i="10" s="1"/>
  <c r="S65" i="10"/>
  <c r="AM32" i="10"/>
  <c r="AF66" i="10"/>
  <c r="L83" i="10" s="1"/>
  <c r="S66" i="10"/>
  <c r="AM33" i="10"/>
  <c r="AF67" i="10"/>
  <c r="L84" i="10" s="1"/>
  <c r="S84" i="10" s="1"/>
  <c r="S67" i="10"/>
  <c r="S38" i="10"/>
  <c r="S40" i="10"/>
  <c r="F56" i="5"/>
  <c r="Z56" i="5" s="1"/>
  <c r="F72" i="5" s="1"/>
  <c r="Z72" i="5" s="1"/>
  <c r="AF36" i="7"/>
  <c r="S36" i="7"/>
  <c r="AF37" i="7"/>
  <c r="S37" i="7"/>
  <c r="AF38" i="7"/>
  <c r="S38" i="7"/>
  <c r="AM23" i="7"/>
  <c r="L39" i="7"/>
  <c r="AF40" i="7"/>
  <c r="S40" i="7"/>
  <c r="S43" i="7"/>
  <c r="AF43" i="7"/>
  <c r="L62" i="7"/>
  <c r="AM46" i="7"/>
  <c r="S64" i="7"/>
  <c r="M38" i="7"/>
  <c r="AG38" i="7" s="1"/>
  <c r="M54" i="7" s="1"/>
  <c r="AG54" i="7" s="1"/>
  <c r="M70" i="7" s="1"/>
  <c r="AG70" i="7" s="1"/>
  <c r="AM22" i="7"/>
  <c r="P41" i="7"/>
  <c r="AJ41" i="7" s="1"/>
  <c r="P57" i="7" s="1"/>
  <c r="AJ57" i="7" s="1"/>
  <c r="P73" i="7" s="1"/>
  <c r="AJ73" i="7" s="1"/>
  <c r="K51" i="7"/>
  <c r="AE33" i="7"/>
  <c r="S44" i="7"/>
  <c r="AF44" i="7"/>
  <c r="AF41" i="7"/>
  <c r="S41" i="7"/>
  <c r="AM30" i="7"/>
  <c r="AF42" i="7"/>
  <c r="S42" i="7"/>
  <c r="AM27" i="7"/>
  <c r="AM29" i="7"/>
  <c r="AM32" i="7"/>
  <c r="L45" i="7"/>
  <c r="S46" i="7"/>
  <c r="S48" i="7"/>
  <c r="AF35" i="7"/>
  <c r="S35" i="7"/>
  <c r="AE17" i="7"/>
  <c r="AM26" i="7"/>
  <c r="AM28" i="7"/>
  <c r="L47" i="7"/>
  <c r="AM31" i="7"/>
  <c r="AM64" i="7"/>
  <c r="L80" i="7"/>
  <c r="K33" i="7"/>
  <c r="AM20" i="7"/>
  <c r="AM21" i="7"/>
  <c r="Z272" i="16" l="1"/>
  <c r="Y272" i="16"/>
  <c r="AI277" i="16"/>
  <c r="AH277" i="16"/>
  <c r="B255" i="16"/>
  <c r="C256" i="16"/>
  <c r="AC278" i="16"/>
  <c r="AB278" i="16"/>
  <c r="AE287" i="16"/>
  <c r="AF287" i="16"/>
  <c r="AH196" i="13"/>
  <c r="AI196" i="13"/>
  <c r="AE123" i="13"/>
  <c r="AF123" i="13"/>
  <c r="AB114" i="13"/>
  <c r="AC114" i="13"/>
  <c r="Z109" i="13"/>
  <c r="Y109" i="13"/>
  <c r="B93" i="13"/>
  <c r="C94" i="13"/>
  <c r="AH89" i="10"/>
  <c r="J78" i="10"/>
  <c r="AD78" i="10" s="1"/>
  <c r="J95" i="10" s="1"/>
  <c r="AB77" i="10"/>
  <c r="H94" i="10" s="1"/>
  <c r="H78" i="10"/>
  <c r="AB78" i="10" s="1"/>
  <c r="H95" i="10" s="1"/>
  <c r="K60" i="10"/>
  <c r="AE60" i="10" s="1"/>
  <c r="K77" i="10" s="1"/>
  <c r="AE77" i="10" s="1"/>
  <c r="AE93" i="10" s="1"/>
  <c r="Q78" i="10"/>
  <c r="AK78" i="10" s="1"/>
  <c r="K78" i="10"/>
  <c r="AE78" i="10" s="1"/>
  <c r="AE94" i="10" s="1"/>
  <c r="AG100" i="10"/>
  <c r="O80" i="10"/>
  <c r="AI80" i="10" s="1"/>
  <c r="AI96" i="10" s="1"/>
  <c r="AI77" i="10"/>
  <c r="AI93" i="10" s="1"/>
  <c r="O78" i="10"/>
  <c r="AI78" i="10" s="1"/>
  <c r="AI94" i="10" s="1"/>
  <c r="X77" i="10"/>
  <c r="D94" i="10" s="1"/>
  <c r="X94" i="10" s="1"/>
  <c r="D78" i="10"/>
  <c r="X78" i="10" s="1"/>
  <c r="D95" i="10" s="1"/>
  <c r="X95" i="10" s="1"/>
  <c r="S70" i="10"/>
  <c r="K71" i="10"/>
  <c r="AE71" i="10" s="1"/>
  <c r="O79" i="10"/>
  <c r="AI79" i="10" s="1"/>
  <c r="AI95" i="10" s="1"/>
  <c r="N81" i="10"/>
  <c r="AH70" i="10"/>
  <c r="AC77" i="10"/>
  <c r="I94" i="10" s="1"/>
  <c r="AC94" i="10" s="1"/>
  <c r="I78" i="10"/>
  <c r="AC78" i="10" s="1"/>
  <c r="I95" i="10" s="1"/>
  <c r="AC95" i="10" s="1"/>
  <c r="G78" i="10"/>
  <c r="AA78" i="10" s="1"/>
  <c r="G95" i="10" s="1"/>
  <c r="AA95" i="10" s="1"/>
  <c r="AL77" i="10"/>
  <c r="R78" i="10"/>
  <c r="AL78" i="10" s="1"/>
  <c r="N80" i="10"/>
  <c r="AH80" i="10" s="1"/>
  <c r="AH96" i="10" s="1"/>
  <c r="AJ77" i="10"/>
  <c r="P78" i="10"/>
  <c r="AJ78" i="10" s="1"/>
  <c r="N71" i="10"/>
  <c r="AH71" i="10" s="1"/>
  <c r="S83" i="10"/>
  <c r="N79" i="10"/>
  <c r="AH79" i="10" s="1"/>
  <c r="AH95" i="10" s="1"/>
  <c r="G60" i="10"/>
  <c r="AA60" i="10" s="1"/>
  <c r="G77" i="10" s="1"/>
  <c r="AA77" i="10" s="1"/>
  <c r="G94" i="10" s="1"/>
  <c r="AA94" i="10" s="1"/>
  <c r="R60" i="10"/>
  <c r="AL60" i="10" s="1"/>
  <c r="R77" i="10" s="1"/>
  <c r="S44" i="10"/>
  <c r="J60" i="10"/>
  <c r="AD60" i="10" s="1"/>
  <c r="J77" i="10" s="1"/>
  <c r="AD77" i="10" s="1"/>
  <c r="J94" i="10" s="1"/>
  <c r="S43" i="10"/>
  <c r="AK43" i="10"/>
  <c r="AM43" i="10" s="1"/>
  <c r="S60" i="10"/>
  <c r="AK60" i="10"/>
  <c r="AI64" i="10"/>
  <c r="S64" i="10"/>
  <c r="AM64" i="10"/>
  <c r="AF42" i="10"/>
  <c r="S42" i="10"/>
  <c r="AM66" i="10"/>
  <c r="AF39" i="10"/>
  <c r="S39" i="10"/>
  <c r="AF46" i="10"/>
  <c r="S46" i="10"/>
  <c r="L58" i="10"/>
  <c r="AM41" i="10"/>
  <c r="AE34" i="10"/>
  <c r="K34" i="10"/>
  <c r="S62" i="10"/>
  <c r="AF55" i="10"/>
  <c r="L72" i="10" s="1"/>
  <c r="S72" i="10" s="1"/>
  <c r="S55" i="10"/>
  <c r="AE53" i="10"/>
  <c r="K70" i="10" s="1"/>
  <c r="AM67" i="10"/>
  <c r="S45" i="10"/>
  <c r="L54" i="10"/>
  <c r="AM37" i="10"/>
  <c r="AF36" i="10"/>
  <c r="S36" i="10"/>
  <c r="AF57" i="10"/>
  <c r="L74" i="10" s="1"/>
  <c r="S74" i="10" s="1"/>
  <c r="S57" i="10"/>
  <c r="AM62" i="10"/>
  <c r="AM65" i="10"/>
  <c r="AM45" i="10"/>
  <c r="L61" i="10"/>
  <c r="AM44" i="10"/>
  <c r="AF39" i="7"/>
  <c r="S39" i="7"/>
  <c r="AF47" i="7"/>
  <c r="S47" i="7"/>
  <c r="S45" i="7"/>
  <c r="AF45" i="7"/>
  <c r="L57" i="7"/>
  <c r="AM41" i="7"/>
  <c r="AF62" i="7"/>
  <c r="S62" i="7"/>
  <c r="L54" i="7"/>
  <c r="AM38" i="7"/>
  <c r="L59" i="7"/>
  <c r="AM43" i="7"/>
  <c r="AE51" i="7"/>
  <c r="K49" i="7"/>
  <c r="L53" i="7"/>
  <c r="AM37" i="7"/>
  <c r="S80" i="7"/>
  <c r="AF80" i="7"/>
  <c r="AM80" i="7" s="1"/>
  <c r="L51" i="7"/>
  <c r="AM35" i="7"/>
  <c r="L58" i="7"/>
  <c r="AM42" i="7"/>
  <c r="L60" i="7"/>
  <c r="AM44" i="7"/>
  <c r="L56" i="7"/>
  <c r="AM40" i="7"/>
  <c r="L52" i="7"/>
  <c r="AM36" i="7"/>
  <c r="B256" i="16" l="1"/>
  <c r="C257" i="16"/>
  <c r="AB279" i="16"/>
  <c r="AC279" i="16"/>
  <c r="AI278" i="16"/>
  <c r="AH278" i="16"/>
  <c r="AF288" i="16"/>
  <c r="AE288" i="16"/>
  <c r="Z273" i="16"/>
  <c r="Y273" i="16"/>
  <c r="AH197" i="13"/>
  <c r="AI197" i="13"/>
  <c r="AE124" i="13"/>
  <c r="AF124" i="13"/>
  <c r="AB115" i="13"/>
  <c r="AC115" i="13"/>
  <c r="Y110" i="13"/>
  <c r="Z110" i="13"/>
  <c r="C95" i="13"/>
  <c r="B94" i="13"/>
  <c r="AE87" i="10"/>
  <c r="S87" i="10"/>
  <c r="AH87" i="10"/>
  <c r="AM87" i="10" s="1"/>
  <c r="AM60" i="10"/>
  <c r="Q77" i="10"/>
  <c r="S79" i="10"/>
  <c r="AH81" i="10"/>
  <c r="AH97" i="10" s="1"/>
  <c r="K51" i="10"/>
  <c r="O81" i="10"/>
  <c r="S81" i="10" s="1"/>
  <c r="AM55" i="10"/>
  <c r="AF54" i="10"/>
  <c r="L71" i="10" s="1"/>
  <c r="S71" i="10" s="1"/>
  <c r="S54" i="10"/>
  <c r="L56" i="10"/>
  <c r="AM39" i="10"/>
  <c r="AM46" i="10"/>
  <c r="L63" i="10"/>
  <c r="AF83" i="10"/>
  <c r="AF79" i="10"/>
  <c r="AF84" i="10"/>
  <c r="L53" i="10"/>
  <c r="AM36" i="10"/>
  <c r="AF82" i="10"/>
  <c r="AM57" i="10"/>
  <c r="AF58" i="10"/>
  <c r="L75" i="10" s="1"/>
  <c r="S75" i="10" s="1"/>
  <c r="S58" i="10"/>
  <c r="L59" i="10"/>
  <c r="AM42" i="10"/>
  <c r="AF61" i="10"/>
  <c r="L78" i="10" s="1"/>
  <c r="S61" i="10"/>
  <c r="AE51" i="10"/>
  <c r="AF81" i="10"/>
  <c r="L55" i="7"/>
  <c r="AM39" i="7"/>
  <c r="AF59" i="7"/>
  <c r="S59" i="7"/>
  <c r="AF60" i="7"/>
  <c r="S60" i="7"/>
  <c r="AF53" i="7"/>
  <c r="S53" i="7"/>
  <c r="AM62" i="7"/>
  <c r="L78" i="7"/>
  <c r="AF58" i="7"/>
  <c r="S58" i="7"/>
  <c r="K67" i="7"/>
  <c r="AE49" i="7"/>
  <c r="AF57" i="7"/>
  <c r="S57" i="7"/>
  <c r="L61" i="7"/>
  <c r="AM45" i="7"/>
  <c r="AF51" i="7"/>
  <c r="S51" i="7"/>
  <c r="AF56" i="7"/>
  <c r="S56" i="7"/>
  <c r="AF54" i="7"/>
  <c r="S54" i="7"/>
  <c r="L63" i="7"/>
  <c r="AM47" i="7"/>
  <c r="AF52" i="7"/>
  <c r="S52" i="7"/>
  <c r="AI279" i="16" l="1"/>
  <c r="AH279" i="16"/>
  <c r="AC280" i="16"/>
  <c r="AB280" i="16"/>
  <c r="B257" i="16"/>
  <c r="C258" i="16"/>
  <c r="Z274" i="16"/>
  <c r="Y274" i="16"/>
  <c r="AH198" i="13"/>
  <c r="AI198" i="13"/>
  <c r="AE125" i="13"/>
  <c r="AF125" i="13"/>
  <c r="AC116" i="13"/>
  <c r="AB116" i="13"/>
  <c r="Y111" i="13"/>
  <c r="Z111" i="13"/>
  <c r="C96" i="13"/>
  <c r="B95" i="13"/>
  <c r="AF78" i="10"/>
  <c r="S78" i="10"/>
  <c r="AI81" i="10"/>
  <c r="AI97" i="10" s="1"/>
  <c r="AK77" i="10"/>
  <c r="S77" i="10"/>
  <c r="AM81" i="10"/>
  <c r="AM83" i="10"/>
  <c r="AM82" i="10"/>
  <c r="AM84" i="10"/>
  <c r="AM79" i="10"/>
  <c r="AE70" i="10"/>
  <c r="AE68" i="10" s="1"/>
  <c r="K68" i="10"/>
  <c r="S63" i="10"/>
  <c r="AF63" i="10"/>
  <c r="L80" i="10" s="1"/>
  <c r="S80" i="10" s="1"/>
  <c r="AM61" i="10"/>
  <c r="S59" i="10"/>
  <c r="AF59" i="10"/>
  <c r="L76" i="10" s="1"/>
  <c r="S76" i="10" s="1"/>
  <c r="AF53" i="10"/>
  <c r="S53" i="10"/>
  <c r="AF74" i="10"/>
  <c r="AM54" i="10"/>
  <c r="AF72" i="10"/>
  <c r="AM58" i="10"/>
  <c r="AF56" i="10"/>
  <c r="L73" i="10" s="1"/>
  <c r="S73" i="10" s="1"/>
  <c r="S56" i="10"/>
  <c r="AF55" i="7"/>
  <c r="S55" i="7"/>
  <c r="L70" i="7"/>
  <c r="AM54" i="7"/>
  <c r="L73" i="7"/>
  <c r="AM57" i="7"/>
  <c r="L69" i="7"/>
  <c r="AM53" i="7"/>
  <c r="AF61" i="7"/>
  <c r="S61" i="7"/>
  <c r="AE67" i="7"/>
  <c r="AE65" i="7" s="1"/>
  <c r="K65" i="7"/>
  <c r="L68" i="7"/>
  <c r="AM52" i="7"/>
  <c r="L67" i="7"/>
  <c r="AM51" i="7"/>
  <c r="AM58" i="7"/>
  <c r="L74" i="7"/>
  <c r="L75" i="7"/>
  <c r="AM59" i="7"/>
  <c r="AF63" i="7"/>
  <c r="S63" i="7"/>
  <c r="L72" i="7"/>
  <c r="AM56" i="7"/>
  <c r="AM60" i="7"/>
  <c r="L76" i="7"/>
  <c r="S78" i="7"/>
  <c r="AF78" i="7"/>
  <c r="AM78" i="7" s="1"/>
  <c r="B258" i="16" l="1"/>
  <c r="C259" i="16"/>
  <c r="AC281" i="16"/>
  <c r="AB281" i="16"/>
  <c r="Y275" i="16"/>
  <c r="Z275" i="16"/>
  <c r="AI280" i="16"/>
  <c r="AH280" i="16"/>
  <c r="AH199" i="13"/>
  <c r="AI199" i="13"/>
  <c r="AE126" i="13"/>
  <c r="AF126" i="13"/>
  <c r="AB117" i="13"/>
  <c r="AC117" i="13"/>
  <c r="Y112" i="13"/>
  <c r="Z112" i="13"/>
  <c r="B96" i="13"/>
  <c r="C97" i="13"/>
  <c r="AF95" i="10"/>
  <c r="AM95" i="10" s="1"/>
  <c r="AM72" i="10"/>
  <c r="AF98" i="10"/>
  <c r="AM98" i="10" s="1"/>
  <c r="AF97" i="10"/>
  <c r="AM97" i="10" s="1"/>
  <c r="AF100" i="10"/>
  <c r="AM100" i="10" s="1"/>
  <c r="AM74" i="10"/>
  <c r="AF99" i="10"/>
  <c r="AM99" i="10" s="1"/>
  <c r="AM78" i="10"/>
  <c r="AM53" i="10"/>
  <c r="AM56" i="10"/>
  <c r="AF75" i="10"/>
  <c r="AM59" i="10"/>
  <c r="AF71" i="10"/>
  <c r="AM71" i="10" s="1"/>
  <c r="AF77" i="10"/>
  <c r="AM63" i="10"/>
  <c r="L77" i="7"/>
  <c r="AM61" i="7"/>
  <c r="AF72" i="7"/>
  <c r="AM72" i="7" s="1"/>
  <c r="S72" i="7"/>
  <c r="AF67" i="7"/>
  <c r="AM67" i="7" s="1"/>
  <c r="S67" i="7"/>
  <c r="AF69" i="7"/>
  <c r="AM69" i="7" s="1"/>
  <c r="S69" i="7"/>
  <c r="L71" i="7"/>
  <c r="AM55" i="7"/>
  <c r="S73" i="7"/>
  <c r="AF73" i="7"/>
  <c r="AM73" i="7" s="1"/>
  <c r="AF70" i="7"/>
  <c r="AM70" i="7" s="1"/>
  <c r="S70" i="7"/>
  <c r="L79" i="7"/>
  <c r="AM63" i="7"/>
  <c r="AF68" i="7"/>
  <c r="AM68" i="7" s="1"/>
  <c r="S68" i="7"/>
  <c r="S75" i="7"/>
  <c r="AF75" i="7"/>
  <c r="AM75" i="7" s="1"/>
  <c r="S76" i="7"/>
  <c r="AF76" i="7"/>
  <c r="AM76" i="7" s="1"/>
  <c r="S74" i="7"/>
  <c r="AF74" i="7"/>
  <c r="AM74" i="7" s="1"/>
  <c r="K16" i="5"/>
  <c r="K3" i="5"/>
  <c r="K14" i="5"/>
  <c r="K15" i="5" s="1"/>
  <c r="K12" i="5"/>
  <c r="K13" i="5" s="1"/>
  <c r="K9" i="5"/>
  <c r="K10" i="5" s="1"/>
  <c r="K11" i="5" s="1"/>
  <c r="K7" i="5"/>
  <c r="K8" i="5" s="1"/>
  <c r="O6" i="5"/>
  <c r="K6" i="5"/>
  <c r="K4" i="5"/>
  <c r="K5" i="5" s="1"/>
  <c r="M6" i="5"/>
  <c r="S8" i="5"/>
  <c r="AH281" i="16" l="1"/>
  <c r="AI281" i="16"/>
  <c r="AC282" i="16"/>
  <c r="AB282" i="16"/>
  <c r="Z276" i="16"/>
  <c r="Y276" i="16"/>
  <c r="C260" i="16"/>
  <c r="B259" i="16"/>
  <c r="AH200" i="13"/>
  <c r="AI200" i="13"/>
  <c r="AE127" i="13"/>
  <c r="AF127" i="13"/>
  <c r="AB118" i="13"/>
  <c r="AC118" i="13"/>
  <c r="Z113" i="13"/>
  <c r="Y113" i="13"/>
  <c r="B97" i="13"/>
  <c r="C98" i="13"/>
  <c r="AM77" i="10"/>
  <c r="AF94" i="10"/>
  <c r="AM94" i="10" s="1"/>
  <c r="AF88" i="10"/>
  <c r="AM88" i="10" s="1"/>
  <c r="AM90" i="10"/>
  <c r="AM75" i="10"/>
  <c r="AF73" i="10"/>
  <c r="AF76" i="10"/>
  <c r="AF70" i="10"/>
  <c r="AM70" i="10" s="1"/>
  <c r="AF80" i="10"/>
  <c r="S77" i="7"/>
  <c r="AF77" i="7"/>
  <c r="AM77" i="7" s="1"/>
  <c r="S79" i="7"/>
  <c r="AF79" i="7"/>
  <c r="AM79" i="7" s="1"/>
  <c r="AF71" i="7"/>
  <c r="AM71" i="7" s="1"/>
  <c r="S71" i="7"/>
  <c r="K1" i="6"/>
  <c r="M2" i="6"/>
  <c r="N2" i="6"/>
  <c r="O2" i="6"/>
  <c r="P2" i="6"/>
  <c r="Q2" i="6"/>
  <c r="R2" i="6"/>
  <c r="S2" i="6"/>
  <c r="T2" i="6"/>
  <c r="L2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Y277" i="16" l="1"/>
  <c r="Z277" i="16"/>
  <c r="AC283" i="16"/>
  <c r="AB283" i="16"/>
  <c r="AI282" i="16"/>
  <c r="AH282" i="16"/>
  <c r="C261" i="16"/>
  <c r="B260" i="16"/>
  <c r="AI201" i="13"/>
  <c r="AH201" i="13"/>
  <c r="AE128" i="13"/>
  <c r="AF128" i="13"/>
  <c r="AB119" i="13"/>
  <c r="AC119" i="13"/>
  <c r="Y114" i="13"/>
  <c r="Z114" i="13"/>
  <c r="B98" i="13"/>
  <c r="C99" i="13"/>
  <c r="AM80" i="10"/>
  <c r="AF91" i="10"/>
  <c r="AM91" i="10" s="1"/>
  <c r="AF93" i="10"/>
  <c r="AM93" i="10" s="1"/>
  <c r="AM76" i="10"/>
  <c r="AM73" i="10"/>
  <c r="K2" i="6"/>
  <c r="C262" i="16" l="1"/>
  <c r="B261" i="16"/>
  <c r="AC284" i="16"/>
  <c r="AB284" i="16"/>
  <c r="AH283" i="16"/>
  <c r="AI283" i="16"/>
  <c r="Z278" i="16"/>
  <c r="Y278" i="16"/>
  <c r="AH202" i="13"/>
  <c r="AI202" i="13"/>
  <c r="AE129" i="13"/>
  <c r="AF129" i="13"/>
  <c r="AB120" i="13"/>
  <c r="AC120" i="13"/>
  <c r="Z115" i="13"/>
  <c r="Y115" i="13"/>
  <c r="B99" i="13"/>
  <c r="C100" i="13"/>
  <c r="AM92" i="10"/>
  <c r="AF96" i="10"/>
  <c r="AM96" i="10" s="1"/>
  <c r="AF89" i="10"/>
  <c r="AM89" i="10" s="1"/>
  <c r="S11" i="5"/>
  <c r="S10" i="5"/>
  <c r="S9" i="5"/>
  <c r="Z279" i="16" l="1"/>
  <c r="Y279" i="16"/>
  <c r="AB285" i="16"/>
  <c r="AC285" i="16"/>
  <c r="AI284" i="16"/>
  <c r="AH284" i="16"/>
  <c r="C263" i="16"/>
  <c r="B262" i="16"/>
  <c r="AH203" i="13"/>
  <c r="AI203" i="13"/>
  <c r="AE130" i="13"/>
  <c r="AF130" i="13"/>
  <c r="AB121" i="13"/>
  <c r="AC121" i="13"/>
  <c r="Y116" i="13"/>
  <c r="Z116" i="13"/>
  <c r="C101" i="13"/>
  <c r="B100" i="13"/>
  <c r="AP72" i="5"/>
  <c r="AM80" i="5"/>
  <c r="AM79" i="5"/>
  <c r="AM78" i="5"/>
  <c r="AM77" i="5"/>
  <c r="AM76" i="5"/>
  <c r="AM75" i="5"/>
  <c r="AM74" i="5"/>
  <c r="AM73" i="5"/>
  <c r="AM72" i="5"/>
  <c r="AM71" i="5"/>
  <c r="AM70" i="5"/>
  <c r="AM69" i="5"/>
  <c r="AM68" i="5"/>
  <c r="AM67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AM64" i="5"/>
  <c r="AM63" i="5"/>
  <c r="AM62" i="5"/>
  <c r="AM61" i="5"/>
  <c r="AM60" i="5"/>
  <c r="AM59" i="5"/>
  <c r="AM58" i="5"/>
  <c r="AM57" i="5"/>
  <c r="AM56" i="5"/>
  <c r="AM55" i="5"/>
  <c r="AM54" i="5"/>
  <c r="AM53" i="5"/>
  <c r="AM52" i="5"/>
  <c r="AM51" i="5"/>
  <c r="AP56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AP39" i="5"/>
  <c r="AM48" i="5"/>
  <c r="AM47" i="5"/>
  <c r="AM46" i="5"/>
  <c r="AM45" i="5"/>
  <c r="AM44" i="5"/>
  <c r="AM43" i="5"/>
  <c r="AM42" i="5"/>
  <c r="AM41" i="5"/>
  <c r="AM40" i="5"/>
  <c r="AM39" i="5"/>
  <c r="AM38" i="5"/>
  <c r="AM37" i="5"/>
  <c r="AM36" i="5"/>
  <c r="AM35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AP24" i="5"/>
  <c r="AM32" i="5"/>
  <c r="AM31" i="5"/>
  <c r="AM30" i="5"/>
  <c r="AM29" i="5"/>
  <c r="AM28" i="5"/>
  <c r="AM27" i="5"/>
  <c r="AM26" i="5"/>
  <c r="AM25" i="5"/>
  <c r="AM24" i="5"/>
  <c r="AM23" i="5"/>
  <c r="AM22" i="5"/>
  <c r="AM21" i="5"/>
  <c r="AM20" i="5"/>
  <c r="AM19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6" i="5"/>
  <c r="S15" i="5"/>
  <c r="S13" i="5"/>
  <c r="S12" i="5"/>
  <c r="S14" i="5"/>
  <c r="S7" i="5"/>
  <c r="S6" i="5"/>
  <c r="S5" i="5"/>
  <c r="S4" i="5"/>
  <c r="S3" i="5"/>
  <c r="B263" i="16" l="1"/>
  <c r="C264" i="16"/>
  <c r="AI285" i="16"/>
  <c r="AH285" i="16"/>
  <c r="AC286" i="16"/>
  <c r="AB286" i="16"/>
  <c r="Z280" i="16"/>
  <c r="Y280" i="16"/>
  <c r="AH204" i="13"/>
  <c r="AI204" i="13"/>
  <c r="AE131" i="13"/>
  <c r="AF131" i="13"/>
  <c r="AC122" i="13"/>
  <c r="AB122" i="13"/>
  <c r="Y117" i="13"/>
  <c r="Z117" i="13"/>
  <c r="B101" i="13"/>
  <c r="C102" i="13"/>
  <c r="AP14" i="5"/>
  <c r="AO14" i="5"/>
  <c r="K1" i="5"/>
  <c r="Z281" i="16" l="1"/>
  <c r="Y281" i="16"/>
  <c r="AI286" i="16"/>
  <c r="AH286" i="16"/>
  <c r="B264" i="16"/>
  <c r="C265" i="16"/>
  <c r="AB287" i="16"/>
  <c r="AC287" i="16"/>
  <c r="AH205" i="13"/>
  <c r="AI205" i="13"/>
  <c r="AE132" i="13"/>
  <c r="AF132" i="13"/>
  <c r="AB123" i="13"/>
  <c r="AC123" i="13"/>
  <c r="Y118" i="13"/>
  <c r="Z118" i="13"/>
  <c r="B102" i="13"/>
  <c r="C103" i="13"/>
  <c r="K45" i="5"/>
  <c r="K17" i="5"/>
  <c r="AI287" i="16" l="1"/>
  <c r="AH287" i="16"/>
  <c r="AC288" i="16"/>
  <c r="AB288" i="16"/>
  <c r="B265" i="16"/>
  <c r="C266" i="16"/>
  <c r="Z282" i="16"/>
  <c r="Y282" i="16"/>
  <c r="AH206" i="13"/>
  <c r="AI206" i="13"/>
  <c r="AE133" i="13"/>
  <c r="AF133" i="13"/>
  <c r="AC124" i="13"/>
  <c r="AB124" i="13"/>
  <c r="Z119" i="13"/>
  <c r="Y119" i="13"/>
  <c r="B103" i="13"/>
  <c r="C104" i="13"/>
  <c r="K61" i="5"/>
  <c r="B266" i="16" l="1"/>
  <c r="C267" i="16"/>
  <c r="Y283" i="16"/>
  <c r="Z283" i="16"/>
  <c r="AI288" i="16"/>
  <c r="AH288" i="16"/>
  <c r="AH207" i="13"/>
  <c r="AI207" i="13"/>
  <c r="AF134" i="13"/>
  <c r="AE134" i="13"/>
  <c r="AC125" i="13"/>
  <c r="AB125" i="13"/>
  <c r="Z120" i="13"/>
  <c r="Y120" i="13"/>
  <c r="C105" i="13"/>
  <c r="B104" i="13"/>
  <c r="K77" i="5"/>
  <c r="Z284" i="16" l="1"/>
  <c r="Y284" i="16"/>
  <c r="C268" i="16"/>
  <c r="B267" i="16"/>
  <c r="AH208" i="13"/>
  <c r="AI208" i="13"/>
  <c r="AE135" i="13"/>
  <c r="AF135" i="13"/>
  <c r="AC126" i="13"/>
  <c r="AB126" i="13"/>
  <c r="Z121" i="13"/>
  <c r="Y121" i="13"/>
  <c r="C106" i="13"/>
  <c r="B105" i="13"/>
  <c r="K42" i="5"/>
  <c r="K33" i="5"/>
  <c r="AE17" i="5"/>
  <c r="C269" i="16" l="1"/>
  <c r="B268" i="16"/>
  <c r="Y285" i="16"/>
  <c r="Z285" i="16"/>
  <c r="AH209" i="13"/>
  <c r="AI209" i="13"/>
  <c r="AE136" i="13"/>
  <c r="AF136" i="13"/>
  <c r="AB127" i="13"/>
  <c r="AC127" i="13"/>
  <c r="Y122" i="13"/>
  <c r="Z122" i="13"/>
  <c r="B106" i="13"/>
  <c r="C107" i="13"/>
  <c r="AE33" i="5"/>
  <c r="K58" i="5"/>
  <c r="Z286" i="16" l="1"/>
  <c r="Y286" i="16"/>
  <c r="C270" i="16"/>
  <c r="B269" i="16"/>
  <c r="AH210" i="13"/>
  <c r="AI210" i="13"/>
  <c r="AE137" i="13"/>
  <c r="AF137" i="13"/>
  <c r="AC128" i="13"/>
  <c r="AB128" i="13"/>
  <c r="Z123" i="13"/>
  <c r="Y123" i="13"/>
  <c r="C108" i="13"/>
  <c r="B107" i="13"/>
  <c r="K49" i="5"/>
  <c r="C271" i="16" l="1"/>
  <c r="B270" i="16"/>
  <c r="Z287" i="16"/>
  <c r="Y287" i="16"/>
  <c r="AH211" i="13"/>
  <c r="AI211" i="13"/>
  <c r="AF138" i="13"/>
  <c r="AE138" i="13"/>
  <c r="AC129" i="13"/>
  <c r="AB129" i="13"/>
  <c r="Z124" i="13"/>
  <c r="Y124" i="13"/>
  <c r="B108" i="13"/>
  <c r="C109" i="13"/>
  <c r="K74" i="5"/>
  <c r="AE49" i="5"/>
  <c r="Z288" i="16" l="1"/>
  <c r="Y288" i="16"/>
  <c r="B271" i="16"/>
  <c r="C272" i="16"/>
  <c r="AH212" i="13"/>
  <c r="AI212" i="13"/>
  <c r="AE139" i="13"/>
  <c r="AF139" i="13"/>
  <c r="AC130" i="13"/>
  <c r="AB130" i="13"/>
  <c r="Y125" i="13"/>
  <c r="Z125" i="13"/>
  <c r="B109" i="13"/>
  <c r="C110" i="13"/>
  <c r="K65" i="5"/>
  <c r="AE65" i="5"/>
  <c r="AE101" i="10"/>
  <c r="AE85" i="10"/>
  <c r="K85" i="10"/>
  <c r="B272" i="16" l="1"/>
  <c r="C273" i="16"/>
  <c r="AH213" i="13"/>
  <c r="AI213" i="13"/>
  <c r="AE140" i="13"/>
  <c r="AF140" i="13"/>
  <c r="AB131" i="13"/>
  <c r="AC131" i="13"/>
  <c r="Y126" i="13"/>
  <c r="Z126" i="13"/>
  <c r="B110" i="13"/>
  <c r="C111" i="13"/>
  <c r="C274" i="16" l="1"/>
  <c r="B273" i="16"/>
  <c r="AH214" i="13"/>
  <c r="AI214" i="13"/>
  <c r="AE141" i="13"/>
  <c r="AF141" i="13"/>
  <c r="AC132" i="13"/>
  <c r="AB132" i="13"/>
  <c r="Y127" i="13"/>
  <c r="Z127" i="13"/>
  <c r="B111" i="13"/>
  <c r="C112" i="13"/>
  <c r="B274" i="16" l="1"/>
  <c r="C275" i="16"/>
  <c r="AH215" i="13"/>
  <c r="AI215" i="13"/>
  <c r="AE142" i="13"/>
  <c r="AF142" i="13"/>
  <c r="AB133" i="13"/>
  <c r="AC133" i="13"/>
  <c r="Y128" i="13"/>
  <c r="Z128" i="13"/>
  <c r="C113" i="13"/>
  <c r="B112" i="13"/>
  <c r="B275" i="16" l="1"/>
  <c r="C276" i="16"/>
  <c r="AH216" i="13"/>
  <c r="AI216" i="13"/>
  <c r="AE143" i="13"/>
  <c r="AF143" i="13"/>
  <c r="AB134" i="13"/>
  <c r="AC134" i="13"/>
  <c r="Z129" i="13"/>
  <c r="Y129" i="13"/>
  <c r="C114" i="13"/>
  <c r="B113" i="13"/>
  <c r="C277" i="16" l="1"/>
  <c r="B276" i="16"/>
  <c r="AH217" i="13"/>
  <c r="AI217" i="13"/>
  <c r="AE144" i="13"/>
  <c r="AF144" i="13"/>
  <c r="AB135" i="13"/>
  <c r="AC135" i="13"/>
  <c r="Y130" i="13"/>
  <c r="Z130" i="13"/>
  <c r="B114" i="13"/>
  <c r="C115" i="13"/>
  <c r="B277" i="16" l="1"/>
  <c r="C278" i="16"/>
  <c r="AH218" i="13"/>
  <c r="AI218" i="13"/>
  <c r="AE145" i="13"/>
  <c r="AF145" i="13"/>
  <c r="AC136" i="13"/>
  <c r="AB136" i="13"/>
  <c r="Y131" i="13"/>
  <c r="Z131" i="13"/>
  <c r="C116" i="13"/>
  <c r="B115" i="13"/>
  <c r="C279" i="16" l="1"/>
  <c r="B278" i="16"/>
  <c r="AH219" i="13"/>
  <c r="AI219" i="13"/>
  <c r="AF146" i="13"/>
  <c r="AE146" i="13"/>
  <c r="AB137" i="13"/>
  <c r="AC137" i="13"/>
  <c r="Y132" i="13"/>
  <c r="Z132" i="13"/>
  <c r="B116" i="13"/>
  <c r="C117" i="13"/>
  <c r="C280" i="16" l="1"/>
  <c r="B279" i="16"/>
  <c r="AH220" i="13"/>
  <c r="AI220" i="13"/>
  <c r="AE147" i="13"/>
  <c r="AF147" i="13"/>
  <c r="AC138" i="13"/>
  <c r="AB138" i="13"/>
  <c r="Z133" i="13"/>
  <c r="Y133" i="13"/>
  <c r="B117" i="13"/>
  <c r="C118" i="13"/>
  <c r="B280" i="16" l="1"/>
  <c r="C281" i="16"/>
  <c r="AH221" i="13"/>
  <c r="AI221" i="13"/>
  <c r="AE148" i="13"/>
  <c r="AF148" i="13"/>
  <c r="AB139" i="13"/>
  <c r="AC139" i="13"/>
  <c r="Y134" i="13"/>
  <c r="Z134" i="13"/>
  <c r="B118" i="13"/>
  <c r="C119" i="13"/>
  <c r="C282" i="16" l="1"/>
  <c r="B281" i="16"/>
  <c r="AH222" i="13"/>
  <c r="AI222" i="13"/>
  <c r="AE149" i="13"/>
  <c r="AF149" i="13"/>
  <c r="AC140" i="13"/>
  <c r="AB140" i="13"/>
  <c r="Z135" i="13"/>
  <c r="Y135" i="13"/>
  <c r="C120" i="13"/>
  <c r="B119" i="13"/>
  <c r="B282" i="16" l="1"/>
  <c r="C283" i="16"/>
  <c r="AH223" i="13"/>
  <c r="AI223" i="13"/>
  <c r="AE150" i="13"/>
  <c r="AF150" i="13"/>
  <c r="AC141" i="13"/>
  <c r="AB141" i="13"/>
  <c r="Z136" i="13"/>
  <c r="Y136" i="13"/>
  <c r="C121" i="13"/>
  <c r="B120" i="13"/>
  <c r="B283" i="16" l="1"/>
  <c r="C284" i="16"/>
  <c r="AH224" i="13"/>
  <c r="AI224" i="13"/>
  <c r="AE151" i="13"/>
  <c r="AF151" i="13"/>
  <c r="AC142" i="13"/>
  <c r="AB142" i="13"/>
  <c r="Z137" i="13"/>
  <c r="Y137" i="13"/>
  <c r="C122" i="13"/>
  <c r="B121" i="13"/>
  <c r="C285" i="16" l="1"/>
  <c r="B284" i="16"/>
  <c r="AH225" i="13"/>
  <c r="AI225" i="13"/>
  <c r="AE152" i="13"/>
  <c r="AF152" i="13"/>
  <c r="AB143" i="13"/>
  <c r="AC143" i="13"/>
  <c r="Y138" i="13"/>
  <c r="Z138" i="13"/>
  <c r="C123" i="13"/>
  <c r="B122" i="13"/>
  <c r="B285" i="16" l="1"/>
  <c r="C286" i="16"/>
  <c r="AH226" i="13"/>
  <c r="AI226" i="13"/>
  <c r="AE153" i="13"/>
  <c r="AF153" i="13"/>
  <c r="AC144" i="13"/>
  <c r="AB144" i="13"/>
  <c r="Z139" i="13"/>
  <c r="Y139" i="13"/>
  <c r="B123" i="13"/>
  <c r="C124" i="13"/>
  <c r="C287" i="16" l="1"/>
  <c r="B286" i="16"/>
  <c r="AH227" i="13"/>
  <c r="AI227" i="13"/>
  <c r="AE154" i="13"/>
  <c r="AF154" i="13"/>
  <c r="AB145" i="13"/>
  <c r="AC145" i="13"/>
  <c r="Y140" i="13"/>
  <c r="Z140" i="13"/>
  <c r="B124" i="13"/>
  <c r="C125" i="13"/>
  <c r="C288" i="16" l="1"/>
  <c r="B288" i="16" s="1"/>
  <c r="B287" i="16"/>
  <c r="AH228" i="13"/>
  <c r="AI228" i="13"/>
  <c r="AE155" i="13"/>
  <c r="AF155" i="13"/>
  <c r="AC146" i="13"/>
  <c r="AB146" i="13"/>
  <c r="Y141" i="13"/>
  <c r="Z141" i="13"/>
  <c r="B125" i="13"/>
  <c r="C126" i="13"/>
  <c r="AH229" i="13" l="1"/>
  <c r="AI229" i="13"/>
  <c r="AE156" i="13"/>
  <c r="AF156" i="13"/>
  <c r="AB147" i="13"/>
  <c r="AC147" i="13"/>
  <c r="Y142" i="13"/>
  <c r="Z142" i="13"/>
  <c r="C127" i="13"/>
  <c r="B126" i="13"/>
  <c r="AH230" i="13" l="1"/>
  <c r="AI230" i="13"/>
  <c r="AE157" i="13"/>
  <c r="AF157" i="13"/>
  <c r="AB148" i="13"/>
  <c r="AC148" i="13"/>
  <c r="Y143" i="13"/>
  <c r="Z143" i="13"/>
  <c r="C128" i="13"/>
  <c r="B127" i="13"/>
  <c r="AH231" i="13" l="1"/>
  <c r="AI231" i="13"/>
  <c r="AE158" i="13"/>
  <c r="AF158" i="13"/>
  <c r="AC149" i="13"/>
  <c r="AB149" i="13"/>
  <c r="Z144" i="13"/>
  <c r="Y144" i="13"/>
  <c r="B128" i="13"/>
  <c r="C129" i="13"/>
  <c r="AH232" i="13" l="1"/>
  <c r="AI232" i="13"/>
  <c r="AE159" i="13"/>
  <c r="AF159" i="13"/>
  <c r="AB150" i="13"/>
  <c r="AC150" i="13"/>
  <c r="Z145" i="13"/>
  <c r="Y145" i="13"/>
  <c r="C130" i="13"/>
  <c r="B129" i="13"/>
  <c r="AH233" i="13" l="1"/>
  <c r="AI233" i="13"/>
  <c r="AE160" i="13"/>
  <c r="AF160" i="13"/>
  <c r="AB151" i="13"/>
  <c r="AC151" i="13"/>
  <c r="Z146" i="13"/>
  <c r="Y146" i="13"/>
  <c r="B130" i="13"/>
  <c r="C131" i="13"/>
  <c r="AH234" i="13" l="1"/>
  <c r="AI234" i="13"/>
  <c r="AE161" i="13"/>
  <c r="AF161" i="13"/>
  <c r="AB152" i="13"/>
  <c r="AC152" i="13"/>
  <c r="Z147" i="13"/>
  <c r="Y147" i="13"/>
  <c r="C132" i="13"/>
  <c r="B131" i="13"/>
  <c r="AH235" i="13" l="1"/>
  <c r="AI235" i="13"/>
  <c r="AE162" i="13"/>
  <c r="AF162" i="13"/>
  <c r="AC153" i="13"/>
  <c r="AB153" i="13"/>
  <c r="Y148" i="13"/>
  <c r="Z148" i="13"/>
  <c r="B132" i="13"/>
  <c r="C133" i="13"/>
  <c r="AH236" i="13" l="1"/>
  <c r="AI236" i="13"/>
  <c r="AE163" i="13"/>
  <c r="AF163" i="13"/>
  <c r="AB154" i="13"/>
  <c r="AC154" i="13"/>
  <c r="Z149" i="13"/>
  <c r="Y149" i="13"/>
  <c r="C134" i="13"/>
  <c r="B133" i="13"/>
  <c r="AH237" i="13" l="1"/>
  <c r="AI237" i="13"/>
  <c r="AE164" i="13"/>
  <c r="AF164" i="13"/>
  <c r="AB155" i="13"/>
  <c r="AC155" i="13"/>
  <c r="Y150" i="13"/>
  <c r="Z150" i="13"/>
  <c r="C135" i="13"/>
  <c r="B134" i="13"/>
  <c r="AH238" i="13" l="1"/>
  <c r="AI238" i="13"/>
  <c r="AE165" i="13"/>
  <c r="AF165" i="13"/>
  <c r="AC156" i="13"/>
  <c r="AB156" i="13"/>
  <c r="Y151" i="13"/>
  <c r="Z151" i="13"/>
  <c r="B135" i="13"/>
  <c r="C136" i="13"/>
  <c r="AH239" i="13" l="1"/>
  <c r="AI239" i="13"/>
  <c r="AF166" i="13"/>
  <c r="AE166" i="13"/>
  <c r="AB157" i="13"/>
  <c r="AC157" i="13"/>
  <c r="Y152" i="13"/>
  <c r="Z152" i="13"/>
  <c r="B136" i="13"/>
  <c r="C137" i="13"/>
  <c r="AH240" i="13" l="1"/>
  <c r="AI240" i="13"/>
  <c r="AE167" i="13"/>
  <c r="AF167" i="13"/>
  <c r="AB158" i="13"/>
  <c r="AC158" i="13"/>
  <c r="Z153" i="13"/>
  <c r="Y153" i="13"/>
  <c r="C138" i="13"/>
  <c r="B137" i="13"/>
  <c r="AH241" i="13" l="1"/>
  <c r="AI241" i="13"/>
  <c r="AE168" i="13"/>
  <c r="AF168" i="13"/>
  <c r="AB159" i="13"/>
  <c r="AC159" i="13"/>
  <c r="Z154" i="13"/>
  <c r="Y154" i="13"/>
  <c r="C139" i="13"/>
  <c r="B138" i="13"/>
  <c r="AH242" i="13" l="1"/>
  <c r="AI242" i="13"/>
  <c r="AE169" i="13"/>
  <c r="AF169" i="13"/>
  <c r="AB160" i="13"/>
  <c r="AC160" i="13"/>
  <c r="Y155" i="13"/>
  <c r="Z155" i="13"/>
  <c r="C140" i="13"/>
  <c r="B139" i="13"/>
  <c r="AH243" i="13" l="1"/>
  <c r="AI243" i="13"/>
  <c r="AF170" i="13"/>
  <c r="AE170" i="13"/>
  <c r="AB161" i="13"/>
  <c r="AC161" i="13"/>
  <c r="Y156" i="13"/>
  <c r="Z156" i="13"/>
  <c r="B140" i="13"/>
  <c r="C141" i="13"/>
  <c r="AH244" i="13" l="1"/>
  <c r="AI244" i="13"/>
  <c r="AE171" i="13"/>
  <c r="AF171" i="13"/>
  <c r="AC162" i="13"/>
  <c r="AB162" i="13"/>
  <c r="Z157" i="13"/>
  <c r="Y157" i="13"/>
  <c r="B141" i="13"/>
  <c r="C142" i="13"/>
  <c r="AH245" i="13" l="1"/>
  <c r="AI245" i="13"/>
  <c r="AE172" i="13"/>
  <c r="AF172" i="13"/>
  <c r="AC163" i="13"/>
  <c r="AB163" i="13"/>
  <c r="Y158" i="13"/>
  <c r="Z158" i="13"/>
  <c r="B142" i="13"/>
  <c r="C143" i="13"/>
  <c r="AH246" i="13" l="1"/>
  <c r="AI246" i="13"/>
  <c r="AE173" i="13"/>
  <c r="AF173" i="13"/>
  <c r="AC164" i="13"/>
  <c r="AB164" i="13"/>
  <c r="Z159" i="13"/>
  <c r="Y159" i="13"/>
  <c r="B143" i="13"/>
  <c r="C144" i="13"/>
  <c r="AH247" i="13" l="1"/>
  <c r="AI247" i="13"/>
  <c r="AF174" i="13"/>
  <c r="AE174" i="13"/>
  <c r="AC165" i="13"/>
  <c r="AB165" i="13"/>
  <c r="Y160" i="13"/>
  <c r="Z160" i="13"/>
  <c r="B144" i="13"/>
  <c r="C145" i="13"/>
  <c r="AH248" i="13" l="1"/>
  <c r="AI248" i="13"/>
  <c r="AE175" i="13"/>
  <c r="AF175" i="13"/>
  <c r="AB166" i="13"/>
  <c r="AC166" i="13"/>
  <c r="Z161" i="13"/>
  <c r="Y161" i="13"/>
  <c r="C146" i="13"/>
  <c r="B145" i="13"/>
  <c r="AH249" i="13" l="1"/>
  <c r="AI249" i="13"/>
  <c r="AE176" i="13"/>
  <c r="AF176" i="13"/>
  <c r="AC167" i="13"/>
  <c r="AB167" i="13"/>
  <c r="Y162" i="13"/>
  <c r="Z162" i="13"/>
  <c r="C147" i="13"/>
  <c r="B146" i="13"/>
  <c r="AH250" i="13" l="1"/>
  <c r="AI250" i="13"/>
  <c r="AE177" i="13"/>
  <c r="AF177" i="13"/>
  <c r="AB168" i="13"/>
  <c r="AC168" i="13"/>
  <c r="Y163" i="13"/>
  <c r="Z163" i="13"/>
  <c r="B147" i="13"/>
  <c r="C148" i="13"/>
  <c r="AH251" i="13" l="1"/>
  <c r="AI251" i="13"/>
  <c r="AE178" i="13"/>
  <c r="AF178" i="13"/>
  <c r="AC169" i="13"/>
  <c r="AB169" i="13"/>
  <c r="Z164" i="13"/>
  <c r="Y164" i="13"/>
  <c r="C149" i="13"/>
  <c r="B148" i="13"/>
  <c r="AH252" i="13" l="1"/>
  <c r="AI252" i="13"/>
  <c r="AE179" i="13"/>
  <c r="AF179" i="13"/>
  <c r="AB170" i="13"/>
  <c r="AC170" i="13"/>
  <c r="Z165" i="13"/>
  <c r="Y165" i="13"/>
  <c r="B149" i="13"/>
  <c r="C150" i="13"/>
  <c r="AH253" i="13" l="1"/>
  <c r="AI253" i="13"/>
  <c r="AE180" i="13"/>
  <c r="AF180" i="13"/>
  <c r="AB171" i="13"/>
  <c r="AC171" i="13"/>
  <c r="Y166" i="13"/>
  <c r="Z166" i="13"/>
  <c r="C151" i="13"/>
  <c r="B150" i="13"/>
  <c r="AH254" i="13" l="1"/>
  <c r="AI254" i="13"/>
  <c r="AE181" i="13"/>
  <c r="AF181" i="13"/>
  <c r="AB172" i="13"/>
  <c r="AC172" i="13"/>
  <c r="Y167" i="13"/>
  <c r="Z167" i="13"/>
  <c r="C152" i="13"/>
  <c r="B151" i="13"/>
  <c r="AH255" i="13" l="1"/>
  <c r="AI255" i="13"/>
  <c r="AE182" i="13"/>
  <c r="AF182" i="13"/>
  <c r="AB173" i="13"/>
  <c r="AC173" i="13"/>
  <c r="Y168" i="13"/>
  <c r="Z168" i="13"/>
  <c r="C153" i="13"/>
  <c r="B152" i="13"/>
  <c r="AH256" i="13" l="1"/>
  <c r="AI256" i="13"/>
  <c r="AE183" i="13"/>
  <c r="AF183" i="13"/>
  <c r="AB174" i="13"/>
  <c r="AC174" i="13"/>
  <c r="Z169" i="13"/>
  <c r="Y169" i="13"/>
  <c r="C154" i="13"/>
  <c r="B153" i="13"/>
  <c r="AH257" i="13" l="1"/>
  <c r="AI257" i="13"/>
  <c r="AE184" i="13"/>
  <c r="AF184" i="13"/>
  <c r="AB175" i="13"/>
  <c r="AC175" i="13"/>
  <c r="Y170" i="13"/>
  <c r="Z170" i="13"/>
  <c r="C155" i="13"/>
  <c r="B154" i="13"/>
  <c r="AH258" i="13" l="1"/>
  <c r="AI258" i="13"/>
  <c r="AE185" i="13"/>
  <c r="AF185" i="13"/>
  <c r="AB176" i="13"/>
  <c r="AC176" i="13"/>
  <c r="Y171" i="13"/>
  <c r="Z171" i="13"/>
  <c r="B155" i="13"/>
  <c r="C156" i="13"/>
  <c r="AH259" i="13" l="1"/>
  <c r="AI259" i="13"/>
  <c r="AE186" i="13"/>
  <c r="AF186" i="13"/>
  <c r="AB177" i="13"/>
  <c r="AC177" i="13"/>
  <c r="Z172" i="13"/>
  <c r="Y172" i="13"/>
  <c r="C157" i="13"/>
  <c r="B156" i="13"/>
  <c r="AH260" i="13" l="1"/>
  <c r="AI260" i="13"/>
  <c r="AE187" i="13"/>
  <c r="AF187" i="13"/>
  <c r="AB178" i="13"/>
  <c r="AC178" i="13"/>
  <c r="Y173" i="13"/>
  <c r="Z173" i="13"/>
  <c r="B157" i="13"/>
  <c r="C158" i="13"/>
  <c r="AH261" i="13" l="1"/>
  <c r="AI261" i="13"/>
  <c r="AE188" i="13"/>
  <c r="AF188" i="13"/>
  <c r="AB179" i="13"/>
  <c r="AC179" i="13"/>
  <c r="Y174" i="13"/>
  <c r="Z174" i="13"/>
  <c r="C159" i="13"/>
  <c r="B158" i="13"/>
  <c r="AH262" i="13" l="1"/>
  <c r="AI262" i="13"/>
  <c r="AE189" i="13"/>
  <c r="AF189" i="13"/>
  <c r="AB180" i="13"/>
  <c r="AC180" i="13"/>
  <c r="Z175" i="13"/>
  <c r="Y175" i="13"/>
  <c r="C160" i="13"/>
  <c r="B159" i="13"/>
  <c r="AH263" i="13" l="1"/>
  <c r="AI263" i="13"/>
  <c r="AF190" i="13"/>
  <c r="AE190" i="13"/>
  <c r="AB181" i="13"/>
  <c r="AC181" i="13"/>
  <c r="Y176" i="13"/>
  <c r="Z176" i="13"/>
  <c r="B160" i="13"/>
  <c r="C161" i="13"/>
  <c r="AH264" i="13" l="1"/>
  <c r="AI264" i="13"/>
  <c r="AE191" i="13"/>
  <c r="AF191" i="13"/>
  <c r="AC182" i="13"/>
  <c r="AB182" i="13"/>
  <c r="Z177" i="13"/>
  <c r="Y177" i="13"/>
  <c r="C162" i="13"/>
  <c r="B161" i="13"/>
  <c r="AH265" i="13" l="1"/>
  <c r="AI265" i="13"/>
  <c r="AE192" i="13"/>
  <c r="AF192" i="13"/>
  <c r="AB183" i="13"/>
  <c r="AC183" i="13"/>
  <c r="Z178" i="13"/>
  <c r="Y178" i="13"/>
  <c r="B162" i="13"/>
  <c r="C163" i="13"/>
  <c r="AH266" i="13" l="1"/>
  <c r="AI266" i="13"/>
  <c r="AE193" i="13"/>
  <c r="AF193" i="13"/>
  <c r="AB184" i="13"/>
  <c r="AC184" i="13"/>
  <c r="Y179" i="13"/>
  <c r="Z179" i="13"/>
  <c r="C164" i="13"/>
  <c r="B163" i="13"/>
  <c r="AH267" i="13" l="1"/>
  <c r="AI267" i="13"/>
  <c r="AE194" i="13"/>
  <c r="AF194" i="13"/>
  <c r="AC185" i="13"/>
  <c r="AB185" i="13"/>
  <c r="Z180" i="13"/>
  <c r="Y180" i="13"/>
  <c r="C165" i="13"/>
  <c r="B164" i="13"/>
  <c r="AH268" i="13" l="1"/>
  <c r="AI268" i="13"/>
  <c r="AE195" i="13"/>
  <c r="AF195" i="13"/>
  <c r="AC186" i="13"/>
  <c r="AB186" i="13"/>
  <c r="Z181" i="13"/>
  <c r="Y181" i="13"/>
  <c r="B165" i="13"/>
  <c r="C166" i="13"/>
  <c r="AH269" i="13" l="1"/>
  <c r="AI269" i="13"/>
  <c r="AE196" i="13"/>
  <c r="AF196" i="13"/>
  <c r="AB187" i="13"/>
  <c r="AC187" i="13"/>
  <c r="Y182" i="13"/>
  <c r="Z182" i="13"/>
  <c r="B166" i="13"/>
  <c r="C167" i="13"/>
  <c r="AH270" i="13" l="1"/>
  <c r="AI270" i="13"/>
  <c r="AE197" i="13"/>
  <c r="AF197" i="13"/>
  <c r="AB188" i="13"/>
  <c r="AC188" i="13"/>
  <c r="Y183" i="13"/>
  <c r="Z183" i="13"/>
  <c r="C168" i="13"/>
  <c r="B167" i="13"/>
  <c r="AH271" i="13" l="1"/>
  <c r="AI271" i="13"/>
  <c r="AF198" i="13"/>
  <c r="AE198" i="13"/>
  <c r="AB189" i="13"/>
  <c r="AC189" i="13"/>
  <c r="Y184" i="13"/>
  <c r="Z184" i="13"/>
  <c r="C169" i="13"/>
  <c r="B168" i="13"/>
  <c r="AH272" i="13" l="1"/>
  <c r="AI272" i="13"/>
  <c r="AE199" i="13"/>
  <c r="AF199" i="13"/>
  <c r="AB190" i="13"/>
  <c r="AC190" i="13"/>
  <c r="Z185" i="13"/>
  <c r="Y185" i="13"/>
  <c r="C170" i="13"/>
  <c r="B169" i="13"/>
  <c r="AH273" i="13" l="1"/>
  <c r="AI273" i="13"/>
  <c r="AE200" i="13"/>
  <c r="AF200" i="13"/>
  <c r="AB191" i="13"/>
  <c r="AC191" i="13"/>
  <c r="Y186" i="13"/>
  <c r="Z186" i="13"/>
  <c r="B170" i="13"/>
  <c r="C171" i="13"/>
  <c r="AH274" i="13" l="1"/>
  <c r="AI274" i="13"/>
  <c r="AE201" i="13"/>
  <c r="AF201" i="13"/>
  <c r="AB192" i="13"/>
  <c r="AC192" i="13"/>
  <c r="Y187" i="13"/>
  <c r="Z187" i="13"/>
  <c r="B171" i="13"/>
  <c r="C172" i="13"/>
  <c r="AH275" i="13" l="1"/>
  <c r="AI275" i="13"/>
  <c r="AF202" i="13"/>
  <c r="AE202" i="13"/>
  <c r="AB193" i="13"/>
  <c r="AC193" i="13"/>
  <c r="Z188" i="13"/>
  <c r="Y188" i="13"/>
  <c r="C173" i="13"/>
  <c r="B172" i="13"/>
  <c r="AH276" i="13" l="1"/>
  <c r="AI276" i="13"/>
  <c r="AE203" i="13"/>
  <c r="AF203" i="13"/>
  <c r="AB194" i="13"/>
  <c r="AC194" i="13"/>
  <c r="Z189" i="13"/>
  <c r="Y189" i="13"/>
  <c r="B173" i="13"/>
  <c r="C174" i="13"/>
  <c r="AH277" i="13" l="1"/>
  <c r="AI277" i="13"/>
  <c r="AE204" i="13"/>
  <c r="AF204" i="13"/>
  <c r="AC195" i="13"/>
  <c r="AB195" i="13"/>
  <c r="Y190" i="13"/>
  <c r="Z190" i="13"/>
  <c r="C175" i="13"/>
  <c r="B174" i="13"/>
  <c r="AH278" i="13" l="1"/>
  <c r="AI278" i="13"/>
  <c r="AE205" i="13"/>
  <c r="AF205" i="13"/>
  <c r="AB196" i="13"/>
  <c r="AC196" i="13"/>
  <c r="Z191" i="13"/>
  <c r="Y191" i="13"/>
  <c r="C176" i="13"/>
  <c r="B175" i="13"/>
  <c r="AH279" i="13" l="1"/>
  <c r="AI279" i="13"/>
  <c r="AF206" i="13"/>
  <c r="AE206" i="13"/>
  <c r="AB197" i="13"/>
  <c r="AC197" i="13"/>
  <c r="Y192" i="13"/>
  <c r="Z192" i="13"/>
  <c r="B176" i="13"/>
  <c r="C177" i="13"/>
  <c r="AH280" i="13" l="1"/>
  <c r="AI280" i="13"/>
  <c r="AE207" i="13"/>
  <c r="AF207" i="13"/>
  <c r="AB198" i="13"/>
  <c r="AC198" i="13"/>
  <c r="Z193" i="13"/>
  <c r="Y193" i="13"/>
  <c r="C178" i="13"/>
  <c r="B177" i="13"/>
  <c r="AH281" i="13" l="1"/>
  <c r="AI281" i="13"/>
  <c r="AE208" i="13"/>
  <c r="AF208" i="13"/>
  <c r="AC199" i="13"/>
  <c r="AB199" i="13"/>
  <c r="Y194" i="13"/>
  <c r="Z194" i="13"/>
  <c r="C179" i="13"/>
  <c r="B178" i="13"/>
  <c r="AH282" i="13" l="1"/>
  <c r="AI282" i="13"/>
  <c r="AE209" i="13"/>
  <c r="AF209" i="13"/>
  <c r="AB200" i="13"/>
  <c r="AC200" i="13"/>
  <c r="Z195" i="13"/>
  <c r="Y195" i="13"/>
  <c r="C180" i="13"/>
  <c r="B179" i="13"/>
  <c r="AH283" i="13" l="1"/>
  <c r="AI283" i="13"/>
  <c r="AE210" i="13"/>
  <c r="AF210" i="13"/>
  <c r="AB201" i="13"/>
  <c r="AC201" i="13"/>
  <c r="Y196" i="13"/>
  <c r="Z196" i="13"/>
  <c r="C181" i="13"/>
  <c r="B180" i="13"/>
  <c r="AH284" i="13" l="1"/>
  <c r="AI284" i="13"/>
  <c r="AE211" i="13"/>
  <c r="AF211" i="13"/>
  <c r="AC202" i="13"/>
  <c r="AB202" i="13"/>
  <c r="Y197" i="13"/>
  <c r="Z197" i="13"/>
  <c r="B181" i="13"/>
  <c r="C182" i="13"/>
  <c r="AH285" i="13" l="1"/>
  <c r="AI285" i="13"/>
  <c r="AE212" i="13"/>
  <c r="AF212" i="13"/>
  <c r="AB203" i="13"/>
  <c r="AC203" i="13"/>
  <c r="Z198" i="13"/>
  <c r="Y198" i="13"/>
  <c r="C183" i="13"/>
  <c r="B182" i="13"/>
  <c r="AH286" i="13" l="1"/>
  <c r="AI286" i="13"/>
  <c r="AE213" i="13"/>
  <c r="AF213" i="13"/>
  <c r="AB204" i="13"/>
  <c r="AC204" i="13"/>
  <c r="Y199" i="13"/>
  <c r="Z199" i="13"/>
  <c r="C184" i="13"/>
  <c r="B183" i="13"/>
  <c r="AH287" i="13" l="1"/>
  <c r="AI287" i="13"/>
  <c r="AE214" i="13"/>
  <c r="AF214" i="13"/>
  <c r="AB205" i="13"/>
  <c r="AC205" i="13"/>
  <c r="Z200" i="13"/>
  <c r="Y200" i="13"/>
  <c r="C185" i="13"/>
  <c r="B184" i="13"/>
  <c r="AH288" i="13" l="1"/>
  <c r="AI288" i="13"/>
  <c r="AE215" i="13"/>
  <c r="AF215" i="13"/>
  <c r="AB206" i="13"/>
  <c r="AC206" i="13"/>
  <c r="Z201" i="13"/>
  <c r="Y201" i="13"/>
  <c r="C186" i="13"/>
  <c r="B185" i="13"/>
  <c r="AE216" i="13" l="1"/>
  <c r="AF216" i="13"/>
  <c r="AC207" i="13"/>
  <c r="AB207" i="13"/>
  <c r="Y202" i="13"/>
  <c r="Z202" i="13"/>
  <c r="C187" i="13"/>
  <c r="B186" i="13"/>
  <c r="AE217" i="13" l="1"/>
  <c r="AF217" i="13"/>
  <c r="AB208" i="13"/>
  <c r="AC208" i="13"/>
  <c r="Y203" i="13"/>
  <c r="Z203" i="13"/>
  <c r="B187" i="13"/>
  <c r="C188" i="13"/>
  <c r="AF218" i="13" l="1"/>
  <c r="AE218" i="13"/>
  <c r="AB209" i="13"/>
  <c r="AC209" i="13"/>
  <c r="Y204" i="13"/>
  <c r="Z204" i="13"/>
  <c r="B188" i="13"/>
  <c r="C189" i="13"/>
  <c r="AE219" i="13" l="1"/>
  <c r="AF219" i="13"/>
  <c r="AB210" i="13"/>
  <c r="AC210" i="13"/>
  <c r="Z205" i="13"/>
  <c r="Y205" i="13"/>
  <c r="C190" i="13"/>
  <c r="B189" i="13"/>
  <c r="AE220" i="13" l="1"/>
  <c r="AF220" i="13"/>
  <c r="AB211" i="13"/>
  <c r="AC211" i="13"/>
  <c r="Y206" i="13"/>
  <c r="Z206" i="13"/>
  <c r="B190" i="13"/>
  <c r="C191" i="13"/>
  <c r="AE221" i="13" l="1"/>
  <c r="AF221" i="13"/>
  <c r="AB212" i="13"/>
  <c r="AC212" i="13"/>
  <c r="Y207" i="13"/>
  <c r="Z207" i="13"/>
  <c r="B191" i="13"/>
  <c r="C192" i="13"/>
  <c r="AF222" i="13" l="1"/>
  <c r="AE222" i="13"/>
  <c r="AB213" i="13"/>
  <c r="AC213" i="13"/>
  <c r="Y208" i="13"/>
  <c r="Z208" i="13"/>
  <c r="B192" i="13"/>
  <c r="C193" i="13"/>
  <c r="AE223" i="13" l="1"/>
  <c r="AF223" i="13"/>
  <c r="AB214" i="13"/>
  <c r="AC214" i="13"/>
  <c r="Y209" i="13"/>
  <c r="Z209" i="13"/>
  <c r="C194" i="13"/>
  <c r="B193" i="13"/>
  <c r="AE224" i="13" l="1"/>
  <c r="AF224" i="13"/>
  <c r="AC215" i="13"/>
  <c r="AB215" i="13"/>
  <c r="Y210" i="13"/>
  <c r="Z210" i="13"/>
  <c r="B194" i="13"/>
  <c r="C195" i="13"/>
  <c r="AE225" i="13" l="1"/>
  <c r="AF225" i="13"/>
  <c r="AB216" i="13"/>
  <c r="AC216" i="13"/>
  <c r="Y211" i="13"/>
  <c r="Z211" i="13"/>
  <c r="B195" i="13"/>
  <c r="C196" i="13"/>
  <c r="AE226" i="13" l="1"/>
  <c r="AF226" i="13"/>
  <c r="AC217" i="13"/>
  <c r="AB217" i="13"/>
  <c r="Y212" i="13"/>
  <c r="Z212" i="13"/>
  <c r="B196" i="13"/>
  <c r="C197" i="13"/>
  <c r="AE227" i="13" l="1"/>
  <c r="AF227" i="13"/>
  <c r="AC218" i="13"/>
  <c r="AB218" i="13"/>
  <c r="Z213" i="13"/>
  <c r="Y213" i="13"/>
  <c r="B197" i="13"/>
  <c r="C198" i="13"/>
  <c r="AE228" i="13" l="1"/>
  <c r="AF228" i="13"/>
  <c r="AB219" i="13"/>
  <c r="AC219" i="13"/>
  <c r="Y214" i="13"/>
  <c r="Z214" i="13"/>
  <c r="B198" i="13"/>
  <c r="C199" i="13"/>
  <c r="AE229" i="13" l="1"/>
  <c r="AF229" i="13"/>
  <c r="AC220" i="13"/>
  <c r="AB220" i="13"/>
  <c r="Y215" i="13"/>
  <c r="Z215" i="13"/>
  <c r="C200" i="13"/>
  <c r="B199" i="13"/>
  <c r="AE230" i="13" l="1"/>
  <c r="AF230" i="13"/>
  <c r="AB221" i="13"/>
  <c r="AC221" i="13"/>
  <c r="Y216" i="13"/>
  <c r="Z216" i="13"/>
  <c r="C201" i="13"/>
  <c r="B200" i="13"/>
  <c r="AE231" i="13" l="1"/>
  <c r="AF231" i="13"/>
  <c r="AC222" i="13"/>
  <c r="AB222" i="13"/>
  <c r="Z217" i="13"/>
  <c r="Y217" i="13"/>
  <c r="C202" i="13"/>
  <c r="B201" i="13"/>
  <c r="AE232" i="13" l="1"/>
  <c r="AF232" i="13"/>
  <c r="AB223" i="13"/>
  <c r="AC223" i="13"/>
  <c r="Y218" i="13"/>
  <c r="Z218" i="13"/>
  <c r="B202" i="13"/>
  <c r="C203" i="13"/>
  <c r="AE233" i="13" l="1"/>
  <c r="AF233" i="13"/>
  <c r="AB224" i="13"/>
  <c r="AC224" i="13"/>
  <c r="Y219" i="13"/>
  <c r="Z219" i="13"/>
  <c r="B203" i="13"/>
  <c r="C204" i="13"/>
  <c r="AF234" i="13" l="1"/>
  <c r="AE234" i="13"/>
  <c r="AB225" i="13"/>
  <c r="AC225" i="13"/>
  <c r="Y220" i="13"/>
  <c r="Z220" i="13"/>
  <c r="B204" i="13"/>
  <c r="C205" i="13"/>
  <c r="AE235" i="13" l="1"/>
  <c r="AF235" i="13"/>
  <c r="AC226" i="13"/>
  <c r="AB226" i="13"/>
  <c r="Y221" i="13"/>
  <c r="Z221" i="13"/>
  <c r="B205" i="13"/>
  <c r="C206" i="13"/>
  <c r="AE236" i="13" l="1"/>
  <c r="AF236" i="13"/>
  <c r="AC227" i="13"/>
  <c r="AB227" i="13"/>
  <c r="Y222" i="13"/>
  <c r="Z222" i="13"/>
  <c r="B206" i="13"/>
  <c r="C207" i="13"/>
  <c r="AE237" i="13" l="1"/>
  <c r="AF237" i="13"/>
  <c r="AB228" i="13"/>
  <c r="AC228" i="13"/>
  <c r="Y223" i="13"/>
  <c r="Z223" i="13"/>
  <c r="C208" i="13"/>
  <c r="B207" i="13"/>
  <c r="AF238" i="13" l="1"/>
  <c r="AE238" i="13"/>
  <c r="AB229" i="13"/>
  <c r="AC229" i="13"/>
  <c r="Y224" i="13"/>
  <c r="Z224" i="13"/>
  <c r="C209" i="13"/>
  <c r="B208" i="13"/>
  <c r="AE239" i="13" l="1"/>
  <c r="AF239" i="13"/>
  <c r="AB230" i="13"/>
  <c r="AC230" i="13"/>
  <c r="Y225" i="13"/>
  <c r="Z225" i="13"/>
  <c r="C210" i="13"/>
  <c r="B209" i="13"/>
  <c r="AE240" i="13" l="1"/>
  <c r="AF240" i="13"/>
  <c r="AB231" i="13"/>
  <c r="AC231" i="13"/>
  <c r="Z226" i="13"/>
  <c r="Y226" i="13"/>
  <c r="B210" i="13"/>
  <c r="C211" i="13"/>
  <c r="AE241" i="13" l="1"/>
  <c r="AF241" i="13"/>
  <c r="AB232" i="13"/>
  <c r="AC232" i="13"/>
  <c r="Y227" i="13"/>
  <c r="Z227" i="13"/>
  <c r="B211" i="13"/>
  <c r="C212" i="13"/>
  <c r="AE242" i="13" l="1"/>
  <c r="AF242" i="13"/>
  <c r="AB233" i="13"/>
  <c r="AC233" i="13"/>
  <c r="Y228" i="13"/>
  <c r="Z228" i="13"/>
  <c r="B212" i="13"/>
  <c r="C213" i="13"/>
  <c r="AE243" i="13" l="1"/>
  <c r="AF243" i="13"/>
  <c r="AB234" i="13"/>
  <c r="AC234" i="13"/>
  <c r="Z229" i="13"/>
  <c r="Y229" i="13"/>
  <c r="B213" i="13"/>
  <c r="C214" i="13"/>
  <c r="AE244" i="13" l="1"/>
  <c r="AF244" i="13"/>
  <c r="AB235" i="13"/>
  <c r="AC235" i="13"/>
  <c r="Y230" i="13"/>
  <c r="Z230" i="13"/>
  <c r="C215" i="13"/>
  <c r="B214" i="13"/>
  <c r="AE245" i="13" l="1"/>
  <c r="AF245" i="13"/>
  <c r="AB236" i="13"/>
  <c r="AC236" i="13"/>
  <c r="Y231" i="13"/>
  <c r="Z231" i="13"/>
  <c r="C216" i="13"/>
  <c r="B215" i="13"/>
  <c r="AF246" i="13" l="1"/>
  <c r="AE246" i="13"/>
  <c r="AB237" i="13"/>
  <c r="AC237" i="13"/>
  <c r="Y232" i="13"/>
  <c r="Z232" i="13"/>
  <c r="B216" i="13"/>
  <c r="C217" i="13"/>
  <c r="AE247" i="13" l="1"/>
  <c r="AF247" i="13"/>
  <c r="AB238" i="13"/>
  <c r="AC238" i="13"/>
  <c r="Y233" i="13"/>
  <c r="Z233" i="13"/>
  <c r="C218" i="13"/>
  <c r="B217" i="13"/>
  <c r="AE248" i="13" l="1"/>
  <c r="AF248" i="13"/>
  <c r="AC239" i="13"/>
  <c r="AB239" i="13"/>
  <c r="Z234" i="13"/>
  <c r="Y234" i="13"/>
  <c r="B218" i="13"/>
  <c r="C219" i="13"/>
  <c r="AE249" i="13" l="1"/>
  <c r="AF249" i="13"/>
  <c r="AB240" i="13"/>
  <c r="AC240" i="13"/>
  <c r="Y235" i="13"/>
  <c r="Z235" i="13"/>
  <c r="C220" i="13"/>
  <c r="B219" i="13"/>
  <c r="AF250" i="13" l="1"/>
  <c r="AE250" i="13"/>
  <c r="AB241" i="13"/>
  <c r="AC241" i="13"/>
  <c r="Y236" i="13"/>
  <c r="Z236" i="13"/>
  <c r="C221" i="13"/>
  <c r="B220" i="13"/>
  <c r="AE251" i="13" l="1"/>
  <c r="AF251" i="13"/>
  <c r="AC242" i="13"/>
  <c r="AB242" i="13"/>
  <c r="Z237" i="13"/>
  <c r="Y237" i="13"/>
  <c r="B221" i="13"/>
  <c r="C222" i="13"/>
  <c r="AE252" i="13" l="1"/>
  <c r="AF252" i="13"/>
  <c r="AB243" i="13"/>
  <c r="AC243" i="13"/>
  <c r="Y238" i="13"/>
  <c r="Z238" i="13"/>
  <c r="C223" i="13"/>
  <c r="B222" i="13"/>
  <c r="AE253" i="13" l="1"/>
  <c r="AF253" i="13"/>
  <c r="AC244" i="13"/>
  <c r="AB244" i="13"/>
  <c r="Y239" i="13"/>
  <c r="Z239" i="13"/>
  <c r="C224" i="13"/>
  <c r="B223" i="13"/>
  <c r="AE254" i="13" l="1"/>
  <c r="AF254" i="13"/>
  <c r="AB245" i="13"/>
  <c r="AC245" i="13"/>
  <c r="Y240" i="13"/>
  <c r="Z240" i="13"/>
  <c r="C225" i="13"/>
  <c r="B224" i="13"/>
  <c r="AE255" i="13" l="1"/>
  <c r="AF255" i="13"/>
  <c r="AB246" i="13"/>
  <c r="AC246" i="13"/>
  <c r="Y241" i="13"/>
  <c r="Z241" i="13"/>
  <c r="C226" i="13"/>
  <c r="B225" i="13"/>
  <c r="AE256" i="13" l="1"/>
  <c r="AF256" i="13"/>
  <c r="AB247" i="13"/>
  <c r="AC247" i="13"/>
  <c r="Y242" i="13"/>
  <c r="Z242" i="13"/>
  <c r="B226" i="13"/>
  <c r="C227" i="13"/>
  <c r="AE257" i="13" l="1"/>
  <c r="AF257" i="13"/>
  <c r="AB248" i="13"/>
  <c r="AC248" i="13"/>
  <c r="Y243" i="13"/>
  <c r="Z243" i="13"/>
  <c r="C228" i="13"/>
  <c r="B227" i="13"/>
  <c r="AF258" i="13" l="1"/>
  <c r="AE258" i="13"/>
  <c r="AB249" i="13"/>
  <c r="AC249" i="13"/>
  <c r="Y244" i="13"/>
  <c r="Z244" i="13"/>
  <c r="B228" i="13"/>
  <c r="C229" i="13"/>
  <c r="AE259" i="13" l="1"/>
  <c r="AF259" i="13"/>
  <c r="AC250" i="13"/>
  <c r="AB250" i="13"/>
  <c r="Y245" i="13"/>
  <c r="Z245" i="13"/>
  <c r="C230" i="13"/>
  <c r="B229" i="13"/>
  <c r="AE260" i="13" l="1"/>
  <c r="AF260" i="13"/>
  <c r="AC251" i="13"/>
  <c r="AB251" i="13"/>
  <c r="Y246" i="13"/>
  <c r="Z246" i="13"/>
  <c r="B230" i="13"/>
  <c r="C231" i="13"/>
  <c r="AE261" i="13" l="1"/>
  <c r="AF261" i="13"/>
  <c r="AB252" i="13"/>
  <c r="AC252" i="13"/>
  <c r="Y247" i="13"/>
  <c r="Z247" i="13"/>
  <c r="C232" i="13"/>
  <c r="B231" i="13"/>
  <c r="AF262" i="13" l="1"/>
  <c r="AE262" i="13"/>
  <c r="AC253" i="13"/>
  <c r="AB253" i="13"/>
  <c r="Y248" i="13"/>
  <c r="Z248" i="13"/>
  <c r="C233" i="13"/>
  <c r="B232" i="13"/>
  <c r="AE263" i="13" l="1"/>
  <c r="AF263" i="13"/>
  <c r="AB254" i="13"/>
  <c r="AC254" i="13"/>
  <c r="Y249" i="13"/>
  <c r="Z249" i="13"/>
  <c r="C234" i="13"/>
  <c r="B233" i="13"/>
  <c r="AE264" i="13" l="1"/>
  <c r="AF264" i="13"/>
  <c r="AC255" i="13"/>
  <c r="AB255" i="13"/>
  <c r="Y250" i="13"/>
  <c r="Z250" i="13"/>
  <c r="C235" i="13"/>
  <c r="B234" i="13"/>
  <c r="AE265" i="13" l="1"/>
  <c r="AF265" i="13"/>
  <c r="AC256" i="13"/>
  <c r="AB256" i="13"/>
  <c r="Y251" i="13"/>
  <c r="Z251" i="13"/>
  <c r="C236" i="13"/>
  <c r="B235" i="13"/>
  <c r="AE266" i="13" l="1"/>
  <c r="AF266" i="13"/>
  <c r="AB257" i="13"/>
  <c r="AC257" i="13"/>
  <c r="Y252" i="13"/>
  <c r="Z252" i="13"/>
  <c r="B236" i="13"/>
  <c r="C237" i="13"/>
  <c r="AE267" i="13" l="1"/>
  <c r="AF267" i="13"/>
  <c r="AC258" i="13"/>
  <c r="AB258" i="13"/>
  <c r="Y253" i="13"/>
  <c r="Z253" i="13"/>
  <c r="B237" i="13"/>
  <c r="C238" i="13"/>
  <c r="AE268" i="13" l="1"/>
  <c r="AF268" i="13"/>
  <c r="AB259" i="13"/>
  <c r="AC259" i="13"/>
  <c r="Y254" i="13"/>
  <c r="Z254" i="13"/>
  <c r="C239" i="13"/>
  <c r="B238" i="13"/>
  <c r="AE269" i="13" l="1"/>
  <c r="AF269" i="13"/>
  <c r="AB260" i="13"/>
  <c r="AC260" i="13"/>
  <c r="Y255" i="13"/>
  <c r="Z255" i="13"/>
  <c r="B239" i="13"/>
  <c r="C240" i="13"/>
  <c r="AF270" i="13" l="1"/>
  <c r="AE270" i="13"/>
  <c r="AB261" i="13"/>
  <c r="AC261" i="13"/>
  <c r="Y256" i="13"/>
  <c r="Z256" i="13"/>
  <c r="C241" i="13"/>
  <c r="B240" i="13"/>
  <c r="AE271" i="13" l="1"/>
  <c r="AF271" i="13"/>
  <c r="AB262" i="13"/>
  <c r="AC262" i="13"/>
  <c r="Y257" i="13"/>
  <c r="Z257" i="13"/>
  <c r="B241" i="13"/>
  <c r="C242" i="13"/>
  <c r="AE272" i="13" l="1"/>
  <c r="AF272" i="13"/>
  <c r="AC263" i="13"/>
  <c r="AB263" i="13"/>
  <c r="Y258" i="13"/>
  <c r="Z258" i="13"/>
  <c r="C243" i="13"/>
  <c r="B242" i="13"/>
  <c r="AE273" i="13" l="1"/>
  <c r="AF273" i="13"/>
  <c r="AB264" i="13"/>
  <c r="AC264" i="13"/>
  <c r="Y259" i="13"/>
  <c r="Z259" i="13"/>
  <c r="B243" i="13"/>
  <c r="C244" i="13"/>
  <c r="AF274" i="13" l="1"/>
  <c r="AE274" i="13"/>
  <c r="AB265" i="13"/>
  <c r="AC265" i="13"/>
  <c r="Y260" i="13"/>
  <c r="Z260" i="13"/>
  <c r="C245" i="13"/>
  <c r="B244" i="13"/>
  <c r="AE275" i="13" l="1"/>
  <c r="AF275" i="13"/>
  <c r="AB266" i="13"/>
  <c r="AC266" i="13"/>
  <c r="Y261" i="13"/>
  <c r="Z261" i="13"/>
  <c r="C246" i="13"/>
  <c r="B245" i="13"/>
  <c r="AE276" i="13" l="1"/>
  <c r="AF276" i="13"/>
  <c r="AC267" i="13"/>
  <c r="AB267" i="13"/>
  <c r="Y262" i="13"/>
  <c r="Z262" i="13"/>
  <c r="B246" i="13"/>
  <c r="C247" i="13"/>
  <c r="AE277" i="13" l="1"/>
  <c r="AF277" i="13"/>
  <c r="AB268" i="13"/>
  <c r="AC268" i="13"/>
  <c r="Y263" i="13"/>
  <c r="Z263" i="13"/>
  <c r="C248" i="13"/>
  <c r="B247" i="13"/>
  <c r="AF278" i="13" l="1"/>
  <c r="AE278" i="13"/>
  <c r="AC269" i="13"/>
  <c r="AB269" i="13"/>
  <c r="Y264" i="13"/>
  <c r="Z264" i="13"/>
  <c r="C249" i="13"/>
  <c r="B248" i="13"/>
  <c r="AE279" i="13" l="1"/>
  <c r="AF279" i="13"/>
  <c r="AC270" i="13"/>
  <c r="AB270" i="13"/>
  <c r="Y265" i="13"/>
  <c r="Z265" i="13"/>
  <c r="B249" i="13"/>
  <c r="C250" i="13"/>
  <c r="AE280" i="13" l="1"/>
  <c r="AF280" i="13"/>
  <c r="AC271" i="13"/>
  <c r="AB271" i="13"/>
  <c r="Y266" i="13"/>
  <c r="Z266" i="13"/>
  <c r="B250" i="13"/>
  <c r="C251" i="13"/>
  <c r="AE281" i="13" l="1"/>
  <c r="AF281" i="13"/>
  <c r="AB272" i="13"/>
  <c r="AC272" i="13"/>
  <c r="Y267" i="13"/>
  <c r="Z267" i="13"/>
  <c r="C252" i="13"/>
  <c r="B251" i="13"/>
  <c r="AE282" i="13" l="1"/>
  <c r="AF282" i="13"/>
  <c r="AC273" i="13"/>
  <c r="AB273" i="13"/>
  <c r="Y268" i="13"/>
  <c r="Z268" i="13"/>
  <c r="B252" i="13"/>
  <c r="C253" i="13"/>
  <c r="AE283" i="13" l="1"/>
  <c r="AF283" i="13"/>
  <c r="AB274" i="13"/>
  <c r="AC274" i="13"/>
  <c r="Y269" i="13"/>
  <c r="Z269" i="13"/>
  <c r="C254" i="13"/>
  <c r="B253" i="13"/>
  <c r="AE284" i="13" l="1"/>
  <c r="AF284" i="13"/>
  <c r="AB275" i="13"/>
  <c r="AC275" i="13"/>
  <c r="Y270" i="13"/>
  <c r="Z270" i="13"/>
  <c r="C255" i="13"/>
  <c r="B254" i="13"/>
  <c r="AE285" i="13" l="1"/>
  <c r="AF285" i="13"/>
  <c r="AC276" i="13"/>
  <c r="AB276" i="13"/>
  <c r="Y271" i="13"/>
  <c r="Z271" i="13"/>
  <c r="B255" i="13"/>
  <c r="C256" i="13"/>
  <c r="AE286" i="13" l="1"/>
  <c r="AF286" i="13"/>
  <c r="AB277" i="13"/>
  <c r="AC277" i="13"/>
  <c r="Y272" i="13"/>
  <c r="Z272" i="13"/>
  <c r="C257" i="13"/>
  <c r="B256" i="13"/>
  <c r="AE287" i="13" l="1"/>
  <c r="AF287" i="13"/>
  <c r="AC278" i="13"/>
  <c r="AB278" i="13"/>
  <c r="Y273" i="13"/>
  <c r="Z273" i="13"/>
  <c r="C258" i="13"/>
  <c r="B257" i="13"/>
  <c r="AE288" i="13" l="1"/>
  <c r="AF288" i="13"/>
  <c r="AB279" i="13"/>
  <c r="AC279" i="13"/>
  <c r="Y274" i="13"/>
  <c r="Z274" i="13"/>
  <c r="C259" i="13"/>
  <c r="B258" i="13"/>
  <c r="AC280" i="13" l="1"/>
  <c r="AB280" i="13"/>
  <c r="Y275" i="13"/>
  <c r="Z275" i="13"/>
  <c r="C260" i="13"/>
  <c r="B259" i="13"/>
  <c r="AB281" i="13" l="1"/>
  <c r="AC281" i="13"/>
  <c r="Y276" i="13"/>
  <c r="Z276" i="13"/>
  <c r="B260" i="13"/>
  <c r="C261" i="13"/>
  <c r="AC282" i="13" l="1"/>
  <c r="AB282" i="13"/>
  <c r="Y277" i="13"/>
  <c r="Z277" i="13"/>
  <c r="C262" i="13"/>
  <c r="B261" i="13"/>
  <c r="AC283" i="13" l="1"/>
  <c r="AB283" i="13"/>
  <c r="Y278" i="13"/>
  <c r="Z278" i="13"/>
  <c r="B262" i="13"/>
  <c r="C263" i="13"/>
  <c r="AB284" i="13" l="1"/>
  <c r="AC284" i="13"/>
  <c r="Z279" i="13"/>
  <c r="Y279" i="13"/>
  <c r="B263" i="13"/>
  <c r="C264" i="13"/>
  <c r="AB285" i="13" l="1"/>
  <c r="AC285" i="13"/>
  <c r="Y280" i="13"/>
  <c r="Z280" i="13"/>
  <c r="B264" i="13"/>
  <c r="C265" i="13"/>
  <c r="AB286" i="13" l="1"/>
  <c r="AC286" i="13"/>
  <c r="Y281" i="13"/>
  <c r="Z281" i="13"/>
  <c r="B265" i="13"/>
  <c r="C266" i="13"/>
  <c r="AC287" i="13" l="1"/>
  <c r="AB287" i="13"/>
  <c r="Y282" i="13"/>
  <c r="Z282" i="13"/>
  <c r="C267" i="13"/>
  <c r="B266" i="13"/>
  <c r="AB288" i="13" l="1"/>
  <c r="AC288" i="13"/>
  <c r="Z283" i="13"/>
  <c r="Y283" i="13"/>
  <c r="C268" i="13"/>
  <c r="B267" i="13"/>
  <c r="Y284" i="13" l="1"/>
  <c r="Z284" i="13"/>
  <c r="B268" i="13"/>
  <c r="C269" i="13"/>
  <c r="Y285" i="13" l="1"/>
  <c r="Z285" i="13"/>
  <c r="C270" i="13"/>
  <c r="B269" i="13"/>
  <c r="Y286" i="13" l="1"/>
  <c r="Z286" i="13"/>
  <c r="B270" i="13"/>
  <c r="C271" i="13"/>
  <c r="Y287" i="13" l="1"/>
  <c r="Z287" i="13"/>
  <c r="B271" i="13"/>
  <c r="C272" i="13"/>
  <c r="Y288" i="13" l="1"/>
  <c r="Z288" i="13"/>
  <c r="C273" i="13"/>
  <c r="B272" i="13"/>
  <c r="B273" i="13" l="1"/>
  <c r="C274" i="13"/>
  <c r="C275" i="13" l="1"/>
  <c r="B274" i="13"/>
  <c r="B275" i="13" l="1"/>
  <c r="C276" i="13"/>
  <c r="B276" i="13" l="1"/>
  <c r="C277" i="13"/>
  <c r="C278" i="13" l="1"/>
  <c r="B277" i="13"/>
  <c r="C279" i="13" l="1"/>
  <c r="B278" i="13"/>
  <c r="B279" i="13" l="1"/>
  <c r="C280" i="13"/>
  <c r="C281" i="13" l="1"/>
  <c r="B280" i="13"/>
  <c r="B281" i="13" l="1"/>
  <c r="C282" i="13"/>
  <c r="B282" i="13" l="1"/>
  <c r="C283" i="13"/>
  <c r="B283" i="13" l="1"/>
  <c r="C284" i="13"/>
  <c r="C285" i="13" l="1"/>
  <c r="B284" i="13"/>
  <c r="C286" i="13" l="1"/>
  <c r="B285" i="13"/>
  <c r="B286" i="13" l="1"/>
  <c r="C287" i="13"/>
  <c r="C288" i="13" l="1"/>
  <c r="B287" i="13"/>
  <c r="B288" i="13" l="1"/>
  <c r="F56" i="14" l="1"/>
  <c r="Z56" i="14" s="1"/>
  <c r="F72" i="14" s="1"/>
  <c r="Z72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tc={308AB922-5C6C-45AF-882D-7135D47F66A0}</author>
  </authors>
  <commentList>
    <comment ref="J51" authorId="0" shapeId="0" xr:uid="{308AB922-5C6C-45AF-882D-7135D47F66A0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Podria tener menos porque entrenaremos 16 semanas</t>
        </r>
      </text>
    </comment>
  </commentList>
</comments>
</file>

<file path=xl/sharedStrings.xml><?xml version="1.0" encoding="utf-8"?>
<sst xmlns="http://schemas.openxmlformats.org/spreadsheetml/2006/main" count="4085" uniqueCount="163">
  <si>
    <t>DEF</t>
  </si>
  <si>
    <t>Num</t>
  </si>
  <si>
    <t>POS</t>
  </si>
  <si>
    <t>ESP</t>
  </si>
  <si>
    <t>Po</t>
  </si>
  <si>
    <t>De</t>
  </si>
  <si>
    <t>Cr</t>
  </si>
  <si>
    <t>Ex</t>
  </si>
  <si>
    <t>Ps</t>
  </si>
  <si>
    <t>An</t>
  </si>
  <si>
    <t>PA</t>
  </si>
  <si>
    <t>Sueldo</t>
  </si>
  <si>
    <t>#1</t>
  </si>
  <si>
    <t>POR</t>
  </si>
  <si>
    <t>#2</t>
  </si>
  <si>
    <t>#3</t>
  </si>
  <si>
    <t>#4</t>
  </si>
  <si>
    <t>#5</t>
  </si>
  <si>
    <t>#6</t>
  </si>
  <si>
    <t>#7</t>
  </si>
  <si>
    <t>#8</t>
  </si>
  <si>
    <t>#9</t>
  </si>
  <si>
    <t>EXT</t>
  </si>
  <si>
    <t>#11</t>
  </si>
  <si>
    <t>#12</t>
  </si>
  <si>
    <t>DAV</t>
  </si>
  <si>
    <t>#13</t>
  </si>
  <si>
    <t>#14</t>
  </si>
  <si>
    <t>#15</t>
  </si>
  <si>
    <t>E_Po</t>
  </si>
  <si>
    <t>E_De</t>
  </si>
  <si>
    <t>E_Cr</t>
  </si>
  <si>
    <t>E_Ex</t>
  </si>
  <si>
    <t>E_Ps</t>
  </si>
  <si>
    <t>E_An</t>
  </si>
  <si>
    <t>E_PA</t>
  </si>
  <si>
    <t>E_TOTAL</t>
  </si>
  <si>
    <t>LAT</t>
  </si>
  <si>
    <t>#16</t>
  </si>
  <si>
    <t>RAP</t>
  </si>
  <si>
    <t>Ent</t>
  </si>
  <si>
    <t>Tem</t>
  </si>
  <si>
    <t>IMP</t>
  </si>
  <si>
    <t>POT</t>
  </si>
  <si>
    <t>BP</t>
  </si>
  <si>
    <t>CEN/INN</t>
  </si>
  <si>
    <t>LAT_OF</t>
  </si>
  <si>
    <t>INN/DAV</t>
  </si>
  <si>
    <t>€_22</t>
  </si>
  <si>
    <t>€_23</t>
  </si>
  <si>
    <t>€_24</t>
  </si>
  <si>
    <t>€_25</t>
  </si>
  <si>
    <t>€_26</t>
  </si>
  <si>
    <t>€_27</t>
  </si>
  <si>
    <t>€_28</t>
  </si>
  <si>
    <t>€_29</t>
  </si>
  <si>
    <t>€_30</t>
  </si>
  <si>
    <t>Nota: Precios sin BP</t>
  </si>
  <si>
    <t>Precios: S14 06/08/2021</t>
  </si>
  <si>
    <t>#10</t>
  </si>
  <si>
    <t>Entrenamiento</t>
  </si>
  <si>
    <t>Anotacion hasta 7</t>
  </si>
  <si>
    <t>INNs</t>
  </si>
  <si>
    <t>EXTs</t>
  </si>
  <si>
    <t>Jugadas</t>
  </si>
  <si>
    <t>Lateral</t>
  </si>
  <si>
    <t>EXT y LAT</t>
  </si>
  <si>
    <t>Comprar 6 (5)</t>
  </si>
  <si>
    <t>Comprar 3 LAT</t>
  </si>
  <si>
    <t>Defensa</t>
  </si>
  <si>
    <t>POR/CEN/LAT/INN</t>
  </si>
  <si>
    <t>Comprar Portero</t>
  </si>
  <si>
    <t>Delanteros</t>
  </si>
  <si>
    <t>Comprar sin entrenar</t>
  </si>
  <si>
    <t>Pases/BP</t>
  </si>
  <si>
    <t>352 con at. Central y una banda</t>
  </si>
  <si>
    <t>CEN</t>
  </si>
  <si>
    <t>INN</t>
  </si>
  <si>
    <t>Sem</t>
  </si>
  <si>
    <t>ANO</t>
  </si>
  <si>
    <t>Edad Inicial</t>
  </si>
  <si>
    <t>Edad Final</t>
  </si>
  <si>
    <t>17.58</t>
  </si>
  <si>
    <t>18.0</t>
  </si>
  <si>
    <t>22.0</t>
  </si>
  <si>
    <t>24.8</t>
  </si>
  <si>
    <t>Temporada</t>
  </si>
  <si>
    <t>Semana</t>
  </si>
  <si>
    <t>Objetivo</t>
  </si>
  <si>
    <t>ANOTACION</t>
  </si>
  <si>
    <t>Llegar a Excelente con el CEN, 3 INNs, 2 EXTs</t>
  </si>
  <si>
    <t>JUGADAS</t>
  </si>
  <si>
    <t>Llegar a Extraterrestre 3 INN</t>
  </si>
  <si>
    <t>LATERAL</t>
  </si>
  <si>
    <t>Llevar a Extraterreste los EXT/LAT</t>
  </si>
  <si>
    <t>DEFENSA</t>
  </si>
  <si>
    <t>Llevar a Extraterreste los Defensas</t>
  </si>
  <si>
    <t>EDAD</t>
  </si>
  <si>
    <t>JUG</t>
  </si>
  <si>
    <t>PAS</t>
  </si>
  <si>
    <t>17.50</t>
  </si>
  <si>
    <t>PrecioEstimado</t>
  </si>
  <si>
    <t>2 Millones</t>
  </si>
  <si>
    <t>10 Millones</t>
  </si>
  <si>
    <t>3-4 Millones</t>
  </si>
  <si>
    <t>3 Canteranos Navarro, Storm y Kaouch</t>
  </si>
  <si>
    <t>352 con 3 canteranos como EXTREMOS</t>
  </si>
  <si>
    <t>Canteranos</t>
  </si>
  <si>
    <t>Hacer dinero con los 3 slots libres de Anotacion</t>
  </si>
  <si>
    <t>Canteranos + 1 LAT</t>
  </si>
  <si>
    <t>Y hacer dinero con los 4 slots de 50% libres</t>
  </si>
  <si>
    <t>Canteranos+3INN y 50%LAT?</t>
  </si>
  <si>
    <t>Comprar 3 INN y Hacer dinero con 3 slots de 50%</t>
  </si>
  <si>
    <t>POR/2LAT/2CEN/3INN/3EXT en 2 slots</t>
  </si>
  <si>
    <t>Comprar POR, LAT,2CEN</t>
  </si>
  <si>
    <t>3 DEL+1CEN+LAT Puro</t>
  </si>
  <si>
    <t>Pases</t>
  </si>
  <si>
    <t>352 con 3 canteranos como INNERS</t>
  </si>
  <si>
    <t>Canteranos + 3 CEN</t>
  </si>
  <si>
    <t>Comprar 3 CEN y Hacer Dinero con Slots 50%</t>
  </si>
  <si>
    <t>3INN/3CEN/2LAT/POR</t>
  </si>
  <si>
    <t>Ed_I</t>
  </si>
  <si>
    <t>Ed_F</t>
  </si>
  <si>
    <t>Hoy</t>
  </si>
  <si>
    <t>Edad</t>
  </si>
  <si>
    <t>Dias</t>
  </si>
  <si>
    <t>LAT2</t>
  </si>
  <si>
    <t>CEN2</t>
  </si>
  <si>
    <t>Navarro</t>
  </si>
  <si>
    <t>Storm</t>
  </si>
  <si>
    <t>Kaouch</t>
  </si>
  <si>
    <t>EXT2</t>
  </si>
  <si>
    <t>DAV2</t>
  </si>
  <si>
    <t>DAV3</t>
  </si>
  <si>
    <t>CEN3</t>
  </si>
  <si>
    <t>Hitos</t>
  </si>
  <si>
    <t>Ascender a STORM</t>
  </si>
  <si>
    <t>Ascender a NAVARRO</t>
  </si>
  <si>
    <t>ENTRENAMIENTO</t>
  </si>
  <si>
    <t>Anotacion</t>
  </si>
  <si>
    <t>Fichar 3 CEN</t>
  </si>
  <si>
    <t>Comprar POR/2LAT</t>
  </si>
  <si>
    <t>Fichar POR/2LAT</t>
  </si>
  <si>
    <t>Fichas 2EXT/3DAV</t>
  </si>
  <si>
    <t>Ascender a KAOUCH</t>
  </si>
  <si>
    <t>352 DREAM TEAM</t>
  </si>
  <si>
    <t>3 Canteranos Navarro, Storm y Kaouch como inners</t>
  </si>
  <si>
    <t>Solo entrenaremos JUGADAS+DEFENSA+PASES+BP</t>
  </si>
  <si>
    <t>Hay que fichar POR/LAT</t>
  </si>
  <si>
    <t>Jugadas hasta 15 fichando 2 centrales despues de Anotacion 7</t>
  </si>
  <si>
    <t>Defensa hasta 2 fichando POR + 3LAT</t>
  </si>
  <si>
    <t>Pases+BP fichando Extremos/Delanteros</t>
  </si>
  <si>
    <t>Ascender a ABBIATI</t>
  </si>
  <si>
    <t>Abbiati</t>
  </si>
  <si>
    <t>JUG Insuf</t>
  </si>
  <si>
    <t>CAB</t>
  </si>
  <si>
    <t>253 AIM Canteranos</t>
  </si>
  <si>
    <t>3 Canteranos para delanteros</t>
  </si>
  <si>
    <t>Hasta</t>
  </si>
  <si>
    <t>PASES y BP</t>
  </si>
  <si>
    <t>Solo entrenaremos LATERAL+JUGADAS+ANOTACION+PASES+BP</t>
  </si>
  <si>
    <t>Fitxar 3 inners y 2 extremos</t>
  </si>
  <si>
    <t>Fitxar Portero y Defensas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</si>
</sst>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Verdana"/>
      <family val="2"/>
    </font>
    <font>
      <sz val="11"/>
      <name val="Calibri"/>
      <family val="2"/>
      <scheme val="minor"/>
    </font>
    <font>
      <sz val="8"/>
      <name val="Verdana"/>
      <family val="2"/>
    </font>
    <font>
      <sz val="8"/>
      <color rgb="FF000000"/>
      <name val="Verdana"/>
      <family val="2"/>
    </font>
    <font>
      <sz val="8"/>
      <name val="Calibri"/>
      <family val="2"/>
      <scheme val="minor"/>
    </font>
    <font>
      <b/>
      <sz val="8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/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3" fillId="6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1" fillId="0" borderId="0" xfId="0" applyFont="1" applyAlignment="1">
      <alignment horizontal="right"/>
    </xf>
    <xf numFmtId="2" fontId="1" fillId="2" borderId="0" xfId="0" applyNumberFormat="1" applyFont="1" applyFill="1"/>
    <xf numFmtId="14" fontId="0" fillId="0" borderId="0" xfId="0" applyNumberFormat="1" applyAlignment="1">
      <alignment horizontal="center"/>
    </xf>
    <xf numFmtId="0" fontId="0" fillId="9" borderId="0" xfId="0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4" fillId="8" borderId="1" xfId="0" applyFont="1" applyFill="1" applyBorder="1" applyAlignment="1">
      <alignment horizontal="center" vertical="center"/>
    </xf>
    <xf numFmtId="0" fontId="1" fillId="9" borderId="0" xfId="0" applyFont="1" applyFill="1"/>
    <xf numFmtId="0" fontId="0" fillId="9" borderId="0" xfId="0" applyFill="1"/>
    <xf numFmtId="6" fontId="1" fillId="0" borderId="0" xfId="0" applyNumberFormat="1" applyFont="1"/>
    <xf numFmtId="0" fontId="5" fillId="0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ORTA Isaac" id="{B22C8B41-BD39-4236-96BD-AD296355FC1E}" userId="S::I-PORTA@bruneau.es::dea48508-bb25-4e70-b4e7-11595d3af8b1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51" dT="2022-09-27T14:42:58.62" personId="{B22C8B41-BD39-4236-96BD-AD296355FC1E}" id="{308AB922-5C6C-45AF-882D-7135D47F66A0}">
    <text>Podria tener menos porque entrenaremos 16 semanas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C9A90-13CA-46E8-AB2D-58DA4296C36E}">
  <sheetPr>
    <tabColor theme="7" tint="0.79998168889431442"/>
  </sheetPr>
  <dimension ref="A1:AP80"/>
  <sheetViews>
    <sheetView zoomScaleNormal="100" workbookViewId="0">
      <selection activeCell="V13" sqref="V13"/>
    </sheetView>
  </sheetViews>
  <sheetFormatPr baseColWidth="10" defaultRowHeight="15" x14ac:dyDescent="0.25"/>
  <cols>
    <col min="1" max="1" width="5.140625" bestFit="1" customWidth="1"/>
    <col min="2" max="2" width="9.140625" style="1" bestFit="1" customWidth="1"/>
    <col min="3" max="10" width="4.5703125" bestFit="1" customWidth="1"/>
    <col min="11" max="11" width="7.28515625" bestFit="1" customWidth="1"/>
    <col min="12" max="12" width="5.5703125" bestFit="1" customWidth="1"/>
    <col min="13" max="13" width="5.7109375" bestFit="1" customWidth="1"/>
    <col min="14" max="14" width="5.28515625" bestFit="1" customWidth="1"/>
    <col min="15" max="15" width="5.5703125" bestFit="1" customWidth="1"/>
    <col min="16" max="16" width="5.42578125" bestFit="1" customWidth="1"/>
    <col min="17" max="18" width="5.7109375" bestFit="1" customWidth="1"/>
    <col min="19" max="19" width="9.140625" bestFit="1" customWidth="1"/>
    <col min="20" max="20" width="3" customWidth="1"/>
    <col min="21" max="21" width="5.140625" bestFit="1" customWidth="1"/>
    <col min="22" max="22" width="7.5703125" bestFit="1" customWidth="1"/>
    <col min="23" max="23" width="6.140625" bestFit="1" customWidth="1"/>
    <col min="24" max="24" width="4.5703125" customWidth="1"/>
    <col min="25" max="30" width="4.5703125" bestFit="1" customWidth="1"/>
    <col min="31" max="31" width="7.28515625" bestFit="1" customWidth="1"/>
    <col min="32" max="32" width="5.5703125" bestFit="1" customWidth="1"/>
    <col min="33" max="33" width="5.7109375" bestFit="1" customWidth="1"/>
    <col min="34" max="34" width="5.28515625" bestFit="1" customWidth="1"/>
    <col min="35" max="35" width="5.5703125" bestFit="1" customWidth="1"/>
    <col min="36" max="36" width="5.42578125" bestFit="1" customWidth="1"/>
    <col min="37" max="38" width="5.7109375" bestFit="1" customWidth="1"/>
    <col min="39" max="39" width="9.140625" bestFit="1" customWidth="1"/>
    <col min="40" max="40" width="11.42578125" style="14"/>
    <col min="41" max="42" width="6.7109375" customWidth="1"/>
  </cols>
  <sheetData>
    <row r="1" spans="1:42" x14ac:dyDescent="0.25">
      <c r="D1" s="1"/>
      <c r="E1" s="1"/>
      <c r="F1" s="1"/>
      <c r="G1" s="1"/>
      <c r="H1" s="1"/>
      <c r="I1" s="1"/>
      <c r="J1" s="1"/>
      <c r="K1" s="12">
        <f>SUM(K3:K16)</f>
        <v>463772.50000000012</v>
      </c>
      <c r="L1" s="1"/>
      <c r="M1" s="1"/>
      <c r="N1" s="1"/>
      <c r="O1" s="1"/>
      <c r="P1" s="1"/>
      <c r="Q1" s="1"/>
      <c r="R1" s="1"/>
      <c r="S1" s="1"/>
      <c r="V1" s="41" t="s">
        <v>75</v>
      </c>
      <c r="W1" s="41"/>
      <c r="X1" s="41"/>
      <c r="Y1" s="41"/>
      <c r="Z1" s="41"/>
      <c r="AA1" s="41"/>
      <c r="AB1" s="41"/>
      <c r="AC1" s="41"/>
      <c r="AD1" s="41"/>
    </row>
    <row r="2" spans="1:4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  <c r="S2" s="3" t="s">
        <v>36</v>
      </c>
    </row>
    <row r="3" spans="1:42" x14ac:dyDescent="0.25">
      <c r="A3" t="s">
        <v>12</v>
      </c>
      <c r="B3" s="17" t="s">
        <v>13</v>
      </c>
      <c r="C3" s="4"/>
      <c r="D3" s="10">
        <v>16</v>
      </c>
      <c r="E3" s="5">
        <v>12</v>
      </c>
      <c r="F3" s="10">
        <v>0</v>
      </c>
      <c r="G3" s="5">
        <v>0</v>
      </c>
      <c r="H3" s="10">
        <v>0</v>
      </c>
      <c r="I3" s="5">
        <v>0</v>
      </c>
      <c r="J3" s="10">
        <v>19</v>
      </c>
      <c r="K3" s="6">
        <f>(31720+3505)*1.06</f>
        <v>37338.5</v>
      </c>
      <c r="L3" s="1">
        <v>62</v>
      </c>
      <c r="M3" s="1">
        <v>56</v>
      </c>
      <c r="N3" s="1">
        <v>0</v>
      </c>
      <c r="O3" s="11">
        <v>0</v>
      </c>
      <c r="P3" s="11">
        <v>0</v>
      </c>
      <c r="Q3" s="11">
        <v>0</v>
      </c>
      <c r="R3" s="11">
        <v>33</v>
      </c>
      <c r="S3" s="21">
        <f>SUM(L3:R3)</f>
        <v>151</v>
      </c>
    </row>
    <row r="4" spans="1:42" x14ac:dyDescent="0.25">
      <c r="A4" t="s">
        <v>14</v>
      </c>
      <c r="B4" s="17" t="s">
        <v>46</v>
      </c>
      <c r="C4" s="22" t="s">
        <v>42</v>
      </c>
      <c r="D4" s="9">
        <v>0</v>
      </c>
      <c r="E4" s="8">
        <v>15</v>
      </c>
      <c r="F4" s="9">
        <v>2</v>
      </c>
      <c r="G4" s="8">
        <v>15</v>
      </c>
      <c r="H4" s="9">
        <v>7</v>
      </c>
      <c r="I4" s="8">
        <v>2</v>
      </c>
      <c r="J4" s="9">
        <v>19</v>
      </c>
      <c r="K4" s="6">
        <f>(18090+13480+145)*1.06</f>
        <v>33617.9</v>
      </c>
      <c r="L4" s="1">
        <v>0</v>
      </c>
      <c r="M4" s="1">
        <v>95</v>
      </c>
      <c r="N4" s="1">
        <v>0</v>
      </c>
      <c r="O4" s="1">
        <v>55.5</v>
      </c>
      <c r="P4" s="1">
        <v>14</v>
      </c>
      <c r="Q4" s="1">
        <v>0</v>
      </c>
      <c r="R4" s="1">
        <v>33</v>
      </c>
      <c r="S4" s="21">
        <f t="shared" ref="S4:S13" si="0">SUM(L4:R4)</f>
        <v>197.5</v>
      </c>
      <c r="W4" s="20" t="s">
        <v>60</v>
      </c>
    </row>
    <row r="5" spans="1:42" x14ac:dyDescent="0.25">
      <c r="A5" t="s">
        <v>15</v>
      </c>
      <c r="B5" s="17" t="s">
        <v>46</v>
      </c>
      <c r="C5" s="22" t="s">
        <v>42</v>
      </c>
      <c r="D5" s="9">
        <v>0</v>
      </c>
      <c r="E5" s="8">
        <v>15</v>
      </c>
      <c r="F5" s="9">
        <v>2</v>
      </c>
      <c r="G5" s="8">
        <v>15</v>
      </c>
      <c r="H5" s="9">
        <v>7</v>
      </c>
      <c r="I5" s="8">
        <v>2</v>
      </c>
      <c r="J5" s="9">
        <v>19</v>
      </c>
      <c r="K5" s="6">
        <f>K4</f>
        <v>33617.9</v>
      </c>
      <c r="L5" s="1">
        <v>0</v>
      </c>
      <c r="M5" s="1">
        <v>95</v>
      </c>
      <c r="N5" s="1">
        <v>0</v>
      </c>
      <c r="O5" s="1">
        <v>55.5</v>
      </c>
      <c r="P5" s="1">
        <v>14</v>
      </c>
      <c r="Q5" s="1">
        <v>0</v>
      </c>
      <c r="R5" s="1">
        <v>33</v>
      </c>
      <c r="S5" s="21">
        <f t="shared" si="0"/>
        <v>197.5</v>
      </c>
      <c r="W5" t="s">
        <v>61</v>
      </c>
      <c r="AA5" t="s">
        <v>62</v>
      </c>
      <c r="AB5" t="s">
        <v>63</v>
      </c>
      <c r="AF5" t="s">
        <v>67</v>
      </c>
    </row>
    <row r="6" spans="1:42" x14ac:dyDescent="0.25">
      <c r="A6" t="s">
        <v>16</v>
      </c>
      <c r="B6" s="17" t="s">
        <v>37</v>
      </c>
      <c r="C6" s="22" t="s">
        <v>42</v>
      </c>
      <c r="D6" s="9">
        <v>0</v>
      </c>
      <c r="E6" s="8">
        <v>15.5</v>
      </c>
      <c r="F6" s="9">
        <v>2</v>
      </c>
      <c r="G6" s="8">
        <v>11</v>
      </c>
      <c r="H6" s="9">
        <v>7</v>
      </c>
      <c r="I6" s="8">
        <v>2</v>
      </c>
      <c r="J6" s="9">
        <v>19</v>
      </c>
      <c r="K6" s="6">
        <f>(32710+1355+145)*1.06</f>
        <v>36262.6</v>
      </c>
      <c r="L6" s="1">
        <v>0</v>
      </c>
      <c r="M6" s="1">
        <f>95+9</f>
        <v>104</v>
      </c>
      <c r="N6" s="1">
        <v>0</v>
      </c>
      <c r="O6" s="1">
        <f>27.5</f>
        <v>27.5</v>
      </c>
      <c r="P6" s="1">
        <v>14</v>
      </c>
      <c r="Q6" s="1">
        <v>0</v>
      </c>
      <c r="R6" s="1">
        <v>33</v>
      </c>
      <c r="S6" s="21">
        <f t="shared" si="0"/>
        <v>178.5</v>
      </c>
      <c r="W6" t="s">
        <v>64</v>
      </c>
      <c r="AA6" t="s">
        <v>62</v>
      </c>
    </row>
    <row r="7" spans="1:42" x14ac:dyDescent="0.25">
      <c r="A7" t="s">
        <v>17</v>
      </c>
      <c r="B7" s="17" t="s">
        <v>45</v>
      </c>
      <c r="C7" s="22" t="s">
        <v>42</v>
      </c>
      <c r="D7" s="9">
        <v>0</v>
      </c>
      <c r="E7" s="8">
        <v>14</v>
      </c>
      <c r="F7" s="9">
        <v>14</v>
      </c>
      <c r="G7" s="8">
        <v>2</v>
      </c>
      <c r="H7" s="9">
        <v>7</v>
      </c>
      <c r="I7" s="8">
        <v>2</v>
      </c>
      <c r="J7" s="9">
        <v>14</v>
      </c>
      <c r="K7" s="6">
        <f>(18370+11230+145)*1.04</f>
        <v>30934.799999999999</v>
      </c>
      <c r="L7" s="1">
        <v>0</v>
      </c>
      <c r="M7" s="1">
        <v>79</v>
      </c>
      <c r="N7" s="1">
        <v>68</v>
      </c>
      <c r="O7" s="1">
        <v>0</v>
      </c>
      <c r="P7" s="1">
        <v>14</v>
      </c>
      <c r="Q7" s="1">
        <v>0</v>
      </c>
      <c r="R7" s="1">
        <v>16</v>
      </c>
      <c r="S7" s="21">
        <f t="shared" si="0"/>
        <v>177</v>
      </c>
      <c r="W7" t="s">
        <v>65</v>
      </c>
      <c r="AA7" t="s">
        <v>66</v>
      </c>
      <c r="AF7" t="s">
        <v>68</v>
      </c>
    </row>
    <row r="8" spans="1:42" x14ac:dyDescent="0.25">
      <c r="A8" t="s">
        <v>18</v>
      </c>
      <c r="B8" s="17" t="s">
        <v>45</v>
      </c>
      <c r="C8" s="24" t="s">
        <v>43</v>
      </c>
      <c r="D8" s="9">
        <v>0</v>
      </c>
      <c r="E8" s="8">
        <v>14</v>
      </c>
      <c r="F8" s="9">
        <v>14</v>
      </c>
      <c r="G8" s="8">
        <v>2</v>
      </c>
      <c r="H8" s="9">
        <v>7</v>
      </c>
      <c r="I8" s="8">
        <v>2</v>
      </c>
      <c r="J8" s="9">
        <v>14</v>
      </c>
      <c r="K8" s="6">
        <f>K7</f>
        <v>30934.799999999999</v>
      </c>
      <c r="L8" s="1">
        <v>0</v>
      </c>
      <c r="M8" s="1">
        <v>79</v>
      </c>
      <c r="N8" s="1">
        <v>68</v>
      </c>
      <c r="O8" s="1">
        <v>0</v>
      </c>
      <c r="P8" s="1">
        <v>14</v>
      </c>
      <c r="Q8" s="1">
        <v>0</v>
      </c>
      <c r="R8" s="1">
        <v>16</v>
      </c>
      <c r="S8" s="21">
        <f t="shared" ref="S8" si="1">SUM(L8:R8)</f>
        <v>177</v>
      </c>
      <c r="W8" t="s">
        <v>69</v>
      </c>
      <c r="AA8" t="s">
        <v>70</v>
      </c>
      <c r="AF8" t="s">
        <v>71</v>
      </c>
    </row>
    <row r="9" spans="1:42" x14ac:dyDescent="0.25">
      <c r="A9" t="s">
        <v>19</v>
      </c>
      <c r="B9" s="17" t="s">
        <v>47</v>
      </c>
      <c r="C9" s="23" t="s">
        <v>39</v>
      </c>
      <c r="D9" s="9">
        <v>0</v>
      </c>
      <c r="E9" s="8">
        <v>11</v>
      </c>
      <c r="F9" s="9">
        <v>15</v>
      </c>
      <c r="G9" s="8">
        <v>2</v>
      </c>
      <c r="H9" s="9">
        <v>11</v>
      </c>
      <c r="I9" s="8">
        <v>7</v>
      </c>
      <c r="J9" s="9">
        <v>14</v>
      </c>
      <c r="K9" s="6">
        <f>(32580+2045+305+145)*1.04</f>
        <v>36478</v>
      </c>
      <c r="L9" s="1">
        <v>0</v>
      </c>
      <c r="M9" s="1">
        <v>46</v>
      </c>
      <c r="N9" s="1">
        <v>81</v>
      </c>
      <c r="O9" s="1">
        <v>0</v>
      </c>
      <c r="P9" s="1">
        <v>36</v>
      </c>
      <c r="Q9" s="1">
        <v>16</v>
      </c>
      <c r="R9" s="1">
        <v>16</v>
      </c>
      <c r="S9" s="21">
        <f t="shared" ref="S9:S11" si="2">SUM(L9:R9)</f>
        <v>195</v>
      </c>
      <c r="W9" t="s">
        <v>72</v>
      </c>
      <c r="AF9" t="s">
        <v>73</v>
      </c>
    </row>
    <row r="10" spans="1:42" x14ac:dyDescent="0.25">
      <c r="A10" t="s">
        <v>20</v>
      </c>
      <c r="B10" s="17" t="s">
        <v>47</v>
      </c>
      <c r="C10" s="23" t="s">
        <v>39</v>
      </c>
      <c r="D10" s="9">
        <v>0</v>
      </c>
      <c r="E10" s="8">
        <v>11</v>
      </c>
      <c r="F10" s="9">
        <v>15</v>
      </c>
      <c r="G10" s="8">
        <v>2</v>
      </c>
      <c r="H10" s="9">
        <v>11</v>
      </c>
      <c r="I10" s="8">
        <v>7</v>
      </c>
      <c r="J10" s="9">
        <v>14</v>
      </c>
      <c r="K10" s="6">
        <f>K9</f>
        <v>36478</v>
      </c>
      <c r="L10" s="1">
        <v>0</v>
      </c>
      <c r="M10" s="1">
        <v>46</v>
      </c>
      <c r="N10" s="1">
        <v>81</v>
      </c>
      <c r="O10" s="1">
        <v>0</v>
      </c>
      <c r="P10" s="1">
        <v>36</v>
      </c>
      <c r="Q10" s="1">
        <v>16</v>
      </c>
      <c r="R10" s="1">
        <v>16</v>
      </c>
      <c r="S10" s="21">
        <f t="shared" si="2"/>
        <v>195</v>
      </c>
      <c r="W10" t="s">
        <v>74</v>
      </c>
    </row>
    <row r="11" spans="1:42" x14ac:dyDescent="0.25">
      <c r="A11" t="s">
        <v>21</v>
      </c>
      <c r="B11" s="17" t="s">
        <v>47</v>
      </c>
      <c r="C11" s="23" t="s">
        <v>39</v>
      </c>
      <c r="D11" s="9">
        <v>0</v>
      </c>
      <c r="E11" s="8">
        <v>11</v>
      </c>
      <c r="F11" s="9">
        <v>15</v>
      </c>
      <c r="G11" s="8">
        <v>2</v>
      </c>
      <c r="H11" s="9">
        <v>11</v>
      </c>
      <c r="I11" s="8">
        <v>7</v>
      </c>
      <c r="J11" s="9">
        <v>14</v>
      </c>
      <c r="K11" s="6">
        <f>K10</f>
        <v>36478</v>
      </c>
      <c r="L11" s="1">
        <v>0</v>
      </c>
      <c r="M11" s="1">
        <v>46</v>
      </c>
      <c r="N11" s="1">
        <v>81</v>
      </c>
      <c r="O11" s="1">
        <v>0</v>
      </c>
      <c r="P11" s="1">
        <v>36</v>
      </c>
      <c r="Q11" s="1">
        <v>16</v>
      </c>
      <c r="R11" s="1">
        <v>16</v>
      </c>
      <c r="S11" s="21">
        <f t="shared" si="2"/>
        <v>195</v>
      </c>
    </row>
    <row r="12" spans="1:42" x14ac:dyDescent="0.25">
      <c r="A12" t="s">
        <v>59</v>
      </c>
      <c r="B12" s="17" t="s">
        <v>22</v>
      </c>
      <c r="C12" s="23" t="s">
        <v>39</v>
      </c>
      <c r="D12" s="10">
        <v>0</v>
      </c>
      <c r="E12" s="5">
        <v>7</v>
      </c>
      <c r="F12" s="10">
        <v>14</v>
      </c>
      <c r="G12" s="5">
        <v>15</v>
      </c>
      <c r="H12" s="10">
        <v>10</v>
      </c>
      <c r="I12" s="5">
        <v>7</v>
      </c>
      <c r="J12" s="10">
        <v>14</v>
      </c>
      <c r="K12" s="6">
        <f>(18090+225+11230+195+145)*1.04</f>
        <v>31080.400000000001</v>
      </c>
      <c r="L12" s="1">
        <v>0</v>
      </c>
      <c r="M12" s="1">
        <v>18</v>
      </c>
      <c r="N12" s="1">
        <v>68</v>
      </c>
      <c r="O12" s="1">
        <v>55.5</v>
      </c>
      <c r="P12" s="1">
        <v>29</v>
      </c>
      <c r="Q12" s="1">
        <v>16</v>
      </c>
      <c r="R12" s="1">
        <v>16</v>
      </c>
      <c r="S12" s="21">
        <f t="shared" ref="S12" si="3">SUM(L12:R12)</f>
        <v>202.5</v>
      </c>
    </row>
    <row r="13" spans="1:42" x14ac:dyDescent="0.25">
      <c r="A13" t="s">
        <v>23</v>
      </c>
      <c r="B13" s="17" t="s">
        <v>22</v>
      </c>
      <c r="C13" s="23" t="s">
        <v>39</v>
      </c>
      <c r="D13" s="10">
        <v>0</v>
      </c>
      <c r="E13" s="5">
        <v>7</v>
      </c>
      <c r="F13" s="10">
        <v>14</v>
      </c>
      <c r="G13" s="5">
        <v>15</v>
      </c>
      <c r="H13" s="10">
        <v>10</v>
      </c>
      <c r="I13" s="5">
        <v>7</v>
      </c>
      <c r="J13" s="10">
        <v>14</v>
      </c>
      <c r="K13" s="6">
        <f>K12</f>
        <v>31080.400000000001</v>
      </c>
      <c r="L13" s="1">
        <v>0</v>
      </c>
      <c r="M13" s="1">
        <v>18</v>
      </c>
      <c r="N13" s="1">
        <v>68</v>
      </c>
      <c r="O13" s="1">
        <v>55.5</v>
      </c>
      <c r="P13" s="1">
        <v>29</v>
      </c>
      <c r="Q13" s="1">
        <v>16</v>
      </c>
      <c r="R13" s="1">
        <v>16</v>
      </c>
      <c r="S13" s="21">
        <f t="shared" si="0"/>
        <v>202.5</v>
      </c>
    </row>
    <row r="14" spans="1:42" x14ac:dyDescent="0.25">
      <c r="A14" t="s">
        <v>24</v>
      </c>
      <c r="B14" s="17" t="s">
        <v>25</v>
      </c>
      <c r="C14" s="23" t="s">
        <v>39</v>
      </c>
      <c r="D14" s="9">
        <v>0</v>
      </c>
      <c r="E14" s="8">
        <v>2</v>
      </c>
      <c r="F14" s="9">
        <v>13</v>
      </c>
      <c r="G14" s="8">
        <v>7</v>
      </c>
      <c r="H14" s="9">
        <v>14</v>
      </c>
      <c r="I14" s="8">
        <v>13</v>
      </c>
      <c r="J14" s="9">
        <v>14</v>
      </c>
      <c r="K14" s="6">
        <f>(14290+7245+6465+185)*1.04</f>
        <v>29312.400000000001</v>
      </c>
      <c r="L14" s="1">
        <v>0</v>
      </c>
      <c r="M14" s="1">
        <v>0</v>
      </c>
      <c r="N14" s="1">
        <v>58</v>
      </c>
      <c r="O14" s="1">
        <v>10.5</v>
      </c>
      <c r="P14" s="1">
        <v>62</v>
      </c>
      <c r="Q14" s="1">
        <v>59</v>
      </c>
      <c r="R14" s="1">
        <v>16</v>
      </c>
      <c r="S14" s="21">
        <f>SUM(L14:R14)</f>
        <v>205.5</v>
      </c>
      <c r="AO14" s="16">
        <f>AO24+AO39+AO56+AO72</f>
        <v>86.5</v>
      </c>
      <c r="AP14" s="16">
        <f>AP24+AP39+AP56+AP72</f>
        <v>5.40625</v>
      </c>
    </row>
    <row r="15" spans="1:42" x14ac:dyDescent="0.25">
      <c r="A15" t="s">
        <v>26</v>
      </c>
      <c r="B15" s="17" t="s">
        <v>25</v>
      </c>
      <c r="C15" s="23" t="s">
        <v>39</v>
      </c>
      <c r="D15" s="9">
        <v>0</v>
      </c>
      <c r="E15" s="8">
        <v>2</v>
      </c>
      <c r="F15" s="9">
        <v>13</v>
      </c>
      <c r="G15" s="8">
        <v>7</v>
      </c>
      <c r="H15" s="9">
        <v>14</v>
      </c>
      <c r="I15" s="8">
        <v>13</v>
      </c>
      <c r="J15" s="9">
        <v>14</v>
      </c>
      <c r="K15" s="6">
        <f>K14</f>
        <v>29312.400000000001</v>
      </c>
      <c r="L15" s="1">
        <v>0</v>
      </c>
      <c r="M15" s="1">
        <v>0</v>
      </c>
      <c r="N15" s="1">
        <v>58</v>
      </c>
      <c r="O15" s="1">
        <v>10.5</v>
      </c>
      <c r="P15" s="1">
        <v>62</v>
      </c>
      <c r="Q15" s="1">
        <v>59</v>
      </c>
      <c r="R15" s="1">
        <v>16</v>
      </c>
      <c r="S15" s="21">
        <f t="shared" ref="S15:S16" si="4">SUM(L15:R15)</f>
        <v>205.5</v>
      </c>
    </row>
    <row r="16" spans="1:42" x14ac:dyDescent="0.25">
      <c r="A16" t="s">
        <v>27</v>
      </c>
      <c r="B16" s="17" t="s">
        <v>25</v>
      </c>
      <c r="C16" s="24" t="s">
        <v>43</v>
      </c>
      <c r="D16" s="9">
        <v>0</v>
      </c>
      <c r="E16" s="8">
        <v>2</v>
      </c>
      <c r="F16" s="9">
        <v>14</v>
      </c>
      <c r="G16" s="8">
        <v>7</v>
      </c>
      <c r="H16" s="9">
        <v>14</v>
      </c>
      <c r="I16" s="8">
        <v>12</v>
      </c>
      <c r="J16" s="9">
        <v>14</v>
      </c>
      <c r="K16" s="6">
        <f>(14290+11230+3955+185)*1.04</f>
        <v>30846.400000000001</v>
      </c>
      <c r="L16" s="1">
        <v>0</v>
      </c>
      <c r="M16" s="1">
        <v>0</v>
      </c>
      <c r="N16" s="1">
        <v>58</v>
      </c>
      <c r="O16" s="1">
        <v>10.5</v>
      </c>
      <c r="P16" s="1">
        <v>62</v>
      </c>
      <c r="Q16" s="1">
        <v>59</v>
      </c>
      <c r="R16" s="1">
        <v>16</v>
      </c>
      <c r="S16" s="21">
        <f t="shared" si="4"/>
        <v>205.5</v>
      </c>
    </row>
    <row r="17" spans="1:42" x14ac:dyDescent="0.25">
      <c r="K17" s="13">
        <f>SUM(K19:K32)</f>
        <v>0</v>
      </c>
      <c r="AE17" s="13">
        <f>SUM(AE19:AE32)</f>
        <v>0</v>
      </c>
    </row>
    <row r="18" spans="1:42" x14ac:dyDescent="0.25">
      <c r="A18" s="3" t="s">
        <v>1</v>
      </c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3" t="s">
        <v>8</v>
      </c>
      <c r="I18" s="3" t="s">
        <v>9</v>
      </c>
      <c r="J18" s="3" t="s">
        <v>10</v>
      </c>
      <c r="K18" s="3" t="s">
        <v>11</v>
      </c>
      <c r="L18" s="3" t="s">
        <v>29</v>
      </c>
      <c r="M18" s="3" t="s">
        <v>30</v>
      </c>
      <c r="N18" s="3" t="s">
        <v>31</v>
      </c>
      <c r="O18" s="3" t="s">
        <v>32</v>
      </c>
      <c r="P18" s="3" t="s">
        <v>33</v>
      </c>
      <c r="Q18" s="3" t="s">
        <v>34</v>
      </c>
      <c r="R18" s="3" t="s">
        <v>35</v>
      </c>
      <c r="S18" s="3" t="s">
        <v>36</v>
      </c>
      <c r="U18" s="3" t="s">
        <v>1</v>
      </c>
      <c r="V18" s="3" t="s">
        <v>2</v>
      </c>
      <c r="W18" s="3" t="s">
        <v>3</v>
      </c>
      <c r="X18" s="3" t="s">
        <v>4</v>
      </c>
      <c r="Y18" s="3" t="s">
        <v>5</v>
      </c>
      <c r="Z18" s="3" t="s">
        <v>6</v>
      </c>
      <c r="AA18" s="3" t="s">
        <v>7</v>
      </c>
      <c r="AB18" s="3" t="s">
        <v>8</v>
      </c>
      <c r="AC18" s="3" t="s">
        <v>9</v>
      </c>
      <c r="AD18" s="3" t="s">
        <v>10</v>
      </c>
      <c r="AE18" s="3" t="s">
        <v>11</v>
      </c>
      <c r="AF18" s="3" t="s">
        <v>29</v>
      </c>
      <c r="AG18" s="3" t="s">
        <v>30</v>
      </c>
      <c r="AH18" s="3" t="s">
        <v>31</v>
      </c>
      <c r="AI18" s="3" t="s">
        <v>32</v>
      </c>
      <c r="AJ18" s="3" t="s">
        <v>33</v>
      </c>
      <c r="AK18" s="3" t="s">
        <v>34</v>
      </c>
      <c r="AL18" s="3" t="s">
        <v>35</v>
      </c>
      <c r="AM18" s="3" t="s">
        <v>36</v>
      </c>
    </row>
    <row r="19" spans="1:42" x14ac:dyDescent="0.25">
      <c r="A19" t="s">
        <v>12</v>
      </c>
      <c r="B19" s="17" t="s">
        <v>13</v>
      </c>
      <c r="C19" s="4"/>
      <c r="D19" s="10">
        <v>2</v>
      </c>
      <c r="E19" s="5">
        <v>2</v>
      </c>
      <c r="F19" s="10">
        <v>0</v>
      </c>
      <c r="G19" s="5">
        <v>0</v>
      </c>
      <c r="H19" s="10">
        <v>0</v>
      </c>
      <c r="I19" s="5">
        <v>0</v>
      </c>
      <c r="J19" s="10">
        <v>2</v>
      </c>
      <c r="K19" s="6"/>
      <c r="L19" s="1">
        <v>0</v>
      </c>
      <c r="M19" s="1">
        <v>0</v>
      </c>
      <c r="N19" s="1">
        <v>0</v>
      </c>
      <c r="O19" s="11">
        <v>0</v>
      </c>
      <c r="P19" s="11">
        <v>0</v>
      </c>
      <c r="Q19" s="11">
        <v>0</v>
      </c>
      <c r="R19" s="11">
        <v>0</v>
      </c>
      <c r="S19" s="2">
        <f>SUM(L19:R19)</f>
        <v>0</v>
      </c>
      <c r="U19" t="s">
        <v>12</v>
      </c>
      <c r="V19" s="17" t="s">
        <v>13</v>
      </c>
      <c r="W19" s="4"/>
      <c r="X19" s="10">
        <f>D19</f>
        <v>2</v>
      </c>
      <c r="Y19" s="10">
        <f t="shared" ref="Y19:AF32" si="5">E19</f>
        <v>2</v>
      </c>
      <c r="Z19" s="10">
        <f t="shared" si="5"/>
        <v>0</v>
      </c>
      <c r="AA19" s="10">
        <f t="shared" si="5"/>
        <v>0</v>
      </c>
      <c r="AB19" s="10">
        <f t="shared" si="5"/>
        <v>0</v>
      </c>
      <c r="AC19" s="10">
        <f t="shared" si="5"/>
        <v>0</v>
      </c>
      <c r="AD19" s="10">
        <f t="shared" si="5"/>
        <v>2</v>
      </c>
      <c r="AE19" s="6">
        <f>K19</f>
        <v>0</v>
      </c>
      <c r="AF19" s="1">
        <f>L19</f>
        <v>0</v>
      </c>
      <c r="AG19" s="1">
        <f t="shared" ref="AG19:AL32" si="6">M19</f>
        <v>0</v>
      </c>
      <c r="AH19" s="1">
        <f t="shared" si="6"/>
        <v>0</v>
      </c>
      <c r="AI19" s="1">
        <f t="shared" si="6"/>
        <v>0</v>
      </c>
      <c r="AJ19" s="1">
        <f t="shared" si="6"/>
        <v>0</v>
      </c>
      <c r="AK19" s="1">
        <f t="shared" si="6"/>
        <v>0</v>
      </c>
      <c r="AL19" s="1">
        <f t="shared" si="6"/>
        <v>0</v>
      </c>
      <c r="AM19" s="2">
        <f>SUM(AF19:AL19)</f>
        <v>0</v>
      </c>
    </row>
    <row r="20" spans="1:42" x14ac:dyDescent="0.25">
      <c r="A20" t="s">
        <v>14</v>
      </c>
      <c r="B20" s="17" t="s">
        <v>46</v>
      </c>
      <c r="C20" s="22" t="s">
        <v>42</v>
      </c>
      <c r="D20" s="10">
        <v>0</v>
      </c>
      <c r="E20" s="5">
        <v>2</v>
      </c>
      <c r="F20" s="10">
        <v>2</v>
      </c>
      <c r="G20" s="5">
        <v>2</v>
      </c>
      <c r="H20" s="10">
        <v>2</v>
      </c>
      <c r="I20" s="5">
        <v>2</v>
      </c>
      <c r="J20" s="10">
        <v>2</v>
      </c>
      <c r="K20" s="6"/>
      <c r="L20" s="1">
        <v>0</v>
      </c>
      <c r="M20" s="1">
        <v>0</v>
      </c>
      <c r="N20" s="1">
        <v>0</v>
      </c>
      <c r="O20" s="11">
        <v>0</v>
      </c>
      <c r="P20" s="11">
        <v>0</v>
      </c>
      <c r="Q20" s="11">
        <v>0</v>
      </c>
      <c r="R20" s="11">
        <v>0</v>
      </c>
      <c r="S20" s="2">
        <f t="shared" ref="S20:S29" si="7">SUM(L20:R20)</f>
        <v>0</v>
      </c>
      <c r="U20" t="s">
        <v>14</v>
      </c>
      <c r="V20" s="17" t="s">
        <v>46</v>
      </c>
      <c r="W20" s="22" t="s">
        <v>42</v>
      </c>
      <c r="X20" s="10">
        <f t="shared" ref="X20:X32" si="8">D20</f>
        <v>0</v>
      </c>
      <c r="Y20" s="10">
        <f t="shared" si="5"/>
        <v>2</v>
      </c>
      <c r="Z20" s="10">
        <f t="shared" si="5"/>
        <v>2</v>
      </c>
      <c r="AA20" s="10">
        <f t="shared" si="5"/>
        <v>2</v>
      </c>
      <c r="AB20" s="10">
        <f t="shared" si="5"/>
        <v>2</v>
      </c>
      <c r="AC20" s="10">
        <f t="shared" si="5"/>
        <v>2</v>
      </c>
      <c r="AD20" s="10">
        <f t="shared" si="5"/>
        <v>2</v>
      </c>
      <c r="AE20" s="6">
        <f t="shared" si="5"/>
        <v>0</v>
      </c>
      <c r="AF20" s="1">
        <f t="shared" si="5"/>
        <v>0</v>
      </c>
      <c r="AG20" s="1">
        <f t="shared" si="6"/>
        <v>0</v>
      </c>
      <c r="AH20" s="1">
        <f t="shared" si="6"/>
        <v>0</v>
      </c>
      <c r="AI20" s="1">
        <f t="shared" si="6"/>
        <v>0</v>
      </c>
      <c r="AJ20" s="1">
        <f t="shared" si="6"/>
        <v>0</v>
      </c>
      <c r="AK20" s="1">
        <f t="shared" si="6"/>
        <v>0</v>
      </c>
      <c r="AL20" s="1">
        <f t="shared" si="6"/>
        <v>0</v>
      </c>
      <c r="AM20" s="2">
        <f t="shared" ref="AM20" si="9">SUM(AF20:AL20)</f>
        <v>0</v>
      </c>
    </row>
    <row r="21" spans="1:42" x14ac:dyDescent="0.25">
      <c r="A21" t="s">
        <v>15</v>
      </c>
      <c r="B21" s="17" t="s">
        <v>46</v>
      </c>
      <c r="C21" s="22" t="s">
        <v>42</v>
      </c>
      <c r="D21" s="10">
        <v>0</v>
      </c>
      <c r="E21" s="5">
        <v>2</v>
      </c>
      <c r="F21" s="10">
        <v>2</v>
      </c>
      <c r="G21" s="5">
        <v>2</v>
      </c>
      <c r="H21" s="10">
        <v>2</v>
      </c>
      <c r="I21" s="5">
        <v>2</v>
      </c>
      <c r="J21" s="10">
        <v>2</v>
      </c>
      <c r="K21" s="6"/>
      <c r="L21" s="1">
        <v>0</v>
      </c>
      <c r="M21" s="1">
        <v>0</v>
      </c>
      <c r="N21" s="1">
        <v>0</v>
      </c>
      <c r="O21" s="11">
        <v>0</v>
      </c>
      <c r="P21" s="11">
        <v>0</v>
      </c>
      <c r="Q21" s="11">
        <v>0</v>
      </c>
      <c r="R21" s="11">
        <v>0</v>
      </c>
      <c r="S21" s="2">
        <f>SUM(L21:R21)</f>
        <v>0</v>
      </c>
      <c r="U21" t="s">
        <v>15</v>
      </c>
      <c r="V21" s="17" t="s">
        <v>46</v>
      </c>
      <c r="W21" s="22" t="s">
        <v>42</v>
      </c>
      <c r="X21" s="10">
        <f t="shared" si="8"/>
        <v>0</v>
      </c>
      <c r="Y21" s="10">
        <f t="shared" si="5"/>
        <v>2</v>
      </c>
      <c r="Z21" s="10">
        <f t="shared" si="5"/>
        <v>2</v>
      </c>
      <c r="AA21" s="10">
        <f t="shared" si="5"/>
        <v>2</v>
      </c>
      <c r="AB21" s="10">
        <f t="shared" si="5"/>
        <v>2</v>
      </c>
      <c r="AC21" s="10">
        <f t="shared" si="5"/>
        <v>2</v>
      </c>
      <c r="AD21" s="10">
        <f t="shared" si="5"/>
        <v>2</v>
      </c>
      <c r="AE21" s="6">
        <f t="shared" si="5"/>
        <v>0</v>
      </c>
      <c r="AF21" s="1">
        <f t="shared" si="5"/>
        <v>0</v>
      </c>
      <c r="AG21" s="1">
        <f t="shared" si="6"/>
        <v>0</v>
      </c>
      <c r="AH21" s="1">
        <f t="shared" si="6"/>
        <v>0</v>
      </c>
      <c r="AI21" s="1">
        <f t="shared" si="6"/>
        <v>0</v>
      </c>
      <c r="AJ21" s="1">
        <f t="shared" si="6"/>
        <v>0</v>
      </c>
      <c r="AK21" s="1">
        <f t="shared" si="6"/>
        <v>0</v>
      </c>
      <c r="AL21" s="1">
        <f t="shared" si="6"/>
        <v>0</v>
      </c>
      <c r="AM21" s="2">
        <f>SUM(AF21:AL21)</f>
        <v>0</v>
      </c>
    </row>
    <row r="22" spans="1:42" x14ac:dyDescent="0.25">
      <c r="A22" t="s">
        <v>16</v>
      </c>
      <c r="B22" s="17" t="s">
        <v>37</v>
      </c>
      <c r="C22" s="22" t="s">
        <v>42</v>
      </c>
      <c r="D22" s="10">
        <v>0</v>
      </c>
      <c r="E22" s="5">
        <v>2</v>
      </c>
      <c r="F22" s="10">
        <v>2</v>
      </c>
      <c r="G22" s="5">
        <v>2</v>
      </c>
      <c r="H22" s="10">
        <v>2</v>
      </c>
      <c r="I22" s="5">
        <v>2</v>
      </c>
      <c r="J22" s="10">
        <v>2</v>
      </c>
      <c r="K22" s="6"/>
      <c r="L22" s="1">
        <v>0</v>
      </c>
      <c r="M22" s="1">
        <v>0</v>
      </c>
      <c r="N22" s="1">
        <v>0</v>
      </c>
      <c r="O22" s="11">
        <v>0</v>
      </c>
      <c r="P22" s="11">
        <v>0</v>
      </c>
      <c r="Q22" s="11">
        <v>0</v>
      </c>
      <c r="R22" s="11">
        <v>0</v>
      </c>
      <c r="S22" s="2">
        <f>SUM(L22:R22)</f>
        <v>0</v>
      </c>
      <c r="U22" t="s">
        <v>16</v>
      </c>
      <c r="V22" s="17" t="s">
        <v>37</v>
      </c>
      <c r="W22" s="22" t="s">
        <v>42</v>
      </c>
      <c r="X22" s="10">
        <f t="shared" si="8"/>
        <v>0</v>
      </c>
      <c r="Y22" s="10">
        <f t="shared" si="5"/>
        <v>2</v>
      </c>
      <c r="Z22" s="10">
        <f t="shared" si="5"/>
        <v>2</v>
      </c>
      <c r="AA22" s="10">
        <f t="shared" si="5"/>
        <v>2</v>
      </c>
      <c r="AB22" s="10">
        <f t="shared" si="5"/>
        <v>2</v>
      </c>
      <c r="AC22" s="10">
        <f t="shared" si="5"/>
        <v>2</v>
      </c>
      <c r="AD22" s="10">
        <f t="shared" si="5"/>
        <v>2</v>
      </c>
      <c r="AE22" s="6">
        <f t="shared" si="5"/>
        <v>0</v>
      </c>
      <c r="AF22" s="1">
        <f t="shared" si="5"/>
        <v>0</v>
      </c>
      <c r="AG22" s="1">
        <f t="shared" si="6"/>
        <v>0</v>
      </c>
      <c r="AH22" s="1">
        <f t="shared" si="6"/>
        <v>0</v>
      </c>
      <c r="AI22" s="1">
        <f t="shared" si="6"/>
        <v>0</v>
      </c>
      <c r="AJ22" s="1">
        <f t="shared" si="6"/>
        <v>0</v>
      </c>
      <c r="AK22" s="1">
        <f t="shared" si="6"/>
        <v>0</v>
      </c>
      <c r="AL22" s="1">
        <f t="shared" si="6"/>
        <v>0</v>
      </c>
      <c r="AM22" s="2">
        <f>SUM(AF22:AL22)</f>
        <v>0</v>
      </c>
    </row>
    <row r="23" spans="1:42" x14ac:dyDescent="0.25">
      <c r="A23" t="s">
        <v>17</v>
      </c>
      <c r="B23" s="17" t="s">
        <v>76</v>
      </c>
      <c r="C23" s="22" t="s">
        <v>42</v>
      </c>
      <c r="D23" s="10">
        <v>0</v>
      </c>
      <c r="E23" s="5">
        <v>2</v>
      </c>
      <c r="F23" s="10">
        <v>2</v>
      </c>
      <c r="G23" s="5">
        <v>2</v>
      </c>
      <c r="H23" s="10">
        <v>2</v>
      </c>
      <c r="I23" s="5">
        <v>2</v>
      </c>
      <c r="J23" s="10">
        <v>2</v>
      </c>
      <c r="K23" s="6"/>
      <c r="L23" s="1">
        <v>0</v>
      </c>
      <c r="M23" s="1">
        <v>0</v>
      </c>
      <c r="N23" s="1">
        <v>0</v>
      </c>
      <c r="O23" s="11">
        <v>0</v>
      </c>
      <c r="P23" s="11">
        <v>0</v>
      </c>
      <c r="Q23" s="11">
        <v>0</v>
      </c>
      <c r="R23" s="11">
        <v>0</v>
      </c>
      <c r="S23" s="2">
        <f t="shared" si="7"/>
        <v>0</v>
      </c>
      <c r="U23" t="s">
        <v>17</v>
      </c>
      <c r="V23" s="17" t="s">
        <v>76</v>
      </c>
      <c r="W23" s="22" t="s">
        <v>42</v>
      </c>
      <c r="X23" s="10">
        <f t="shared" si="8"/>
        <v>0</v>
      </c>
      <c r="Y23" s="10">
        <f t="shared" si="5"/>
        <v>2</v>
      </c>
      <c r="Z23" s="10">
        <f t="shared" si="5"/>
        <v>2</v>
      </c>
      <c r="AA23" s="10">
        <f t="shared" si="5"/>
        <v>2</v>
      </c>
      <c r="AB23" s="10">
        <f t="shared" si="5"/>
        <v>2</v>
      </c>
      <c r="AC23" s="10">
        <f t="shared" si="5"/>
        <v>2</v>
      </c>
      <c r="AD23" s="10">
        <f t="shared" si="5"/>
        <v>2</v>
      </c>
      <c r="AE23" s="6">
        <f t="shared" si="5"/>
        <v>0</v>
      </c>
      <c r="AF23" s="1">
        <f t="shared" si="5"/>
        <v>0</v>
      </c>
      <c r="AG23" s="1">
        <f t="shared" si="6"/>
        <v>0</v>
      </c>
      <c r="AH23" s="1">
        <f t="shared" si="6"/>
        <v>0</v>
      </c>
      <c r="AI23" s="1">
        <f t="shared" si="6"/>
        <v>0</v>
      </c>
      <c r="AJ23" s="1">
        <f t="shared" si="6"/>
        <v>0</v>
      </c>
      <c r="AK23" s="1">
        <f t="shared" si="6"/>
        <v>0</v>
      </c>
      <c r="AL23" s="1">
        <f t="shared" si="6"/>
        <v>0</v>
      </c>
      <c r="AM23" s="2">
        <f t="shared" ref="AM23:AM29" si="10">SUM(AF23:AL23)</f>
        <v>0</v>
      </c>
      <c r="AO23" t="s">
        <v>40</v>
      </c>
      <c r="AP23" t="s">
        <v>41</v>
      </c>
    </row>
    <row r="24" spans="1:42" x14ac:dyDescent="0.25">
      <c r="A24" t="s">
        <v>18</v>
      </c>
      <c r="B24" s="17" t="s">
        <v>76</v>
      </c>
      <c r="C24" s="24" t="s">
        <v>43</v>
      </c>
      <c r="D24" s="10">
        <v>0</v>
      </c>
      <c r="E24" s="5">
        <v>2</v>
      </c>
      <c r="F24" s="10">
        <v>2</v>
      </c>
      <c r="G24" s="5">
        <v>2</v>
      </c>
      <c r="H24" s="10">
        <v>2</v>
      </c>
      <c r="I24" s="5">
        <v>2</v>
      </c>
      <c r="J24" s="10">
        <v>2</v>
      </c>
      <c r="K24" s="6"/>
      <c r="L24" s="1">
        <v>0</v>
      </c>
      <c r="M24" s="1">
        <v>0</v>
      </c>
      <c r="N24" s="1">
        <v>0</v>
      </c>
      <c r="O24" s="11">
        <v>0</v>
      </c>
      <c r="P24" s="11">
        <v>0</v>
      </c>
      <c r="Q24" s="11">
        <v>0</v>
      </c>
      <c r="R24" s="11">
        <v>0</v>
      </c>
      <c r="S24" s="2">
        <f t="shared" si="7"/>
        <v>0</v>
      </c>
      <c r="U24" t="s">
        <v>18</v>
      </c>
      <c r="V24" s="17" t="s">
        <v>76</v>
      </c>
      <c r="W24" s="24" t="s">
        <v>43</v>
      </c>
      <c r="X24" s="10">
        <f t="shared" si="8"/>
        <v>0</v>
      </c>
      <c r="Y24" s="10">
        <f t="shared" si="5"/>
        <v>2</v>
      </c>
      <c r="Z24" s="10">
        <f t="shared" si="5"/>
        <v>2</v>
      </c>
      <c r="AA24" s="10">
        <f t="shared" si="5"/>
        <v>2</v>
      </c>
      <c r="AB24" s="10">
        <f t="shared" si="5"/>
        <v>2</v>
      </c>
      <c r="AC24" s="10">
        <f t="shared" si="5"/>
        <v>2</v>
      </c>
      <c r="AD24" s="10">
        <f t="shared" si="5"/>
        <v>2</v>
      </c>
      <c r="AE24" s="6">
        <f t="shared" si="5"/>
        <v>0</v>
      </c>
      <c r="AF24" s="1">
        <f t="shared" si="5"/>
        <v>0</v>
      </c>
      <c r="AG24" s="1">
        <f t="shared" si="6"/>
        <v>0</v>
      </c>
      <c r="AH24" s="1">
        <f t="shared" si="6"/>
        <v>0</v>
      </c>
      <c r="AI24" s="1">
        <f t="shared" si="6"/>
        <v>0</v>
      </c>
      <c r="AJ24" s="1">
        <f t="shared" si="6"/>
        <v>0</v>
      </c>
      <c r="AK24" s="1">
        <f t="shared" si="6"/>
        <v>0</v>
      </c>
      <c r="AL24" s="1">
        <f t="shared" si="6"/>
        <v>0</v>
      </c>
      <c r="AM24" s="2">
        <f t="shared" si="10"/>
        <v>0</v>
      </c>
      <c r="AN24" s="14" t="s">
        <v>37</v>
      </c>
      <c r="AO24">
        <f>33-5.5</f>
        <v>27.5</v>
      </c>
      <c r="AP24" s="15">
        <f>AO24/16</f>
        <v>1.71875</v>
      </c>
    </row>
    <row r="25" spans="1:42" x14ac:dyDescent="0.25">
      <c r="A25" t="s">
        <v>19</v>
      </c>
      <c r="B25" s="17" t="s">
        <v>77</v>
      </c>
      <c r="C25" s="23" t="s">
        <v>39</v>
      </c>
      <c r="D25" s="10">
        <v>0</v>
      </c>
      <c r="E25" s="5">
        <v>2</v>
      </c>
      <c r="F25" s="10">
        <v>2</v>
      </c>
      <c r="G25" s="5">
        <v>2</v>
      </c>
      <c r="H25" s="10">
        <v>2</v>
      </c>
      <c r="I25" s="5">
        <v>2</v>
      </c>
      <c r="J25" s="10">
        <v>2</v>
      </c>
      <c r="K25" s="6"/>
      <c r="L25" s="1">
        <v>0</v>
      </c>
      <c r="M25" s="1">
        <v>0</v>
      </c>
      <c r="N25" s="1">
        <v>0</v>
      </c>
      <c r="O25" s="11">
        <v>0</v>
      </c>
      <c r="P25" s="11">
        <v>0</v>
      </c>
      <c r="Q25" s="11">
        <v>0</v>
      </c>
      <c r="R25" s="11">
        <v>0</v>
      </c>
      <c r="S25" s="2">
        <f t="shared" si="7"/>
        <v>0</v>
      </c>
      <c r="U25" t="s">
        <v>19</v>
      </c>
      <c r="V25" s="17" t="s">
        <v>77</v>
      </c>
      <c r="W25" s="23" t="s">
        <v>39</v>
      </c>
      <c r="X25" s="10">
        <f t="shared" si="8"/>
        <v>0</v>
      </c>
      <c r="Y25" s="10">
        <f t="shared" si="5"/>
        <v>2</v>
      </c>
      <c r="Z25" s="10">
        <f t="shared" si="5"/>
        <v>2</v>
      </c>
      <c r="AA25" s="10">
        <f t="shared" si="5"/>
        <v>2</v>
      </c>
      <c r="AB25" s="10">
        <f t="shared" si="5"/>
        <v>2</v>
      </c>
      <c r="AC25" s="10">
        <f t="shared" si="5"/>
        <v>2</v>
      </c>
      <c r="AD25" s="10">
        <f t="shared" si="5"/>
        <v>2</v>
      </c>
      <c r="AE25" s="6">
        <f t="shared" si="5"/>
        <v>0</v>
      </c>
      <c r="AF25" s="1">
        <f t="shared" si="5"/>
        <v>0</v>
      </c>
      <c r="AG25" s="1">
        <f t="shared" si="6"/>
        <v>0</v>
      </c>
      <c r="AH25" s="1">
        <f t="shared" si="6"/>
        <v>0</v>
      </c>
      <c r="AI25" s="1">
        <f t="shared" si="6"/>
        <v>0</v>
      </c>
      <c r="AJ25" s="1">
        <f t="shared" si="6"/>
        <v>0</v>
      </c>
      <c r="AK25" s="1">
        <f t="shared" si="6"/>
        <v>0</v>
      </c>
      <c r="AL25" s="1">
        <f t="shared" si="6"/>
        <v>0</v>
      </c>
      <c r="AM25" s="2">
        <f t="shared" si="10"/>
        <v>0</v>
      </c>
    </row>
    <row r="26" spans="1:42" x14ac:dyDescent="0.25">
      <c r="A26" t="s">
        <v>20</v>
      </c>
      <c r="B26" s="17" t="s">
        <v>77</v>
      </c>
      <c r="C26" s="23" t="s">
        <v>39</v>
      </c>
      <c r="D26" s="10">
        <v>0</v>
      </c>
      <c r="E26" s="5">
        <v>2</v>
      </c>
      <c r="F26" s="10">
        <v>2</v>
      </c>
      <c r="G26" s="5">
        <v>2</v>
      </c>
      <c r="H26" s="10">
        <v>2</v>
      </c>
      <c r="I26" s="5">
        <v>2</v>
      </c>
      <c r="J26" s="10">
        <v>2</v>
      </c>
      <c r="K26" s="6"/>
      <c r="L26" s="1">
        <v>0</v>
      </c>
      <c r="M26" s="1">
        <v>0</v>
      </c>
      <c r="N26" s="1">
        <v>0</v>
      </c>
      <c r="O26" s="11">
        <v>0</v>
      </c>
      <c r="P26" s="11">
        <v>0</v>
      </c>
      <c r="Q26" s="11">
        <v>0</v>
      </c>
      <c r="R26" s="11">
        <v>0</v>
      </c>
      <c r="S26" s="2">
        <f t="shared" si="7"/>
        <v>0</v>
      </c>
      <c r="U26" t="s">
        <v>20</v>
      </c>
      <c r="V26" s="17" t="s">
        <v>77</v>
      </c>
      <c r="W26" s="23" t="s">
        <v>39</v>
      </c>
      <c r="X26" s="10">
        <f t="shared" si="8"/>
        <v>0</v>
      </c>
      <c r="Y26" s="10">
        <f t="shared" si="5"/>
        <v>2</v>
      </c>
      <c r="Z26" s="10">
        <f t="shared" si="5"/>
        <v>2</v>
      </c>
      <c r="AA26" s="10">
        <f t="shared" si="5"/>
        <v>2</v>
      </c>
      <c r="AB26" s="10">
        <f t="shared" si="5"/>
        <v>2</v>
      </c>
      <c r="AC26" s="10">
        <f t="shared" si="5"/>
        <v>2</v>
      </c>
      <c r="AD26" s="10">
        <f t="shared" si="5"/>
        <v>2</v>
      </c>
      <c r="AE26" s="6">
        <f t="shared" si="5"/>
        <v>0</v>
      </c>
      <c r="AF26" s="1">
        <f t="shared" si="5"/>
        <v>0</v>
      </c>
      <c r="AG26" s="1">
        <f t="shared" si="6"/>
        <v>0</v>
      </c>
      <c r="AH26" s="1">
        <f t="shared" si="6"/>
        <v>0</v>
      </c>
      <c r="AI26" s="1">
        <f t="shared" si="6"/>
        <v>0</v>
      </c>
      <c r="AJ26" s="1">
        <f t="shared" si="6"/>
        <v>0</v>
      </c>
      <c r="AK26" s="1">
        <f t="shared" si="6"/>
        <v>0</v>
      </c>
      <c r="AL26" s="1">
        <f t="shared" si="6"/>
        <v>0</v>
      </c>
      <c r="AM26" s="2">
        <f t="shared" si="10"/>
        <v>0</v>
      </c>
    </row>
    <row r="27" spans="1:42" x14ac:dyDescent="0.25">
      <c r="A27" t="s">
        <v>21</v>
      </c>
      <c r="B27" s="17" t="s">
        <v>77</v>
      </c>
      <c r="C27" s="23" t="s">
        <v>39</v>
      </c>
      <c r="D27" s="10">
        <v>0</v>
      </c>
      <c r="E27" s="5">
        <v>2</v>
      </c>
      <c r="F27" s="10">
        <v>2</v>
      </c>
      <c r="G27" s="5">
        <v>2</v>
      </c>
      <c r="H27" s="10">
        <v>2</v>
      </c>
      <c r="I27" s="5">
        <v>2</v>
      </c>
      <c r="J27" s="10">
        <v>2</v>
      </c>
      <c r="K27" s="6"/>
      <c r="L27" s="1">
        <v>0</v>
      </c>
      <c r="M27" s="1">
        <v>0</v>
      </c>
      <c r="N27" s="1">
        <v>0</v>
      </c>
      <c r="O27" s="11">
        <v>0</v>
      </c>
      <c r="P27" s="11">
        <v>0</v>
      </c>
      <c r="Q27" s="11">
        <v>0</v>
      </c>
      <c r="R27" s="11">
        <v>0</v>
      </c>
      <c r="S27" s="2">
        <f t="shared" si="7"/>
        <v>0</v>
      </c>
      <c r="U27" t="s">
        <v>21</v>
      </c>
      <c r="V27" s="17" t="s">
        <v>77</v>
      </c>
      <c r="W27" s="23" t="s">
        <v>39</v>
      </c>
      <c r="X27" s="10">
        <f t="shared" si="8"/>
        <v>0</v>
      </c>
      <c r="Y27" s="10">
        <f t="shared" si="5"/>
        <v>2</v>
      </c>
      <c r="Z27" s="10">
        <f t="shared" si="5"/>
        <v>2</v>
      </c>
      <c r="AA27" s="10">
        <f t="shared" si="5"/>
        <v>2</v>
      </c>
      <c r="AB27" s="10">
        <f t="shared" si="5"/>
        <v>2</v>
      </c>
      <c r="AC27" s="10">
        <f t="shared" si="5"/>
        <v>2</v>
      </c>
      <c r="AD27" s="10">
        <f t="shared" si="5"/>
        <v>2</v>
      </c>
      <c r="AE27" s="6">
        <f t="shared" si="5"/>
        <v>0</v>
      </c>
      <c r="AF27" s="1">
        <f t="shared" si="5"/>
        <v>0</v>
      </c>
      <c r="AG27" s="1">
        <f t="shared" si="6"/>
        <v>0</v>
      </c>
      <c r="AH27" s="1">
        <f t="shared" si="6"/>
        <v>0</v>
      </c>
      <c r="AI27" s="1">
        <f t="shared" si="6"/>
        <v>0</v>
      </c>
      <c r="AJ27" s="1">
        <f t="shared" si="6"/>
        <v>0</v>
      </c>
      <c r="AK27" s="1">
        <f t="shared" si="6"/>
        <v>0</v>
      </c>
      <c r="AL27" s="1">
        <f t="shared" si="6"/>
        <v>0</v>
      </c>
      <c r="AM27" s="2">
        <f t="shared" si="10"/>
        <v>0</v>
      </c>
    </row>
    <row r="28" spans="1:42" x14ac:dyDescent="0.25">
      <c r="A28" t="s">
        <v>21</v>
      </c>
      <c r="B28" s="17" t="s">
        <v>22</v>
      </c>
      <c r="C28" s="23" t="s">
        <v>39</v>
      </c>
      <c r="D28" s="10">
        <v>0</v>
      </c>
      <c r="E28" s="5">
        <v>2</v>
      </c>
      <c r="F28" s="10">
        <v>2</v>
      </c>
      <c r="G28" s="5">
        <v>2</v>
      </c>
      <c r="H28" s="10">
        <v>2</v>
      </c>
      <c r="I28" s="5">
        <v>2</v>
      </c>
      <c r="J28" s="10">
        <v>2</v>
      </c>
      <c r="K28" s="6"/>
      <c r="L28" s="1">
        <v>0</v>
      </c>
      <c r="M28" s="1">
        <v>0</v>
      </c>
      <c r="N28" s="1">
        <v>0</v>
      </c>
      <c r="O28" s="11">
        <v>0</v>
      </c>
      <c r="P28" s="11">
        <v>0</v>
      </c>
      <c r="Q28" s="11">
        <v>0</v>
      </c>
      <c r="R28" s="11">
        <v>0</v>
      </c>
      <c r="S28" s="2">
        <f t="shared" si="7"/>
        <v>0</v>
      </c>
      <c r="U28" t="s">
        <v>21</v>
      </c>
      <c r="V28" s="17" t="s">
        <v>22</v>
      </c>
      <c r="W28" s="23" t="s">
        <v>39</v>
      </c>
      <c r="X28" s="10">
        <f t="shared" si="8"/>
        <v>0</v>
      </c>
      <c r="Y28" s="10">
        <f t="shared" si="5"/>
        <v>2</v>
      </c>
      <c r="Z28" s="10">
        <f t="shared" si="5"/>
        <v>2</v>
      </c>
      <c r="AA28" s="10">
        <f t="shared" si="5"/>
        <v>2</v>
      </c>
      <c r="AB28" s="10">
        <f t="shared" si="5"/>
        <v>2</v>
      </c>
      <c r="AC28" s="10">
        <f t="shared" si="5"/>
        <v>2</v>
      </c>
      <c r="AD28" s="10">
        <f t="shared" si="5"/>
        <v>2</v>
      </c>
      <c r="AE28" s="6">
        <f t="shared" si="5"/>
        <v>0</v>
      </c>
      <c r="AF28" s="1">
        <f t="shared" si="5"/>
        <v>0</v>
      </c>
      <c r="AG28" s="1">
        <f t="shared" si="6"/>
        <v>0</v>
      </c>
      <c r="AH28" s="1">
        <f t="shared" si="6"/>
        <v>0</v>
      </c>
      <c r="AI28" s="1">
        <f t="shared" si="6"/>
        <v>0</v>
      </c>
      <c r="AJ28" s="1">
        <f t="shared" si="6"/>
        <v>0</v>
      </c>
      <c r="AK28" s="1">
        <f t="shared" si="6"/>
        <v>0</v>
      </c>
      <c r="AL28" s="1">
        <f t="shared" si="6"/>
        <v>0</v>
      </c>
      <c r="AM28" s="2">
        <f t="shared" si="10"/>
        <v>0</v>
      </c>
    </row>
    <row r="29" spans="1:42" x14ac:dyDescent="0.25">
      <c r="A29" t="s">
        <v>23</v>
      </c>
      <c r="B29" s="17" t="s">
        <v>22</v>
      </c>
      <c r="C29" s="23" t="s">
        <v>39</v>
      </c>
      <c r="D29" s="10">
        <v>0</v>
      </c>
      <c r="E29" s="5">
        <v>2</v>
      </c>
      <c r="F29" s="10">
        <v>2</v>
      </c>
      <c r="G29" s="5">
        <v>2</v>
      </c>
      <c r="H29" s="10">
        <v>2</v>
      </c>
      <c r="I29" s="5">
        <v>2</v>
      </c>
      <c r="J29" s="10">
        <v>2</v>
      </c>
      <c r="K29" s="6"/>
      <c r="L29" s="1">
        <v>0</v>
      </c>
      <c r="M29" s="1">
        <v>0</v>
      </c>
      <c r="N29" s="1">
        <v>0</v>
      </c>
      <c r="O29" s="11">
        <v>0</v>
      </c>
      <c r="P29" s="11">
        <v>0</v>
      </c>
      <c r="Q29" s="11">
        <v>0</v>
      </c>
      <c r="R29" s="11">
        <v>0</v>
      </c>
      <c r="S29" s="2">
        <f t="shared" si="7"/>
        <v>0</v>
      </c>
      <c r="U29" t="s">
        <v>23</v>
      </c>
      <c r="V29" s="17" t="s">
        <v>22</v>
      </c>
      <c r="W29" s="23" t="s">
        <v>39</v>
      </c>
      <c r="X29" s="10">
        <f t="shared" si="8"/>
        <v>0</v>
      </c>
      <c r="Y29" s="10">
        <f t="shared" si="5"/>
        <v>2</v>
      </c>
      <c r="Z29" s="10">
        <f t="shared" si="5"/>
        <v>2</v>
      </c>
      <c r="AA29" s="10">
        <f t="shared" si="5"/>
        <v>2</v>
      </c>
      <c r="AB29" s="10">
        <f t="shared" si="5"/>
        <v>2</v>
      </c>
      <c r="AC29" s="10">
        <f t="shared" si="5"/>
        <v>2</v>
      </c>
      <c r="AD29" s="10">
        <f t="shared" si="5"/>
        <v>2</v>
      </c>
      <c r="AE29" s="6">
        <f t="shared" si="5"/>
        <v>0</v>
      </c>
      <c r="AF29" s="1">
        <f t="shared" si="5"/>
        <v>0</v>
      </c>
      <c r="AG29" s="1">
        <f t="shared" si="6"/>
        <v>0</v>
      </c>
      <c r="AH29" s="1">
        <f t="shared" si="6"/>
        <v>0</v>
      </c>
      <c r="AI29" s="1">
        <f t="shared" si="6"/>
        <v>0</v>
      </c>
      <c r="AJ29" s="1">
        <f t="shared" si="6"/>
        <v>0</v>
      </c>
      <c r="AK29" s="1">
        <f t="shared" si="6"/>
        <v>0</v>
      </c>
      <c r="AL29" s="1">
        <f t="shared" si="6"/>
        <v>0</v>
      </c>
      <c r="AM29" s="2">
        <f t="shared" si="10"/>
        <v>0</v>
      </c>
    </row>
    <row r="30" spans="1:42" x14ac:dyDescent="0.25">
      <c r="A30" t="s">
        <v>24</v>
      </c>
      <c r="B30" s="17" t="s">
        <v>25</v>
      </c>
      <c r="C30" s="23" t="s">
        <v>39</v>
      </c>
      <c r="D30" s="10">
        <v>0</v>
      </c>
      <c r="E30" s="5">
        <v>2</v>
      </c>
      <c r="F30" s="10">
        <v>2</v>
      </c>
      <c r="G30" s="5">
        <v>2</v>
      </c>
      <c r="H30" s="10">
        <v>2</v>
      </c>
      <c r="I30" s="5">
        <v>2</v>
      </c>
      <c r="J30" s="10">
        <v>2</v>
      </c>
      <c r="K30" s="6"/>
      <c r="L30" s="1">
        <v>0</v>
      </c>
      <c r="M30" s="1">
        <v>0</v>
      </c>
      <c r="N30" s="1">
        <v>0</v>
      </c>
      <c r="O30" s="11">
        <v>0</v>
      </c>
      <c r="P30" s="11">
        <v>0</v>
      </c>
      <c r="Q30" s="11">
        <v>0</v>
      </c>
      <c r="R30" s="11">
        <v>0</v>
      </c>
      <c r="S30" s="2">
        <f>SUM(L30:R30)</f>
        <v>0</v>
      </c>
      <c r="U30" t="s">
        <v>24</v>
      </c>
      <c r="V30" s="17" t="s">
        <v>25</v>
      </c>
      <c r="W30" s="23" t="s">
        <v>39</v>
      </c>
      <c r="X30" s="10">
        <f t="shared" si="8"/>
        <v>0</v>
      </c>
      <c r="Y30" s="10">
        <f t="shared" si="5"/>
        <v>2</v>
      </c>
      <c r="Z30" s="10">
        <f t="shared" si="5"/>
        <v>2</v>
      </c>
      <c r="AA30" s="10">
        <f t="shared" si="5"/>
        <v>2</v>
      </c>
      <c r="AB30" s="10">
        <f t="shared" si="5"/>
        <v>2</v>
      </c>
      <c r="AC30" s="10">
        <f t="shared" si="5"/>
        <v>2</v>
      </c>
      <c r="AD30" s="10">
        <f t="shared" si="5"/>
        <v>2</v>
      </c>
      <c r="AE30" s="6">
        <f t="shared" si="5"/>
        <v>0</v>
      </c>
      <c r="AF30" s="1">
        <f t="shared" si="5"/>
        <v>0</v>
      </c>
      <c r="AG30" s="1">
        <f t="shared" si="6"/>
        <v>0</v>
      </c>
      <c r="AH30" s="1">
        <f t="shared" si="6"/>
        <v>0</v>
      </c>
      <c r="AI30" s="1">
        <f t="shared" si="6"/>
        <v>0</v>
      </c>
      <c r="AJ30" s="1">
        <f t="shared" si="6"/>
        <v>0</v>
      </c>
      <c r="AK30" s="1">
        <f t="shared" si="6"/>
        <v>0</v>
      </c>
      <c r="AL30" s="1">
        <f t="shared" si="6"/>
        <v>0</v>
      </c>
      <c r="AM30" s="2">
        <f>SUM(AF30:AL30)</f>
        <v>0</v>
      </c>
    </row>
    <row r="31" spans="1:42" x14ac:dyDescent="0.25">
      <c r="A31" t="s">
        <v>26</v>
      </c>
      <c r="B31" s="17" t="s">
        <v>25</v>
      </c>
      <c r="C31" s="23" t="s">
        <v>39</v>
      </c>
      <c r="D31" s="10">
        <v>0</v>
      </c>
      <c r="E31" s="5">
        <v>2</v>
      </c>
      <c r="F31" s="10">
        <v>2</v>
      </c>
      <c r="G31" s="5">
        <v>2</v>
      </c>
      <c r="H31" s="10">
        <v>2</v>
      </c>
      <c r="I31" s="5">
        <v>2</v>
      </c>
      <c r="J31" s="10">
        <v>2</v>
      </c>
      <c r="K31" s="6"/>
      <c r="L31" s="1">
        <v>0</v>
      </c>
      <c r="M31" s="1">
        <v>0</v>
      </c>
      <c r="N31" s="1">
        <v>0</v>
      </c>
      <c r="O31" s="11">
        <v>0</v>
      </c>
      <c r="P31" s="11">
        <v>0</v>
      </c>
      <c r="Q31" s="11">
        <v>0</v>
      </c>
      <c r="R31" s="11">
        <v>0</v>
      </c>
      <c r="S31" s="2">
        <f>SUM(L31:R31)</f>
        <v>0</v>
      </c>
      <c r="U31" t="s">
        <v>26</v>
      </c>
      <c r="V31" s="17" t="s">
        <v>25</v>
      </c>
      <c r="W31" s="23" t="s">
        <v>39</v>
      </c>
      <c r="X31" s="10">
        <f t="shared" si="8"/>
        <v>0</v>
      </c>
      <c r="Y31" s="10">
        <f t="shared" si="5"/>
        <v>2</v>
      </c>
      <c r="Z31" s="10">
        <f t="shared" si="5"/>
        <v>2</v>
      </c>
      <c r="AA31" s="10">
        <f t="shared" si="5"/>
        <v>2</v>
      </c>
      <c r="AB31" s="10">
        <f t="shared" si="5"/>
        <v>2</v>
      </c>
      <c r="AC31" s="10">
        <f t="shared" si="5"/>
        <v>2</v>
      </c>
      <c r="AD31" s="10">
        <f t="shared" si="5"/>
        <v>2</v>
      </c>
      <c r="AE31" s="6">
        <f t="shared" si="5"/>
        <v>0</v>
      </c>
      <c r="AF31" s="1">
        <f t="shared" si="5"/>
        <v>0</v>
      </c>
      <c r="AG31" s="1">
        <f t="shared" si="6"/>
        <v>0</v>
      </c>
      <c r="AH31" s="1">
        <f t="shared" si="6"/>
        <v>0</v>
      </c>
      <c r="AI31" s="1">
        <f t="shared" si="6"/>
        <v>0</v>
      </c>
      <c r="AJ31" s="1">
        <f t="shared" si="6"/>
        <v>0</v>
      </c>
      <c r="AK31" s="1">
        <f t="shared" si="6"/>
        <v>0</v>
      </c>
      <c r="AL31" s="1">
        <f t="shared" si="6"/>
        <v>0</v>
      </c>
      <c r="AM31" s="2">
        <f>SUM(AF31:AL31)</f>
        <v>0</v>
      </c>
    </row>
    <row r="32" spans="1:42" x14ac:dyDescent="0.25">
      <c r="A32" t="s">
        <v>27</v>
      </c>
      <c r="B32" s="17" t="s">
        <v>25</v>
      </c>
      <c r="C32" s="24" t="s">
        <v>43</v>
      </c>
      <c r="D32" s="10">
        <v>0</v>
      </c>
      <c r="E32" s="5">
        <v>2</v>
      </c>
      <c r="F32" s="10">
        <v>2</v>
      </c>
      <c r="G32" s="5">
        <v>2</v>
      </c>
      <c r="H32" s="10">
        <v>2</v>
      </c>
      <c r="I32" s="5">
        <v>2</v>
      </c>
      <c r="J32" s="10">
        <v>2</v>
      </c>
      <c r="K32" s="6"/>
      <c r="L32" s="1">
        <v>0</v>
      </c>
      <c r="M32" s="1">
        <v>0</v>
      </c>
      <c r="N32" s="1">
        <v>0</v>
      </c>
      <c r="O32" s="11">
        <v>0</v>
      </c>
      <c r="P32" s="11">
        <v>0</v>
      </c>
      <c r="Q32" s="11">
        <v>0</v>
      </c>
      <c r="R32" s="11">
        <v>0</v>
      </c>
      <c r="S32" s="2">
        <f t="shared" ref="S32" si="11">SUM(L32:R32)</f>
        <v>0</v>
      </c>
      <c r="U32" t="s">
        <v>27</v>
      </c>
      <c r="V32" s="17" t="s">
        <v>25</v>
      </c>
      <c r="W32" s="24" t="s">
        <v>43</v>
      </c>
      <c r="X32" s="10">
        <f t="shared" si="8"/>
        <v>0</v>
      </c>
      <c r="Y32" s="10">
        <f t="shared" si="5"/>
        <v>2</v>
      </c>
      <c r="Z32" s="10">
        <f t="shared" si="5"/>
        <v>2</v>
      </c>
      <c r="AA32" s="10">
        <f t="shared" si="5"/>
        <v>2</v>
      </c>
      <c r="AB32" s="10">
        <f t="shared" si="5"/>
        <v>2</v>
      </c>
      <c r="AC32" s="10">
        <f t="shared" si="5"/>
        <v>2</v>
      </c>
      <c r="AD32" s="10">
        <f t="shared" si="5"/>
        <v>2</v>
      </c>
      <c r="AE32" s="6">
        <f t="shared" si="5"/>
        <v>0</v>
      </c>
      <c r="AF32" s="1">
        <f t="shared" si="5"/>
        <v>0</v>
      </c>
      <c r="AG32" s="1">
        <f t="shared" si="6"/>
        <v>0</v>
      </c>
      <c r="AH32" s="1">
        <f t="shared" si="6"/>
        <v>0</v>
      </c>
      <c r="AI32" s="1">
        <f t="shared" si="6"/>
        <v>0</v>
      </c>
      <c r="AJ32" s="1">
        <f t="shared" si="6"/>
        <v>0</v>
      </c>
      <c r="AK32" s="1">
        <f t="shared" si="6"/>
        <v>0</v>
      </c>
      <c r="AL32" s="1">
        <f t="shared" si="6"/>
        <v>0</v>
      </c>
      <c r="AM32" s="2">
        <f t="shared" ref="AM32" si="12">SUM(AF32:AL32)</f>
        <v>0</v>
      </c>
    </row>
    <row r="33" spans="1:42" x14ac:dyDescent="0.25">
      <c r="K33" s="13">
        <f>SUM(K35:K48)</f>
        <v>0</v>
      </c>
      <c r="AE33" s="13">
        <f>SUM(AE35:AE48)</f>
        <v>0</v>
      </c>
    </row>
    <row r="34" spans="1:42" x14ac:dyDescent="0.25">
      <c r="A34" s="3" t="s">
        <v>1</v>
      </c>
      <c r="B34" s="3" t="s">
        <v>2</v>
      </c>
      <c r="C34" s="3" t="s">
        <v>3</v>
      </c>
      <c r="D34" s="3" t="s">
        <v>4</v>
      </c>
      <c r="E34" s="3" t="s">
        <v>5</v>
      </c>
      <c r="F34" s="3" t="s">
        <v>6</v>
      </c>
      <c r="G34" s="3" t="s">
        <v>7</v>
      </c>
      <c r="H34" s="3" t="s">
        <v>8</v>
      </c>
      <c r="I34" s="3" t="s">
        <v>9</v>
      </c>
      <c r="J34" s="3" t="s">
        <v>10</v>
      </c>
      <c r="K34" s="3" t="s">
        <v>11</v>
      </c>
      <c r="L34" s="3" t="s">
        <v>29</v>
      </c>
      <c r="M34" s="3" t="s">
        <v>30</v>
      </c>
      <c r="N34" s="3" t="s">
        <v>31</v>
      </c>
      <c r="O34" s="3" t="s">
        <v>32</v>
      </c>
      <c r="P34" s="3" t="s">
        <v>33</v>
      </c>
      <c r="Q34" s="3" t="s">
        <v>34</v>
      </c>
      <c r="R34" s="3" t="s">
        <v>35</v>
      </c>
      <c r="S34" s="3" t="s">
        <v>36</v>
      </c>
      <c r="U34" s="3" t="s">
        <v>1</v>
      </c>
      <c r="V34" s="3" t="s">
        <v>2</v>
      </c>
      <c r="W34" s="3" t="s">
        <v>3</v>
      </c>
      <c r="X34" s="3" t="s">
        <v>4</v>
      </c>
      <c r="Y34" s="3" t="s">
        <v>5</v>
      </c>
      <c r="Z34" s="3" t="s">
        <v>6</v>
      </c>
      <c r="AA34" s="3" t="s">
        <v>7</v>
      </c>
      <c r="AB34" s="3" t="s">
        <v>8</v>
      </c>
      <c r="AC34" s="3" t="s">
        <v>9</v>
      </c>
      <c r="AD34" s="3" t="s">
        <v>10</v>
      </c>
      <c r="AE34" s="3" t="s">
        <v>11</v>
      </c>
      <c r="AF34" s="3" t="s">
        <v>29</v>
      </c>
      <c r="AG34" s="3" t="s">
        <v>30</v>
      </c>
      <c r="AH34" s="3" t="s">
        <v>31</v>
      </c>
      <c r="AI34" s="3" t="s">
        <v>32</v>
      </c>
      <c r="AJ34" s="3" t="s">
        <v>33</v>
      </c>
      <c r="AK34" s="3" t="s">
        <v>34</v>
      </c>
      <c r="AL34" s="3" t="s">
        <v>35</v>
      </c>
      <c r="AM34" s="3" t="s">
        <v>36</v>
      </c>
    </row>
    <row r="35" spans="1:42" x14ac:dyDescent="0.25">
      <c r="A35" t="s">
        <v>12</v>
      </c>
      <c r="B35" s="17" t="s">
        <v>13</v>
      </c>
      <c r="C35" s="4"/>
      <c r="D35" s="10">
        <f>X19</f>
        <v>2</v>
      </c>
      <c r="E35" s="10">
        <f t="shared" ref="E35:L48" si="13">Y19</f>
        <v>2</v>
      </c>
      <c r="F35" s="10">
        <f t="shared" si="13"/>
        <v>0</v>
      </c>
      <c r="G35" s="10">
        <f t="shared" si="13"/>
        <v>0</v>
      </c>
      <c r="H35" s="10">
        <f t="shared" si="13"/>
        <v>0</v>
      </c>
      <c r="I35" s="10">
        <f t="shared" si="13"/>
        <v>0</v>
      </c>
      <c r="J35" s="10">
        <f t="shared" si="13"/>
        <v>2</v>
      </c>
      <c r="K35" s="6">
        <f>AE19</f>
        <v>0</v>
      </c>
      <c r="L35" s="1">
        <f>AF19</f>
        <v>0</v>
      </c>
      <c r="M35" s="1">
        <f t="shared" ref="M35:R48" si="14">AG19</f>
        <v>0</v>
      </c>
      <c r="N35" s="1">
        <f t="shared" si="14"/>
        <v>0</v>
      </c>
      <c r="O35" s="1">
        <f t="shared" si="14"/>
        <v>0</v>
      </c>
      <c r="P35" s="1">
        <f t="shared" si="14"/>
        <v>0</v>
      </c>
      <c r="Q35" s="1">
        <f t="shared" si="14"/>
        <v>0</v>
      </c>
      <c r="R35" s="1">
        <f t="shared" si="14"/>
        <v>0</v>
      </c>
      <c r="S35" s="2">
        <f>SUM(L35:R35)</f>
        <v>0</v>
      </c>
      <c r="U35" t="s">
        <v>12</v>
      </c>
      <c r="V35" s="17" t="s">
        <v>13</v>
      </c>
      <c r="W35" s="4"/>
      <c r="X35" s="10">
        <f>D35</f>
        <v>2</v>
      </c>
      <c r="Y35" s="10">
        <f t="shared" ref="Y35:AF48" si="15">E35</f>
        <v>2</v>
      </c>
      <c r="Z35" s="10">
        <f t="shared" si="15"/>
        <v>0</v>
      </c>
      <c r="AA35" s="10">
        <f t="shared" si="15"/>
        <v>0</v>
      </c>
      <c r="AB35" s="10">
        <f t="shared" si="15"/>
        <v>0</v>
      </c>
      <c r="AC35" s="10">
        <f t="shared" si="15"/>
        <v>0</v>
      </c>
      <c r="AD35" s="10">
        <f t="shared" si="15"/>
        <v>2</v>
      </c>
      <c r="AE35" s="6">
        <f>K35</f>
        <v>0</v>
      </c>
      <c r="AF35" s="1">
        <f>L35</f>
        <v>0</v>
      </c>
      <c r="AG35" s="1">
        <f t="shared" ref="AG35:AL48" si="16">M35</f>
        <v>0</v>
      </c>
      <c r="AH35" s="1">
        <f t="shared" si="16"/>
        <v>0</v>
      </c>
      <c r="AI35" s="1">
        <f t="shared" si="16"/>
        <v>0</v>
      </c>
      <c r="AJ35" s="1">
        <f t="shared" si="16"/>
        <v>0</v>
      </c>
      <c r="AK35" s="1">
        <f t="shared" si="16"/>
        <v>0</v>
      </c>
      <c r="AL35" s="1">
        <f t="shared" si="16"/>
        <v>0</v>
      </c>
      <c r="AM35" s="2">
        <f>SUM(AF35:AL35)</f>
        <v>0</v>
      </c>
    </row>
    <row r="36" spans="1:42" x14ac:dyDescent="0.25">
      <c r="A36" t="s">
        <v>14</v>
      </c>
      <c r="B36" s="17" t="s">
        <v>46</v>
      </c>
      <c r="C36" s="22" t="s">
        <v>42</v>
      </c>
      <c r="D36" s="10">
        <f t="shared" ref="D36:D48" si="17">X20</f>
        <v>0</v>
      </c>
      <c r="E36" s="10">
        <f t="shared" si="13"/>
        <v>2</v>
      </c>
      <c r="F36" s="10">
        <f t="shared" si="13"/>
        <v>2</v>
      </c>
      <c r="G36" s="10">
        <f t="shared" si="13"/>
        <v>2</v>
      </c>
      <c r="H36" s="10">
        <f t="shared" si="13"/>
        <v>2</v>
      </c>
      <c r="I36" s="10">
        <f t="shared" si="13"/>
        <v>2</v>
      </c>
      <c r="J36" s="10">
        <f t="shared" si="13"/>
        <v>2</v>
      </c>
      <c r="K36" s="6">
        <f t="shared" si="13"/>
        <v>0</v>
      </c>
      <c r="L36" s="1">
        <f t="shared" si="13"/>
        <v>0</v>
      </c>
      <c r="M36" s="1">
        <f t="shared" si="14"/>
        <v>0</v>
      </c>
      <c r="N36" s="1">
        <f t="shared" si="14"/>
        <v>0</v>
      </c>
      <c r="O36" s="1">
        <f t="shared" si="14"/>
        <v>0</v>
      </c>
      <c r="P36" s="1">
        <f t="shared" si="14"/>
        <v>0</v>
      </c>
      <c r="Q36" s="1">
        <f t="shared" si="14"/>
        <v>0</v>
      </c>
      <c r="R36" s="1">
        <f t="shared" si="14"/>
        <v>0</v>
      </c>
      <c r="S36" s="2">
        <f t="shared" ref="S36" si="18">SUM(L36:R36)</f>
        <v>0</v>
      </c>
      <c r="U36" t="s">
        <v>14</v>
      </c>
      <c r="V36" s="17" t="s">
        <v>46</v>
      </c>
      <c r="W36" s="22" t="s">
        <v>42</v>
      </c>
      <c r="X36" s="10">
        <f t="shared" ref="X36:X48" si="19">D36</f>
        <v>0</v>
      </c>
      <c r="Y36" s="10">
        <f t="shared" si="15"/>
        <v>2</v>
      </c>
      <c r="Z36" s="10">
        <f t="shared" si="15"/>
        <v>2</v>
      </c>
      <c r="AA36" s="10">
        <f t="shared" si="15"/>
        <v>2</v>
      </c>
      <c r="AB36" s="10">
        <f t="shared" si="15"/>
        <v>2</v>
      </c>
      <c r="AC36" s="10">
        <f t="shared" si="15"/>
        <v>2</v>
      </c>
      <c r="AD36" s="10">
        <f t="shared" si="15"/>
        <v>2</v>
      </c>
      <c r="AE36" s="6">
        <f t="shared" si="15"/>
        <v>0</v>
      </c>
      <c r="AF36" s="1">
        <f t="shared" si="15"/>
        <v>0</v>
      </c>
      <c r="AG36" s="1">
        <f t="shared" si="16"/>
        <v>0</v>
      </c>
      <c r="AH36" s="1">
        <f t="shared" si="16"/>
        <v>0</v>
      </c>
      <c r="AI36" s="1">
        <f t="shared" si="16"/>
        <v>0</v>
      </c>
      <c r="AJ36" s="1">
        <f t="shared" si="16"/>
        <v>0</v>
      </c>
      <c r="AK36" s="1">
        <f t="shared" si="16"/>
        <v>0</v>
      </c>
      <c r="AL36" s="1">
        <f t="shared" si="16"/>
        <v>0</v>
      </c>
      <c r="AM36" s="2">
        <f t="shared" ref="AM36" si="20">SUM(AF36:AL36)</f>
        <v>0</v>
      </c>
    </row>
    <row r="37" spans="1:42" x14ac:dyDescent="0.25">
      <c r="A37" t="s">
        <v>15</v>
      </c>
      <c r="B37" s="17" t="s">
        <v>46</v>
      </c>
      <c r="C37" s="22" t="s">
        <v>42</v>
      </c>
      <c r="D37" s="10">
        <f t="shared" si="17"/>
        <v>0</v>
      </c>
      <c r="E37" s="10">
        <f t="shared" si="13"/>
        <v>2</v>
      </c>
      <c r="F37" s="10">
        <f t="shared" si="13"/>
        <v>2</v>
      </c>
      <c r="G37" s="10">
        <f t="shared" si="13"/>
        <v>2</v>
      </c>
      <c r="H37" s="10">
        <f t="shared" si="13"/>
        <v>2</v>
      </c>
      <c r="I37" s="10">
        <f t="shared" si="13"/>
        <v>2</v>
      </c>
      <c r="J37" s="10">
        <f t="shared" si="13"/>
        <v>2</v>
      </c>
      <c r="K37" s="6">
        <f t="shared" si="13"/>
        <v>0</v>
      </c>
      <c r="L37" s="1">
        <f t="shared" si="13"/>
        <v>0</v>
      </c>
      <c r="M37" s="1">
        <f t="shared" si="14"/>
        <v>0</v>
      </c>
      <c r="N37" s="1">
        <f t="shared" si="14"/>
        <v>0</v>
      </c>
      <c r="O37" s="1">
        <f t="shared" si="14"/>
        <v>0</v>
      </c>
      <c r="P37" s="1">
        <f t="shared" si="14"/>
        <v>0</v>
      </c>
      <c r="Q37" s="1">
        <f t="shared" si="14"/>
        <v>0</v>
      </c>
      <c r="R37" s="1">
        <f t="shared" si="14"/>
        <v>0</v>
      </c>
      <c r="S37" s="2">
        <f>SUM(L37:R37)</f>
        <v>0</v>
      </c>
      <c r="U37" t="s">
        <v>15</v>
      </c>
      <c r="V37" s="17" t="s">
        <v>46</v>
      </c>
      <c r="W37" s="22" t="s">
        <v>42</v>
      </c>
      <c r="X37" s="10">
        <f t="shared" si="19"/>
        <v>0</v>
      </c>
      <c r="Y37" s="10">
        <f t="shared" si="15"/>
        <v>2</v>
      </c>
      <c r="Z37" s="10">
        <f t="shared" si="15"/>
        <v>2</v>
      </c>
      <c r="AA37" s="10">
        <f t="shared" si="15"/>
        <v>2</v>
      </c>
      <c r="AB37" s="10">
        <f t="shared" si="15"/>
        <v>2</v>
      </c>
      <c r="AC37" s="10">
        <f t="shared" si="15"/>
        <v>2</v>
      </c>
      <c r="AD37" s="10">
        <f t="shared" si="15"/>
        <v>2</v>
      </c>
      <c r="AE37" s="6">
        <f t="shared" si="15"/>
        <v>0</v>
      </c>
      <c r="AF37" s="1">
        <f t="shared" si="15"/>
        <v>0</v>
      </c>
      <c r="AG37" s="1">
        <f t="shared" si="16"/>
        <v>0</v>
      </c>
      <c r="AH37" s="1">
        <f t="shared" si="16"/>
        <v>0</v>
      </c>
      <c r="AI37" s="1">
        <f t="shared" si="16"/>
        <v>0</v>
      </c>
      <c r="AJ37" s="1">
        <f t="shared" si="16"/>
        <v>0</v>
      </c>
      <c r="AK37" s="1">
        <f t="shared" si="16"/>
        <v>0</v>
      </c>
      <c r="AL37" s="1">
        <f t="shared" si="16"/>
        <v>0</v>
      </c>
      <c r="AM37" s="2">
        <f>SUM(AF37:AL37)</f>
        <v>0</v>
      </c>
    </row>
    <row r="38" spans="1:42" x14ac:dyDescent="0.25">
      <c r="A38" t="s">
        <v>16</v>
      </c>
      <c r="B38" s="17" t="s">
        <v>37</v>
      </c>
      <c r="C38" s="22" t="s">
        <v>42</v>
      </c>
      <c r="D38" s="10">
        <f t="shared" si="17"/>
        <v>0</v>
      </c>
      <c r="E38" s="10">
        <f t="shared" si="13"/>
        <v>2</v>
      </c>
      <c r="F38" s="10">
        <f t="shared" si="13"/>
        <v>2</v>
      </c>
      <c r="G38" s="10">
        <f t="shared" si="13"/>
        <v>2</v>
      </c>
      <c r="H38" s="10">
        <f t="shared" si="13"/>
        <v>2</v>
      </c>
      <c r="I38" s="10">
        <f t="shared" si="13"/>
        <v>2</v>
      </c>
      <c r="J38" s="10">
        <f t="shared" si="13"/>
        <v>2</v>
      </c>
      <c r="K38" s="6">
        <f t="shared" si="13"/>
        <v>0</v>
      </c>
      <c r="L38" s="1">
        <f t="shared" si="13"/>
        <v>0</v>
      </c>
      <c r="M38" s="1">
        <f t="shared" si="14"/>
        <v>0</v>
      </c>
      <c r="N38" s="1">
        <f t="shared" si="14"/>
        <v>0</v>
      </c>
      <c r="O38" s="1">
        <f t="shared" si="14"/>
        <v>0</v>
      </c>
      <c r="P38" s="1">
        <f t="shared" si="14"/>
        <v>0</v>
      </c>
      <c r="Q38" s="1">
        <f t="shared" si="14"/>
        <v>0</v>
      </c>
      <c r="R38" s="1">
        <f t="shared" si="14"/>
        <v>0</v>
      </c>
      <c r="S38" s="2">
        <f>SUM(L38:R38)</f>
        <v>0</v>
      </c>
      <c r="U38" t="s">
        <v>16</v>
      </c>
      <c r="V38" s="17" t="s">
        <v>37</v>
      </c>
      <c r="W38" s="22" t="s">
        <v>42</v>
      </c>
      <c r="X38" s="10">
        <f t="shared" si="19"/>
        <v>0</v>
      </c>
      <c r="Y38" s="10">
        <f t="shared" si="15"/>
        <v>2</v>
      </c>
      <c r="Z38" s="10">
        <f t="shared" si="15"/>
        <v>2</v>
      </c>
      <c r="AA38" s="10">
        <f t="shared" si="15"/>
        <v>2</v>
      </c>
      <c r="AB38" s="10">
        <f t="shared" si="15"/>
        <v>2</v>
      </c>
      <c r="AC38" s="10">
        <f t="shared" si="15"/>
        <v>2</v>
      </c>
      <c r="AD38" s="10">
        <f t="shared" si="15"/>
        <v>2</v>
      </c>
      <c r="AE38" s="6">
        <f t="shared" si="15"/>
        <v>0</v>
      </c>
      <c r="AF38" s="1">
        <f t="shared" si="15"/>
        <v>0</v>
      </c>
      <c r="AG38" s="1">
        <f t="shared" si="16"/>
        <v>0</v>
      </c>
      <c r="AH38" s="1">
        <f t="shared" si="16"/>
        <v>0</v>
      </c>
      <c r="AI38" s="1">
        <f t="shared" si="16"/>
        <v>0</v>
      </c>
      <c r="AJ38" s="1">
        <f t="shared" si="16"/>
        <v>0</v>
      </c>
      <c r="AK38" s="1">
        <f t="shared" si="16"/>
        <v>0</v>
      </c>
      <c r="AL38" s="1">
        <f t="shared" si="16"/>
        <v>0</v>
      </c>
      <c r="AM38" s="2">
        <f>SUM(AF38:AL38)</f>
        <v>0</v>
      </c>
      <c r="AO38" t="s">
        <v>40</v>
      </c>
      <c r="AP38" t="s">
        <v>41</v>
      </c>
    </row>
    <row r="39" spans="1:42" x14ac:dyDescent="0.25">
      <c r="A39" t="s">
        <v>17</v>
      </c>
      <c r="B39" s="17" t="s">
        <v>76</v>
      </c>
      <c r="C39" s="22" t="s">
        <v>42</v>
      </c>
      <c r="D39" s="10">
        <f t="shared" si="17"/>
        <v>0</v>
      </c>
      <c r="E39" s="10">
        <f t="shared" si="13"/>
        <v>2</v>
      </c>
      <c r="F39" s="10">
        <f t="shared" si="13"/>
        <v>2</v>
      </c>
      <c r="G39" s="10">
        <f t="shared" si="13"/>
        <v>2</v>
      </c>
      <c r="H39" s="10">
        <f t="shared" si="13"/>
        <v>2</v>
      </c>
      <c r="I39" s="10">
        <f t="shared" si="13"/>
        <v>2</v>
      </c>
      <c r="J39" s="10">
        <f t="shared" si="13"/>
        <v>2</v>
      </c>
      <c r="K39" s="6">
        <f t="shared" si="13"/>
        <v>0</v>
      </c>
      <c r="L39" s="1">
        <f t="shared" si="13"/>
        <v>0</v>
      </c>
      <c r="M39" s="1">
        <f t="shared" si="14"/>
        <v>0</v>
      </c>
      <c r="N39" s="1">
        <f t="shared" si="14"/>
        <v>0</v>
      </c>
      <c r="O39" s="1">
        <f t="shared" si="14"/>
        <v>0</v>
      </c>
      <c r="P39" s="1">
        <f t="shared" si="14"/>
        <v>0</v>
      </c>
      <c r="Q39" s="1">
        <f t="shared" si="14"/>
        <v>0</v>
      </c>
      <c r="R39" s="1">
        <f t="shared" si="14"/>
        <v>0</v>
      </c>
      <c r="S39" s="2">
        <f t="shared" ref="S39:S45" si="21">SUM(L39:R39)</f>
        <v>0</v>
      </c>
      <c r="U39" t="s">
        <v>17</v>
      </c>
      <c r="V39" s="17" t="s">
        <v>76</v>
      </c>
      <c r="W39" s="22" t="s">
        <v>42</v>
      </c>
      <c r="X39" s="10">
        <f t="shared" si="19"/>
        <v>0</v>
      </c>
      <c r="Y39" s="10">
        <f t="shared" si="15"/>
        <v>2</v>
      </c>
      <c r="Z39" s="10">
        <f t="shared" si="15"/>
        <v>2</v>
      </c>
      <c r="AA39" s="10">
        <f t="shared" si="15"/>
        <v>2</v>
      </c>
      <c r="AB39" s="10">
        <f t="shared" si="15"/>
        <v>2</v>
      </c>
      <c r="AC39" s="10">
        <f t="shared" si="15"/>
        <v>2</v>
      </c>
      <c r="AD39" s="10">
        <f t="shared" si="15"/>
        <v>2</v>
      </c>
      <c r="AE39" s="6">
        <f t="shared" si="15"/>
        <v>0</v>
      </c>
      <c r="AF39" s="1">
        <f t="shared" si="15"/>
        <v>0</v>
      </c>
      <c r="AG39" s="1">
        <f t="shared" si="16"/>
        <v>0</v>
      </c>
      <c r="AH39" s="1">
        <f t="shared" si="16"/>
        <v>0</v>
      </c>
      <c r="AI39" s="1">
        <f t="shared" si="16"/>
        <v>0</v>
      </c>
      <c r="AJ39" s="1">
        <f t="shared" si="16"/>
        <v>0</v>
      </c>
      <c r="AK39" s="1">
        <f t="shared" si="16"/>
        <v>0</v>
      </c>
      <c r="AL39" s="1">
        <f t="shared" si="16"/>
        <v>0</v>
      </c>
      <c r="AM39" s="2">
        <f t="shared" ref="AM39:AM45" si="22">SUM(AF39:AL39)</f>
        <v>0</v>
      </c>
      <c r="AN39" s="14" t="s">
        <v>0</v>
      </c>
      <c r="AO39">
        <f>56-30</f>
        <v>26</v>
      </c>
      <c r="AP39" s="15">
        <f>AO39/16</f>
        <v>1.625</v>
      </c>
    </row>
    <row r="40" spans="1:42" x14ac:dyDescent="0.25">
      <c r="A40" t="s">
        <v>18</v>
      </c>
      <c r="B40" s="17" t="s">
        <v>76</v>
      </c>
      <c r="C40" s="24" t="s">
        <v>43</v>
      </c>
      <c r="D40" s="10">
        <f t="shared" si="17"/>
        <v>0</v>
      </c>
      <c r="E40" s="10">
        <f t="shared" si="13"/>
        <v>2</v>
      </c>
      <c r="F40" s="10">
        <f t="shared" si="13"/>
        <v>2</v>
      </c>
      <c r="G40" s="10">
        <f t="shared" si="13"/>
        <v>2</v>
      </c>
      <c r="H40" s="10">
        <f t="shared" si="13"/>
        <v>2</v>
      </c>
      <c r="I40" s="10">
        <f t="shared" si="13"/>
        <v>2</v>
      </c>
      <c r="J40" s="10">
        <f t="shared" si="13"/>
        <v>2</v>
      </c>
      <c r="K40" s="6">
        <f t="shared" si="13"/>
        <v>0</v>
      </c>
      <c r="L40" s="1">
        <f t="shared" si="13"/>
        <v>0</v>
      </c>
      <c r="M40" s="1">
        <f t="shared" si="14"/>
        <v>0</v>
      </c>
      <c r="N40" s="1">
        <f t="shared" si="14"/>
        <v>0</v>
      </c>
      <c r="O40" s="1">
        <f t="shared" si="14"/>
        <v>0</v>
      </c>
      <c r="P40" s="1">
        <f t="shared" si="14"/>
        <v>0</v>
      </c>
      <c r="Q40" s="1">
        <f t="shared" si="14"/>
        <v>0</v>
      </c>
      <c r="R40" s="1">
        <f t="shared" si="14"/>
        <v>0</v>
      </c>
      <c r="S40" s="2">
        <f t="shared" si="21"/>
        <v>0</v>
      </c>
      <c r="U40" t="s">
        <v>18</v>
      </c>
      <c r="V40" s="17" t="s">
        <v>76</v>
      </c>
      <c r="W40" s="24" t="s">
        <v>43</v>
      </c>
      <c r="X40" s="10">
        <f t="shared" si="19"/>
        <v>0</v>
      </c>
      <c r="Y40" s="10">
        <f t="shared" si="15"/>
        <v>2</v>
      </c>
      <c r="Z40" s="10">
        <f t="shared" si="15"/>
        <v>2</v>
      </c>
      <c r="AA40" s="10">
        <f t="shared" si="15"/>
        <v>2</v>
      </c>
      <c r="AB40" s="10">
        <f t="shared" si="15"/>
        <v>2</v>
      </c>
      <c r="AC40" s="10">
        <f t="shared" si="15"/>
        <v>2</v>
      </c>
      <c r="AD40" s="10">
        <f t="shared" si="15"/>
        <v>2</v>
      </c>
      <c r="AE40" s="6">
        <f t="shared" si="15"/>
        <v>0</v>
      </c>
      <c r="AF40" s="1">
        <f t="shared" si="15"/>
        <v>0</v>
      </c>
      <c r="AG40" s="1">
        <f t="shared" si="16"/>
        <v>0</v>
      </c>
      <c r="AH40" s="1">
        <f t="shared" si="16"/>
        <v>0</v>
      </c>
      <c r="AI40" s="1">
        <f t="shared" si="16"/>
        <v>0</v>
      </c>
      <c r="AJ40" s="1">
        <f t="shared" si="16"/>
        <v>0</v>
      </c>
      <c r="AK40" s="1">
        <f t="shared" si="16"/>
        <v>0</v>
      </c>
      <c r="AL40" s="1">
        <f t="shared" si="16"/>
        <v>0</v>
      </c>
      <c r="AM40" s="2">
        <f t="shared" si="22"/>
        <v>0</v>
      </c>
    </row>
    <row r="41" spans="1:42" x14ac:dyDescent="0.25">
      <c r="A41" t="s">
        <v>19</v>
      </c>
      <c r="B41" s="17" t="s">
        <v>77</v>
      </c>
      <c r="C41" s="23" t="s">
        <v>39</v>
      </c>
      <c r="D41" s="10">
        <f t="shared" si="17"/>
        <v>0</v>
      </c>
      <c r="E41" s="10">
        <f t="shared" si="13"/>
        <v>2</v>
      </c>
      <c r="F41" s="10">
        <f t="shared" si="13"/>
        <v>2</v>
      </c>
      <c r="G41" s="10">
        <f t="shared" si="13"/>
        <v>2</v>
      </c>
      <c r="H41" s="10">
        <f t="shared" si="13"/>
        <v>2</v>
      </c>
      <c r="I41" s="10">
        <f t="shared" si="13"/>
        <v>2</v>
      </c>
      <c r="J41" s="10">
        <f t="shared" si="13"/>
        <v>2</v>
      </c>
      <c r="K41" s="6">
        <f t="shared" si="13"/>
        <v>0</v>
      </c>
      <c r="L41" s="1">
        <f t="shared" si="13"/>
        <v>0</v>
      </c>
      <c r="M41" s="1">
        <f t="shared" si="14"/>
        <v>0</v>
      </c>
      <c r="N41" s="1">
        <f t="shared" si="14"/>
        <v>0</v>
      </c>
      <c r="O41" s="1">
        <f t="shared" si="14"/>
        <v>0</v>
      </c>
      <c r="P41" s="1">
        <f t="shared" si="14"/>
        <v>0</v>
      </c>
      <c r="Q41" s="1">
        <f t="shared" si="14"/>
        <v>0</v>
      </c>
      <c r="R41" s="1">
        <f t="shared" si="14"/>
        <v>0</v>
      </c>
      <c r="S41" s="2">
        <f t="shared" si="21"/>
        <v>0</v>
      </c>
      <c r="U41" t="s">
        <v>19</v>
      </c>
      <c r="V41" s="17" t="s">
        <v>77</v>
      </c>
      <c r="W41" s="23" t="s">
        <v>39</v>
      </c>
      <c r="X41" s="10">
        <f t="shared" si="19"/>
        <v>0</v>
      </c>
      <c r="Y41" s="10">
        <f t="shared" si="15"/>
        <v>2</v>
      </c>
      <c r="Z41" s="10">
        <f t="shared" si="15"/>
        <v>2</v>
      </c>
      <c r="AA41" s="10">
        <f t="shared" si="15"/>
        <v>2</v>
      </c>
      <c r="AB41" s="10">
        <f t="shared" si="15"/>
        <v>2</v>
      </c>
      <c r="AC41" s="10">
        <f t="shared" si="15"/>
        <v>2</v>
      </c>
      <c r="AD41" s="10">
        <f t="shared" si="15"/>
        <v>2</v>
      </c>
      <c r="AE41" s="6">
        <f t="shared" si="15"/>
        <v>0</v>
      </c>
      <c r="AF41" s="1">
        <f t="shared" si="15"/>
        <v>0</v>
      </c>
      <c r="AG41" s="1">
        <f t="shared" si="16"/>
        <v>0</v>
      </c>
      <c r="AH41" s="1">
        <f t="shared" si="16"/>
        <v>0</v>
      </c>
      <c r="AI41" s="1">
        <f t="shared" si="16"/>
        <v>0</v>
      </c>
      <c r="AJ41" s="1">
        <f t="shared" si="16"/>
        <v>0</v>
      </c>
      <c r="AK41" s="1">
        <f t="shared" si="16"/>
        <v>0</v>
      </c>
      <c r="AL41" s="1">
        <f t="shared" si="16"/>
        <v>0</v>
      </c>
      <c r="AM41" s="2">
        <f t="shared" si="22"/>
        <v>0</v>
      </c>
    </row>
    <row r="42" spans="1:42" x14ac:dyDescent="0.25">
      <c r="A42" t="s">
        <v>20</v>
      </c>
      <c r="B42" s="17" t="s">
        <v>77</v>
      </c>
      <c r="C42" s="23" t="s">
        <v>39</v>
      </c>
      <c r="D42" s="10">
        <f t="shared" si="17"/>
        <v>0</v>
      </c>
      <c r="E42" s="10">
        <f t="shared" si="13"/>
        <v>2</v>
      </c>
      <c r="F42" s="10">
        <f t="shared" si="13"/>
        <v>2</v>
      </c>
      <c r="G42" s="10">
        <f t="shared" si="13"/>
        <v>2</v>
      </c>
      <c r="H42" s="10">
        <f t="shared" si="13"/>
        <v>2</v>
      </c>
      <c r="I42" s="10">
        <f t="shared" si="13"/>
        <v>2</v>
      </c>
      <c r="J42" s="10">
        <f t="shared" si="13"/>
        <v>2</v>
      </c>
      <c r="K42" s="6">
        <f t="shared" si="13"/>
        <v>0</v>
      </c>
      <c r="L42" s="1">
        <f t="shared" si="13"/>
        <v>0</v>
      </c>
      <c r="M42" s="1">
        <f t="shared" si="14"/>
        <v>0</v>
      </c>
      <c r="N42" s="1">
        <f t="shared" si="14"/>
        <v>0</v>
      </c>
      <c r="O42" s="1">
        <f t="shared" si="14"/>
        <v>0</v>
      </c>
      <c r="P42" s="1">
        <f t="shared" si="14"/>
        <v>0</v>
      </c>
      <c r="Q42" s="1">
        <f t="shared" si="14"/>
        <v>0</v>
      </c>
      <c r="R42" s="1">
        <f t="shared" si="14"/>
        <v>0</v>
      </c>
      <c r="S42" s="2">
        <f t="shared" si="21"/>
        <v>0</v>
      </c>
      <c r="U42" t="s">
        <v>20</v>
      </c>
      <c r="V42" s="17" t="s">
        <v>77</v>
      </c>
      <c r="W42" s="23" t="s">
        <v>39</v>
      </c>
      <c r="X42" s="10">
        <f t="shared" si="19"/>
        <v>0</v>
      </c>
      <c r="Y42" s="10">
        <f t="shared" si="15"/>
        <v>2</v>
      </c>
      <c r="Z42" s="10">
        <f t="shared" si="15"/>
        <v>2</v>
      </c>
      <c r="AA42" s="10">
        <f t="shared" si="15"/>
        <v>2</v>
      </c>
      <c r="AB42" s="10">
        <f t="shared" si="15"/>
        <v>2</v>
      </c>
      <c r="AC42" s="10">
        <f t="shared" si="15"/>
        <v>2</v>
      </c>
      <c r="AD42" s="10">
        <f t="shared" si="15"/>
        <v>2</v>
      </c>
      <c r="AE42" s="6">
        <f t="shared" si="15"/>
        <v>0</v>
      </c>
      <c r="AF42" s="1">
        <f t="shared" si="15"/>
        <v>0</v>
      </c>
      <c r="AG42" s="1">
        <f t="shared" si="16"/>
        <v>0</v>
      </c>
      <c r="AH42" s="1">
        <f t="shared" si="16"/>
        <v>0</v>
      </c>
      <c r="AI42" s="1">
        <f t="shared" si="16"/>
        <v>0</v>
      </c>
      <c r="AJ42" s="1">
        <f t="shared" si="16"/>
        <v>0</v>
      </c>
      <c r="AK42" s="1">
        <f t="shared" si="16"/>
        <v>0</v>
      </c>
      <c r="AL42" s="1">
        <f t="shared" si="16"/>
        <v>0</v>
      </c>
      <c r="AM42" s="2">
        <f t="shared" si="22"/>
        <v>0</v>
      </c>
    </row>
    <row r="43" spans="1:42" x14ac:dyDescent="0.25">
      <c r="A43" t="s">
        <v>21</v>
      </c>
      <c r="B43" s="17" t="s">
        <v>77</v>
      </c>
      <c r="C43" s="23" t="s">
        <v>39</v>
      </c>
      <c r="D43" s="10">
        <f t="shared" si="17"/>
        <v>0</v>
      </c>
      <c r="E43" s="10">
        <f t="shared" si="13"/>
        <v>2</v>
      </c>
      <c r="F43" s="10">
        <f t="shared" si="13"/>
        <v>2</v>
      </c>
      <c r="G43" s="10">
        <f t="shared" si="13"/>
        <v>2</v>
      </c>
      <c r="H43" s="10">
        <f t="shared" si="13"/>
        <v>2</v>
      </c>
      <c r="I43" s="10">
        <f t="shared" si="13"/>
        <v>2</v>
      </c>
      <c r="J43" s="10">
        <f t="shared" si="13"/>
        <v>2</v>
      </c>
      <c r="K43" s="6">
        <f t="shared" si="13"/>
        <v>0</v>
      </c>
      <c r="L43" s="1">
        <f t="shared" si="13"/>
        <v>0</v>
      </c>
      <c r="M43" s="1">
        <f t="shared" si="14"/>
        <v>0</v>
      </c>
      <c r="N43" s="1">
        <f t="shared" si="14"/>
        <v>0</v>
      </c>
      <c r="O43" s="1">
        <f t="shared" si="14"/>
        <v>0</v>
      </c>
      <c r="P43" s="1">
        <f t="shared" si="14"/>
        <v>0</v>
      </c>
      <c r="Q43" s="1">
        <f t="shared" si="14"/>
        <v>0</v>
      </c>
      <c r="R43" s="1">
        <f t="shared" si="14"/>
        <v>0</v>
      </c>
      <c r="S43" s="2">
        <f t="shared" si="21"/>
        <v>0</v>
      </c>
      <c r="U43" t="s">
        <v>21</v>
      </c>
      <c r="V43" s="17" t="s">
        <v>77</v>
      </c>
      <c r="W43" s="23" t="s">
        <v>39</v>
      </c>
      <c r="X43" s="10">
        <f t="shared" si="19"/>
        <v>0</v>
      </c>
      <c r="Y43" s="10">
        <f t="shared" si="15"/>
        <v>2</v>
      </c>
      <c r="Z43" s="10">
        <f t="shared" si="15"/>
        <v>2</v>
      </c>
      <c r="AA43" s="10">
        <f t="shared" si="15"/>
        <v>2</v>
      </c>
      <c r="AB43" s="10">
        <f t="shared" si="15"/>
        <v>2</v>
      </c>
      <c r="AC43" s="10">
        <f t="shared" si="15"/>
        <v>2</v>
      </c>
      <c r="AD43" s="10">
        <f t="shared" si="15"/>
        <v>2</v>
      </c>
      <c r="AE43" s="6">
        <f t="shared" si="15"/>
        <v>0</v>
      </c>
      <c r="AF43" s="1">
        <f t="shared" si="15"/>
        <v>0</v>
      </c>
      <c r="AG43" s="1">
        <f t="shared" si="16"/>
        <v>0</v>
      </c>
      <c r="AH43" s="1">
        <f t="shared" si="16"/>
        <v>0</v>
      </c>
      <c r="AI43" s="1">
        <f t="shared" si="16"/>
        <v>0</v>
      </c>
      <c r="AJ43" s="1">
        <f t="shared" si="16"/>
        <v>0</v>
      </c>
      <c r="AK43" s="1">
        <f t="shared" si="16"/>
        <v>0</v>
      </c>
      <c r="AL43" s="1">
        <f t="shared" si="16"/>
        <v>0</v>
      </c>
      <c r="AM43" s="2">
        <f t="shared" si="22"/>
        <v>0</v>
      </c>
    </row>
    <row r="44" spans="1:42" x14ac:dyDescent="0.25">
      <c r="A44" t="s">
        <v>21</v>
      </c>
      <c r="B44" s="17" t="s">
        <v>22</v>
      </c>
      <c r="C44" s="23" t="s">
        <v>39</v>
      </c>
      <c r="D44" s="10">
        <f t="shared" si="17"/>
        <v>0</v>
      </c>
      <c r="E44" s="10">
        <f t="shared" si="13"/>
        <v>2</v>
      </c>
      <c r="F44" s="10">
        <f t="shared" si="13"/>
        <v>2</v>
      </c>
      <c r="G44" s="10">
        <f t="shared" si="13"/>
        <v>2</v>
      </c>
      <c r="H44" s="10">
        <f t="shared" si="13"/>
        <v>2</v>
      </c>
      <c r="I44" s="10">
        <f t="shared" si="13"/>
        <v>2</v>
      </c>
      <c r="J44" s="10">
        <f t="shared" si="13"/>
        <v>2</v>
      </c>
      <c r="K44" s="6">
        <f t="shared" si="13"/>
        <v>0</v>
      </c>
      <c r="L44" s="1">
        <f t="shared" si="13"/>
        <v>0</v>
      </c>
      <c r="M44" s="1">
        <f t="shared" si="14"/>
        <v>0</v>
      </c>
      <c r="N44" s="1">
        <f t="shared" si="14"/>
        <v>0</v>
      </c>
      <c r="O44" s="1">
        <f t="shared" si="14"/>
        <v>0</v>
      </c>
      <c r="P44" s="1">
        <f t="shared" si="14"/>
        <v>0</v>
      </c>
      <c r="Q44" s="1">
        <f t="shared" si="14"/>
        <v>0</v>
      </c>
      <c r="R44" s="1">
        <f t="shared" si="14"/>
        <v>0</v>
      </c>
      <c r="S44" s="2">
        <f t="shared" si="21"/>
        <v>0</v>
      </c>
      <c r="U44" t="s">
        <v>21</v>
      </c>
      <c r="V44" s="17" t="s">
        <v>22</v>
      </c>
      <c r="W44" s="23" t="s">
        <v>39</v>
      </c>
      <c r="X44" s="10">
        <f t="shared" si="19"/>
        <v>0</v>
      </c>
      <c r="Y44" s="10">
        <f t="shared" si="15"/>
        <v>2</v>
      </c>
      <c r="Z44" s="10">
        <f t="shared" si="15"/>
        <v>2</v>
      </c>
      <c r="AA44" s="10">
        <f t="shared" si="15"/>
        <v>2</v>
      </c>
      <c r="AB44" s="10">
        <f t="shared" si="15"/>
        <v>2</v>
      </c>
      <c r="AC44" s="10">
        <f t="shared" si="15"/>
        <v>2</v>
      </c>
      <c r="AD44" s="10">
        <f t="shared" si="15"/>
        <v>2</v>
      </c>
      <c r="AE44" s="6">
        <f t="shared" si="15"/>
        <v>0</v>
      </c>
      <c r="AF44" s="1">
        <f t="shared" si="15"/>
        <v>0</v>
      </c>
      <c r="AG44" s="1">
        <f t="shared" si="16"/>
        <v>0</v>
      </c>
      <c r="AH44" s="1">
        <f t="shared" si="16"/>
        <v>0</v>
      </c>
      <c r="AI44" s="1">
        <f t="shared" si="16"/>
        <v>0</v>
      </c>
      <c r="AJ44" s="1">
        <f t="shared" si="16"/>
        <v>0</v>
      </c>
      <c r="AK44" s="1">
        <f t="shared" si="16"/>
        <v>0</v>
      </c>
      <c r="AL44" s="1">
        <f t="shared" si="16"/>
        <v>0</v>
      </c>
      <c r="AM44" s="2">
        <f t="shared" si="22"/>
        <v>0</v>
      </c>
    </row>
    <row r="45" spans="1:42" x14ac:dyDescent="0.25">
      <c r="A45" t="s">
        <v>23</v>
      </c>
      <c r="B45" s="17" t="s">
        <v>22</v>
      </c>
      <c r="C45" s="23" t="s">
        <v>39</v>
      </c>
      <c r="D45" s="10">
        <f t="shared" si="17"/>
        <v>0</v>
      </c>
      <c r="E45" s="10">
        <f t="shared" si="13"/>
        <v>2</v>
      </c>
      <c r="F45" s="10">
        <f t="shared" si="13"/>
        <v>2</v>
      </c>
      <c r="G45" s="10">
        <f t="shared" si="13"/>
        <v>2</v>
      </c>
      <c r="H45" s="10">
        <f t="shared" si="13"/>
        <v>2</v>
      </c>
      <c r="I45" s="10">
        <f t="shared" si="13"/>
        <v>2</v>
      </c>
      <c r="J45" s="10">
        <f t="shared" si="13"/>
        <v>2</v>
      </c>
      <c r="K45" s="6">
        <f t="shared" si="13"/>
        <v>0</v>
      </c>
      <c r="L45" s="1">
        <f t="shared" si="13"/>
        <v>0</v>
      </c>
      <c r="M45" s="1">
        <f t="shared" si="14"/>
        <v>0</v>
      </c>
      <c r="N45" s="1">
        <f t="shared" si="14"/>
        <v>0</v>
      </c>
      <c r="O45" s="1">
        <f t="shared" si="14"/>
        <v>0</v>
      </c>
      <c r="P45" s="1">
        <f t="shared" si="14"/>
        <v>0</v>
      </c>
      <c r="Q45" s="1">
        <f t="shared" si="14"/>
        <v>0</v>
      </c>
      <c r="R45" s="1">
        <f t="shared" si="14"/>
        <v>0</v>
      </c>
      <c r="S45" s="2">
        <f t="shared" si="21"/>
        <v>0</v>
      </c>
      <c r="U45" t="s">
        <v>23</v>
      </c>
      <c r="V45" s="17" t="s">
        <v>22</v>
      </c>
      <c r="W45" s="23" t="s">
        <v>39</v>
      </c>
      <c r="X45" s="10">
        <f t="shared" si="19"/>
        <v>0</v>
      </c>
      <c r="Y45" s="10">
        <f t="shared" si="15"/>
        <v>2</v>
      </c>
      <c r="Z45" s="10">
        <f t="shared" si="15"/>
        <v>2</v>
      </c>
      <c r="AA45" s="10">
        <f t="shared" si="15"/>
        <v>2</v>
      </c>
      <c r="AB45" s="10">
        <f t="shared" si="15"/>
        <v>2</v>
      </c>
      <c r="AC45" s="10">
        <f t="shared" si="15"/>
        <v>2</v>
      </c>
      <c r="AD45" s="10">
        <f t="shared" si="15"/>
        <v>2</v>
      </c>
      <c r="AE45" s="6">
        <f t="shared" si="15"/>
        <v>0</v>
      </c>
      <c r="AF45" s="1">
        <f t="shared" si="15"/>
        <v>0</v>
      </c>
      <c r="AG45" s="1">
        <f t="shared" si="16"/>
        <v>0</v>
      </c>
      <c r="AH45" s="1">
        <f t="shared" si="16"/>
        <v>0</v>
      </c>
      <c r="AI45" s="1">
        <f t="shared" si="16"/>
        <v>0</v>
      </c>
      <c r="AJ45" s="1">
        <f t="shared" si="16"/>
        <v>0</v>
      </c>
      <c r="AK45" s="1">
        <f t="shared" si="16"/>
        <v>0</v>
      </c>
      <c r="AL45" s="1">
        <f t="shared" si="16"/>
        <v>0</v>
      </c>
      <c r="AM45" s="2">
        <f t="shared" si="22"/>
        <v>0</v>
      </c>
    </row>
    <row r="46" spans="1:42" x14ac:dyDescent="0.25">
      <c r="A46" t="s">
        <v>24</v>
      </c>
      <c r="B46" s="17" t="s">
        <v>25</v>
      </c>
      <c r="C46" s="23" t="s">
        <v>39</v>
      </c>
      <c r="D46" s="10">
        <f t="shared" si="17"/>
        <v>0</v>
      </c>
      <c r="E46" s="10">
        <f t="shared" si="13"/>
        <v>2</v>
      </c>
      <c r="F46" s="10">
        <f t="shared" si="13"/>
        <v>2</v>
      </c>
      <c r="G46" s="10">
        <f t="shared" si="13"/>
        <v>2</v>
      </c>
      <c r="H46" s="10">
        <f t="shared" si="13"/>
        <v>2</v>
      </c>
      <c r="I46" s="10">
        <f t="shared" si="13"/>
        <v>2</v>
      </c>
      <c r="J46" s="10">
        <f t="shared" si="13"/>
        <v>2</v>
      </c>
      <c r="K46" s="6">
        <f t="shared" si="13"/>
        <v>0</v>
      </c>
      <c r="L46" s="1">
        <f t="shared" si="13"/>
        <v>0</v>
      </c>
      <c r="M46" s="1">
        <f t="shared" si="14"/>
        <v>0</v>
      </c>
      <c r="N46" s="1">
        <f t="shared" si="14"/>
        <v>0</v>
      </c>
      <c r="O46" s="1">
        <f t="shared" si="14"/>
        <v>0</v>
      </c>
      <c r="P46" s="1">
        <f t="shared" si="14"/>
        <v>0</v>
      </c>
      <c r="Q46" s="1">
        <f t="shared" si="14"/>
        <v>0</v>
      </c>
      <c r="R46" s="1">
        <f t="shared" si="14"/>
        <v>0</v>
      </c>
      <c r="S46" s="2">
        <f>SUM(L46:R46)</f>
        <v>0</v>
      </c>
      <c r="U46" t="s">
        <v>24</v>
      </c>
      <c r="V46" s="17" t="s">
        <v>25</v>
      </c>
      <c r="W46" s="23" t="s">
        <v>39</v>
      </c>
      <c r="X46" s="10">
        <f t="shared" si="19"/>
        <v>0</v>
      </c>
      <c r="Y46" s="10">
        <f t="shared" si="15"/>
        <v>2</v>
      </c>
      <c r="Z46" s="10">
        <f t="shared" si="15"/>
        <v>2</v>
      </c>
      <c r="AA46" s="10">
        <f t="shared" si="15"/>
        <v>2</v>
      </c>
      <c r="AB46" s="10">
        <f t="shared" si="15"/>
        <v>2</v>
      </c>
      <c r="AC46" s="10">
        <f t="shared" si="15"/>
        <v>2</v>
      </c>
      <c r="AD46" s="10">
        <f t="shared" si="15"/>
        <v>2</v>
      </c>
      <c r="AE46" s="6">
        <f t="shared" si="15"/>
        <v>0</v>
      </c>
      <c r="AF46" s="1">
        <f t="shared" si="15"/>
        <v>0</v>
      </c>
      <c r="AG46" s="1">
        <f t="shared" si="16"/>
        <v>0</v>
      </c>
      <c r="AH46" s="1">
        <f t="shared" si="16"/>
        <v>0</v>
      </c>
      <c r="AI46" s="1">
        <f t="shared" si="16"/>
        <v>0</v>
      </c>
      <c r="AJ46" s="1">
        <f t="shared" si="16"/>
        <v>0</v>
      </c>
      <c r="AK46" s="1">
        <f t="shared" si="16"/>
        <v>0</v>
      </c>
      <c r="AL46" s="1">
        <f t="shared" si="16"/>
        <v>0</v>
      </c>
      <c r="AM46" s="2">
        <f>SUM(AF46:AL46)</f>
        <v>0</v>
      </c>
    </row>
    <row r="47" spans="1:42" x14ac:dyDescent="0.25">
      <c r="A47" t="s">
        <v>26</v>
      </c>
      <c r="B47" s="17" t="s">
        <v>25</v>
      </c>
      <c r="C47" s="23" t="s">
        <v>39</v>
      </c>
      <c r="D47" s="10">
        <f t="shared" si="17"/>
        <v>0</v>
      </c>
      <c r="E47" s="10">
        <f t="shared" si="13"/>
        <v>2</v>
      </c>
      <c r="F47" s="10">
        <f t="shared" si="13"/>
        <v>2</v>
      </c>
      <c r="G47" s="10">
        <f t="shared" si="13"/>
        <v>2</v>
      </c>
      <c r="H47" s="10">
        <f t="shared" si="13"/>
        <v>2</v>
      </c>
      <c r="I47" s="10">
        <f t="shared" si="13"/>
        <v>2</v>
      </c>
      <c r="J47" s="10">
        <f t="shared" si="13"/>
        <v>2</v>
      </c>
      <c r="K47" s="6">
        <f t="shared" si="13"/>
        <v>0</v>
      </c>
      <c r="L47" s="1">
        <f t="shared" si="13"/>
        <v>0</v>
      </c>
      <c r="M47" s="1">
        <f t="shared" si="14"/>
        <v>0</v>
      </c>
      <c r="N47" s="1">
        <f t="shared" si="14"/>
        <v>0</v>
      </c>
      <c r="O47" s="1">
        <f t="shared" si="14"/>
        <v>0</v>
      </c>
      <c r="P47" s="1">
        <f t="shared" si="14"/>
        <v>0</v>
      </c>
      <c r="Q47" s="1">
        <f t="shared" si="14"/>
        <v>0</v>
      </c>
      <c r="R47" s="1">
        <f t="shared" si="14"/>
        <v>0</v>
      </c>
      <c r="S47" s="2">
        <f>SUM(L47:R47)</f>
        <v>0</v>
      </c>
      <c r="U47" t="s">
        <v>26</v>
      </c>
      <c r="V47" s="17" t="s">
        <v>25</v>
      </c>
      <c r="W47" s="23" t="s">
        <v>39</v>
      </c>
      <c r="X47" s="10">
        <f t="shared" si="19"/>
        <v>0</v>
      </c>
      <c r="Y47" s="10">
        <f t="shared" si="15"/>
        <v>2</v>
      </c>
      <c r="Z47" s="10">
        <f t="shared" si="15"/>
        <v>2</v>
      </c>
      <c r="AA47" s="10">
        <f t="shared" si="15"/>
        <v>2</v>
      </c>
      <c r="AB47" s="10">
        <f t="shared" si="15"/>
        <v>2</v>
      </c>
      <c r="AC47" s="10">
        <f t="shared" si="15"/>
        <v>2</v>
      </c>
      <c r="AD47" s="10">
        <f t="shared" si="15"/>
        <v>2</v>
      </c>
      <c r="AE47" s="6">
        <f t="shared" si="15"/>
        <v>0</v>
      </c>
      <c r="AF47" s="1">
        <f t="shared" si="15"/>
        <v>0</v>
      </c>
      <c r="AG47" s="1">
        <f t="shared" si="16"/>
        <v>0</v>
      </c>
      <c r="AH47" s="1">
        <f t="shared" si="16"/>
        <v>0</v>
      </c>
      <c r="AI47" s="1">
        <f t="shared" si="16"/>
        <v>0</v>
      </c>
      <c r="AJ47" s="1">
        <f t="shared" si="16"/>
        <v>0</v>
      </c>
      <c r="AK47" s="1">
        <f t="shared" si="16"/>
        <v>0</v>
      </c>
      <c r="AL47" s="1">
        <f t="shared" si="16"/>
        <v>0</v>
      </c>
      <c r="AM47" s="2">
        <f>SUM(AF47:AL47)</f>
        <v>0</v>
      </c>
    </row>
    <row r="48" spans="1:42" x14ac:dyDescent="0.25">
      <c r="A48" t="s">
        <v>27</v>
      </c>
      <c r="B48" s="17" t="s">
        <v>25</v>
      </c>
      <c r="C48" s="24" t="s">
        <v>43</v>
      </c>
      <c r="D48" s="10">
        <f t="shared" si="17"/>
        <v>0</v>
      </c>
      <c r="E48" s="10">
        <f t="shared" si="13"/>
        <v>2</v>
      </c>
      <c r="F48" s="10">
        <f t="shared" si="13"/>
        <v>2</v>
      </c>
      <c r="G48" s="10">
        <f t="shared" si="13"/>
        <v>2</v>
      </c>
      <c r="H48" s="10">
        <f t="shared" si="13"/>
        <v>2</v>
      </c>
      <c r="I48" s="10">
        <f t="shared" si="13"/>
        <v>2</v>
      </c>
      <c r="J48" s="10">
        <f t="shared" si="13"/>
        <v>2</v>
      </c>
      <c r="K48" s="6">
        <f t="shared" si="13"/>
        <v>0</v>
      </c>
      <c r="L48" s="1">
        <f t="shared" si="13"/>
        <v>0</v>
      </c>
      <c r="M48" s="1">
        <f t="shared" si="14"/>
        <v>0</v>
      </c>
      <c r="N48" s="1">
        <f t="shared" si="14"/>
        <v>0</v>
      </c>
      <c r="O48" s="1">
        <f t="shared" si="14"/>
        <v>0</v>
      </c>
      <c r="P48" s="1">
        <f t="shared" si="14"/>
        <v>0</v>
      </c>
      <c r="Q48" s="1">
        <f t="shared" si="14"/>
        <v>0</v>
      </c>
      <c r="R48" s="1">
        <f t="shared" si="14"/>
        <v>0</v>
      </c>
      <c r="S48" s="2">
        <f t="shared" ref="S48" si="23">SUM(L48:R48)</f>
        <v>0</v>
      </c>
      <c r="U48" t="s">
        <v>27</v>
      </c>
      <c r="V48" s="17" t="s">
        <v>25</v>
      </c>
      <c r="W48" s="24" t="s">
        <v>43</v>
      </c>
      <c r="X48" s="10">
        <f t="shared" si="19"/>
        <v>0</v>
      </c>
      <c r="Y48" s="10">
        <f t="shared" si="15"/>
        <v>2</v>
      </c>
      <c r="Z48" s="10">
        <f t="shared" si="15"/>
        <v>2</v>
      </c>
      <c r="AA48" s="10">
        <f t="shared" si="15"/>
        <v>2</v>
      </c>
      <c r="AB48" s="10">
        <f t="shared" si="15"/>
        <v>2</v>
      </c>
      <c r="AC48" s="10">
        <f t="shared" si="15"/>
        <v>2</v>
      </c>
      <c r="AD48" s="10">
        <f t="shared" si="15"/>
        <v>2</v>
      </c>
      <c r="AE48" s="6">
        <f t="shared" si="15"/>
        <v>0</v>
      </c>
      <c r="AF48" s="1">
        <f t="shared" si="15"/>
        <v>0</v>
      </c>
      <c r="AG48" s="1">
        <f t="shared" si="16"/>
        <v>0</v>
      </c>
      <c r="AH48" s="1">
        <f t="shared" si="16"/>
        <v>0</v>
      </c>
      <c r="AI48" s="1">
        <f t="shared" si="16"/>
        <v>0</v>
      </c>
      <c r="AJ48" s="1">
        <f t="shared" si="16"/>
        <v>0</v>
      </c>
      <c r="AK48" s="1">
        <f t="shared" si="16"/>
        <v>0</v>
      </c>
      <c r="AL48" s="1">
        <f t="shared" si="16"/>
        <v>0</v>
      </c>
      <c r="AM48" s="2">
        <f t="shared" ref="AM48" si="24">SUM(AF48:AL48)</f>
        <v>0</v>
      </c>
    </row>
    <row r="49" spans="1:42" x14ac:dyDescent="0.25">
      <c r="K49" s="13">
        <f>SUM(K51:K64)</f>
        <v>0</v>
      </c>
      <c r="AE49" s="13">
        <f>SUM(AE51:AE64)</f>
        <v>0</v>
      </c>
    </row>
    <row r="50" spans="1:42" x14ac:dyDescent="0.25">
      <c r="A50" s="3" t="s">
        <v>1</v>
      </c>
      <c r="B50" s="3" t="s">
        <v>2</v>
      </c>
      <c r="C50" s="3" t="s">
        <v>3</v>
      </c>
      <c r="D50" s="3" t="s">
        <v>4</v>
      </c>
      <c r="E50" s="3" t="s">
        <v>5</v>
      </c>
      <c r="F50" s="3" t="s">
        <v>6</v>
      </c>
      <c r="G50" s="3" t="s">
        <v>7</v>
      </c>
      <c r="H50" s="3" t="s">
        <v>8</v>
      </c>
      <c r="I50" s="3" t="s">
        <v>9</v>
      </c>
      <c r="J50" s="3" t="s">
        <v>10</v>
      </c>
      <c r="K50" s="3" t="s">
        <v>11</v>
      </c>
      <c r="L50" s="3" t="s">
        <v>29</v>
      </c>
      <c r="M50" s="3" t="s">
        <v>30</v>
      </c>
      <c r="N50" s="3" t="s">
        <v>31</v>
      </c>
      <c r="O50" s="3" t="s">
        <v>32</v>
      </c>
      <c r="P50" s="3" t="s">
        <v>33</v>
      </c>
      <c r="Q50" s="3" t="s">
        <v>34</v>
      </c>
      <c r="R50" s="3" t="s">
        <v>35</v>
      </c>
      <c r="S50" s="3" t="s">
        <v>36</v>
      </c>
      <c r="U50" s="3" t="s">
        <v>1</v>
      </c>
      <c r="V50" s="3" t="s">
        <v>2</v>
      </c>
      <c r="W50" s="3" t="s">
        <v>3</v>
      </c>
      <c r="X50" s="3" t="s">
        <v>4</v>
      </c>
      <c r="Y50" s="3" t="s">
        <v>5</v>
      </c>
      <c r="Z50" s="3" t="s">
        <v>6</v>
      </c>
      <c r="AA50" s="3" t="s">
        <v>7</v>
      </c>
      <c r="AB50" s="3" t="s">
        <v>8</v>
      </c>
      <c r="AC50" s="3" t="s">
        <v>9</v>
      </c>
      <c r="AD50" s="3" t="s">
        <v>10</v>
      </c>
      <c r="AE50" s="3" t="s">
        <v>11</v>
      </c>
      <c r="AF50" s="3" t="s">
        <v>29</v>
      </c>
      <c r="AG50" s="3" t="s">
        <v>30</v>
      </c>
      <c r="AH50" s="3" t="s">
        <v>31</v>
      </c>
      <c r="AI50" s="3" t="s">
        <v>32</v>
      </c>
      <c r="AJ50" s="3" t="s">
        <v>33</v>
      </c>
      <c r="AK50" s="3" t="s">
        <v>34</v>
      </c>
      <c r="AL50" s="3" t="s">
        <v>35</v>
      </c>
      <c r="AM50" s="3" t="s">
        <v>36</v>
      </c>
    </row>
    <row r="51" spans="1:42" x14ac:dyDescent="0.25">
      <c r="A51" t="s">
        <v>12</v>
      </c>
      <c r="B51" s="17" t="s">
        <v>13</v>
      </c>
      <c r="C51" s="4"/>
      <c r="D51" s="10">
        <f>X35</f>
        <v>2</v>
      </c>
      <c r="E51" s="10">
        <f t="shared" ref="E51:L64" si="25">Y35</f>
        <v>2</v>
      </c>
      <c r="F51" s="10">
        <f t="shared" si="25"/>
        <v>0</v>
      </c>
      <c r="G51" s="10">
        <f t="shared" si="25"/>
        <v>0</v>
      </c>
      <c r="H51" s="10">
        <f t="shared" si="25"/>
        <v>0</v>
      </c>
      <c r="I51" s="10">
        <f t="shared" si="25"/>
        <v>0</v>
      </c>
      <c r="J51" s="10">
        <f t="shared" si="25"/>
        <v>2</v>
      </c>
      <c r="K51" s="6">
        <f>AE35</f>
        <v>0</v>
      </c>
      <c r="L51" s="1">
        <f>AF35</f>
        <v>0</v>
      </c>
      <c r="M51" s="1">
        <f t="shared" ref="M51:R64" si="26">AG35</f>
        <v>0</v>
      </c>
      <c r="N51" s="1">
        <f t="shared" si="26"/>
        <v>0</v>
      </c>
      <c r="O51" s="1">
        <f t="shared" si="26"/>
        <v>0</v>
      </c>
      <c r="P51" s="1">
        <f t="shared" si="26"/>
        <v>0</v>
      </c>
      <c r="Q51" s="1">
        <f t="shared" si="26"/>
        <v>0</v>
      </c>
      <c r="R51" s="1">
        <f t="shared" si="26"/>
        <v>0</v>
      </c>
      <c r="S51" s="2">
        <f>SUM(L51:R51)</f>
        <v>0</v>
      </c>
      <c r="U51" t="s">
        <v>12</v>
      </c>
      <c r="V51" s="17" t="s">
        <v>13</v>
      </c>
      <c r="W51" s="4"/>
      <c r="X51" s="10">
        <f>D51</f>
        <v>2</v>
      </c>
      <c r="Y51" s="10">
        <f t="shared" ref="Y51:AF64" si="27">E51</f>
        <v>2</v>
      </c>
      <c r="Z51" s="10">
        <f t="shared" si="27"/>
        <v>0</v>
      </c>
      <c r="AA51" s="10">
        <f t="shared" si="27"/>
        <v>0</v>
      </c>
      <c r="AB51" s="10">
        <f t="shared" si="27"/>
        <v>0</v>
      </c>
      <c r="AC51" s="10">
        <f t="shared" si="27"/>
        <v>0</v>
      </c>
      <c r="AD51" s="10">
        <f t="shared" si="27"/>
        <v>2</v>
      </c>
      <c r="AE51" s="6">
        <f>K51</f>
        <v>0</v>
      </c>
      <c r="AF51" s="1">
        <f>L51</f>
        <v>0</v>
      </c>
      <c r="AG51" s="1">
        <f t="shared" ref="AG51:AL64" si="28">M51</f>
        <v>0</v>
      </c>
      <c r="AH51" s="1">
        <f t="shared" si="28"/>
        <v>0</v>
      </c>
      <c r="AI51" s="1">
        <f t="shared" si="28"/>
        <v>0</v>
      </c>
      <c r="AJ51" s="1">
        <f t="shared" si="28"/>
        <v>0</v>
      </c>
      <c r="AK51" s="1">
        <f t="shared" si="28"/>
        <v>0</v>
      </c>
      <c r="AL51" s="1">
        <f t="shared" si="28"/>
        <v>0</v>
      </c>
      <c r="AM51" s="2">
        <f>SUM(AF51:AL51)</f>
        <v>0</v>
      </c>
    </row>
    <row r="52" spans="1:42" x14ac:dyDescent="0.25">
      <c r="A52" t="s">
        <v>14</v>
      </c>
      <c r="B52" s="17" t="s">
        <v>46</v>
      </c>
      <c r="C52" s="22" t="s">
        <v>42</v>
      </c>
      <c r="D52" s="10">
        <f t="shared" ref="D52:D64" si="29">X36</f>
        <v>0</v>
      </c>
      <c r="E52" s="10">
        <f t="shared" si="25"/>
        <v>2</v>
      </c>
      <c r="F52" s="10">
        <f t="shared" si="25"/>
        <v>2</v>
      </c>
      <c r="G52" s="10">
        <f t="shared" si="25"/>
        <v>2</v>
      </c>
      <c r="H52" s="10">
        <f t="shared" si="25"/>
        <v>2</v>
      </c>
      <c r="I52" s="10">
        <f t="shared" si="25"/>
        <v>2</v>
      </c>
      <c r="J52" s="10">
        <f t="shared" si="25"/>
        <v>2</v>
      </c>
      <c r="K52" s="6">
        <f t="shared" si="25"/>
        <v>0</v>
      </c>
      <c r="L52" s="1">
        <f t="shared" si="25"/>
        <v>0</v>
      </c>
      <c r="M52" s="1">
        <f t="shared" si="26"/>
        <v>0</v>
      </c>
      <c r="N52" s="1">
        <f t="shared" si="26"/>
        <v>0</v>
      </c>
      <c r="O52" s="1">
        <f t="shared" si="26"/>
        <v>0</v>
      </c>
      <c r="P52" s="1">
        <f t="shared" si="26"/>
        <v>0</v>
      </c>
      <c r="Q52" s="1">
        <f t="shared" si="26"/>
        <v>0</v>
      </c>
      <c r="R52" s="1">
        <f t="shared" si="26"/>
        <v>0</v>
      </c>
      <c r="S52" s="2">
        <f t="shared" ref="S52" si="30">SUM(L52:R52)</f>
        <v>0</v>
      </c>
      <c r="U52" t="s">
        <v>14</v>
      </c>
      <c r="V52" s="17" t="s">
        <v>46</v>
      </c>
      <c r="W52" s="22" t="s">
        <v>42</v>
      </c>
      <c r="X52" s="10">
        <f t="shared" ref="X52:X64" si="31">D52</f>
        <v>0</v>
      </c>
      <c r="Y52" s="10">
        <f t="shared" si="27"/>
        <v>2</v>
      </c>
      <c r="Z52" s="10">
        <f t="shared" si="27"/>
        <v>2</v>
      </c>
      <c r="AA52" s="10">
        <f t="shared" si="27"/>
        <v>2</v>
      </c>
      <c r="AB52" s="10">
        <f t="shared" si="27"/>
        <v>2</v>
      </c>
      <c r="AC52" s="10">
        <f t="shared" si="27"/>
        <v>2</v>
      </c>
      <c r="AD52" s="10">
        <f t="shared" si="27"/>
        <v>2</v>
      </c>
      <c r="AE52" s="6">
        <f t="shared" si="27"/>
        <v>0</v>
      </c>
      <c r="AF52" s="1">
        <f t="shared" si="27"/>
        <v>0</v>
      </c>
      <c r="AG52" s="1">
        <f t="shared" si="28"/>
        <v>0</v>
      </c>
      <c r="AH52" s="1">
        <f t="shared" si="28"/>
        <v>0</v>
      </c>
      <c r="AI52" s="1">
        <f t="shared" si="28"/>
        <v>0</v>
      </c>
      <c r="AJ52" s="1">
        <f t="shared" si="28"/>
        <v>0</v>
      </c>
      <c r="AK52" s="1">
        <f t="shared" si="28"/>
        <v>0</v>
      </c>
      <c r="AL52" s="1">
        <f t="shared" si="28"/>
        <v>0</v>
      </c>
      <c r="AM52" s="2">
        <f t="shared" ref="AM52" si="32">SUM(AF52:AL52)</f>
        <v>0</v>
      </c>
    </row>
    <row r="53" spans="1:42" x14ac:dyDescent="0.25">
      <c r="A53" t="s">
        <v>15</v>
      </c>
      <c r="B53" s="17" t="s">
        <v>46</v>
      </c>
      <c r="C53" s="22" t="s">
        <v>42</v>
      </c>
      <c r="D53" s="10">
        <f t="shared" si="29"/>
        <v>0</v>
      </c>
      <c r="E53" s="10">
        <f t="shared" si="25"/>
        <v>2</v>
      </c>
      <c r="F53" s="10">
        <f t="shared" si="25"/>
        <v>2</v>
      </c>
      <c r="G53" s="10">
        <f t="shared" si="25"/>
        <v>2</v>
      </c>
      <c r="H53" s="10">
        <f t="shared" si="25"/>
        <v>2</v>
      </c>
      <c r="I53" s="10">
        <f t="shared" si="25"/>
        <v>2</v>
      </c>
      <c r="J53" s="10">
        <f t="shared" si="25"/>
        <v>2</v>
      </c>
      <c r="K53" s="6">
        <f t="shared" si="25"/>
        <v>0</v>
      </c>
      <c r="L53" s="1">
        <f t="shared" si="25"/>
        <v>0</v>
      </c>
      <c r="M53" s="1">
        <f t="shared" si="26"/>
        <v>0</v>
      </c>
      <c r="N53" s="1">
        <f t="shared" si="26"/>
        <v>0</v>
      </c>
      <c r="O53" s="1">
        <f t="shared" si="26"/>
        <v>0</v>
      </c>
      <c r="P53" s="1">
        <f t="shared" si="26"/>
        <v>0</v>
      </c>
      <c r="Q53" s="1">
        <f t="shared" si="26"/>
        <v>0</v>
      </c>
      <c r="R53" s="1">
        <f t="shared" si="26"/>
        <v>0</v>
      </c>
      <c r="S53" s="2">
        <f>SUM(L53:R53)</f>
        <v>0</v>
      </c>
      <c r="U53" t="s">
        <v>15</v>
      </c>
      <c r="V53" s="17" t="s">
        <v>46</v>
      </c>
      <c r="W53" s="22" t="s">
        <v>42</v>
      </c>
      <c r="X53" s="10">
        <f t="shared" si="31"/>
        <v>0</v>
      </c>
      <c r="Y53" s="10">
        <f t="shared" si="27"/>
        <v>2</v>
      </c>
      <c r="Z53" s="10">
        <f t="shared" si="27"/>
        <v>2</v>
      </c>
      <c r="AA53" s="10">
        <f t="shared" si="27"/>
        <v>2</v>
      </c>
      <c r="AB53" s="10">
        <f t="shared" si="27"/>
        <v>2</v>
      </c>
      <c r="AC53" s="10">
        <f t="shared" si="27"/>
        <v>2</v>
      </c>
      <c r="AD53" s="10">
        <f t="shared" si="27"/>
        <v>2</v>
      </c>
      <c r="AE53" s="6">
        <f t="shared" si="27"/>
        <v>0</v>
      </c>
      <c r="AF53" s="1">
        <f t="shared" si="27"/>
        <v>0</v>
      </c>
      <c r="AG53" s="1">
        <f t="shared" si="28"/>
        <v>0</v>
      </c>
      <c r="AH53" s="1">
        <f t="shared" si="28"/>
        <v>0</v>
      </c>
      <c r="AI53" s="1">
        <f t="shared" si="28"/>
        <v>0</v>
      </c>
      <c r="AJ53" s="1">
        <f t="shared" si="28"/>
        <v>0</v>
      </c>
      <c r="AK53" s="1">
        <f t="shared" si="28"/>
        <v>0</v>
      </c>
      <c r="AL53" s="1">
        <f t="shared" si="28"/>
        <v>0</v>
      </c>
      <c r="AM53" s="2">
        <f>SUM(AF53:AL53)</f>
        <v>0</v>
      </c>
    </row>
    <row r="54" spans="1:42" x14ac:dyDescent="0.25">
      <c r="A54" t="s">
        <v>16</v>
      </c>
      <c r="B54" s="17" t="s">
        <v>37</v>
      </c>
      <c r="C54" s="22" t="s">
        <v>42</v>
      </c>
      <c r="D54" s="10">
        <f t="shared" si="29"/>
        <v>0</v>
      </c>
      <c r="E54" s="10">
        <f t="shared" si="25"/>
        <v>2</v>
      </c>
      <c r="F54" s="10">
        <f t="shared" si="25"/>
        <v>2</v>
      </c>
      <c r="G54" s="10">
        <f t="shared" si="25"/>
        <v>2</v>
      </c>
      <c r="H54" s="10">
        <f t="shared" si="25"/>
        <v>2</v>
      </c>
      <c r="I54" s="10">
        <f t="shared" si="25"/>
        <v>2</v>
      </c>
      <c r="J54" s="10">
        <f t="shared" si="25"/>
        <v>2</v>
      </c>
      <c r="K54" s="6">
        <f t="shared" si="25"/>
        <v>0</v>
      </c>
      <c r="L54" s="1">
        <f t="shared" si="25"/>
        <v>0</v>
      </c>
      <c r="M54" s="1">
        <f t="shared" si="26"/>
        <v>0</v>
      </c>
      <c r="N54" s="1">
        <f t="shared" si="26"/>
        <v>0</v>
      </c>
      <c r="O54" s="1">
        <f t="shared" si="26"/>
        <v>0</v>
      </c>
      <c r="P54" s="1">
        <f t="shared" si="26"/>
        <v>0</v>
      </c>
      <c r="Q54" s="1">
        <f t="shared" si="26"/>
        <v>0</v>
      </c>
      <c r="R54" s="1">
        <f t="shared" si="26"/>
        <v>0</v>
      </c>
      <c r="S54" s="2">
        <f>SUM(L54:R54)</f>
        <v>0</v>
      </c>
      <c r="U54" t="s">
        <v>16</v>
      </c>
      <c r="V54" s="17" t="s">
        <v>37</v>
      </c>
      <c r="W54" s="22" t="s">
        <v>42</v>
      </c>
      <c r="X54" s="10">
        <f t="shared" si="31"/>
        <v>0</v>
      </c>
      <c r="Y54" s="10">
        <f t="shared" si="27"/>
        <v>2</v>
      </c>
      <c r="Z54" s="10">
        <f t="shared" si="27"/>
        <v>2</v>
      </c>
      <c r="AA54" s="10">
        <f t="shared" si="27"/>
        <v>2</v>
      </c>
      <c r="AB54" s="10">
        <f t="shared" si="27"/>
        <v>2</v>
      </c>
      <c r="AC54" s="10">
        <f t="shared" si="27"/>
        <v>2</v>
      </c>
      <c r="AD54" s="10">
        <f t="shared" si="27"/>
        <v>2</v>
      </c>
      <c r="AE54" s="6">
        <f t="shared" si="27"/>
        <v>0</v>
      </c>
      <c r="AF54" s="1">
        <f t="shared" si="27"/>
        <v>0</v>
      </c>
      <c r="AG54" s="1">
        <f t="shared" si="28"/>
        <v>0</v>
      </c>
      <c r="AH54" s="1">
        <f t="shared" si="28"/>
        <v>0</v>
      </c>
      <c r="AI54" s="1">
        <f t="shared" si="28"/>
        <v>0</v>
      </c>
      <c r="AJ54" s="1">
        <f t="shared" si="28"/>
        <v>0</v>
      </c>
      <c r="AK54" s="1">
        <f t="shared" si="28"/>
        <v>0</v>
      </c>
      <c r="AL54" s="1">
        <f t="shared" si="28"/>
        <v>0</v>
      </c>
      <c r="AM54" s="2">
        <f>SUM(AF54:AL54)</f>
        <v>0</v>
      </c>
    </row>
    <row r="55" spans="1:42" x14ac:dyDescent="0.25">
      <c r="A55" t="s">
        <v>17</v>
      </c>
      <c r="B55" s="17" t="s">
        <v>76</v>
      </c>
      <c r="C55" s="22" t="s">
        <v>42</v>
      </c>
      <c r="D55" s="10">
        <f t="shared" si="29"/>
        <v>0</v>
      </c>
      <c r="E55" s="10">
        <f t="shared" si="25"/>
        <v>2</v>
      </c>
      <c r="F55" s="10">
        <f t="shared" si="25"/>
        <v>2</v>
      </c>
      <c r="G55" s="10">
        <f t="shared" si="25"/>
        <v>2</v>
      </c>
      <c r="H55" s="10">
        <f t="shared" si="25"/>
        <v>2</v>
      </c>
      <c r="I55" s="10">
        <f t="shared" si="25"/>
        <v>2</v>
      </c>
      <c r="J55" s="10">
        <f t="shared" si="25"/>
        <v>2</v>
      </c>
      <c r="K55" s="6">
        <f t="shared" si="25"/>
        <v>0</v>
      </c>
      <c r="L55" s="1">
        <f t="shared" si="25"/>
        <v>0</v>
      </c>
      <c r="M55" s="1">
        <f t="shared" si="26"/>
        <v>0</v>
      </c>
      <c r="N55" s="1">
        <f t="shared" si="26"/>
        <v>0</v>
      </c>
      <c r="O55" s="1">
        <f t="shared" si="26"/>
        <v>0</v>
      </c>
      <c r="P55" s="1">
        <f t="shared" si="26"/>
        <v>0</v>
      </c>
      <c r="Q55" s="1">
        <f t="shared" si="26"/>
        <v>0</v>
      </c>
      <c r="R55" s="1">
        <f t="shared" si="26"/>
        <v>0</v>
      </c>
      <c r="S55" s="2">
        <f t="shared" ref="S55:S61" si="33">SUM(L55:R55)</f>
        <v>0</v>
      </c>
      <c r="U55" t="s">
        <v>17</v>
      </c>
      <c r="V55" s="17" t="s">
        <v>76</v>
      </c>
      <c r="W55" s="22" t="s">
        <v>42</v>
      </c>
      <c r="X55" s="10">
        <f t="shared" si="31"/>
        <v>0</v>
      </c>
      <c r="Y55" s="10">
        <f t="shared" si="27"/>
        <v>2</v>
      </c>
      <c r="Z55" s="10">
        <f t="shared" si="27"/>
        <v>2</v>
      </c>
      <c r="AA55" s="10">
        <f t="shared" si="27"/>
        <v>2</v>
      </c>
      <c r="AB55" s="10">
        <f t="shared" si="27"/>
        <v>2</v>
      </c>
      <c r="AC55" s="10">
        <f t="shared" si="27"/>
        <v>2</v>
      </c>
      <c r="AD55" s="10">
        <f t="shared" si="27"/>
        <v>2</v>
      </c>
      <c r="AE55" s="6">
        <f t="shared" si="27"/>
        <v>0</v>
      </c>
      <c r="AF55" s="1">
        <f t="shared" si="27"/>
        <v>0</v>
      </c>
      <c r="AG55" s="1">
        <f t="shared" si="28"/>
        <v>0</v>
      </c>
      <c r="AH55" s="1">
        <f t="shared" si="28"/>
        <v>0</v>
      </c>
      <c r="AI55" s="1">
        <f t="shared" si="28"/>
        <v>0</v>
      </c>
      <c r="AJ55" s="1">
        <f t="shared" si="28"/>
        <v>0</v>
      </c>
      <c r="AK55" s="1">
        <f t="shared" si="28"/>
        <v>0</v>
      </c>
      <c r="AL55" s="1">
        <f t="shared" si="28"/>
        <v>0</v>
      </c>
      <c r="AM55" s="2">
        <f t="shared" ref="AM55:AM61" si="34">SUM(AF55:AL55)</f>
        <v>0</v>
      </c>
      <c r="AO55" t="s">
        <v>40</v>
      </c>
      <c r="AP55" t="s">
        <v>41</v>
      </c>
    </row>
    <row r="56" spans="1:42" x14ac:dyDescent="0.25">
      <c r="A56" t="s">
        <v>18</v>
      </c>
      <c r="B56" s="17" t="s">
        <v>76</v>
      </c>
      <c r="C56" s="24" t="s">
        <v>43</v>
      </c>
      <c r="D56" s="10">
        <f t="shared" si="29"/>
        <v>0</v>
      </c>
      <c r="E56" s="10">
        <f t="shared" si="25"/>
        <v>2</v>
      </c>
      <c r="F56" s="10">
        <f t="shared" si="25"/>
        <v>2</v>
      </c>
      <c r="G56" s="10">
        <f t="shared" si="25"/>
        <v>2</v>
      </c>
      <c r="H56" s="10">
        <f t="shared" si="25"/>
        <v>2</v>
      </c>
      <c r="I56" s="10">
        <f t="shared" si="25"/>
        <v>2</v>
      </c>
      <c r="J56" s="10">
        <f t="shared" si="25"/>
        <v>2</v>
      </c>
      <c r="K56" s="6">
        <f t="shared" si="25"/>
        <v>0</v>
      </c>
      <c r="L56" s="1">
        <f t="shared" si="25"/>
        <v>0</v>
      </c>
      <c r="M56" s="1">
        <f t="shared" si="26"/>
        <v>0</v>
      </c>
      <c r="N56" s="1">
        <f t="shared" si="26"/>
        <v>0</v>
      </c>
      <c r="O56" s="1">
        <f t="shared" si="26"/>
        <v>0</v>
      </c>
      <c r="P56" s="1">
        <f t="shared" si="26"/>
        <v>0</v>
      </c>
      <c r="Q56" s="1">
        <f t="shared" si="26"/>
        <v>0</v>
      </c>
      <c r="R56" s="1">
        <f t="shared" si="26"/>
        <v>0</v>
      </c>
      <c r="S56" s="2">
        <f t="shared" si="33"/>
        <v>0</v>
      </c>
      <c r="U56" t="s">
        <v>18</v>
      </c>
      <c r="V56" s="17" t="s">
        <v>76</v>
      </c>
      <c r="W56" s="24" t="s">
        <v>43</v>
      </c>
      <c r="X56" s="10">
        <f t="shared" si="31"/>
        <v>0</v>
      </c>
      <c r="Y56" s="10">
        <f t="shared" si="27"/>
        <v>2</v>
      </c>
      <c r="Z56" s="10">
        <f t="shared" si="27"/>
        <v>2</v>
      </c>
      <c r="AA56" s="10">
        <f t="shared" si="27"/>
        <v>2</v>
      </c>
      <c r="AB56" s="10">
        <f t="shared" si="27"/>
        <v>2</v>
      </c>
      <c r="AC56" s="10">
        <f t="shared" si="27"/>
        <v>2</v>
      </c>
      <c r="AD56" s="10">
        <f t="shared" si="27"/>
        <v>2</v>
      </c>
      <c r="AE56" s="6">
        <f t="shared" si="27"/>
        <v>0</v>
      </c>
      <c r="AF56" s="1">
        <f t="shared" si="27"/>
        <v>0</v>
      </c>
      <c r="AG56" s="1">
        <f t="shared" si="28"/>
        <v>0</v>
      </c>
      <c r="AH56" s="1">
        <f t="shared" si="28"/>
        <v>0</v>
      </c>
      <c r="AI56" s="1">
        <f t="shared" si="28"/>
        <v>0</v>
      </c>
      <c r="AJ56" s="1">
        <f t="shared" si="28"/>
        <v>0</v>
      </c>
      <c r="AK56" s="1">
        <f t="shared" si="28"/>
        <v>0</v>
      </c>
      <c r="AL56" s="1">
        <f t="shared" si="28"/>
        <v>0</v>
      </c>
      <c r="AM56" s="2">
        <f t="shared" si="34"/>
        <v>0</v>
      </c>
      <c r="AN56" s="14" t="s">
        <v>44</v>
      </c>
      <c r="AO56">
        <v>10</v>
      </c>
      <c r="AP56" s="15">
        <f>AO56/16</f>
        <v>0.625</v>
      </c>
    </row>
    <row r="57" spans="1:42" x14ac:dyDescent="0.25">
      <c r="A57" t="s">
        <v>19</v>
      </c>
      <c r="B57" s="17" t="s">
        <v>77</v>
      </c>
      <c r="C57" s="23" t="s">
        <v>39</v>
      </c>
      <c r="D57" s="10">
        <f t="shared" si="29"/>
        <v>0</v>
      </c>
      <c r="E57" s="10">
        <f t="shared" si="25"/>
        <v>2</v>
      </c>
      <c r="F57" s="10">
        <f t="shared" si="25"/>
        <v>2</v>
      </c>
      <c r="G57" s="10">
        <f t="shared" si="25"/>
        <v>2</v>
      </c>
      <c r="H57" s="10">
        <f t="shared" si="25"/>
        <v>2</v>
      </c>
      <c r="I57" s="10">
        <f t="shared" si="25"/>
        <v>2</v>
      </c>
      <c r="J57" s="10">
        <f t="shared" si="25"/>
        <v>2</v>
      </c>
      <c r="K57" s="6">
        <f t="shared" si="25"/>
        <v>0</v>
      </c>
      <c r="L57" s="1">
        <f t="shared" si="25"/>
        <v>0</v>
      </c>
      <c r="M57" s="1">
        <f t="shared" si="26"/>
        <v>0</v>
      </c>
      <c r="N57" s="1">
        <f t="shared" si="26"/>
        <v>0</v>
      </c>
      <c r="O57" s="1">
        <f t="shared" si="26"/>
        <v>0</v>
      </c>
      <c r="P57" s="1">
        <f t="shared" si="26"/>
        <v>0</v>
      </c>
      <c r="Q57" s="1">
        <f t="shared" si="26"/>
        <v>0</v>
      </c>
      <c r="R57" s="1">
        <f t="shared" si="26"/>
        <v>0</v>
      </c>
      <c r="S57" s="2">
        <f t="shared" si="33"/>
        <v>0</v>
      </c>
      <c r="U57" t="s">
        <v>19</v>
      </c>
      <c r="V57" s="17" t="s">
        <v>77</v>
      </c>
      <c r="W57" s="23" t="s">
        <v>39</v>
      </c>
      <c r="X57" s="10">
        <f t="shared" si="31"/>
        <v>0</v>
      </c>
      <c r="Y57" s="10">
        <f t="shared" si="27"/>
        <v>2</v>
      </c>
      <c r="Z57" s="10">
        <f t="shared" si="27"/>
        <v>2</v>
      </c>
      <c r="AA57" s="10">
        <f t="shared" si="27"/>
        <v>2</v>
      </c>
      <c r="AB57" s="10">
        <f t="shared" si="27"/>
        <v>2</v>
      </c>
      <c r="AC57" s="10">
        <f t="shared" si="27"/>
        <v>2</v>
      </c>
      <c r="AD57" s="10">
        <f t="shared" si="27"/>
        <v>2</v>
      </c>
      <c r="AE57" s="6">
        <f t="shared" si="27"/>
        <v>0</v>
      </c>
      <c r="AF57" s="1">
        <f t="shared" si="27"/>
        <v>0</v>
      </c>
      <c r="AG57" s="1">
        <f t="shared" si="28"/>
        <v>0</v>
      </c>
      <c r="AH57" s="1">
        <f t="shared" si="28"/>
        <v>0</v>
      </c>
      <c r="AI57" s="1">
        <f t="shared" si="28"/>
        <v>0</v>
      </c>
      <c r="AJ57" s="1">
        <f t="shared" si="28"/>
        <v>0</v>
      </c>
      <c r="AK57" s="1">
        <f t="shared" si="28"/>
        <v>0</v>
      </c>
      <c r="AL57" s="1">
        <f t="shared" si="28"/>
        <v>0</v>
      </c>
      <c r="AM57" s="2">
        <f t="shared" si="34"/>
        <v>0</v>
      </c>
    </row>
    <row r="58" spans="1:42" x14ac:dyDescent="0.25">
      <c r="A58" t="s">
        <v>20</v>
      </c>
      <c r="B58" s="17" t="s">
        <v>77</v>
      </c>
      <c r="C58" s="23" t="s">
        <v>39</v>
      </c>
      <c r="D58" s="10">
        <f t="shared" si="29"/>
        <v>0</v>
      </c>
      <c r="E58" s="10">
        <f t="shared" si="25"/>
        <v>2</v>
      </c>
      <c r="F58" s="10">
        <f t="shared" si="25"/>
        <v>2</v>
      </c>
      <c r="G58" s="10">
        <f t="shared" si="25"/>
        <v>2</v>
      </c>
      <c r="H58" s="10">
        <f t="shared" si="25"/>
        <v>2</v>
      </c>
      <c r="I58" s="10">
        <f t="shared" si="25"/>
        <v>2</v>
      </c>
      <c r="J58" s="10">
        <f t="shared" si="25"/>
        <v>2</v>
      </c>
      <c r="K58" s="6">
        <f t="shared" si="25"/>
        <v>0</v>
      </c>
      <c r="L58" s="1">
        <f t="shared" si="25"/>
        <v>0</v>
      </c>
      <c r="M58" s="1">
        <f t="shared" si="26"/>
        <v>0</v>
      </c>
      <c r="N58" s="1">
        <f t="shared" si="26"/>
        <v>0</v>
      </c>
      <c r="O58" s="1">
        <f t="shared" si="26"/>
        <v>0</v>
      </c>
      <c r="P58" s="1">
        <f t="shared" si="26"/>
        <v>0</v>
      </c>
      <c r="Q58" s="1">
        <f t="shared" si="26"/>
        <v>0</v>
      </c>
      <c r="R58" s="1">
        <f t="shared" si="26"/>
        <v>0</v>
      </c>
      <c r="S58" s="2">
        <f t="shared" si="33"/>
        <v>0</v>
      </c>
      <c r="U58" t="s">
        <v>20</v>
      </c>
      <c r="V58" s="17" t="s">
        <v>77</v>
      </c>
      <c r="W58" s="23" t="s">
        <v>39</v>
      </c>
      <c r="X58" s="10">
        <f t="shared" si="31"/>
        <v>0</v>
      </c>
      <c r="Y58" s="10">
        <f t="shared" si="27"/>
        <v>2</v>
      </c>
      <c r="Z58" s="10">
        <f t="shared" si="27"/>
        <v>2</v>
      </c>
      <c r="AA58" s="10">
        <f t="shared" si="27"/>
        <v>2</v>
      </c>
      <c r="AB58" s="10">
        <f t="shared" si="27"/>
        <v>2</v>
      </c>
      <c r="AC58" s="10">
        <f t="shared" si="27"/>
        <v>2</v>
      </c>
      <c r="AD58" s="10">
        <f t="shared" si="27"/>
        <v>2</v>
      </c>
      <c r="AE58" s="6">
        <f t="shared" si="27"/>
        <v>0</v>
      </c>
      <c r="AF58" s="1">
        <f t="shared" si="27"/>
        <v>0</v>
      </c>
      <c r="AG58" s="1">
        <f t="shared" si="28"/>
        <v>0</v>
      </c>
      <c r="AH58" s="1">
        <f t="shared" si="28"/>
        <v>0</v>
      </c>
      <c r="AI58" s="1">
        <f t="shared" si="28"/>
        <v>0</v>
      </c>
      <c r="AJ58" s="1">
        <f t="shared" si="28"/>
        <v>0</v>
      </c>
      <c r="AK58" s="1">
        <f t="shared" si="28"/>
        <v>0</v>
      </c>
      <c r="AL58" s="1">
        <f t="shared" si="28"/>
        <v>0</v>
      </c>
      <c r="AM58" s="2">
        <f t="shared" si="34"/>
        <v>0</v>
      </c>
    </row>
    <row r="59" spans="1:42" x14ac:dyDescent="0.25">
      <c r="A59" t="s">
        <v>21</v>
      </c>
      <c r="B59" s="17" t="s">
        <v>77</v>
      </c>
      <c r="C59" s="23" t="s">
        <v>39</v>
      </c>
      <c r="D59" s="10">
        <f t="shared" si="29"/>
        <v>0</v>
      </c>
      <c r="E59" s="10">
        <f t="shared" si="25"/>
        <v>2</v>
      </c>
      <c r="F59" s="10">
        <f t="shared" si="25"/>
        <v>2</v>
      </c>
      <c r="G59" s="10">
        <f t="shared" si="25"/>
        <v>2</v>
      </c>
      <c r="H59" s="10">
        <f t="shared" si="25"/>
        <v>2</v>
      </c>
      <c r="I59" s="10">
        <f t="shared" si="25"/>
        <v>2</v>
      </c>
      <c r="J59" s="10">
        <f t="shared" si="25"/>
        <v>2</v>
      </c>
      <c r="K59" s="6">
        <f t="shared" si="25"/>
        <v>0</v>
      </c>
      <c r="L59" s="1">
        <f t="shared" si="25"/>
        <v>0</v>
      </c>
      <c r="M59" s="1">
        <f t="shared" si="26"/>
        <v>0</v>
      </c>
      <c r="N59" s="1">
        <f t="shared" si="26"/>
        <v>0</v>
      </c>
      <c r="O59" s="1">
        <f t="shared" si="26"/>
        <v>0</v>
      </c>
      <c r="P59" s="1">
        <f t="shared" si="26"/>
        <v>0</v>
      </c>
      <c r="Q59" s="1">
        <f t="shared" si="26"/>
        <v>0</v>
      </c>
      <c r="R59" s="1">
        <f t="shared" si="26"/>
        <v>0</v>
      </c>
      <c r="S59" s="2">
        <f t="shared" si="33"/>
        <v>0</v>
      </c>
      <c r="U59" t="s">
        <v>21</v>
      </c>
      <c r="V59" s="17" t="s">
        <v>77</v>
      </c>
      <c r="W59" s="23" t="s">
        <v>39</v>
      </c>
      <c r="X59" s="10">
        <f t="shared" si="31"/>
        <v>0</v>
      </c>
      <c r="Y59" s="10">
        <f t="shared" si="27"/>
        <v>2</v>
      </c>
      <c r="Z59" s="10">
        <f t="shared" si="27"/>
        <v>2</v>
      </c>
      <c r="AA59" s="10">
        <f t="shared" si="27"/>
        <v>2</v>
      </c>
      <c r="AB59" s="10">
        <f t="shared" si="27"/>
        <v>2</v>
      </c>
      <c r="AC59" s="10">
        <f t="shared" si="27"/>
        <v>2</v>
      </c>
      <c r="AD59" s="10">
        <f t="shared" si="27"/>
        <v>2</v>
      </c>
      <c r="AE59" s="6">
        <f t="shared" si="27"/>
        <v>0</v>
      </c>
      <c r="AF59" s="1">
        <f t="shared" si="27"/>
        <v>0</v>
      </c>
      <c r="AG59" s="1">
        <f t="shared" si="28"/>
        <v>0</v>
      </c>
      <c r="AH59" s="1">
        <f t="shared" si="28"/>
        <v>0</v>
      </c>
      <c r="AI59" s="1">
        <f t="shared" si="28"/>
        <v>0</v>
      </c>
      <c r="AJ59" s="1">
        <f t="shared" si="28"/>
        <v>0</v>
      </c>
      <c r="AK59" s="1">
        <f t="shared" si="28"/>
        <v>0</v>
      </c>
      <c r="AL59" s="1">
        <f t="shared" si="28"/>
        <v>0</v>
      </c>
      <c r="AM59" s="2">
        <f t="shared" si="34"/>
        <v>0</v>
      </c>
    </row>
    <row r="60" spans="1:42" x14ac:dyDescent="0.25">
      <c r="A60" t="s">
        <v>21</v>
      </c>
      <c r="B60" s="17" t="s">
        <v>22</v>
      </c>
      <c r="C60" s="23" t="s">
        <v>39</v>
      </c>
      <c r="D60" s="10">
        <f t="shared" si="29"/>
        <v>0</v>
      </c>
      <c r="E60" s="10">
        <f t="shared" si="25"/>
        <v>2</v>
      </c>
      <c r="F60" s="10">
        <f t="shared" si="25"/>
        <v>2</v>
      </c>
      <c r="G60" s="10">
        <f t="shared" si="25"/>
        <v>2</v>
      </c>
      <c r="H60" s="10">
        <f t="shared" si="25"/>
        <v>2</v>
      </c>
      <c r="I60" s="10">
        <f t="shared" si="25"/>
        <v>2</v>
      </c>
      <c r="J60" s="10">
        <f t="shared" si="25"/>
        <v>2</v>
      </c>
      <c r="K60" s="6">
        <f t="shared" si="25"/>
        <v>0</v>
      </c>
      <c r="L60" s="1">
        <f t="shared" si="25"/>
        <v>0</v>
      </c>
      <c r="M60" s="1">
        <f t="shared" si="26"/>
        <v>0</v>
      </c>
      <c r="N60" s="1">
        <f t="shared" si="26"/>
        <v>0</v>
      </c>
      <c r="O60" s="1">
        <f t="shared" si="26"/>
        <v>0</v>
      </c>
      <c r="P60" s="1">
        <f t="shared" si="26"/>
        <v>0</v>
      </c>
      <c r="Q60" s="1">
        <f t="shared" si="26"/>
        <v>0</v>
      </c>
      <c r="R60" s="1">
        <f t="shared" si="26"/>
        <v>0</v>
      </c>
      <c r="S60" s="2">
        <f t="shared" si="33"/>
        <v>0</v>
      </c>
      <c r="U60" t="s">
        <v>21</v>
      </c>
      <c r="V60" s="17" t="s">
        <v>22</v>
      </c>
      <c r="W60" s="23" t="s">
        <v>39</v>
      </c>
      <c r="X60" s="10">
        <f t="shared" si="31"/>
        <v>0</v>
      </c>
      <c r="Y60" s="10">
        <f t="shared" si="27"/>
        <v>2</v>
      </c>
      <c r="Z60" s="10">
        <f t="shared" si="27"/>
        <v>2</v>
      </c>
      <c r="AA60" s="10">
        <f t="shared" si="27"/>
        <v>2</v>
      </c>
      <c r="AB60" s="10">
        <f t="shared" si="27"/>
        <v>2</v>
      </c>
      <c r="AC60" s="10">
        <f t="shared" si="27"/>
        <v>2</v>
      </c>
      <c r="AD60" s="10">
        <f t="shared" si="27"/>
        <v>2</v>
      </c>
      <c r="AE60" s="6">
        <f t="shared" si="27"/>
        <v>0</v>
      </c>
      <c r="AF60" s="1">
        <f t="shared" si="27"/>
        <v>0</v>
      </c>
      <c r="AG60" s="1">
        <f t="shared" si="28"/>
        <v>0</v>
      </c>
      <c r="AH60" s="1">
        <f t="shared" si="28"/>
        <v>0</v>
      </c>
      <c r="AI60" s="1">
        <f t="shared" si="28"/>
        <v>0</v>
      </c>
      <c r="AJ60" s="1">
        <f t="shared" si="28"/>
        <v>0</v>
      </c>
      <c r="AK60" s="1">
        <f t="shared" si="28"/>
        <v>0</v>
      </c>
      <c r="AL60" s="1">
        <f t="shared" si="28"/>
        <v>0</v>
      </c>
      <c r="AM60" s="2">
        <f t="shared" si="34"/>
        <v>0</v>
      </c>
    </row>
    <row r="61" spans="1:42" x14ac:dyDescent="0.25">
      <c r="A61" t="s">
        <v>23</v>
      </c>
      <c r="B61" s="17" t="s">
        <v>22</v>
      </c>
      <c r="C61" s="23" t="s">
        <v>39</v>
      </c>
      <c r="D61" s="10">
        <f t="shared" si="29"/>
        <v>0</v>
      </c>
      <c r="E61" s="10">
        <f t="shared" si="25"/>
        <v>2</v>
      </c>
      <c r="F61" s="10">
        <f t="shared" si="25"/>
        <v>2</v>
      </c>
      <c r="G61" s="10">
        <f t="shared" si="25"/>
        <v>2</v>
      </c>
      <c r="H61" s="10">
        <f t="shared" si="25"/>
        <v>2</v>
      </c>
      <c r="I61" s="10">
        <f t="shared" si="25"/>
        <v>2</v>
      </c>
      <c r="J61" s="10">
        <f t="shared" si="25"/>
        <v>2</v>
      </c>
      <c r="K61" s="6">
        <f t="shared" si="25"/>
        <v>0</v>
      </c>
      <c r="L61" s="1">
        <f t="shared" si="25"/>
        <v>0</v>
      </c>
      <c r="M61" s="1">
        <f t="shared" si="26"/>
        <v>0</v>
      </c>
      <c r="N61" s="1">
        <f t="shared" si="26"/>
        <v>0</v>
      </c>
      <c r="O61" s="1">
        <f t="shared" si="26"/>
        <v>0</v>
      </c>
      <c r="P61" s="1">
        <f t="shared" si="26"/>
        <v>0</v>
      </c>
      <c r="Q61" s="1">
        <f t="shared" si="26"/>
        <v>0</v>
      </c>
      <c r="R61" s="1">
        <f t="shared" si="26"/>
        <v>0</v>
      </c>
      <c r="S61" s="2">
        <f t="shared" si="33"/>
        <v>0</v>
      </c>
      <c r="U61" t="s">
        <v>23</v>
      </c>
      <c r="V61" s="17" t="s">
        <v>22</v>
      </c>
      <c r="W61" s="23" t="s">
        <v>39</v>
      </c>
      <c r="X61" s="10">
        <f t="shared" si="31"/>
        <v>0</v>
      </c>
      <c r="Y61" s="10">
        <f t="shared" si="27"/>
        <v>2</v>
      </c>
      <c r="Z61" s="10">
        <f t="shared" si="27"/>
        <v>2</v>
      </c>
      <c r="AA61" s="10">
        <f t="shared" si="27"/>
        <v>2</v>
      </c>
      <c r="AB61" s="10">
        <f t="shared" si="27"/>
        <v>2</v>
      </c>
      <c r="AC61" s="10">
        <f t="shared" si="27"/>
        <v>2</v>
      </c>
      <c r="AD61" s="10">
        <f t="shared" si="27"/>
        <v>2</v>
      </c>
      <c r="AE61" s="6">
        <f t="shared" si="27"/>
        <v>0</v>
      </c>
      <c r="AF61" s="1">
        <f t="shared" si="27"/>
        <v>0</v>
      </c>
      <c r="AG61" s="1">
        <f t="shared" si="28"/>
        <v>0</v>
      </c>
      <c r="AH61" s="1">
        <f t="shared" si="28"/>
        <v>0</v>
      </c>
      <c r="AI61" s="1">
        <f t="shared" si="28"/>
        <v>0</v>
      </c>
      <c r="AJ61" s="1">
        <f t="shared" si="28"/>
        <v>0</v>
      </c>
      <c r="AK61" s="1">
        <f t="shared" si="28"/>
        <v>0</v>
      </c>
      <c r="AL61" s="1">
        <f t="shared" si="28"/>
        <v>0</v>
      </c>
      <c r="AM61" s="2">
        <f t="shared" si="34"/>
        <v>0</v>
      </c>
    </row>
    <row r="62" spans="1:42" x14ac:dyDescent="0.25">
      <c r="A62" t="s">
        <v>24</v>
      </c>
      <c r="B62" s="17" t="s">
        <v>25</v>
      </c>
      <c r="C62" s="23" t="s">
        <v>39</v>
      </c>
      <c r="D62" s="10">
        <f t="shared" si="29"/>
        <v>0</v>
      </c>
      <c r="E62" s="10">
        <f t="shared" si="25"/>
        <v>2</v>
      </c>
      <c r="F62" s="10">
        <f t="shared" si="25"/>
        <v>2</v>
      </c>
      <c r="G62" s="10">
        <f t="shared" si="25"/>
        <v>2</v>
      </c>
      <c r="H62" s="10">
        <f t="shared" si="25"/>
        <v>2</v>
      </c>
      <c r="I62" s="10">
        <f t="shared" si="25"/>
        <v>2</v>
      </c>
      <c r="J62" s="10">
        <f t="shared" si="25"/>
        <v>2</v>
      </c>
      <c r="K62" s="6">
        <f t="shared" si="25"/>
        <v>0</v>
      </c>
      <c r="L62" s="1">
        <f t="shared" si="25"/>
        <v>0</v>
      </c>
      <c r="M62" s="1">
        <f t="shared" si="26"/>
        <v>0</v>
      </c>
      <c r="N62" s="1">
        <f t="shared" si="26"/>
        <v>0</v>
      </c>
      <c r="O62" s="1">
        <f t="shared" si="26"/>
        <v>0</v>
      </c>
      <c r="P62" s="1">
        <f t="shared" si="26"/>
        <v>0</v>
      </c>
      <c r="Q62" s="1">
        <f t="shared" si="26"/>
        <v>0</v>
      </c>
      <c r="R62" s="1">
        <f t="shared" si="26"/>
        <v>0</v>
      </c>
      <c r="S62" s="2">
        <f>SUM(L62:R62)</f>
        <v>0</v>
      </c>
      <c r="U62" t="s">
        <v>24</v>
      </c>
      <c r="V62" s="17" t="s">
        <v>25</v>
      </c>
      <c r="W62" s="23" t="s">
        <v>39</v>
      </c>
      <c r="X62" s="10">
        <f t="shared" si="31"/>
        <v>0</v>
      </c>
      <c r="Y62" s="10">
        <f t="shared" si="27"/>
        <v>2</v>
      </c>
      <c r="Z62" s="10">
        <f t="shared" si="27"/>
        <v>2</v>
      </c>
      <c r="AA62" s="10">
        <f t="shared" si="27"/>
        <v>2</v>
      </c>
      <c r="AB62" s="10">
        <f t="shared" si="27"/>
        <v>2</v>
      </c>
      <c r="AC62" s="10">
        <f t="shared" si="27"/>
        <v>2</v>
      </c>
      <c r="AD62" s="10">
        <f t="shared" si="27"/>
        <v>2</v>
      </c>
      <c r="AE62" s="6">
        <f t="shared" si="27"/>
        <v>0</v>
      </c>
      <c r="AF62" s="1">
        <f t="shared" si="27"/>
        <v>0</v>
      </c>
      <c r="AG62" s="1">
        <f t="shared" si="28"/>
        <v>0</v>
      </c>
      <c r="AH62" s="1">
        <f t="shared" si="28"/>
        <v>0</v>
      </c>
      <c r="AI62" s="1">
        <f t="shared" si="28"/>
        <v>0</v>
      </c>
      <c r="AJ62" s="1">
        <f t="shared" si="28"/>
        <v>0</v>
      </c>
      <c r="AK62" s="1">
        <f t="shared" si="28"/>
        <v>0</v>
      </c>
      <c r="AL62" s="1">
        <f t="shared" si="28"/>
        <v>0</v>
      </c>
      <c r="AM62" s="2">
        <f>SUM(AF62:AL62)</f>
        <v>0</v>
      </c>
    </row>
    <row r="63" spans="1:42" x14ac:dyDescent="0.25">
      <c r="A63" t="s">
        <v>26</v>
      </c>
      <c r="B63" s="17" t="s">
        <v>25</v>
      </c>
      <c r="C63" s="23" t="s">
        <v>39</v>
      </c>
      <c r="D63" s="10">
        <f t="shared" si="29"/>
        <v>0</v>
      </c>
      <c r="E63" s="10">
        <f t="shared" si="25"/>
        <v>2</v>
      </c>
      <c r="F63" s="10">
        <f t="shared" si="25"/>
        <v>2</v>
      </c>
      <c r="G63" s="10">
        <f t="shared" si="25"/>
        <v>2</v>
      </c>
      <c r="H63" s="10">
        <f t="shared" si="25"/>
        <v>2</v>
      </c>
      <c r="I63" s="10">
        <f t="shared" si="25"/>
        <v>2</v>
      </c>
      <c r="J63" s="10">
        <f t="shared" si="25"/>
        <v>2</v>
      </c>
      <c r="K63" s="6">
        <f t="shared" si="25"/>
        <v>0</v>
      </c>
      <c r="L63" s="1">
        <f t="shared" si="25"/>
        <v>0</v>
      </c>
      <c r="M63" s="1">
        <f t="shared" si="26"/>
        <v>0</v>
      </c>
      <c r="N63" s="1">
        <f t="shared" si="26"/>
        <v>0</v>
      </c>
      <c r="O63" s="1">
        <f t="shared" si="26"/>
        <v>0</v>
      </c>
      <c r="P63" s="1">
        <f t="shared" si="26"/>
        <v>0</v>
      </c>
      <c r="Q63" s="1">
        <f t="shared" si="26"/>
        <v>0</v>
      </c>
      <c r="R63" s="1">
        <f t="shared" si="26"/>
        <v>0</v>
      </c>
      <c r="S63" s="2">
        <f>SUM(L63:R63)</f>
        <v>0</v>
      </c>
      <c r="U63" t="s">
        <v>26</v>
      </c>
      <c r="V63" s="17" t="s">
        <v>25</v>
      </c>
      <c r="W63" s="23" t="s">
        <v>39</v>
      </c>
      <c r="X63" s="10">
        <f t="shared" si="31"/>
        <v>0</v>
      </c>
      <c r="Y63" s="10">
        <f t="shared" si="27"/>
        <v>2</v>
      </c>
      <c r="Z63" s="10">
        <f t="shared" si="27"/>
        <v>2</v>
      </c>
      <c r="AA63" s="10">
        <f t="shared" si="27"/>
        <v>2</v>
      </c>
      <c r="AB63" s="10">
        <f t="shared" si="27"/>
        <v>2</v>
      </c>
      <c r="AC63" s="10">
        <f t="shared" si="27"/>
        <v>2</v>
      </c>
      <c r="AD63" s="10">
        <f t="shared" si="27"/>
        <v>2</v>
      </c>
      <c r="AE63" s="6">
        <f t="shared" si="27"/>
        <v>0</v>
      </c>
      <c r="AF63" s="1">
        <f t="shared" si="27"/>
        <v>0</v>
      </c>
      <c r="AG63" s="1">
        <f t="shared" si="28"/>
        <v>0</v>
      </c>
      <c r="AH63" s="1">
        <f t="shared" si="28"/>
        <v>0</v>
      </c>
      <c r="AI63" s="1">
        <f t="shared" si="28"/>
        <v>0</v>
      </c>
      <c r="AJ63" s="1">
        <f t="shared" si="28"/>
        <v>0</v>
      </c>
      <c r="AK63" s="1">
        <f t="shared" si="28"/>
        <v>0</v>
      </c>
      <c r="AL63" s="1">
        <f t="shared" si="28"/>
        <v>0</v>
      </c>
      <c r="AM63" s="2">
        <f>SUM(AF63:AL63)</f>
        <v>0</v>
      </c>
    </row>
    <row r="64" spans="1:42" x14ac:dyDescent="0.25">
      <c r="A64" t="s">
        <v>27</v>
      </c>
      <c r="B64" s="17" t="s">
        <v>25</v>
      </c>
      <c r="C64" s="24" t="s">
        <v>43</v>
      </c>
      <c r="D64" s="10">
        <f t="shared" si="29"/>
        <v>0</v>
      </c>
      <c r="E64" s="10">
        <f t="shared" si="25"/>
        <v>2</v>
      </c>
      <c r="F64" s="10">
        <f t="shared" si="25"/>
        <v>2</v>
      </c>
      <c r="G64" s="10">
        <f t="shared" si="25"/>
        <v>2</v>
      </c>
      <c r="H64" s="10">
        <f t="shared" si="25"/>
        <v>2</v>
      </c>
      <c r="I64" s="10">
        <f t="shared" si="25"/>
        <v>2</v>
      </c>
      <c r="J64" s="10">
        <f t="shared" si="25"/>
        <v>2</v>
      </c>
      <c r="K64" s="6">
        <f t="shared" si="25"/>
        <v>0</v>
      </c>
      <c r="L64" s="1">
        <f t="shared" si="25"/>
        <v>0</v>
      </c>
      <c r="M64" s="1">
        <f t="shared" si="26"/>
        <v>0</v>
      </c>
      <c r="N64" s="1">
        <f t="shared" si="26"/>
        <v>0</v>
      </c>
      <c r="O64" s="1">
        <f t="shared" si="26"/>
        <v>0</v>
      </c>
      <c r="P64" s="1">
        <f t="shared" si="26"/>
        <v>0</v>
      </c>
      <c r="Q64" s="1">
        <f t="shared" si="26"/>
        <v>0</v>
      </c>
      <c r="R64" s="1">
        <f t="shared" si="26"/>
        <v>0</v>
      </c>
      <c r="S64" s="2">
        <f t="shared" ref="S64" si="35">SUM(L64:R64)</f>
        <v>0</v>
      </c>
      <c r="U64" t="s">
        <v>27</v>
      </c>
      <c r="V64" s="17" t="s">
        <v>25</v>
      </c>
      <c r="W64" s="24" t="s">
        <v>43</v>
      </c>
      <c r="X64" s="10">
        <f t="shared" si="31"/>
        <v>0</v>
      </c>
      <c r="Y64" s="10">
        <f t="shared" si="27"/>
        <v>2</v>
      </c>
      <c r="Z64" s="10">
        <f t="shared" si="27"/>
        <v>2</v>
      </c>
      <c r="AA64" s="10">
        <f t="shared" si="27"/>
        <v>2</v>
      </c>
      <c r="AB64" s="10">
        <f t="shared" si="27"/>
        <v>2</v>
      </c>
      <c r="AC64" s="10">
        <f t="shared" si="27"/>
        <v>2</v>
      </c>
      <c r="AD64" s="10">
        <f t="shared" si="27"/>
        <v>2</v>
      </c>
      <c r="AE64" s="6">
        <f t="shared" si="27"/>
        <v>0</v>
      </c>
      <c r="AF64" s="1">
        <f t="shared" si="27"/>
        <v>0</v>
      </c>
      <c r="AG64" s="1">
        <f t="shared" si="28"/>
        <v>0</v>
      </c>
      <c r="AH64" s="1">
        <f t="shared" si="28"/>
        <v>0</v>
      </c>
      <c r="AI64" s="1">
        <f t="shared" si="28"/>
        <v>0</v>
      </c>
      <c r="AJ64" s="1">
        <f t="shared" si="28"/>
        <v>0</v>
      </c>
      <c r="AK64" s="1">
        <f t="shared" si="28"/>
        <v>0</v>
      </c>
      <c r="AL64" s="1">
        <f t="shared" si="28"/>
        <v>0</v>
      </c>
      <c r="AM64" s="2">
        <f t="shared" ref="AM64" si="36">SUM(AF64:AL64)</f>
        <v>0</v>
      </c>
    </row>
    <row r="65" spans="1:42" x14ac:dyDescent="0.25">
      <c r="K65" s="13">
        <f>SUM(K67:K80)</f>
        <v>0</v>
      </c>
      <c r="AE65" s="13">
        <f>SUM(AE67:AE80)</f>
        <v>0</v>
      </c>
    </row>
    <row r="66" spans="1:42" x14ac:dyDescent="0.25">
      <c r="A66" s="3" t="s">
        <v>1</v>
      </c>
      <c r="B66" s="3" t="s">
        <v>2</v>
      </c>
      <c r="C66" s="3" t="s">
        <v>3</v>
      </c>
      <c r="D66" s="3" t="s">
        <v>4</v>
      </c>
      <c r="E66" s="3" t="s">
        <v>5</v>
      </c>
      <c r="F66" s="3" t="s">
        <v>6</v>
      </c>
      <c r="G66" s="3" t="s">
        <v>7</v>
      </c>
      <c r="H66" s="3" t="s">
        <v>8</v>
      </c>
      <c r="I66" s="3" t="s">
        <v>9</v>
      </c>
      <c r="J66" s="3" t="s">
        <v>10</v>
      </c>
      <c r="K66" s="3" t="s">
        <v>11</v>
      </c>
      <c r="L66" s="3" t="s">
        <v>29</v>
      </c>
      <c r="M66" s="3" t="s">
        <v>30</v>
      </c>
      <c r="N66" s="3" t="s">
        <v>31</v>
      </c>
      <c r="O66" s="3" t="s">
        <v>32</v>
      </c>
      <c r="P66" s="3" t="s">
        <v>33</v>
      </c>
      <c r="Q66" s="3" t="s">
        <v>34</v>
      </c>
      <c r="R66" s="3" t="s">
        <v>35</v>
      </c>
      <c r="S66" s="3" t="s">
        <v>36</v>
      </c>
      <c r="U66" s="3" t="s">
        <v>1</v>
      </c>
      <c r="V66" s="3" t="s">
        <v>2</v>
      </c>
      <c r="W66" s="3" t="s">
        <v>3</v>
      </c>
      <c r="X66" s="3" t="s">
        <v>4</v>
      </c>
      <c r="Y66" s="3" t="s">
        <v>5</v>
      </c>
      <c r="Z66" s="3" t="s">
        <v>6</v>
      </c>
      <c r="AA66" s="3" t="s">
        <v>7</v>
      </c>
      <c r="AB66" s="3" t="s">
        <v>8</v>
      </c>
      <c r="AC66" s="3" t="s">
        <v>9</v>
      </c>
      <c r="AD66" s="3" t="s">
        <v>10</v>
      </c>
      <c r="AE66" s="3" t="s">
        <v>11</v>
      </c>
      <c r="AF66" s="3" t="s">
        <v>29</v>
      </c>
      <c r="AG66" s="3" t="s">
        <v>30</v>
      </c>
      <c r="AH66" s="3" t="s">
        <v>31</v>
      </c>
      <c r="AI66" s="3" t="s">
        <v>32</v>
      </c>
      <c r="AJ66" s="3" t="s">
        <v>33</v>
      </c>
      <c r="AK66" s="3" t="s">
        <v>34</v>
      </c>
      <c r="AL66" s="3" t="s">
        <v>35</v>
      </c>
      <c r="AM66" s="3" t="s">
        <v>36</v>
      </c>
    </row>
    <row r="67" spans="1:42" x14ac:dyDescent="0.25">
      <c r="A67" t="s">
        <v>12</v>
      </c>
      <c r="B67" s="17" t="s">
        <v>13</v>
      </c>
      <c r="C67" s="4"/>
      <c r="D67" s="10">
        <f>X51</f>
        <v>2</v>
      </c>
      <c r="E67" s="10">
        <f t="shared" ref="E67:L80" si="37">Y51</f>
        <v>2</v>
      </c>
      <c r="F67" s="10">
        <f t="shared" si="37"/>
        <v>0</v>
      </c>
      <c r="G67" s="10">
        <f t="shared" si="37"/>
        <v>0</v>
      </c>
      <c r="H67" s="10">
        <f t="shared" si="37"/>
        <v>0</v>
      </c>
      <c r="I67" s="10">
        <f t="shared" si="37"/>
        <v>0</v>
      </c>
      <c r="J67" s="10">
        <f t="shared" si="37"/>
        <v>2</v>
      </c>
      <c r="K67" s="6">
        <f>AE51</f>
        <v>0</v>
      </c>
      <c r="L67" s="1">
        <f>AF51</f>
        <v>0</v>
      </c>
      <c r="M67" s="1">
        <f t="shared" ref="M67:R80" si="38">AG51</f>
        <v>0</v>
      </c>
      <c r="N67" s="1">
        <f t="shared" si="38"/>
        <v>0</v>
      </c>
      <c r="O67" s="1">
        <f t="shared" si="38"/>
        <v>0</v>
      </c>
      <c r="P67" s="1">
        <f t="shared" si="38"/>
        <v>0</v>
      </c>
      <c r="Q67" s="1">
        <f t="shared" si="38"/>
        <v>0</v>
      </c>
      <c r="R67" s="1">
        <f t="shared" si="38"/>
        <v>0</v>
      </c>
      <c r="S67" s="2">
        <f>SUM(L67:R67)</f>
        <v>0</v>
      </c>
      <c r="U67" t="s">
        <v>12</v>
      </c>
      <c r="V67" s="17" t="s">
        <v>13</v>
      </c>
      <c r="W67" s="4"/>
      <c r="X67" s="10">
        <f>D67</f>
        <v>2</v>
      </c>
      <c r="Y67" s="10">
        <f t="shared" ref="Y67:AF80" si="39">E67</f>
        <v>2</v>
      </c>
      <c r="Z67" s="10">
        <f t="shared" si="39"/>
        <v>0</v>
      </c>
      <c r="AA67" s="10">
        <f t="shared" si="39"/>
        <v>0</v>
      </c>
      <c r="AB67" s="10">
        <f t="shared" si="39"/>
        <v>0</v>
      </c>
      <c r="AC67" s="10">
        <f t="shared" si="39"/>
        <v>0</v>
      </c>
      <c r="AD67" s="10">
        <f t="shared" si="39"/>
        <v>2</v>
      </c>
      <c r="AE67" s="6">
        <f>K67</f>
        <v>0</v>
      </c>
      <c r="AF67" s="1">
        <f>L67</f>
        <v>0</v>
      </c>
      <c r="AG67" s="1">
        <f t="shared" ref="AG67:AL80" si="40">M67</f>
        <v>0</v>
      </c>
      <c r="AH67" s="1">
        <f t="shared" si="40"/>
        <v>0</v>
      </c>
      <c r="AI67" s="1">
        <f t="shared" si="40"/>
        <v>0</v>
      </c>
      <c r="AJ67" s="1">
        <f t="shared" si="40"/>
        <v>0</v>
      </c>
      <c r="AK67" s="1">
        <f t="shared" si="40"/>
        <v>0</v>
      </c>
      <c r="AL67" s="1">
        <f t="shared" si="40"/>
        <v>0</v>
      </c>
      <c r="AM67" s="2">
        <f>SUM(AF67:AL67)</f>
        <v>0</v>
      </c>
    </row>
    <row r="68" spans="1:42" x14ac:dyDescent="0.25">
      <c r="A68" t="s">
        <v>14</v>
      </c>
      <c r="B68" s="17" t="s">
        <v>46</v>
      </c>
      <c r="C68" s="22" t="s">
        <v>42</v>
      </c>
      <c r="D68" s="10">
        <f t="shared" ref="D68:D80" si="41">X52</f>
        <v>0</v>
      </c>
      <c r="E68" s="10">
        <f t="shared" si="37"/>
        <v>2</v>
      </c>
      <c r="F68" s="10">
        <f t="shared" si="37"/>
        <v>2</v>
      </c>
      <c r="G68" s="10">
        <f t="shared" si="37"/>
        <v>2</v>
      </c>
      <c r="H68" s="10">
        <f t="shared" si="37"/>
        <v>2</v>
      </c>
      <c r="I68" s="10">
        <f t="shared" si="37"/>
        <v>2</v>
      </c>
      <c r="J68" s="10">
        <f t="shared" si="37"/>
        <v>2</v>
      </c>
      <c r="K68" s="6">
        <f t="shared" si="37"/>
        <v>0</v>
      </c>
      <c r="L68" s="1">
        <f t="shared" si="37"/>
        <v>0</v>
      </c>
      <c r="M68" s="1">
        <f t="shared" si="38"/>
        <v>0</v>
      </c>
      <c r="N68" s="1">
        <f t="shared" si="38"/>
        <v>0</v>
      </c>
      <c r="O68" s="1">
        <f t="shared" si="38"/>
        <v>0</v>
      </c>
      <c r="P68" s="1">
        <f t="shared" si="38"/>
        <v>0</v>
      </c>
      <c r="Q68" s="1">
        <f t="shared" si="38"/>
        <v>0</v>
      </c>
      <c r="R68" s="1">
        <f t="shared" si="38"/>
        <v>0</v>
      </c>
      <c r="S68" s="2">
        <f t="shared" ref="S68" si="42">SUM(L68:R68)</f>
        <v>0</v>
      </c>
      <c r="U68" t="s">
        <v>14</v>
      </c>
      <c r="V68" s="17" t="s">
        <v>46</v>
      </c>
      <c r="W68" s="22" t="s">
        <v>42</v>
      </c>
      <c r="X68" s="10">
        <f t="shared" ref="X68:X80" si="43">D68</f>
        <v>0</v>
      </c>
      <c r="Y68" s="10">
        <f t="shared" si="39"/>
        <v>2</v>
      </c>
      <c r="Z68" s="10">
        <f t="shared" si="39"/>
        <v>2</v>
      </c>
      <c r="AA68" s="10">
        <f t="shared" si="39"/>
        <v>2</v>
      </c>
      <c r="AB68" s="10">
        <f t="shared" si="39"/>
        <v>2</v>
      </c>
      <c r="AC68" s="10">
        <f t="shared" si="39"/>
        <v>2</v>
      </c>
      <c r="AD68" s="10">
        <f t="shared" si="39"/>
        <v>2</v>
      </c>
      <c r="AE68" s="6">
        <f t="shared" si="39"/>
        <v>0</v>
      </c>
      <c r="AF68" s="1">
        <f t="shared" si="39"/>
        <v>0</v>
      </c>
      <c r="AG68" s="1">
        <f t="shared" si="40"/>
        <v>0</v>
      </c>
      <c r="AH68" s="1">
        <f t="shared" si="40"/>
        <v>0</v>
      </c>
      <c r="AI68" s="1">
        <f t="shared" si="40"/>
        <v>0</v>
      </c>
      <c r="AJ68" s="1">
        <f t="shared" si="40"/>
        <v>0</v>
      </c>
      <c r="AK68" s="1">
        <f t="shared" si="40"/>
        <v>0</v>
      </c>
      <c r="AL68" s="1">
        <f t="shared" si="40"/>
        <v>0</v>
      </c>
      <c r="AM68" s="2">
        <f t="shared" ref="AM68" si="44">SUM(AF68:AL68)</f>
        <v>0</v>
      </c>
    </row>
    <row r="69" spans="1:42" x14ac:dyDescent="0.25">
      <c r="A69" t="s">
        <v>15</v>
      </c>
      <c r="B69" s="17" t="s">
        <v>46</v>
      </c>
      <c r="C69" s="22" t="s">
        <v>42</v>
      </c>
      <c r="D69" s="10">
        <f t="shared" si="41"/>
        <v>0</v>
      </c>
      <c r="E69" s="10">
        <f t="shared" si="37"/>
        <v>2</v>
      </c>
      <c r="F69" s="10">
        <f t="shared" si="37"/>
        <v>2</v>
      </c>
      <c r="G69" s="10">
        <f t="shared" si="37"/>
        <v>2</v>
      </c>
      <c r="H69" s="10">
        <f t="shared" si="37"/>
        <v>2</v>
      </c>
      <c r="I69" s="10">
        <f t="shared" si="37"/>
        <v>2</v>
      </c>
      <c r="J69" s="10">
        <f t="shared" si="37"/>
        <v>2</v>
      </c>
      <c r="K69" s="6">
        <f t="shared" si="37"/>
        <v>0</v>
      </c>
      <c r="L69" s="1">
        <f t="shared" si="37"/>
        <v>0</v>
      </c>
      <c r="M69" s="1">
        <f t="shared" si="38"/>
        <v>0</v>
      </c>
      <c r="N69" s="1">
        <f t="shared" si="38"/>
        <v>0</v>
      </c>
      <c r="O69" s="1">
        <f t="shared" si="38"/>
        <v>0</v>
      </c>
      <c r="P69" s="1">
        <f t="shared" si="38"/>
        <v>0</v>
      </c>
      <c r="Q69" s="1">
        <f t="shared" si="38"/>
        <v>0</v>
      </c>
      <c r="R69" s="1">
        <f t="shared" si="38"/>
        <v>0</v>
      </c>
      <c r="S69" s="2">
        <f>SUM(L69:R69)</f>
        <v>0</v>
      </c>
      <c r="U69" t="s">
        <v>15</v>
      </c>
      <c r="V69" s="17" t="s">
        <v>46</v>
      </c>
      <c r="W69" s="22" t="s">
        <v>42</v>
      </c>
      <c r="X69" s="10">
        <f t="shared" si="43"/>
        <v>0</v>
      </c>
      <c r="Y69" s="10">
        <f t="shared" si="39"/>
        <v>2</v>
      </c>
      <c r="Z69" s="10">
        <f t="shared" si="39"/>
        <v>2</v>
      </c>
      <c r="AA69" s="10">
        <f t="shared" si="39"/>
        <v>2</v>
      </c>
      <c r="AB69" s="10">
        <f t="shared" si="39"/>
        <v>2</v>
      </c>
      <c r="AC69" s="10">
        <f t="shared" si="39"/>
        <v>2</v>
      </c>
      <c r="AD69" s="10">
        <f t="shared" si="39"/>
        <v>2</v>
      </c>
      <c r="AE69" s="6">
        <f t="shared" si="39"/>
        <v>0</v>
      </c>
      <c r="AF69" s="1">
        <f t="shared" si="39"/>
        <v>0</v>
      </c>
      <c r="AG69" s="1">
        <f t="shared" si="40"/>
        <v>0</v>
      </c>
      <c r="AH69" s="1">
        <f t="shared" si="40"/>
        <v>0</v>
      </c>
      <c r="AI69" s="1">
        <f t="shared" si="40"/>
        <v>0</v>
      </c>
      <c r="AJ69" s="1">
        <f t="shared" si="40"/>
        <v>0</v>
      </c>
      <c r="AK69" s="1">
        <f t="shared" si="40"/>
        <v>0</v>
      </c>
      <c r="AL69" s="1">
        <f t="shared" si="40"/>
        <v>0</v>
      </c>
      <c r="AM69" s="2">
        <f>SUM(AF69:AL69)</f>
        <v>0</v>
      </c>
    </row>
    <row r="70" spans="1:42" x14ac:dyDescent="0.25">
      <c r="A70" t="s">
        <v>16</v>
      </c>
      <c r="B70" s="17" t="s">
        <v>37</v>
      </c>
      <c r="C70" s="22" t="s">
        <v>42</v>
      </c>
      <c r="D70" s="10">
        <f t="shared" si="41"/>
        <v>0</v>
      </c>
      <c r="E70" s="10">
        <f t="shared" si="37"/>
        <v>2</v>
      </c>
      <c r="F70" s="10">
        <f t="shared" si="37"/>
        <v>2</v>
      </c>
      <c r="G70" s="10">
        <f t="shared" si="37"/>
        <v>2</v>
      </c>
      <c r="H70" s="10">
        <f t="shared" si="37"/>
        <v>2</v>
      </c>
      <c r="I70" s="10">
        <f t="shared" si="37"/>
        <v>2</v>
      </c>
      <c r="J70" s="10">
        <f t="shared" si="37"/>
        <v>2</v>
      </c>
      <c r="K70" s="6">
        <f t="shared" si="37"/>
        <v>0</v>
      </c>
      <c r="L70" s="1">
        <f t="shared" si="37"/>
        <v>0</v>
      </c>
      <c r="M70" s="1">
        <f t="shared" si="38"/>
        <v>0</v>
      </c>
      <c r="N70" s="1">
        <f t="shared" si="38"/>
        <v>0</v>
      </c>
      <c r="O70" s="1">
        <f t="shared" si="38"/>
        <v>0</v>
      </c>
      <c r="P70" s="1">
        <f t="shared" si="38"/>
        <v>0</v>
      </c>
      <c r="Q70" s="1">
        <f t="shared" si="38"/>
        <v>0</v>
      </c>
      <c r="R70" s="1">
        <f t="shared" si="38"/>
        <v>0</v>
      </c>
      <c r="S70" s="2">
        <f>SUM(L70:R70)</f>
        <v>0</v>
      </c>
      <c r="U70" t="s">
        <v>16</v>
      </c>
      <c r="V70" s="17" t="s">
        <v>37</v>
      </c>
      <c r="W70" s="22" t="s">
        <v>42</v>
      </c>
      <c r="X70" s="10">
        <f t="shared" si="43"/>
        <v>0</v>
      </c>
      <c r="Y70" s="10">
        <f t="shared" si="39"/>
        <v>2</v>
      </c>
      <c r="Z70" s="10">
        <f t="shared" si="39"/>
        <v>2</v>
      </c>
      <c r="AA70" s="10">
        <f t="shared" si="39"/>
        <v>2</v>
      </c>
      <c r="AB70" s="10">
        <f t="shared" si="39"/>
        <v>2</v>
      </c>
      <c r="AC70" s="10">
        <f t="shared" si="39"/>
        <v>2</v>
      </c>
      <c r="AD70" s="10">
        <f t="shared" si="39"/>
        <v>2</v>
      </c>
      <c r="AE70" s="6">
        <f t="shared" si="39"/>
        <v>0</v>
      </c>
      <c r="AF70" s="1">
        <f t="shared" si="39"/>
        <v>0</v>
      </c>
      <c r="AG70" s="1">
        <f t="shared" si="40"/>
        <v>0</v>
      </c>
      <c r="AH70" s="1">
        <f t="shared" si="40"/>
        <v>0</v>
      </c>
      <c r="AI70" s="1">
        <f t="shared" si="40"/>
        <v>0</v>
      </c>
      <c r="AJ70" s="1">
        <f t="shared" si="40"/>
        <v>0</v>
      </c>
      <c r="AK70" s="1">
        <f t="shared" si="40"/>
        <v>0</v>
      </c>
      <c r="AL70" s="1">
        <f t="shared" si="40"/>
        <v>0</v>
      </c>
      <c r="AM70" s="2">
        <f>SUM(AF70:AL70)</f>
        <v>0</v>
      </c>
    </row>
    <row r="71" spans="1:42" x14ac:dyDescent="0.25">
      <c r="A71" t="s">
        <v>17</v>
      </c>
      <c r="B71" s="17" t="s">
        <v>76</v>
      </c>
      <c r="C71" s="22" t="s">
        <v>42</v>
      </c>
      <c r="D71" s="10">
        <f t="shared" si="41"/>
        <v>0</v>
      </c>
      <c r="E71" s="10">
        <f t="shared" si="37"/>
        <v>2</v>
      </c>
      <c r="F71" s="10">
        <f t="shared" si="37"/>
        <v>2</v>
      </c>
      <c r="G71" s="10">
        <f t="shared" si="37"/>
        <v>2</v>
      </c>
      <c r="H71" s="10">
        <f t="shared" si="37"/>
        <v>2</v>
      </c>
      <c r="I71" s="10">
        <f t="shared" si="37"/>
        <v>2</v>
      </c>
      <c r="J71" s="10">
        <f t="shared" si="37"/>
        <v>2</v>
      </c>
      <c r="K71" s="6">
        <f t="shared" si="37"/>
        <v>0</v>
      </c>
      <c r="L71" s="1">
        <f t="shared" si="37"/>
        <v>0</v>
      </c>
      <c r="M71" s="1">
        <f t="shared" si="38"/>
        <v>0</v>
      </c>
      <c r="N71" s="1">
        <f t="shared" si="38"/>
        <v>0</v>
      </c>
      <c r="O71" s="1">
        <f t="shared" si="38"/>
        <v>0</v>
      </c>
      <c r="P71" s="1">
        <f t="shared" si="38"/>
        <v>0</v>
      </c>
      <c r="Q71" s="1">
        <f t="shared" si="38"/>
        <v>0</v>
      </c>
      <c r="R71" s="1">
        <f t="shared" si="38"/>
        <v>0</v>
      </c>
      <c r="S71" s="2">
        <f t="shared" ref="S71:S77" si="45">SUM(L71:R71)</f>
        <v>0</v>
      </c>
      <c r="U71" t="s">
        <v>17</v>
      </c>
      <c r="V71" s="17" t="s">
        <v>76</v>
      </c>
      <c r="W71" s="22" t="s">
        <v>42</v>
      </c>
      <c r="X71" s="10">
        <f t="shared" si="43"/>
        <v>0</v>
      </c>
      <c r="Y71" s="10">
        <f t="shared" si="39"/>
        <v>2</v>
      </c>
      <c r="Z71" s="10">
        <f t="shared" si="39"/>
        <v>2</v>
      </c>
      <c r="AA71" s="10">
        <f t="shared" si="39"/>
        <v>2</v>
      </c>
      <c r="AB71" s="10">
        <f t="shared" si="39"/>
        <v>2</v>
      </c>
      <c r="AC71" s="10">
        <f t="shared" si="39"/>
        <v>2</v>
      </c>
      <c r="AD71" s="10">
        <f t="shared" si="39"/>
        <v>2</v>
      </c>
      <c r="AE71" s="6">
        <f t="shared" si="39"/>
        <v>0</v>
      </c>
      <c r="AF71" s="1">
        <f t="shared" si="39"/>
        <v>0</v>
      </c>
      <c r="AG71" s="1">
        <f t="shared" si="40"/>
        <v>0</v>
      </c>
      <c r="AH71" s="1">
        <f t="shared" si="40"/>
        <v>0</v>
      </c>
      <c r="AI71" s="1">
        <f t="shared" si="40"/>
        <v>0</v>
      </c>
      <c r="AJ71" s="1">
        <f t="shared" si="40"/>
        <v>0</v>
      </c>
      <c r="AK71" s="1">
        <f t="shared" si="40"/>
        <v>0</v>
      </c>
      <c r="AL71" s="1">
        <f t="shared" si="40"/>
        <v>0</v>
      </c>
      <c r="AM71" s="2">
        <f t="shared" ref="AM71:AM77" si="46">SUM(AF71:AL71)</f>
        <v>0</v>
      </c>
      <c r="AO71" t="s">
        <v>40</v>
      </c>
      <c r="AP71" t="s">
        <v>41</v>
      </c>
    </row>
    <row r="72" spans="1:42" x14ac:dyDescent="0.25">
      <c r="A72" t="s">
        <v>18</v>
      </c>
      <c r="B72" s="17" t="s">
        <v>76</v>
      </c>
      <c r="C72" s="24" t="s">
        <v>43</v>
      </c>
      <c r="D72" s="10">
        <f t="shared" si="41"/>
        <v>0</v>
      </c>
      <c r="E72" s="10">
        <f t="shared" si="37"/>
        <v>2</v>
      </c>
      <c r="F72" s="10">
        <f t="shared" si="37"/>
        <v>2</v>
      </c>
      <c r="G72" s="10">
        <f t="shared" si="37"/>
        <v>2</v>
      </c>
      <c r="H72" s="10">
        <f t="shared" si="37"/>
        <v>2</v>
      </c>
      <c r="I72" s="10">
        <f t="shared" si="37"/>
        <v>2</v>
      </c>
      <c r="J72" s="10">
        <f t="shared" si="37"/>
        <v>2</v>
      </c>
      <c r="K72" s="6">
        <f t="shared" si="37"/>
        <v>0</v>
      </c>
      <c r="L72" s="1">
        <f t="shared" si="37"/>
        <v>0</v>
      </c>
      <c r="M72" s="1">
        <f t="shared" si="38"/>
        <v>0</v>
      </c>
      <c r="N72" s="1">
        <f t="shared" si="38"/>
        <v>0</v>
      </c>
      <c r="O72" s="1">
        <f t="shared" si="38"/>
        <v>0</v>
      </c>
      <c r="P72" s="1">
        <f t="shared" si="38"/>
        <v>0</v>
      </c>
      <c r="Q72" s="1">
        <f t="shared" si="38"/>
        <v>0</v>
      </c>
      <c r="R72" s="1">
        <f t="shared" si="38"/>
        <v>0</v>
      </c>
      <c r="S72" s="2">
        <f t="shared" si="45"/>
        <v>0</v>
      </c>
      <c r="U72" t="s">
        <v>18</v>
      </c>
      <c r="V72" s="17" t="s">
        <v>76</v>
      </c>
      <c r="W72" s="24" t="s">
        <v>43</v>
      </c>
      <c r="X72" s="10">
        <f t="shared" si="43"/>
        <v>0</v>
      </c>
      <c r="Y72" s="10">
        <f t="shared" si="39"/>
        <v>2</v>
      </c>
      <c r="Z72" s="10">
        <f t="shared" si="39"/>
        <v>2</v>
      </c>
      <c r="AA72" s="10">
        <f t="shared" si="39"/>
        <v>2</v>
      </c>
      <c r="AB72" s="10">
        <f t="shared" si="39"/>
        <v>2</v>
      </c>
      <c r="AC72" s="10">
        <f t="shared" si="39"/>
        <v>2</v>
      </c>
      <c r="AD72" s="10">
        <f t="shared" si="39"/>
        <v>2</v>
      </c>
      <c r="AE72" s="6">
        <f t="shared" si="39"/>
        <v>0</v>
      </c>
      <c r="AF72" s="1">
        <f t="shared" si="39"/>
        <v>0</v>
      </c>
      <c r="AG72" s="1">
        <f t="shared" si="40"/>
        <v>0</v>
      </c>
      <c r="AH72" s="1">
        <f t="shared" si="40"/>
        <v>0</v>
      </c>
      <c r="AI72" s="1">
        <f t="shared" si="40"/>
        <v>0</v>
      </c>
      <c r="AJ72" s="1">
        <f t="shared" si="40"/>
        <v>0</v>
      </c>
      <c r="AK72" s="1">
        <f t="shared" si="40"/>
        <v>0</v>
      </c>
      <c r="AL72" s="1">
        <f t="shared" si="40"/>
        <v>0</v>
      </c>
      <c r="AM72" s="2">
        <f t="shared" si="46"/>
        <v>0</v>
      </c>
      <c r="AN72" s="14" t="s">
        <v>0</v>
      </c>
      <c r="AO72">
        <v>23</v>
      </c>
      <c r="AP72" s="15">
        <f>AO72/16</f>
        <v>1.4375</v>
      </c>
    </row>
    <row r="73" spans="1:42" x14ac:dyDescent="0.25">
      <c r="A73" t="s">
        <v>19</v>
      </c>
      <c r="B73" s="17" t="s">
        <v>77</v>
      </c>
      <c r="C73" s="23" t="s">
        <v>39</v>
      </c>
      <c r="D73" s="10">
        <f t="shared" si="41"/>
        <v>0</v>
      </c>
      <c r="E73" s="10">
        <f t="shared" si="37"/>
        <v>2</v>
      </c>
      <c r="F73" s="10">
        <f t="shared" si="37"/>
        <v>2</v>
      </c>
      <c r="G73" s="10">
        <f t="shared" si="37"/>
        <v>2</v>
      </c>
      <c r="H73" s="10">
        <f t="shared" si="37"/>
        <v>2</v>
      </c>
      <c r="I73" s="10">
        <f t="shared" si="37"/>
        <v>2</v>
      </c>
      <c r="J73" s="10">
        <f t="shared" si="37"/>
        <v>2</v>
      </c>
      <c r="K73" s="6">
        <f t="shared" si="37"/>
        <v>0</v>
      </c>
      <c r="L73" s="1">
        <f t="shared" si="37"/>
        <v>0</v>
      </c>
      <c r="M73" s="1">
        <f t="shared" si="38"/>
        <v>0</v>
      </c>
      <c r="N73" s="1">
        <f t="shared" si="38"/>
        <v>0</v>
      </c>
      <c r="O73" s="1">
        <f t="shared" si="38"/>
        <v>0</v>
      </c>
      <c r="P73" s="1">
        <f t="shared" si="38"/>
        <v>0</v>
      </c>
      <c r="Q73" s="1">
        <f t="shared" si="38"/>
        <v>0</v>
      </c>
      <c r="R73" s="1">
        <f t="shared" si="38"/>
        <v>0</v>
      </c>
      <c r="S73" s="2">
        <f t="shared" si="45"/>
        <v>0</v>
      </c>
      <c r="U73" t="s">
        <v>19</v>
      </c>
      <c r="V73" s="17" t="s">
        <v>77</v>
      </c>
      <c r="W73" s="23" t="s">
        <v>39</v>
      </c>
      <c r="X73" s="10">
        <f t="shared" si="43"/>
        <v>0</v>
      </c>
      <c r="Y73" s="10">
        <f t="shared" si="39"/>
        <v>2</v>
      </c>
      <c r="Z73" s="10">
        <f t="shared" si="39"/>
        <v>2</v>
      </c>
      <c r="AA73" s="10">
        <f t="shared" si="39"/>
        <v>2</v>
      </c>
      <c r="AB73" s="10">
        <f t="shared" si="39"/>
        <v>2</v>
      </c>
      <c r="AC73" s="10">
        <f t="shared" si="39"/>
        <v>2</v>
      </c>
      <c r="AD73" s="10">
        <f t="shared" si="39"/>
        <v>2</v>
      </c>
      <c r="AE73" s="6">
        <f t="shared" si="39"/>
        <v>0</v>
      </c>
      <c r="AF73" s="1">
        <f t="shared" si="39"/>
        <v>0</v>
      </c>
      <c r="AG73" s="1">
        <f t="shared" si="40"/>
        <v>0</v>
      </c>
      <c r="AH73" s="1">
        <f t="shared" si="40"/>
        <v>0</v>
      </c>
      <c r="AI73" s="1">
        <f t="shared" si="40"/>
        <v>0</v>
      </c>
      <c r="AJ73" s="1">
        <f t="shared" si="40"/>
        <v>0</v>
      </c>
      <c r="AK73" s="1">
        <f t="shared" si="40"/>
        <v>0</v>
      </c>
      <c r="AL73" s="1">
        <f t="shared" si="40"/>
        <v>0</v>
      </c>
      <c r="AM73" s="2">
        <f t="shared" si="46"/>
        <v>0</v>
      </c>
    </row>
    <row r="74" spans="1:42" x14ac:dyDescent="0.25">
      <c r="A74" t="s">
        <v>20</v>
      </c>
      <c r="B74" s="17" t="s">
        <v>77</v>
      </c>
      <c r="C74" s="23" t="s">
        <v>39</v>
      </c>
      <c r="D74" s="10">
        <f t="shared" si="41"/>
        <v>0</v>
      </c>
      <c r="E74" s="10">
        <f t="shared" si="37"/>
        <v>2</v>
      </c>
      <c r="F74" s="10">
        <f t="shared" si="37"/>
        <v>2</v>
      </c>
      <c r="G74" s="10">
        <f t="shared" si="37"/>
        <v>2</v>
      </c>
      <c r="H74" s="10">
        <f t="shared" si="37"/>
        <v>2</v>
      </c>
      <c r="I74" s="10">
        <f t="shared" si="37"/>
        <v>2</v>
      </c>
      <c r="J74" s="10">
        <f t="shared" si="37"/>
        <v>2</v>
      </c>
      <c r="K74" s="6">
        <f t="shared" si="37"/>
        <v>0</v>
      </c>
      <c r="L74" s="1">
        <f t="shared" si="37"/>
        <v>0</v>
      </c>
      <c r="M74" s="1">
        <f t="shared" si="38"/>
        <v>0</v>
      </c>
      <c r="N74" s="1">
        <f t="shared" si="38"/>
        <v>0</v>
      </c>
      <c r="O74" s="1">
        <f t="shared" si="38"/>
        <v>0</v>
      </c>
      <c r="P74" s="1">
        <f t="shared" si="38"/>
        <v>0</v>
      </c>
      <c r="Q74" s="1">
        <f t="shared" si="38"/>
        <v>0</v>
      </c>
      <c r="R74" s="1">
        <f t="shared" si="38"/>
        <v>0</v>
      </c>
      <c r="S74" s="2">
        <f t="shared" si="45"/>
        <v>0</v>
      </c>
      <c r="U74" t="s">
        <v>20</v>
      </c>
      <c r="V74" s="17" t="s">
        <v>77</v>
      </c>
      <c r="W74" s="23" t="s">
        <v>39</v>
      </c>
      <c r="X74" s="10">
        <f t="shared" si="43"/>
        <v>0</v>
      </c>
      <c r="Y74" s="10">
        <f t="shared" si="39"/>
        <v>2</v>
      </c>
      <c r="Z74" s="10">
        <f t="shared" si="39"/>
        <v>2</v>
      </c>
      <c r="AA74" s="10">
        <f t="shared" si="39"/>
        <v>2</v>
      </c>
      <c r="AB74" s="10">
        <f t="shared" si="39"/>
        <v>2</v>
      </c>
      <c r="AC74" s="10">
        <f t="shared" si="39"/>
        <v>2</v>
      </c>
      <c r="AD74" s="10">
        <f t="shared" si="39"/>
        <v>2</v>
      </c>
      <c r="AE74" s="6">
        <f t="shared" si="39"/>
        <v>0</v>
      </c>
      <c r="AF74" s="1">
        <f t="shared" si="39"/>
        <v>0</v>
      </c>
      <c r="AG74" s="1">
        <f t="shared" si="40"/>
        <v>0</v>
      </c>
      <c r="AH74" s="1">
        <f t="shared" si="40"/>
        <v>0</v>
      </c>
      <c r="AI74" s="1">
        <f t="shared" si="40"/>
        <v>0</v>
      </c>
      <c r="AJ74" s="1">
        <f t="shared" si="40"/>
        <v>0</v>
      </c>
      <c r="AK74" s="1">
        <f t="shared" si="40"/>
        <v>0</v>
      </c>
      <c r="AL74" s="1">
        <f t="shared" si="40"/>
        <v>0</v>
      </c>
      <c r="AM74" s="2">
        <f t="shared" si="46"/>
        <v>0</v>
      </c>
    </row>
    <row r="75" spans="1:42" x14ac:dyDescent="0.25">
      <c r="A75" t="s">
        <v>21</v>
      </c>
      <c r="B75" s="17" t="s">
        <v>77</v>
      </c>
      <c r="C75" s="23" t="s">
        <v>39</v>
      </c>
      <c r="D75" s="10">
        <f t="shared" si="41"/>
        <v>0</v>
      </c>
      <c r="E75" s="10">
        <f t="shared" si="37"/>
        <v>2</v>
      </c>
      <c r="F75" s="10">
        <f t="shared" si="37"/>
        <v>2</v>
      </c>
      <c r="G75" s="10">
        <f t="shared" si="37"/>
        <v>2</v>
      </c>
      <c r="H75" s="10">
        <f t="shared" si="37"/>
        <v>2</v>
      </c>
      <c r="I75" s="10">
        <f t="shared" si="37"/>
        <v>2</v>
      </c>
      <c r="J75" s="10">
        <f t="shared" si="37"/>
        <v>2</v>
      </c>
      <c r="K75" s="6">
        <f t="shared" si="37"/>
        <v>0</v>
      </c>
      <c r="L75" s="1">
        <f t="shared" si="37"/>
        <v>0</v>
      </c>
      <c r="M75" s="1">
        <f t="shared" si="38"/>
        <v>0</v>
      </c>
      <c r="N75" s="1">
        <f t="shared" si="38"/>
        <v>0</v>
      </c>
      <c r="O75" s="1">
        <f t="shared" si="38"/>
        <v>0</v>
      </c>
      <c r="P75" s="1">
        <f t="shared" si="38"/>
        <v>0</v>
      </c>
      <c r="Q75" s="1">
        <f t="shared" si="38"/>
        <v>0</v>
      </c>
      <c r="R75" s="1">
        <f t="shared" si="38"/>
        <v>0</v>
      </c>
      <c r="S75" s="2">
        <f t="shared" si="45"/>
        <v>0</v>
      </c>
      <c r="U75" t="s">
        <v>21</v>
      </c>
      <c r="V75" s="17" t="s">
        <v>77</v>
      </c>
      <c r="W75" s="23" t="s">
        <v>39</v>
      </c>
      <c r="X75" s="10">
        <f t="shared" si="43"/>
        <v>0</v>
      </c>
      <c r="Y75" s="10">
        <f t="shared" si="39"/>
        <v>2</v>
      </c>
      <c r="Z75" s="10">
        <f t="shared" si="39"/>
        <v>2</v>
      </c>
      <c r="AA75" s="10">
        <f t="shared" si="39"/>
        <v>2</v>
      </c>
      <c r="AB75" s="10">
        <f t="shared" si="39"/>
        <v>2</v>
      </c>
      <c r="AC75" s="10">
        <f t="shared" si="39"/>
        <v>2</v>
      </c>
      <c r="AD75" s="10">
        <f t="shared" si="39"/>
        <v>2</v>
      </c>
      <c r="AE75" s="6">
        <f t="shared" si="39"/>
        <v>0</v>
      </c>
      <c r="AF75" s="1">
        <f t="shared" si="39"/>
        <v>0</v>
      </c>
      <c r="AG75" s="1">
        <f t="shared" si="40"/>
        <v>0</v>
      </c>
      <c r="AH75" s="1">
        <f t="shared" si="40"/>
        <v>0</v>
      </c>
      <c r="AI75" s="1">
        <f t="shared" si="40"/>
        <v>0</v>
      </c>
      <c r="AJ75" s="1">
        <f t="shared" si="40"/>
        <v>0</v>
      </c>
      <c r="AK75" s="1">
        <f t="shared" si="40"/>
        <v>0</v>
      </c>
      <c r="AL75" s="1">
        <f t="shared" si="40"/>
        <v>0</v>
      </c>
      <c r="AM75" s="2">
        <f t="shared" si="46"/>
        <v>0</v>
      </c>
    </row>
    <row r="76" spans="1:42" x14ac:dyDescent="0.25">
      <c r="A76" t="s">
        <v>21</v>
      </c>
      <c r="B76" s="17" t="s">
        <v>22</v>
      </c>
      <c r="C76" s="23" t="s">
        <v>39</v>
      </c>
      <c r="D76" s="10">
        <f t="shared" si="41"/>
        <v>0</v>
      </c>
      <c r="E76" s="10">
        <f t="shared" si="37"/>
        <v>2</v>
      </c>
      <c r="F76" s="10">
        <f t="shared" si="37"/>
        <v>2</v>
      </c>
      <c r="G76" s="10">
        <f t="shared" si="37"/>
        <v>2</v>
      </c>
      <c r="H76" s="10">
        <f t="shared" si="37"/>
        <v>2</v>
      </c>
      <c r="I76" s="10">
        <f t="shared" si="37"/>
        <v>2</v>
      </c>
      <c r="J76" s="10">
        <f t="shared" si="37"/>
        <v>2</v>
      </c>
      <c r="K76" s="6">
        <f t="shared" si="37"/>
        <v>0</v>
      </c>
      <c r="L76" s="1">
        <f t="shared" si="37"/>
        <v>0</v>
      </c>
      <c r="M76" s="1">
        <f t="shared" si="38"/>
        <v>0</v>
      </c>
      <c r="N76" s="1">
        <f t="shared" si="38"/>
        <v>0</v>
      </c>
      <c r="O76" s="1">
        <f t="shared" si="38"/>
        <v>0</v>
      </c>
      <c r="P76" s="1">
        <f t="shared" si="38"/>
        <v>0</v>
      </c>
      <c r="Q76" s="1">
        <f t="shared" si="38"/>
        <v>0</v>
      </c>
      <c r="R76" s="1">
        <f t="shared" si="38"/>
        <v>0</v>
      </c>
      <c r="S76" s="2">
        <f t="shared" si="45"/>
        <v>0</v>
      </c>
      <c r="U76" t="s">
        <v>21</v>
      </c>
      <c r="V76" s="17" t="s">
        <v>22</v>
      </c>
      <c r="W76" s="23" t="s">
        <v>39</v>
      </c>
      <c r="X76" s="10">
        <f t="shared" si="43"/>
        <v>0</v>
      </c>
      <c r="Y76" s="10">
        <f t="shared" si="39"/>
        <v>2</v>
      </c>
      <c r="Z76" s="10">
        <f t="shared" si="39"/>
        <v>2</v>
      </c>
      <c r="AA76" s="10">
        <f t="shared" si="39"/>
        <v>2</v>
      </c>
      <c r="AB76" s="10">
        <f t="shared" si="39"/>
        <v>2</v>
      </c>
      <c r="AC76" s="10">
        <f t="shared" si="39"/>
        <v>2</v>
      </c>
      <c r="AD76" s="10">
        <f t="shared" si="39"/>
        <v>2</v>
      </c>
      <c r="AE76" s="6">
        <f t="shared" si="39"/>
        <v>0</v>
      </c>
      <c r="AF76" s="1">
        <f t="shared" si="39"/>
        <v>0</v>
      </c>
      <c r="AG76" s="1">
        <f t="shared" si="40"/>
        <v>0</v>
      </c>
      <c r="AH76" s="1">
        <f t="shared" si="40"/>
        <v>0</v>
      </c>
      <c r="AI76" s="1">
        <f t="shared" si="40"/>
        <v>0</v>
      </c>
      <c r="AJ76" s="1">
        <f t="shared" si="40"/>
        <v>0</v>
      </c>
      <c r="AK76" s="1">
        <f t="shared" si="40"/>
        <v>0</v>
      </c>
      <c r="AL76" s="1">
        <f t="shared" si="40"/>
        <v>0</v>
      </c>
      <c r="AM76" s="2">
        <f t="shared" si="46"/>
        <v>0</v>
      </c>
    </row>
    <row r="77" spans="1:42" x14ac:dyDescent="0.25">
      <c r="A77" t="s">
        <v>23</v>
      </c>
      <c r="B77" s="17" t="s">
        <v>22</v>
      </c>
      <c r="C77" s="23" t="s">
        <v>39</v>
      </c>
      <c r="D77" s="10">
        <f t="shared" si="41"/>
        <v>0</v>
      </c>
      <c r="E77" s="10">
        <f t="shared" si="37"/>
        <v>2</v>
      </c>
      <c r="F77" s="10">
        <f t="shared" si="37"/>
        <v>2</v>
      </c>
      <c r="G77" s="10">
        <f t="shared" si="37"/>
        <v>2</v>
      </c>
      <c r="H77" s="10">
        <f t="shared" si="37"/>
        <v>2</v>
      </c>
      <c r="I77" s="10">
        <f t="shared" si="37"/>
        <v>2</v>
      </c>
      <c r="J77" s="10">
        <f t="shared" si="37"/>
        <v>2</v>
      </c>
      <c r="K77" s="6">
        <f t="shared" si="37"/>
        <v>0</v>
      </c>
      <c r="L77" s="1">
        <f t="shared" si="37"/>
        <v>0</v>
      </c>
      <c r="M77" s="1">
        <f t="shared" si="38"/>
        <v>0</v>
      </c>
      <c r="N77" s="1">
        <f t="shared" si="38"/>
        <v>0</v>
      </c>
      <c r="O77" s="1">
        <f t="shared" si="38"/>
        <v>0</v>
      </c>
      <c r="P77" s="1">
        <f t="shared" si="38"/>
        <v>0</v>
      </c>
      <c r="Q77" s="1">
        <f t="shared" si="38"/>
        <v>0</v>
      </c>
      <c r="R77" s="1">
        <f t="shared" si="38"/>
        <v>0</v>
      </c>
      <c r="S77" s="2">
        <f t="shared" si="45"/>
        <v>0</v>
      </c>
      <c r="U77" t="s">
        <v>23</v>
      </c>
      <c r="V77" s="17" t="s">
        <v>22</v>
      </c>
      <c r="W77" s="23" t="s">
        <v>39</v>
      </c>
      <c r="X77" s="10">
        <f t="shared" si="43"/>
        <v>0</v>
      </c>
      <c r="Y77" s="10">
        <f t="shared" si="39"/>
        <v>2</v>
      </c>
      <c r="Z77" s="10">
        <f t="shared" si="39"/>
        <v>2</v>
      </c>
      <c r="AA77" s="10">
        <f t="shared" si="39"/>
        <v>2</v>
      </c>
      <c r="AB77" s="10">
        <f t="shared" si="39"/>
        <v>2</v>
      </c>
      <c r="AC77" s="10">
        <f t="shared" si="39"/>
        <v>2</v>
      </c>
      <c r="AD77" s="10">
        <f t="shared" si="39"/>
        <v>2</v>
      </c>
      <c r="AE77" s="6">
        <f t="shared" si="39"/>
        <v>0</v>
      </c>
      <c r="AF77" s="1">
        <f t="shared" si="39"/>
        <v>0</v>
      </c>
      <c r="AG77" s="1">
        <f t="shared" si="40"/>
        <v>0</v>
      </c>
      <c r="AH77" s="1">
        <f t="shared" si="40"/>
        <v>0</v>
      </c>
      <c r="AI77" s="1">
        <f t="shared" si="40"/>
        <v>0</v>
      </c>
      <c r="AJ77" s="1">
        <f t="shared" si="40"/>
        <v>0</v>
      </c>
      <c r="AK77" s="1">
        <f t="shared" si="40"/>
        <v>0</v>
      </c>
      <c r="AL77" s="1">
        <f t="shared" si="40"/>
        <v>0</v>
      </c>
      <c r="AM77" s="2">
        <f t="shared" si="46"/>
        <v>0</v>
      </c>
    </row>
    <row r="78" spans="1:42" x14ac:dyDescent="0.25">
      <c r="A78" t="s">
        <v>24</v>
      </c>
      <c r="B78" s="17" t="s">
        <v>25</v>
      </c>
      <c r="C78" s="23" t="s">
        <v>39</v>
      </c>
      <c r="D78" s="10">
        <f t="shared" si="41"/>
        <v>0</v>
      </c>
      <c r="E78" s="10">
        <f t="shared" si="37"/>
        <v>2</v>
      </c>
      <c r="F78" s="10">
        <f t="shared" si="37"/>
        <v>2</v>
      </c>
      <c r="G78" s="10">
        <f t="shared" si="37"/>
        <v>2</v>
      </c>
      <c r="H78" s="10">
        <f t="shared" si="37"/>
        <v>2</v>
      </c>
      <c r="I78" s="10">
        <f t="shared" si="37"/>
        <v>2</v>
      </c>
      <c r="J78" s="10">
        <f t="shared" si="37"/>
        <v>2</v>
      </c>
      <c r="K78" s="6">
        <f t="shared" si="37"/>
        <v>0</v>
      </c>
      <c r="L78" s="1">
        <f t="shared" si="37"/>
        <v>0</v>
      </c>
      <c r="M78" s="1">
        <f t="shared" si="38"/>
        <v>0</v>
      </c>
      <c r="N78" s="1">
        <f t="shared" si="38"/>
        <v>0</v>
      </c>
      <c r="O78" s="1">
        <f t="shared" si="38"/>
        <v>0</v>
      </c>
      <c r="P78" s="1">
        <f t="shared" si="38"/>
        <v>0</v>
      </c>
      <c r="Q78" s="1">
        <f t="shared" si="38"/>
        <v>0</v>
      </c>
      <c r="R78" s="1">
        <f t="shared" si="38"/>
        <v>0</v>
      </c>
      <c r="S78" s="2">
        <f>SUM(L78:R78)</f>
        <v>0</v>
      </c>
      <c r="U78" t="s">
        <v>24</v>
      </c>
      <c r="V78" s="17" t="s">
        <v>25</v>
      </c>
      <c r="W78" s="23" t="s">
        <v>39</v>
      </c>
      <c r="X78" s="10">
        <f t="shared" si="43"/>
        <v>0</v>
      </c>
      <c r="Y78" s="10">
        <f t="shared" si="39"/>
        <v>2</v>
      </c>
      <c r="Z78" s="10">
        <f t="shared" si="39"/>
        <v>2</v>
      </c>
      <c r="AA78" s="10">
        <f t="shared" si="39"/>
        <v>2</v>
      </c>
      <c r="AB78" s="10">
        <f t="shared" si="39"/>
        <v>2</v>
      </c>
      <c r="AC78" s="10">
        <f t="shared" si="39"/>
        <v>2</v>
      </c>
      <c r="AD78" s="10">
        <f t="shared" si="39"/>
        <v>2</v>
      </c>
      <c r="AE78" s="6">
        <f t="shared" si="39"/>
        <v>0</v>
      </c>
      <c r="AF78" s="1">
        <f t="shared" si="39"/>
        <v>0</v>
      </c>
      <c r="AG78" s="1">
        <f t="shared" si="40"/>
        <v>0</v>
      </c>
      <c r="AH78" s="1">
        <f t="shared" si="40"/>
        <v>0</v>
      </c>
      <c r="AI78" s="1">
        <f t="shared" si="40"/>
        <v>0</v>
      </c>
      <c r="AJ78" s="1">
        <f t="shared" si="40"/>
        <v>0</v>
      </c>
      <c r="AK78" s="1">
        <f t="shared" si="40"/>
        <v>0</v>
      </c>
      <c r="AL78" s="1">
        <f t="shared" si="40"/>
        <v>0</v>
      </c>
      <c r="AM78" s="2">
        <f>SUM(AF78:AL78)</f>
        <v>0</v>
      </c>
    </row>
    <row r="79" spans="1:42" x14ac:dyDescent="0.25">
      <c r="A79" t="s">
        <v>26</v>
      </c>
      <c r="B79" s="17" t="s">
        <v>25</v>
      </c>
      <c r="C79" s="23" t="s">
        <v>39</v>
      </c>
      <c r="D79" s="10">
        <f t="shared" si="41"/>
        <v>0</v>
      </c>
      <c r="E79" s="10">
        <f t="shared" si="37"/>
        <v>2</v>
      </c>
      <c r="F79" s="10">
        <f t="shared" si="37"/>
        <v>2</v>
      </c>
      <c r="G79" s="10">
        <f t="shared" si="37"/>
        <v>2</v>
      </c>
      <c r="H79" s="10">
        <f t="shared" si="37"/>
        <v>2</v>
      </c>
      <c r="I79" s="10">
        <f t="shared" si="37"/>
        <v>2</v>
      </c>
      <c r="J79" s="10">
        <f t="shared" si="37"/>
        <v>2</v>
      </c>
      <c r="K79" s="6">
        <f t="shared" si="37"/>
        <v>0</v>
      </c>
      <c r="L79" s="1">
        <f t="shared" si="37"/>
        <v>0</v>
      </c>
      <c r="M79" s="1">
        <f t="shared" si="38"/>
        <v>0</v>
      </c>
      <c r="N79" s="1">
        <f t="shared" si="38"/>
        <v>0</v>
      </c>
      <c r="O79" s="1">
        <f t="shared" si="38"/>
        <v>0</v>
      </c>
      <c r="P79" s="1">
        <f t="shared" si="38"/>
        <v>0</v>
      </c>
      <c r="Q79" s="1">
        <f t="shared" si="38"/>
        <v>0</v>
      </c>
      <c r="R79" s="1">
        <f t="shared" si="38"/>
        <v>0</v>
      </c>
      <c r="S79" s="2">
        <f>SUM(L79:R79)</f>
        <v>0</v>
      </c>
      <c r="U79" t="s">
        <v>26</v>
      </c>
      <c r="V79" s="17" t="s">
        <v>25</v>
      </c>
      <c r="W79" s="23" t="s">
        <v>39</v>
      </c>
      <c r="X79" s="10">
        <f t="shared" si="43"/>
        <v>0</v>
      </c>
      <c r="Y79" s="10">
        <f t="shared" si="39"/>
        <v>2</v>
      </c>
      <c r="Z79" s="10">
        <f t="shared" si="39"/>
        <v>2</v>
      </c>
      <c r="AA79" s="10">
        <f t="shared" si="39"/>
        <v>2</v>
      </c>
      <c r="AB79" s="10">
        <f t="shared" si="39"/>
        <v>2</v>
      </c>
      <c r="AC79" s="10">
        <f t="shared" si="39"/>
        <v>2</v>
      </c>
      <c r="AD79" s="10">
        <f t="shared" si="39"/>
        <v>2</v>
      </c>
      <c r="AE79" s="6">
        <f t="shared" si="39"/>
        <v>0</v>
      </c>
      <c r="AF79" s="1">
        <f t="shared" si="39"/>
        <v>0</v>
      </c>
      <c r="AG79" s="1">
        <f t="shared" si="40"/>
        <v>0</v>
      </c>
      <c r="AH79" s="1">
        <f t="shared" si="40"/>
        <v>0</v>
      </c>
      <c r="AI79" s="1">
        <f t="shared" si="40"/>
        <v>0</v>
      </c>
      <c r="AJ79" s="1">
        <f t="shared" si="40"/>
        <v>0</v>
      </c>
      <c r="AK79" s="1">
        <f t="shared" si="40"/>
        <v>0</v>
      </c>
      <c r="AL79" s="1">
        <f t="shared" si="40"/>
        <v>0</v>
      </c>
      <c r="AM79" s="2">
        <f>SUM(AF79:AL79)</f>
        <v>0</v>
      </c>
    </row>
    <row r="80" spans="1:42" x14ac:dyDescent="0.25">
      <c r="A80" t="s">
        <v>27</v>
      </c>
      <c r="B80" s="17" t="s">
        <v>25</v>
      </c>
      <c r="C80" s="24" t="s">
        <v>43</v>
      </c>
      <c r="D80" s="10">
        <f t="shared" si="41"/>
        <v>0</v>
      </c>
      <c r="E80" s="10">
        <f t="shared" si="37"/>
        <v>2</v>
      </c>
      <c r="F80" s="10">
        <f t="shared" si="37"/>
        <v>2</v>
      </c>
      <c r="G80" s="10">
        <f t="shared" si="37"/>
        <v>2</v>
      </c>
      <c r="H80" s="10">
        <f t="shared" si="37"/>
        <v>2</v>
      </c>
      <c r="I80" s="10">
        <f t="shared" si="37"/>
        <v>2</v>
      </c>
      <c r="J80" s="10">
        <f t="shared" si="37"/>
        <v>2</v>
      </c>
      <c r="K80" s="6">
        <f t="shared" si="37"/>
        <v>0</v>
      </c>
      <c r="L80" s="1">
        <f t="shared" si="37"/>
        <v>0</v>
      </c>
      <c r="M80" s="1">
        <f t="shared" si="38"/>
        <v>0</v>
      </c>
      <c r="N80" s="1">
        <f t="shared" si="38"/>
        <v>0</v>
      </c>
      <c r="O80" s="1">
        <f t="shared" si="38"/>
        <v>0</v>
      </c>
      <c r="P80" s="1">
        <f t="shared" si="38"/>
        <v>0</v>
      </c>
      <c r="Q80" s="1">
        <f t="shared" si="38"/>
        <v>0</v>
      </c>
      <c r="R80" s="1">
        <f t="shared" si="38"/>
        <v>0</v>
      </c>
      <c r="S80" s="2">
        <f t="shared" ref="S80" si="47">SUM(L80:R80)</f>
        <v>0</v>
      </c>
      <c r="U80" t="s">
        <v>27</v>
      </c>
      <c r="V80" s="17" t="s">
        <v>25</v>
      </c>
      <c r="W80" s="24" t="s">
        <v>43</v>
      </c>
      <c r="X80" s="10">
        <f t="shared" si="43"/>
        <v>0</v>
      </c>
      <c r="Y80" s="10">
        <f t="shared" si="39"/>
        <v>2</v>
      </c>
      <c r="Z80" s="10">
        <f t="shared" si="39"/>
        <v>2</v>
      </c>
      <c r="AA80" s="10">
        <f t="shared" si="39"/>
        <v>2</v>
      </c>
      <c r="AB80" s="10">
        <f t="shared" si="39"/>
        <v>2</v>
      </c>
      <c r="AC80" s="10">
        <f t="shared" si="39"/>
        <v>2</v>
      </c>
      <c r="AD80" s="10">
        <f t="shared" si="39"/>
        <v>2</v>
      </c>
      <c r="AE80" s="6">
        <f t="shared" si="39"/>
        <v>0</v>
      </c>
      <c r="AF80" s="1">
        <f t="shared" si="39"/>
        <v>0</v>
      </c>
      <c r="AG80" s="1">
        <f t="shared" si="40"/>
        <v>0</v>
      </c>
      <c r="AH80" s="1">
        <f t="shared" si="40"/>
        <v>0</v>
      </c>
      <c r="AI80" s="1">
        <f t="shared" si="40"/>
        <v>0</v>
      </c>
      <c r="AJ80" s="1">
        <f t="shared" si="40"/>
        <v>0</v>
      </c>
      <c r="AK80" s="1">
        <f t="shared" si="40"/>
        <v>0</v>
      </c>
      <c r="AL80" s="1">
        <f t="shared" si="40"/>
        <v>0</v>
      </c>
      <c r="AM80" s="2">
        <f t="shared" ref="AM80" si="48">SUM(AF80:AL80)</f>
        <v>0</v>
      </c>
    </row>
  </sheetData>
  <mergeCells count="1">
    <mergeCell ref="V1:AD1"/>
  </mergeCells>
  <conditionalFormatting sqref="D3:J16">
    <cfRule type="colorScale" priority="16">
      <colorScale>
        <cfvo type="min"/>
        <cfvo type="max"/>
        <color rgb="FFFCFCFF"/>
        <color rgb="FF63BE7B"/>
      </colorScale>
    </cfRule>
  </conditionalFormatting>
  <conditionalFormatting sqref="K3:K16">
    <cfRule type="colorScale" priority="17">
      <colorScale>
        <cfvo type="min"/>
        <cfvo type="max"/>
        <color rgb="FFFCFCFF"/>
        <color rgb="FFF8696B"/>
      </colorScale>
    </cfRule>
  </conditionalFormatting>
  <conditionalFormatting sqref="L3:R16">
    <cfRule type="colorScale" priority="18">
      <colorScale>
        <cfvo type="min"/>
        <cfvo type="max"/>
        <color rgb="FFFCFCFF"/>
        <color rgb="FF63BE7B"/>
      </colorScale>
    </cfRule>
  </conditionalFormatting>
  <conditionalFormatting sqref="S3:S16">
    <cfRule type="colorScale" priority="19">
      <colorScale>
        <cfvo type="min"/>
        <cfvo type="max"/>
        <color rgb="FFFCFCFF"/>
        <color rgb="FF63BE7B"/>
      </colorScale>
    </cfRule>
  </conditionalFormatting>
  <conditionalFormatting sqref="D35:J48">
    <cfRule type="colorScale" priority="20">
      <colorScale>
        <cfvo type="min"/>
        <cfvo type="max"/>
        <color rgb="FFFFEF9C"/>
        <color rgb="FF63BE7B"/>
      </colorScale>
    </cfRule>
  </conditionalFormatting>
  <conditionalFormatting sqref="K35:K48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{16226DAB-74AB-4AE9-91DD-3DD72C432405}</x14:id>
        </ext>
      </extLst>
    </cfRule>
  </conditionalFormatting>
  <conditionalFormatting sqref="L35:R48">
    <cfRule type="colorScale" priority="22">
      <colorScale>
        <cfvo type="min"/>
        <cfvo type="max"/>
        <color rgb="FFFCFCFF"/>
        <color rgb="FF63BE7B"/>
      </colorScale>
    </cfRule>
  </conditionalFormatting>
  <conditionalFormatting sqref="D19:J32">
    <cfRule type="colorScale" priority="23">
      <colorScale>
        <cfvo type="min"/>
        <cfvo type="max"/>
        <color rgb="FFFFEF9C"/>
        <color rgb="FF63BE7B"/>
      </colorScale>
    </cfRule>
  </conditionalFormatting>
  <conditionalFormatting sqref="K19:K32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{38AA6E7A-05AD-441D-978D-A64DC224EE91}</x14:id>
        </ext>
      </extLst>
    </cfRule>
  </conditionalFormatting>
  <conditionalFormatting sqref="L19:R32">
    <cfRule type="colorScale" priority="25">
      <colorScale>
        <cfvo type="min"/>
        <cfvo type="max"/>
        <color rgb="FFFCFCFF"/>
        <color rgb="FF63BE7B"/>
      </colorScale>
    </cfRule>
  </conditionalFormatting>
  <conditionalFormatting sqref="X19:AD32">
    <cfRule type="colorScale" priority="26">
      <colorScale>
        <cfvo type="min"/>
        <cfvo type="max"/>
        <color rgb="FFFFEF9C"/>
        <color rgb="FF63BE7B"/>
      </colorScale>
    </cfRule>
  </conditionalFormatting>
  <conditionalFormatting sqref="AE19:AE32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{498F91F5-302C-42B2-A99D-112E7889C35C}</x14:id>
        </ext>
      </extLst>
    </cfRule>
  </conditionalFormatting>
  <conditionalFormatting sqref="AF19:AL32">
    <cfRule type="colorScale" priority="28">
      <colorScale>
        <cfvo type="min"/>
        <cfvo type="max"/>
        <color rgb="FFFCFCFF"/>
        <color rgb="FF63BE7B"/>
      </colorScale>
    </cfRule>
  </conditionalFormatting>
  <conditionalFormatting sqref="X35:AD48">
    <cfRule type="colorScale" priority="13">
      <colorScale>
        <cfvo type="min"/>
        <cfvo type="max"/>
        <color rgb="FFFFEF9C"/>
        <color rgb="FF63BE7B"/>
      </colorScale>
    </cfRule>
  </conditionalFormatting>
  <conditionalFormatting sqref="AE35:AE48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{07BBBFDA-A92A-4BFB-A1A4-04F841F61164}</x14:id>
        </ext>
      </extLst>
    </cfRule>
  </conditionalFormatting>
  <conditionalFormatting sqref="AF35:AL48">
    <cfRule type="colorScale" priority="15">
      <colorScale>
        <cfvo type="min"/>
        <cfvo type="max"/>
        <color rgb="FFFCFCFF"/>
        <color rgb="FF63BE7B"/>
      </colorScale>
    </cfRule>
  </conditionalFormatting>
  <conditionalFormatting sqref="X51:AD64">
    <cfRule type="colorScale" priority="10">
      <colorScale>
        <cfvo type="min"/>
        <cfvo type="max"/>
        <color rgb="FFFFEF9C"/>
        <color rgb="FF63BE7B"/>
      </colorScale>
    </cfRule>
  </conditionalFormatting>
  <conditionalFormatting sqref="AE51:AE64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{2FBB5918-C642-46D6-A789-95C5268A9903}</x14:id>
        </ext>
      </extLst>
    </cfRule>
  </conditionalFormatting>
  <conditionalFormatting sqref="AF51:AL64">
    <cfRule type="colorScale" priority="12">
      <colorScale>
        <cfvo type="min"/>
        <cfvo type="max"/>
        <color rgb="FFFCFCFF"/>
        <color rgb="FF63BE7B"/>
      </colorScale>
    </cfRule>
  </conditionalFormatting>
  <conditionalFormatting sqref="X67:AD80">
    <cfRule type="colorScale" priority="7">
      <colorScale>
        <cfvo type="min"/>
        <cfvo type="max"/>
        <color rgb="FFFFEF9C"/>
        <color rgb="FF63BE7B"/>
      </colorScale>
    </cfRule>
  </conditionalFormatting>
  <conditionalFormatting sqref="AE67:AE80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{20AE9300-9E81-4EAB-833C-CEF0B35AAE0B}</x14:id>
        </ext>
      </extLst>
    </cfRule>
  </conditionalFormatting>
  <conditionalFormatting sqref="AF67:AL80">
    <cfRule type="colorScale" priority="9">
      <colorScale>
        <cfvo type="min"/>
        <cfvo type="max"/>
        <color rgb="FFFCFCFF"/>
        <color rgb="FF63BE7B"/>
      </colorScale>
    </cfRule>
  </conditionalFormatting>
  <conditionalFormatting sqref="D51:J64">
    <cfRule type="colorScale" priority="4">
      <colorScale>
        <cfvo type="min"/>
        <cfvo type="max"/>
        <color rgb="FFFFEF9C"/>
        <color rgb="FF63BE7B"/>
      </colorScale>
    </cfRule>
  </conditionalFormatting>
  <conditionalFormatting sqref="K51:K64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{EF5686D8-1638-4201-BCAF-84372DFDE226}</x14:id>
        </ext>
      </extLst>
    </cfRule>
  </conditionalFormatting>
  <conditionalFormatting sqref="L51:R64">
    <cfRule type="colorScale" priority="6">
      <colorScale>
        <cfvo type="min"/>
        <cfvo type="max"/>
        <color rgb="FFFCFCFF"/>
        <color rgb="FF63BE7B"/>
      </colorScale>
    </cfRule>
  </conditionalFormatting>
  <conditionalFormatting sqref="D67:J80">
    <cfRule type="colorScale" priority="1">
      <colorScale>
        <cfvo type="min"/>
        <cfvo type="max"/>
        <color rgb="FFFFEF9C"/>
        <color rgb="FF63BE7B"/>
      </colorScale>
    </cfRule>
  </conditionalFormatting>
  <conditionalFormatting sqref="K67:K8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{F28576CC-8FCC-4B7B-93F6-9A442145DD79}</x14:id>
        </ext>
      </extLst>
    </cfRule>
  </conditionalFormatting>
  <conditionalFormatting sqref="L67:R80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226DAB-74AB-4AE9-91DD-3DD72C4324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K35:K48</xm:sqref>
        </x14:conditionalFormatting>
        <x14:conditionalFormatting xmlns:xm="http://schemas.microsoft.com/office/excel/2006/main">
          <x14:cfRule type="dataBar" id="{38AA6E7A-05AD-441D-978D-A64DC224EE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K19:K32</xm:sqref>
        </x14:conditionalFormatting>
        <x14:conditionalFormatting xmlns:xm="http://schemas.microsoft.com/office/excel/2006/main">
          <x14:cfRule type="dataBar" id="{498F91F5-302C-42B2-A99D-112E7889C3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AE19:AE32</xm:sqref>
        </x14:conditionalFormatting>
        <x14:conditionalFormatting xmlns:xm="http://schemas.microsoft.com/office/excel/2006/main">
          <x14:cfRule type="dataBar" id="{07BBBFDA-A92A-4BFB-A1A4-04F841F611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AE35:AE48</xm:sqref>
        </x14:conditionalFormatting>
        <x14:conditionalFormatting xmlns:xm="http://schemas.microsoft.com/office/excel/2006/main">
          <x14:cfRule type="dataBar" id="{2FBB5918-C642-46D6-A789-95C5268A99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AE51:AE64</xm:sqref>
        </x14:conditionalFormatting>
        <x14:conditionalFormatting xmlns:xm="http://schemas.microsoft.com/office/excel/2006/main">
          <x14:cfRule type="dataBar" id="{20AE9300-9E81-4EAB-833C-CEF0B35AAE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AE67:AE80</xm:sqref>
        </x14:conditionalFormatting>
        <x14:conditionalFormatting xmlns:xm="http://schemas.microsoft.com/office/excel/2006/main">
          <x14:cfRule type="dataBar" id="{EF5686D8-1638-4201-BCAF-84372DFDE2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K51:K64</xm:sqref>
        </x14:conditionalFormatting>
        <x14:conditionalFormatting xmlns:xm="http://schemas.microsoft.com/office/excel/2006/main">
          <x14:cfRule type="dataBar" id="{F28576CC-8FCC-4B7B-93F6-9A442145DD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K67:K80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7A812-7981-4F7D-B5CC-C89546BC4647}">
  <sheetPr>
    <tabColor rgb="FFFFC000"/>
  </sheetPr>
  <dimension ref="A1:AU288"/>
  <sheetViews>
    <sheetView zoomScaleNormal="100" workbookViewId="0">
      <pane xSplit="3" ySplit="1" topLeftCell="D19" activePane="bottomRight" state="frozen"/>
      <selection pane="topRight" activeCell="D1" sqref="D1"/>
      <selection pane="bottomLeft" activeCell="A2" sqref="A2"/>
      <selection pane="bottomRight" activeCell="AB40" sqref="AB40"/>
    </sheetView>
  </sheetViews>
  <sheetFormatPr baseColWidth="10" defaultRowHeight="15" x14ac:dyDescent="0.25"/>
  <cols>
    <col min="1" max="3" width="11.42578125" style="1"/>
    <col min="4" max="4" width="20.28515625" style="34" bestFit="1" customWidth="1"/>
    <col min="5" max="5" width="20.28515625" style="1" customWidth="1"/>
    <col min="6" max="6" width="4.7109375" hidden="1" customWidth="1"/>
    <col min="7" max="7" width="5.42578125" hidden="1" customWidth="1"/>
    <col min="8" max="8" width="5" hidden="1" customWidth="1"/>
    <col min="9" max="9" width="4.28515625" hidden="1" customWidth="1"/>
    <col min="10" max="10" width="5.42578125" hidden="1" customWidth="1"/>
    <col min="11" max="11" width="5" hidden="1" customWidth="1"/>
    <col min="12" max="13" width="5.42578125" hidden="1" customWidth="1"/>
    <col min="14" max="14" width="5" hidden="1" customWidth="1"/>
    <col min="15" max="15" width="4.5703125" hidden="1" customWidth="1"/>
    <col min="16" max="16" width="5.42578125" hidden="1" customWidth="1"/>
    <col min="17" max="17" width="5" hidden="1" customWidth="1"/>
    <col min="18" max="18" width="5.7109375" hidden="1" customWidth="1"/>
    <col min="19" max="19" width="5.42578125" hidden="1" customWidth="1"/>
    <col min="20" max="20" width="5" hidden="1" customWidth="1"/>
    <col min="21" max="21" width="5.7109375" hidden="1" customWidth="1"/>
    <col min="22" max="22" width="5.42578125" hidden="1" customWidth="1"/>
    <col min="23" max="23" width="5" hidden="1" customWidth="1"/>
    <col min="24" max="24" width="9.42578125" style="20" bestFit="1" customWidth="1"/>
    <col min="25" max="25" width="5.28515625" bestFit="1" customWidth="1"/>
    <col min="26" max="26" width="4.7109375" bestFit="1" customWidth="1"/>
    <col min="27" max="27" width="8" style="20" bestFit="1" customWidth="1"/>
    <col min="28" max="28" width="5.28515625" bestFit="1" customWidth="1"/>
    <col min="29" max="29" width="4.7109375" bestFit="1" customWidth="1"/>
    <col min="30" max="30" width="7.42578125" style="20" bestFit="1" customWidth="1"/>
    <col min="31" max="31" width="5.28515625" bestFit="1" customWidth="1"/>
    <col min="32" max="32" width="4.7109375" bestFit="1" customWidth="1"/>
    <col min="33" max="33" width="7.42578125" style="20" bestFit="1" customWidth="1"/>
    <col min="34" max="34" width="5.28515625" bestFit="1" customWidth="1"/>
    <col min="35" max="35" width="4.7109375" bestFit="1" customWidth="1"/>
    <col min="36" max="36" width="5.28515625" hidden="1" customWidth="1"/>
    <col min="37" max="37" width="5.42578125" hidden="1" customWidth="1"/>
    <col min="38" max="38" width="5" hidden="1" customWidth="1"/>
    <col min="39" max="39" width="4.85546875" hidden="1" customWidth="1"/>
    <col min="40" max="40" width="5.42578125" hidden="1" customWidth="1"/>
    <col min="41" max="41" width="5" hidden="1" customWidth="1"/>
    <col min="42" max="42" width="6" hidden="1" customWidth="1"/>
    <col min="43" max="43" width="5.42578125" hidden="1" customWidth="1"/>
    <col min="44" max="44" width="5" hidden="1" customWidth="1"/>
    <col min="45" max="45" width="6" hidden="1" customWidth="1"/>
    <col min="46" max="46" width="5.42578125" hidden="1" customWidth="1"/>
    <col min="47" max="47" width="5" hidden="1" customWidth="1"/>
    <col min="48" max="48" width="11.42578125" customWidth="1"/>
  </cols>
  <sheetData>
    <row r="1" spans="1:47" x14ac:dyDescent="0.25">
      <c r="A1" s="2" t="s">
        <v>123</v>
      </c>
      <c r="B1" s="2" t="s">
        <v>86</v>
      </c>
      <c r="C1" s="2" t="s">
        <v>87</v>
      </c>
      <c r="D1" s="33" t="s">
        <v>135</v>
      </c>
      <c r="E1" s="2" t="s">
        <v>138</v>
      </c>
      <c r="F1" s="31" t="s">
        <v>13</v>
      </c>
      <c r="G1" s="26" t="s">
        <v>124</v>
      </c>
      <c r="H1" s="26" t="s">
        <v>125</v>
      </c>
      <c r="I1" s="32" t="s">
        <v>37</v>
      </c>
      <c r="J1" s="30" t="s">
        <v>124</v>
      </c>
      <c r="K1" s="30" t="s">
        <v>125</v>
      </c>
      <c r="L1" s="31" t="s">
        <v>126</v>
      </c>
      <c r="M1" s="26" t="s">
        <v>124</v>
      </c>
      <c r="N1" s="26" t="s">
        <v>125</v>
      </c>
      <c r="O1" s="32" t="s">
        <v>76</v>
      </c>
      <c r="P1" s="30" t="s">
        <v>124</v>
      </c>
      <c r="Q1" s="30" t="s">
        <v>125</v>
      </c>
      <c r="R1" s="31" t="s">
        <v>127</v>
      </c>
      <c r="S1" s="26" t="s">
        <v>124</v>
      </c>
      <c r="T1" s="26" t="s">
        <v>125</v>
      </c>
      <c r="U1" s="32" t="s">
        <v>134</v>
      </c>
      <c r="V1" s="30" t="s">
        <v>124</v>
      </c>
      <c r="W1" s="30" t="s">
        <v>125</v>
      </c>
      <c r="X1" s="31" t="s">
        <v>129</v>
      </c>
      <c r="Y1" s="26" t="s">
        <v>124</v>
      </c>
      <c r="Z1" s="26" t="s">
        <v>125</v>
      </c>
      <c r="AA1" s="32" t="s">
        <v>128</v>
      </c>
      <c r="AB1" s="30" t="s">
        <v>124</v>
      </c>
      <c r="AC1" s="30" t="s">
        <v>125</v>
      </c>
      <c r="AD1" s="31" t="s">
        <v>130</v>
      </c>
      <c r="AE1" s="26" t="s">
        <v>124</v>
      </c>
      <c r="AF1" s="26" t="s">
        <v>125</v>
      </c>
      <c r="AG1" s="32" t="s">
        <v>153</v>
      </c>
      <c r="AH1" s="30" t="s">
        <v>124</v>
      </c>
      <c r="AI1" s="30" t="s">
        <v>125</v>
      </c>
      <c r="AJ1" s="32" t="s">
        <v>131</v>
      </c>
      <c r="AK1" s="30" t="s">
        <v>124</v>
      </c>
      <c r="AL1" s="30" t="s">
        <v>125</v>
      </c>
      <c r="AM1" s="31" t="s">
        <v>25</v>
      </c>
      <c r="AN1" s="26" t="s">
        <v>124</v>
      </c>
      <c r="AO1" s="26" t="s">
        <v>125</v>
      </c>
      <c r="AP1" s="32" t="s">
        <v>132</v>
      </c>
      <c r="AQ1" s="30" t="s">
        <v>124</v>
      </c>
      <c r="AR1" s="30" t="s">
        <v>125</v>
      </c>
      <c r="AS1" s="31" t="s">
        <v>133</v>
      </c>
      <c r="AT1" s="26" t="s">
        <v>124</v>
      </c>
      <c r="AU1" s="26" t="s">
        <v>125</v>
      </c>
    </row>
    <row r="2" spans="1:47" hidden="1" x14ac:dyDescent="0.25">
      <c r="A2" s="29">
        <v>44816</v>
      </c>
      <c r="B2" s="1">
        <v>70</v>
      </c>
      <c r="C2" s="1">
        <v>8</v>
      </c>
    </row>
    <row r="3" spans="1:47" hidden="1" x14ac:dyDescent="0.25">
      <c r="A3" s="29">
        <f>A2+7</f>
        <v>44823</v>
      </c>
      <c r="B3" s="1">
        <f>IF(C3=1,B2+1,B2)</f>
        <v>70</v>
      </c>
      <c r="C3" s="1">
        <f>IF(C2+1&gt;16,1,C2+1)</f>
        <v>9</v>
      </c>
    </row>
    <row r="4" spans="1:47" hidden="1" x14ac:dyDescent="0.25">
      <c r="A4" s="29">
        <f t="shared" ref="A4:A67" si="0">A3+7</f>
        <v>44830</v>
      </c>
      <c r="B4" s="1">
        <f t="shared" ref="B4:B67" si="1">IF(C4=1,B3+1,B3)</f>
        <v>70</v>
      </c>
      <c r="C4" s="1">
        <f t="shared" ref="C4:C67" si="2">IF(C3+1&gt;16,1,C3+1)</f>
        <v>10</v>
      </c>
    </row>
    <row r="5" spans="1:47" hidden="1" x14ac:dyDescent="0.25">
      <c r="A5" s="29">
        <f t="shared" si="0"/>
        <v>44837</v>
      </c>
      <c r="B5" s="1">
        <f t="shared" si="1"/>
        <v>70</v>
      </c>
      <c r="C5" s="1">
        <f t="shared" si="2"/>
        <v>11</v>
      </c>
    </row>
    <row r="6" spans="1:47" hidden="1" x14ac:dyDescent="0.25">
      <c r="A6" s="29">
        <f t="shared" si="0"/>
        <v>44844</v>
      </c>
      <c r="B6" s="1">
        <f t="shared" si="1"/>
        <v>70</v>
      </c>
      <c r="C6" s="1">
        <f t="shared" si="2"/>
        <v>12</v>
      </c>
    </row>
    <row r="7" spans="1:47" hidden="1" x14ac:dyDescent="0.25">
      <c r="A7" s="29">
        <f t="shared" si="0"/>
        <v>44851</v>
      </c>
      <c r="B7" s="1">
        <f t="shared" si="1"/>
        <v>70</v>
      </c>
      <c r="C7" s="1">
        <f t="shared" si="2"/>
        <v>13</v>
      </c>
    </row>
    <row r="8" spans="1:47" hidden="1" x14ac:dyDescent="0.25">
      <c r="A8" s="29">
        <f t="shared" si="0"/>
        <v>44858</v>
      </c>
      <c r="B8" s="1">
        <f t="shared" si="1"/>
        <v>70</v>
      </c>
      <c r="C8" s="1">
        <f t="shared" si="2"/>
        <v>14</v>
      </c>
    </row>
    <row r="9" spans="1:47" hidden="1" x14ac:dyDescent="0.25">
      <c r="A9" s="29">
        <f t="shared" si="0"/>
        <v>44865</v>
      </c>
      <c r="B9" s="1">
        <f t="shared" si="1"/>
        <v>70</v>
      </c>
      <c r="C9" s="1">
        <f t="shared" si="2"/>
        <v>15</v>
      </c>
    </row>
    <row r="10" spans="1:47" hidden="1" x14ac:dyDescent="0.25">
      <c r="A10" s="29">
        <f t="shared" si="0"/>
        <v>44872</v>
      </c>
      <c r="B10" s="1">
        <f t="shared" si="1"/>
        <v>70</v>
      </c>
      <c r="C10" s="1">
        <f t="shared" si="2"/>
        <v>16</v>
      </c>
    </row>
    <row r="11" spans="1:47" hidden="1" x14ac:dyDescent="0.25">
      <c r="A11" s="29">
        <f t="shared" si="0"/>
        <v>44879</v>
      </c>
      <c r="B11" s="1">
        <f t="shared" si="1"/>
        <v>71</v>
      </c>
      <c r="C11" s="1">
        <f t="shared" si="2"/>
        <v>1</v>
      </c>
    </row>
    <row r="12" spans="1:47" hidden="1" x14ac:dyDescent="0.25">
      <c r="A12" s="29">
        <f t="shared" si="0"/>
        <v>44886</v>
      </c>
      <c r="B12" s="1">
        <f t="shared" si="1"/>
        <v>71</v>
      </c>
      <c r="C12" s="1">
        <f t="shared" si="2"/>
        <v>2</v>
      </c>
    </row>
    <row r="13" spans="1:47" hidden="1" x14ac:dyDescent="0.25">
      <c r="A13" s="29">
        <f t="shared" si="0"/>
        <v>44893</v>
      </c>
      <c r="B13" s="1">
        <f t="shared" si="1"/>
        <v>71</v>
      </c>
      <c r="C13" s="1">
        <f t="shared" si="2"/>
        <v>3</v>
      </c>
    </row>
    <row r="14" spans="1:47" hidden="1" x14ac:dyDescent="0.25">
      <c r="A14" s="29">
        <f t="shared" si="0"/>
        <v>44900</v>
      </c>
      <c r="B14" s="1">
        <f t="shared" si="1"/>
        <v>71</v>
      </c>
      <c r="C14" s="1">
        <f t="shared" si="2"/>
        <v>4</v>
      </c>
    </row>
    <row r="15" spans="1:47" hidden="1" x14ac:dyDescent="0.25">
      <c r="A15" s="29">
        <f t="shared" si="0"/>
        <v>44907</v>
      </c>
      <c r="B15" s="1">
        <f t="shared" si="1"/>
        <v>71</v>
      </c>
      <c r="C15" s="1">
        <f t="shared" si="2"/>
        <v>5</v>
      </c>
    </row>
    <row r="16" spans="1:47" x14ac:dyDescent="0.25">
      <c r="A16" s="29">
        <f>A15+7</f>
        <v>44914</v>
      </c>
      <c r="B16" s="1">
        <f>IF(C16=1,B15+1,B15)</f>
        <v>71</v>
      </c>
      <c r="C16" s="1">
        <f>IF(C15+1&gt;16,1,C15+1)</f>
        <v>6</v>
      </c>
      <c r="X16" s="38"/>
    </row>
    <row r="17" spans="1:35" x14ac:dyDescent="0.25">
      <c r="A17" s="29">
        <f t="shared" si="0"/>
        <v>44921</v>
      </c>
      <c r="B17" s="1">
        <f t="shared" si="1"/>
        <v>71</v>
      </c>
      <c r="C17" s="1">
        <f t="shared" si="2"/>
        <v>7</v>
      </c>
      <c r="D17" s="34" t="s">
        <v>136</v>
      </c>
      <c r="E17" s="1" t="s">
        <v>64</v>
      </c>
      <c r="X17" s="38"/>
      <c r="Y17">
        <v>17</v>
      </c>
      <c r="Z17">
        <v>3</v>
      </c>
    </row>
    <row r="18" spans="1:35" x14ac:dyDescent="0.25">
      <c r="A18" s="29">
        <f t="shared" si="0"/>
        <v>44928</v>
      </c>
      <c r="B18" s="1">
        <f t="shared" si="1"/>
        <v>71</v>
      </c>
      <c r="C18" s="1">
        <f t="shared" si="2"/>
        <v>8</v>
      </c>
      <c r="E18" s="1" t="s">
        <v>64</v>
      </c>
      <c r="Y18">
        <f>IF(Z17+7&gt;112,Y17+1,Y17)</f>
        <v>17</v>
      </c>
      <c r="Z18">
        <f>IF(Z17+7&gt;112,Z17+7-112,Z17+7)</f>
        <v>10</v>
      </c>
    </row>
    <row r="19" spans="1:35" x14ac:dyDescent="0.25">
      <c r="A19" s="29">
        <f t="shared" si="0"/>
        <v>44935</v>
      </c>
      <c r="B19" s="1">
        <f t="shared" si="1"/>
        <v>71</v>
      </c>
      <c r="C19" s="1">
        <f t="shared" si="2"/>
        <v>9</v>
      </c>
      <c r="E19" s="1" t="s">
        <v>64</v>
      </c>
      <c r="X19" s="20" t="s">
        <v>154</v>
      </c>
      <c r="Y19">
        <f t="shared" ref="Y19:Y82" si="3">IF(Z18+7&gt;112,Y18+1,Y18)</f>
        <v>17</v>
      </c>
      <c r="Z19">
        <f t="shared" ref="Z19:Z82" si="4">IF(Z18+7&gt;112,Z18+7-112,Z18+7)</f>
        <v>17</v>
      </c>
    </row>
    <row r="20" spans="1:35" x14ac:dyDescent="0.25">
      <c r="A20" s="29">
        <f t="shared" si="0"/>
        <v>44942</v>
      </c>
      <c r="B20" s="1">
        <f t="shared" si="1"/>
        <v>71</v>
      </c>
      <c r="C20" s="1">
        <f t="shared" si="2"/>
        <v>10</v>
      </c>
      <c r="D20" s="34" t="s">
        <v>137</v>
      </c>
      <c r="E20" s="1" t="s">
        <v>139</v>
      </c>
      <c r="Y20">
        <f t="shared" si="3"/>
        <v>17</v>
      </c>
      <c r="Z20">
        <f t="shared" si="4"/>
        <v>24</v>
      </c>
      <c r="AA20" s="38">
        <v>0</v>
      </c>
      <c r="AB20">
        <v>17</v>
      </c>
      <c r="AC20">
        <v>1</v>
      </c>
    </row>
    <row r="21" spans="1:35" x14ac:dyDescent="0.25">
      <c r="A21" s="29">
        <f t="shared" si="0"/>
        <v>44949</v>
      </c>
      <c r="B21" s="1">
        <f t="shared" si="1"/>
        <v>71</v>
      </c>
      <c r="C21" s="1">
        <f t="shared" si="2"/>
        <v>11</v>
      </c>
      <c r="E21" s="1" t="s">
        <v>139</v>
      </c>
      <c r="Y21">
        <f t="shared" si="3"/>
        <v>17</v>
      </c>
      <c r="Z21">
        <f t="shared" si="4"/>
        <v>31</v>
      </c>
      <c r="AB21">
        <f>IF(AC20+7&gt;112,AB20+1,AB20)</f>
        <v>17</v>
      </c>
      <c r="AC21">
        <f>IF(AC20+7&gt;112,AC20+7-112,AC20+7)</f>
        <v>8</v>
      </c>
    </row>
    <row r="22" spans="1:35" x14ac:dyDescent="0.25">
      <c r="A22" s="29">
        <f t="shared" si="0"/>
        <v>44956</v>
      </c>
      <c r="B22" s="1">
        <f t="shared" si="1"/>
        <v>71</v>
      </c>
      <c r="C22" s="1">
        <f t="shared" si="2"/>
        <v>12</v>
      </c>
      <c r="D22" s="34" t="s">
        <v>152</v>
      </c>
      <c r="E22" s="1" t="s">
        <v>65</v>
      </c>
      <c r="Y22">
        <f t="shared" si="3"/>
        <v>17</v>
      </c>
      <c r="Z22">
        <f t="shared" si="4"/>
        <v>38</v>
      </c>
      <c r="AB22">
        <f t="shared" ref="AB22:AB85" si="5">IF(AC21+7&gt;112,AB21+1,AB21)</f>
        <v>17</v>
      </c>
      <c r="AC22">
        <f t="shared" ref="AC22:AC85" si="6">IF(AC21+7&gt;112,AC21+7-112,AC21+7)</f>
        <v>15</v>
      </c>
      <c r="AG22" s="38">
        <v>0</v>
      </c>
      <c r="AH22">
        <v>17</v>
      </c>
      <c r="AI22">
        <v>6</v>
      </c>
    </row>
    <row r="23" spans="1:35" x14ac:dyDescent="0.25">
      <c r="A23" s="29">
        <f t="shared" si="0"/>
        <v>44963</v>
      </c>
      <c r="B23" s="1">
        <f t="shared" si="1"/>
        <v>71</v>
      </c>
      <c r="C23" s="1">
        <f t="shared" si="2"/>
        <v>13</v>
      </c>
      <c r="E23" s="1" t="s">
        <v>65</v>
      </c>
      <c r="Y23">
        <f t="shared" si="3"/>
        <v>17</v>
      </c>
      <c r="Z23">
        <f t="shared" si="4"/>
        <v>45</v>
      </c>
      <c r="AB23">
        <f t="shared" si="5"/>
        <v>17</v>
      </c>
      <c r="AC23">
        <f t="shared" si="6"/>
        <v>22</v>
      </c>
      <c r="AH23">
        <f>IF(AI22+7&gt;112,AH22+1,AH22)</f>
        <v>17</v>
      </c>
      <c r="AI23">
        <f>IF(AI22+7&gt;112,AI22+7-112,AI22+7)</f>
        <v>13</v>
      </c>
    </row>
    <row r="24" spans="1:35" x14ac:dyDescent="0.25">
      <c r="A24" s="29">
        <f t="shared" si="0"/>
        <v>44970</v>
      </c>
      <c r="B24" s="1">
        <f t="shared" si="1"/>
        <v>71</v>
      </c>
      <c r="C24" s="1">
        <f t="shared" si="2"/>
        <v>14</v>
      </c>
      <c r="E24" s="1" t="s">
        <v>65</v>
      </c>
      <c r="Y24">
        <f t="shared" si="3"/>
        <v>17</v>
      </c>
      <c r="Z24">
        <f t="shared" si="4"/>
        <v>52</v>
      </c>
      <c r="AB24">
        <f t="shared" si="5"/>
        <v>17</v>
      </c>
      <c r="AC24">
        <f t="shared" si="6"/>
        <v>29</v>
      </c>
      <c r="AH24">
        <f t="shared" ref="AH24:AH87" si="7">IF(AI23+7&gt;112,AH23+1,AH23)</f>
        <v>17</v>
      </c>
      <c r="AI24">
        <f t="shared" ref="AI24:AI87" si="8">IF(AI23+7&gt;112,AI23+7-112,AI23+7)</f>
        <v>20</v>
      </c>
    </row>
    <row r="25" spans="1:35" x14ac:dyDescent="0.25">
      <c r="A25" s="29">
        <f t="shared" si="0"/>
        <v>44977</v>
      </c>
      <c r="B25" s="1">
        <f t="shared" si="1"/>
        <v>71</v>
      </c>
      <c r="C25" s="1">
        <f t="shared" si="2"/>
        <v>15</v>
      </c>
      <c r="E25" s="1" t="s">
        <v>65</v>
      </c>
      <c r="Y25">
        <f t="shared" si="3"/>
        <v>17</v>
      </c>
      <c r="Z25">
        <f t="shared" si="4"/>
        <v>59</v>
      </c>
      <c r="AB25">
        <f t="shared" si="5"/>
        <v>17</v>
      </c>
      <c r="AC25">
        <f t="shared" si="6"/>
        <v>36</v>
      </c>
      <c r="AH25">
        <f t="shared" si="7"/>
        <v>17</v>
      </c>
      <c r="AI25">
        <f t="shared" si="8"/>
        <v>27</v>
      </c>
    </row>
    <row r="26" spans="1:35" x14ac:dyDescent="0.25">
      <c r="A26" s="29">
        <f t="shared" si="0"/>
        <v>44984</v>
      </c>
      <c r="B26" s="1">
        <f t="shared" si="1"/>
        <v>71</v>
      </c>
      <c r="C26" s="1">
        <f t="shared" si="2"/>
        <v>16</v>
      </c>
      <c r="E26" s="1" t="s">
        <v>139</v>
      </c>
      <c r="Y26">
        <f t="shared" si="3"/>
        <v>17</v>
      </c>
      <c r="Z26">
        <f t="shared" si="4"/>
        <v>66</v>
      </c>
      <c r="AB26">
        <f t="shared" si="5"/>
        <v>17</v>
      </c>
      <c r="AC26">
        <f t="shared" si="6"/>
        <v>43</v>
      </c>
      <c r="AH26">
        <f t="shared" si="7"/>
        <v>17</v>
      </c>
      <c r="AI26">
        <f t="shared" si="8"/>
        <v>34</v>
      </c>
    </row>
    <row r="27" spans="1:35" x14ac:dyDescent="0.25">
      <c r="A27" s="29">
        <f t="shared" si="0"/>
        <v>44991</v>
      </c>
      <c r="B27" s="1">
        <f t="shared" si="1"/>
        <v>72</v>
      </c>
      <c r="C27" s="1">
        <f t="shared" si="2"/>
        <v>1</v>
      </c>
      <c r="E27" s="1" t="s">
        <v>139</v>
      </c>
      <c r="Y27">
        <f t="shared" si="3"/>
        <v>17</v>
      </c>
      <c r="Z27">
        <f t="shared" si="4"/>
        <v>73</v>
      </c>
      <c r="AB27">
        <f t="shared" si="5"/>
        <v>17</v>
      </c>
      <c r="AC27">
        <f t="shared" si="6"/>
        <v>50</v>
      </c>
      <c r="AH27">
        <f t="shared" si="7"/>
        <v>17</v>
      </c>
      <c r="AI27">
        <f t="shared" si="8"/>
        <v>41</v>
      </c>
    </row>
    <row r="28" spans="1:35" x14ac:dyDescent="0.25">
      <c r="A28" s="29">
        <f t="shared" si="0"/>
        <v>44998</v>
      </c>
      <c r="B28" s="1">
        <f t="shared" si="1"/>
        <v>72</v>
      </c>
      <c r="C28" s="1">
        <f t="shared" si="2"/>
        <v>2</v>
      </c>
      <c r="E28" s="1" t="s">
        <v>139</v>
      </c>
      <c r="Y28">
        <f t="shared" si="3"/>
        <v>17</v>
      </c>
      <c r="Z28">
        <f t="shared" si="4"/>
        <v>80</v>
      </c>
      <c r="AB28">
        <f t="shared" si="5"/>
        <v>17</v>
      </c>
      <c r="AC28">
        <f t="shared" si="6"/>
        <v>57</v>
      </c>
      <c r="AH28">
        <f t="shared" si="7"/>
        <v>17</v>
      </c>
      <c r="AI28">
        <f t="shared" si="8"/>
        <v>48</v>
      </c>
    </row>
    <row r="29" spans="1:35" x14ac:dyDescent="0.25">
      <c r="A29" s="29">
        <f t="shared" si="0"/>
        <v>45005</v>
      </c>
      <c r="B29" s="1">
        <f t="shared" si="1"/>
        <v>72</v>
      </c>
      <c r="C29" s="1">
        <f t="shared" si="2"/>
        <v>3</v>
      </c>
      <c r="E29" s="1" t="s">
        <v>139</v>
      </c>
      <c r="Y29">
        <f t="shared" si="3"/>
        <v>17</v>
      </c>
      <c r="Z29">
        <f t="shared" si="4"/>
        <v>87</v>
      </c>
      <c r="AB29">
        <f t="shared" si="5"/>
        <v>17</v>
      </c>
      <c r="AC29">
        <f t="shared" si="6"/>
        <v>64</v>
      </c>
      <c r="AH29">
        <f t="shared" si="7"/>
        <v>17</v>
      </c>
      <c r="AI29">
        <f t="shared" si="8"/>
        <v>55</v>
      </c>
    </row>
    <row r="30" spans="1:35" x14ac:dyDescent="0.25">
      <c r="A30" s="29">
        <f t="shared" si="0"/>
        <v>45012</v>
      </c>
      <c r="B30" s="1">
        <f t="shared" si="1"/>
        <v>72</v>
      </c>
      <c r="C30" s="1">
        <f t="shared" si="2"/>
        <v>4</v>
      </c>
      <c r="D30" s="34" t="s">
        <v>144</v>
      </c>
      <c r="E30" s="1" t="s">
        <v>65</v>
      </c>
      <c r="Y30">
        <f t="shared" si="3"/>
        <v>17</v>
      </c>
      <c r="Z30">
        <f t="shared" si="4"/>
        <v>94</v>
      </c>
      <c r="AB30">
        <f t="shared" si="5"/>
        <v>17</v>
      </c>
      <c r="AC30">
        <f t="shared" si="6"/>
        <v>71</v>
      </c>
      <c r="AD30" s="38">
        <v>0</v>
      </c>
      <c r="AE30">
        <v>17</v>
      </c>
      <c r="AF30">
        <v>4</v>
      </c>
      <c r="AH30">
        <f t="shared" si="7"/>
        <v>17</v>
      </c>
      <c r="AI30">
        <f t="shared" si="8"/>
        <v>62</v>
      </c>
    </row>
    <row r="31" spans="1:35" x14ac:dyDescent="0.25">
      <c r="A31" s="29">
        <f t="shared" si="0"/>
        <v>45019</v>
      </c>
      <c r="B31" s="1">
        <f t="shared" si="1"/>
        <v>72</v>
      </c>
      <c r="C31" s="1">
        <f t="shared" si="2"/>
        <v>5</v>
      </c>
      <c r="E31" s="1" t="s">
        <v>65</v>
      </c>
      <c r="Y31">
        <f t="shared" si="3"/>
        <v>17</v>
      </c>
      <c r="Z31">
        <f t="shared" si="4"/>
        <v>101</v>
      </c>
      <c r="AB31">
        <f t="shared" si="5"/>
        <v>17</v>
      </c>
      <c r="AC31">
        <f t="shared" si="6"/>
        <v>78</v>
      </c>
      <c r="AE31">
        <f t="shared" ref="AE31:AE94" si="9">IF(AF30+7&gt;112,AE30+1,AE30)</f>
        <v>17</v>
      </c>
      <c r="AF31">
        <f t="shared" ref="AF31:AF94" si="10">IF(AF30+7&gt;112,AF30+7-112,AF30+7)</f>
        <v>11</v>
      </c>
      <c r="AH31">
        <f t="shared" si="7"/>
        <v>17</v>
      </c>
      <c r="AI31">
        <f t="shared" si="8"/>
        <v>69</v>
      </c>
    </row>
    <row r="32" spans="1:35" x14ac:dyDescent="0.25">
      <c r="A32" s="29">
        <f t="shared" si="0"/>
        <v>45026</v>
      </c>
      <c r="B32" s="1">
        <f t="shared" si="1"/>
        <v>72</v>
      </c>
      <c r="C32" s="1">
        <f t="shared" si="2"/>
        <v>6</v>
      </c>
      <c r="E32" s="1" t="s">
        <v>65</v>
      </c>
      <c r="Y32">
        <f t="shared" si="3"/>
        <v>17</v>
      </c>
      <c r="Z32">
        <f t="shared" si="4"/>
        <v>108</v>
      </c>
      <c r="AB32">
        <f t="shared" si="5"/>
        <v>17</v>
      </c>
      <c r="AC32">
        <f t="shared" si="6"/>
        <v>85</v>
      </c>
      <c r="AE32">
        <f t="shared" si="9"/>
        <v>17</v>
      </c>
      <c r="AF32">
        <f t="shared" si="10"/>
        <v>18</v>
      </c>
      <c r="AH32">
        <f t="shared" si="7"/>
        <v>17</v>
      </c>
      <c r="AI32">
        <f t="shared" si="8"/>
        <v>76</v>
      </c>
    </row>
    <row r="33" spans="1:35" x14ac:dyDescent="0.25">
      <c r="A33" s="29">
        <f t="shared" si="0"/>
        <v>45033</v>
      </c>
      <c r="B33" s="1">
        <f t="shared" si="1"/>
        <v>72</v>
      </c>
      <c r="C33" s="1">
        <f t="shared" si="2"/>
        <v>7</v>
      </c>
      <c r="E33" s="1" t="s">
        <v>65</v>
      </c>
      <c r="Y33">
        <f t="shared" si="3"/>
        <v>18</v>
      </c>
      <c r="Z33">
        <f t="shared" si="4"/>
        <v>3</v>
      </c>
      <c r="AB33">
        <f t="shared" si="5"/>
        <v>17</v>
      </c>
      <c r="AC33">
        <f t="shared" si="6"/>
        <v>92</v>
      </c>
      <c r="AE33">
        <f t="shared" si="9"/>
        <v>17</v>
      </c>
      <c r="AF33">
        <f t="shared" si="10"/>
        <v>25</v>
      </c>
      <c r="AH33">
        <f t="shared" si="7"/>
        <v>17</v>
      </c>
      <c r="AI33">
        <f t="shared" si="8"/>
        <v>83</v>
      </c>
    </row>
    <row r="34" spans="1:35" x14ac:dyDescent="0.25">
      <c r="A34" s="29">
        <f t="shared" si="0"/>
        <v>45040</v>
      </c>
      <c r="B34" s="1">
        <f t="shared" si="1"/>
        <v>72</v>
      </c>
      <c r="C34" s="1">
        <f t="shared" si="2"/>
        <v>8</v>
      </c>
      <c r="E34" s="1" t="s">
        <v>65</v>
      </c>
      <c r="Y34">
        <f t="shared" si="3"/>
        <v>18</v>
      </c>
      <c r="Z34">
        <f t="shared" si="4"/>
        <v>10</v>
      </c>
      <c r="AB34">
        <f t="shared" si="5"/>
        <v>17</v>
      </c>
      <c r="AC34">
        <f t="shared" si="6"/>
        <v>99</v>
      </c>
      <c r="AE34">
        <f t="shared" si="9"/>
        <v>17</v>
      </c>
      <c r="AF34">
        <f t="shared" si="10"/>
        <v>32</v>
      </c>
      <c r="AH34">
        <f t="shared" si="7"/>
        <v>17</v>
      </c>
      <c r="AI34">
        <f t="shared" si="8"/>
        <v>90</v>
      </c>
    </row>
    <row r="35" spans="1:35" x14ac:dyDescent="0.25">
      <c r="A35" s="29">
        <f t="shared" si="0"/>
        <v>45047</v>
      </c>
      <c r="B35" s="1">
        <f t="shared" si="1"/>
        <v>72</v>
      </c>
      <c r="C35" s="1">
        <f t="shared" si="2"/>
        <v>9</v>
      </c>
      <c r="E35" s="1" t="s">
        <v>65</v>
      </c>
      <c r="Y35">
        <f t="shared" si="3"/>
        <v>18</v>
      </c>
      <c r="Z35">
        <f t="shared" si="4"/>
        <v>17</v>
      </c>
      <c r="AB35">
        <f t="shared" si="5"/>
        <v>17</v>
      </c>
      <c r="AC35">
        <f t="shared" si="6"/>
        <v>106</v>
      </c>
      <c r="AE35">
        <f t="shared" si="9"/>
        <v>17</v>
      </c>
      <c r="AF35">
        <f t="shared" si="10"/>
        <v>39</v>
      </c>
      <c r="AH35">
        <f t="shared" si="7"/>
        <v>17</v>
      </c>
      <c r="AI35">
        <f t="shared" si="8"/>
        <v>97</v>
      </c>
    </row>
    <row r="36" spans="1:35" x14ac:dyDescent="0.25">
      <c r="A36" s="29">
        <f t="shared" si="0"/>
        <v>45054</v>
      </c>
      <c r="B36" s="1">
        <f t="shared" si="1"/>
        <v>72</v>
      </c>
      <c r="C36" s="1">
        <f t="shared" si="2"/>
        <v>10</v>
      </c>
      <c r="E36" s="1" t="s">
        <v>65</v>
      </c>
      <c r="Y36">
        <f t="shared" si="3"/>
        <v>18</v>
      </c>
      <c r="Z36">
        <f t="shared" si="4"/>
        <v>24</v>
      </c>
      <c r="AB36">
        <f t="shared" si="5"/>
        <v>18</v>
      </c>
      <c r="AC36">
        <f t="shared" si="6"/>
        <v>1</v>
      </c>
      <c r="AE36">
        <f t="shared" si="9"/>
        <v>17</v>
      </c>
      <c r="AF36">
        <f t="shared" si="10"/>
        <v>46</v>
      </c>
      <c r="AH36">
        <f t="shared" si="7"/>
        <v>17</v>
      </c>
      <c r="AI36">
        <f t="shared" si="8"/>
        <v>104</v>
      </c>
    </row>
    <row r="37" spans="1:35" x14ac:dyDescent="0.25">
      <c r="A37" s="29">
        <f t="shared" si="0"/>
        <v>45061</v>
      </c>
      <c r="B37" s="1">
        <f t="shared" si="1"/>
        <v>72</v>
      </c>
      <c r="C37" s="1">
        <f t="shared" si="2"/>
        <v>11</v>
      </c>
      <c r="Y37">
        <f t="shared" si="3"/>
        <v>18</v>
      </c>
      <c r="Z37">
        <f t="shared" si="4"/>
        <v>31</v>
      </c>
      <c r="AB37">
        <f t="shared" si="5"/>
        <v>18</v>
      </c>
      <c r="AC37">
        <f t="shared" si="6"/>
        <v>8</v>
      </c>
      <c r="AE37">
        <f t="shared" si="9"/>
        <v>17</v>
      </c>
      <c r="AF37">
        <f t="shared" si="10"/>
        <v>53</v>
      </c>
      <c r="AH37">
        <f t="shared" si="7"/>
        <v>17</v>
      </c>
      <c r="AI37">
        <f t="shared" si="8"/>
        <v>111</v>
      </c>
    </row>
    <row r="38" spans="1:35" x14ac:dyDescent="0.25">
      <c r="A38" s="29">
        <f t="shared" si="0"/>
        <v>45068</v>
      </c>
      <c r="B38" s="1">
        <f t="shared" si="1"/>
        <v>72</v>
      </c>
      <c r="C38" s="1">
        <f t="shared" si="2"/>
        <v>12</v>
      </c>
      <c r="Y38">
        <f t="shared" si="3"/>
        <v>18</v>
      </c>
      <c r="Z38">
        <f t="shared" si="4"/>
        <v>38</v>
      </c>
      <c r="AB38">
        <f t="shared" si="5"/>
        <v>18</v>
      </c>
      <c r="AC38">
        <f t="shared" si="6"/>
        <v>15</v>
      </c>
      <c r="AE38">
        <f t="shared" si="9"/>
        <v>17</v>
      </c>
      <c r="AF38">
        <f t="shared" si="10"/>
        <v>60</v>
      </c>
      <c r="AH38">
        <f t="shared" si="7"/>
        <v>18</v>
      </c>
      <c r="AI38">
        <f t="shared" si="8"/>
        <v>6</v>
      </c>
    </row>
    <row r="39" spans="1:35" x14ac:dyDescent="0.25">
      <c r="A39" s="29">
        <f t="shared" si="0"/>
        <v>45075</v>
      </c>
      <c r="B39" s="1">
        <f t="shared" si="1"/>
        <v>72</v>
      </c>
      <c r="C39" s="1">
        <f t="shared" si="2"/>
        <v>13</v>
      </c>
      <c r="Y39">
        <f t="shared" si="3"/>
        <v>18</v>
      </c>
      <c r="Z39">
        <f t="shared" si="4"/>
        <v>45</v>
      </c>
      <c r="AB39">
        <f t="shared" si="5"/>
        <v>18</v>
      </c>
      <c r="AC39">
        <f t="shared" si="6"/>
        <v>22</v>
      </c>
      <c r="AE39">
        <f t="shared" si="9"/>
        <v>17</v>
      </c>
      <c r="AF39">
        <f t="shared" si="10"/>
        <v>67</v>
      </c>
      <c r="AH39">
        <f t="shared" si="7"/>
        <v>18</v>
      </c>
      <c r="AI39">
        <f t="shared" si="8"/>
        <v>13</v>
      </c>
    </row>
    <row r="40" spans="1:35" x14ac:dyDescent="0.25">
      <c r="A40" s="29">
        <f t="shared" si="0"/>
        <v>45082</v>
      </c>
      <c r="B40" s="1">
        <f t="shared" si="1"/>
        <v>72</v>
      </c>
      <c r="C40" s="1">
        <f t="shared" si="2"/>
        <v>14</v>
      </c>
      <c r="Y40">
        <f t="shared" si="3"/>
        <v>18</v>
      </c>
      <c r="Z40">
        <f t="shared" si="4"/>
        <v>52</v>
      </c>
      <c r="AB40">
        <f t="shared" si="5"/>
        <v>18</v>
      </c>
      <c r="AC40">
        <f t="shared" si="6"/>
        <v>29</v>
      </c>
      <c r="AE40">
        <f t="shared" si="9"/>
        <v>17</v>
      </c>
      <c r="AF40">
        <f t="shared" si="10"/>
        <v>74</v>
      </c>
      <c r="AH40">
        <f t="shared" si="7"/>
        <v>18</v>
      </c>
      <c r="AI40">
        <f t="shared" si="8"/>
        <v>20</v>
      </c>
    </row>
    <row r="41" spans="1:35" x14ac:dyDescent="0.25">
      <c r="A41" s="29">
        <f t="shared" si="0"/>
        <v>45089</v>
      </c>
      <c r="B41" s="1">
        <f t="shared" si="1"/>
        <v>72</v>
      </c>
      <c r="C41" s="1">
        <f t="shared" si="2"/>
        <v>15</v>
      </c>
      <c r="D41" s="34" t="s">
        <v>140</v>
      </c>
      <c r="Y41">
        <f t="shared" si="3"/>
        <v>18</v>
      </c>
      <c r="Z41">
        <f t="shared" si="4"/>
        <v>59</v>
      </c>
      <c r="AB41">
        <f t="shared" si="5"/>
        <v>18</v>
      </c>
      <c r="AC41">
        <f t="shared" si="6"/>
        <v>36</v>
      </c>
      <c r="AE41">
        <f t="shared" si="9"/>
        <v>17</v>
      </c>
      <c r="AF41">
        <f t="shared" si="10"/>
        <v>81</v>
      </c>
      <c r="AH41">
        <f t="shared" si="7"/>
        <v>18</v>
      </c>
      <c r="AI41">
        <f t="shared" si="8"/>
        <v>27</v>
      </c>
    </row>
    <row r="42" spans="1:35" x14ac:dyDescent="0.25">
      <c r="A42" s="29">
        <f t="shared" si="0"/>
        <v>45096</v>
      </c>
      <c r="B42" s="1">
        <f t="shared" si="1"/>
        <v>72</v>
      </c>
      <c r="C42" s="1">
        <f t="shared" si="2"/>
        <v>16</v>
      </c>
      <c r="Y42">
        <f t="shared" si="3"/>
        <v>18</v>
      </c>
      <c r="Z42">
        <f t="shared" si="4"/>
        <v>66</v>
      </c>
      <c r="AB42">
        <f t="shared" si="5"/>
        <v>18</v>
      </c>
      <c r="AC42">
        <f t="shared" si="6"/>
        <v>43</v>
      </c>
      <c r="AE42">
        <f t="shared" si="9"/>
        <v>17</v>
      </c>
      <c r="AF42">
        <f t="shared" si="10"/>
        <v>88</v>
      </c>
      <c r="AH42">
        <f t="shared" si="7"/>
        <v>18</v>
      </c>
      <c r="AI42">
        <f t="shared" si="8"/>
        <v>34</v>
      </c>
    </row>
    <row r="43" spans="1:35" x14ac:dyDescent="0.25">
      <c r="A43" s="29">
        <f t="shared" si="0"/>
        <v>45103</v>
      </c>
      <c r="B43" s="1">
        <f t="shared" si="1"/>
        <v>73</v>
      </c>
      <c r="C43" s="1">
        <f t="shared" si="2"/>
        <v>1</v>
      </c>
      <c r="Y43">
        <f t="shared" si="3"/>
        <v>18</v>
      </c>
      <c r="Z43">
        <f t="shared" si="4"/>
        <v>73</v>
      </c>
      <c r="AB43">
        <f t="shared" si="5"/>
        <v>18</v>
      </c>
      <c r="AC43">
        <f t="shared" si="6"/>
        <v>50</v>
      </c>
      <c r="AE43">
        <f t="shared" si="9"/>
        <v>17</v>
      </c>
      <c r="AF43">
        <f t="shared" si="10"/>
        <v>95</v>
      </c>
      <c r="AH43">
        <f t="shared" si="7"/>
        <v>18</v>
      </c>
      <c r="AI43">
        <f t="shared" si="8"/>
        <v>41</v>
      </c>
    </row>
    <row r="44" spans="1:35" x14ac:dyDescent="0.25">
      <c r="A44" s="29">
        <f t="shared" si="0"/>
        <v>45110</v>
      </c>
      <c r="B44" s="1">
        <f t="shared" si="1"/>
        <v>73</v>
      </c>
      <c r="C44" s="1">
        <f t="shared" si="2"/>
        <v>2</v>
      </c>
      <c r="Y44">
        <f t="shared" si="3"/>
        <v>18</v>
      </c>
      <c r="Z44">
        <f t="shared" si="4"/>
        <v>80</v>
      </c>
      <c r="AB44">
        <f t="shared" si="5"/>
        <v>18</v>
      </c>
      <c r="AC44">
        <f t="shared" si="6"/>
        <v>57</v>
      </c>
      <c r="AE44">
        <f t="shared" si="9"/>
        <v>17</v>
      </c>
      <c r="AF44">
        <f t="shared" si="10"/>
        <v>102</v>
      </c>
      <c r="AH44">
        <f t="shared" si="7"/>
        <v>18</v>
      </c>
      <c r="AI44">
        <f t="shared" si="8"/>
        <v>48</v>
      </c>
    </row>
    <row r="45" spans="1:35" x14ac:dyDescent="0.25">
      <c r="A45" s="29">
        <f t="shared" si="0"/>
        <v>45117</v>
      </c>
      <c r="B45" s="1">
        <f t="shared" si="1"/>
        <v>73</v>
      </c>
      <c r="C45" s="1">
        <f t="shared" si="2"/>
        <v>3</v>
      </c>
      <c r="Y45">
        <f t="shared" si="3"/>
        <v>18</v>
      </c>
      <c r="Z45">
        <f t="shared" si="4"/>
        <v>87</v>
      </c>
      <c r="AB45">
        <f t="shared" si="5"/>
        <v>18</v>
      </c>
      <c r="AC45">
        <f t="shared" si="6"/>
        <v>64</v>
      </c>
      <c r="AE45">
        <f t="shared" si="9"/>
        <v>17</v>
      </c>
      <c r="AF45">
        <f t="shared" si="10"/>
        <v>109</v>
      </c>
      <c r="AH45">
        <f t="shared" si="7"/>
        <v>18</v>
      </c>
      <c r="AI45">
        <f t="shared" si="8"/>
        <v>55</v>
      </c>
    </row>
    <row r="46" spans="1:35" x14ac:dyDescent="0.25">
      <c r="A46" s="29">
        <f t="shared" si="0"/>
        <v>45124</v>
      </c>
      <c r="B46" s="1">
        <f t="shared" si="1"/>
        <v>73</v>
      </c>
      <c r="C46" s="1">
        <f t="shared" si="2"/>
        <v>4</v>
      </c>
      <c r="Y46">
        <f t="shared" si="3"/>
        <v>18</v>
      </c>
      <c r="Z46">
        <f t="shared" si="4"/>
        <v>94</v>
      </c>
      <c r="AB46">
        <f t="shared" si="5"/>
        <v>18</v>
      </c>
      <c r="AC46">
        <f t="shared" si="6"/>
        <v>71</v>
      </c>
      <c r="AE46">
        <f t="shared" si="9"/>
        <v>18</v>
      </c>
      <c r="AF46">
        <f t="shared" si="10"/>
        <v>4</v>
      </c>
      <c r="AH46">
        <f t="shared" si="7"/>
        <v>18</v>
      </c>
      <c r="AI46">
        <f t="shared" si="8"/>
        <v>62</v>
      </c>
    </row>
    <row r="47" spans="1:35" x14ac:dyDescent="0.25">
      <c r="A47" s="29">
        <f t="shared" si="0"/>
        <v>45131</v>
      </c>
      <c r="B47" s="1">
        <f t="shared" si="1"/>
        <v>73</v>
      </c>
      <c r="C47" s="1">
        <f t="shared" si="2"/>
        <v>5</v>
      </c>
      <c r="Y47">
        <f t="shared" si="3"/>
        <v>18</v>
      </c>
      <c r="Z47">
        <f t="shared" si="4"/>
        <v>101</v>
      </c>
      <c r="AB47">
        <f t="shared" si="5"/>
        <v>18</v>
      </c>
      <c r="AC47">
        <f t="shared" si="6"/>
        <v>78</v>
      </c>
      <c r="AE47">
        <f t="shared" si="9"/>
        <v>18</v>
      </c>
      <c r="AF47">
        <f t="shared" si="10"/>
        <v>11</v>
      </c>
      <c r="AH47">
        <f t="shared" si="7"/>
        <v>18</v>
      </c>
      <c r="AI47">
        <f t="shared" si="8"/>
        <v>69</v>
      </c>
    </row>
    <row r="48" spans="1:35" x14ac:dyDescent="0.25">
      <c r="A48" s="29">
        <f t="shared" si="0"/>
        <v>45138</v>
      </c>
      <c r="B48" s="1">
        <f t="shared" si="1"/>
        <v>73</v>
      </c>
      <c r="C48" s="1">
        <f t="shared" si="2"/>
        <v>6</v>
      </c>
      <c r="Y48">
        <f t="shared" si="3"/>
        <v>18</v>
      </c>
      <c r="Z48">
        <f t="shared" si="4"/>
        <v>108</v>
      </c>
      <c r="AB48">
        <f t="shared" si="5"/>
        <v>18</v>
      </c>
      <c r="AC48">
        <f t="shared" si="6"/>
        <v>85</v>
      </c>
      <c r="AE48">
        <f t="shared" si="9"/>
        <v>18</v>
      </c>
      <c r="AF48">
        <f t="shared" si="10"/>
        <v>18</v>
      </c>
      <c r="AH48">
        <f t="shared" si="7"/>
        <v>18</v>
      </c>
      <c r="AI48">
        <f t="shared" si="8"/>
        <v>76</v>
      </c>
    </row>
    <row r="49" spans="1:35" x14ac:dyDescent="0.25">
      <c r="A49" s="29">
        <f t="shared" si="0"/>
        <v>45145</v>
      </c>
      <c r="B49" s="1">
        <f t="shared" si="1"/>
        <v>73</v>
      </c>
      <c r="C49" s="1">
        <f t="shared" si="2"/>
        <v>7</v>
      </c>
      <c r="Y49">
        <f t="shared" si="3"/>
        <v>19</v>
      </c>
      <c r="Z49">
        <f t="shared" si="4"/>
        <v>3</v>
      </c>
      <c r="AB49">
        <f t="shared" si="5"/>
        <v>18</v>
      </c>
      <c r="AC49">
        <f t="shared" si="6"/>
        <v>92</v>
      </c>
      <c r="AE49">
        <f t="shared" si="9"/>
        <v>18</v>
      </c>
      <c r="AF49">
        <f t="shared" si="10"/>
        <v>25</v>
      </c>
      <c r="AH49">
        <f t="shared" si="7"/>
        <v>18</v>
      </c>
      <c r="AI49">
        <f t="shared" si="8"/>
        <v>83</v>
      </c>
    </row>
    <row r="50" spans="1:35" x14ac:dyDescent="0.25">
      <c r="A50" s="29">
        <f t="shared" si="0"/>
        <v>45152</v>
      </c>
      <c r="B50" s="1">
        <f t="shared" si="1"/>
        <v>73</v>
      </c>
      <c r="C50" s="1">
        <f t="shared" si="2"/>
        <v>8</v>
      </c>
      <c r="Y50">
        <f t="shared" si="3"/>
        <v>19</v>
      </c>
      <c r="Z50">
        <f t="shared" si="4"/>
        <v>10</v>
      </c>
      <c r="AB50">
        <f t="shared" si="5"/>
        <v>18</v>
      </c>
      <c r="AC50">
        <f t="shared" si="6"/>
        <v>99</v>
      </c>
      <c r="AE50">
        <f t="shared" si="9"/>
        <v>18</v>
      </c>
      <c r="AF50">
        <f t="shared" si="10"/>
        <v>32</v>
      </c>
      <c r="AH50">
        <f t="shared" si="7"/>
        <v>18</v>
      </c>
      <c r="AI50">
        <f t="shared" si="8"/>
        <v>90</v>
      </c>
    </row>
    <row r="51" spans="1:35" x14ac:dyDescent="0.25">
      <c r="A51" s="29">
        <f t="shared" si="0"/>
        <v>45159</v>
      </c>
      <c r="B51" s="1">
        <f t="shared" si="1"/>
        <v>73</v>
      </c>
      <c r="C51" s="1">
        <f t="shared" si="2"/>
        <v>9</v>
      </c>
      <c r="Y51">
        <f t="shared" si="3"/>
        <v>19</v>
      </c>
      <c r="Z51">
        <f t="shared" si="4"/>
        <v>17</v>
      </c>
      <c r="AB51">
        <f t="shared" si="5"/>
        <v>18</v>
      </c>
      <c r="AC51">
        <f t="shared" si="6"/>
        <v>106</v>
      </c>
      <c r="AE51">
        <f t="shared" si="9"/>
        <v>18</v>
      </c>
      <c r="AF51">
        <f t="shared" si="10"/>
        <v>39</v>
      </c>
      <c r="AH51">
        <f t="shared" si="7"/>
        <v>18</v>
      </c>
      <c r="AI51">
        <f t="shared" si="8"/>
        <v>97</v>
      </c>
    </row>
    <row r="52" spans="1:35" x14ac:dyDescent="0.25">
      <c r="A52" s="29">
        <f t="shared" si="0"/>
        <v>45166</v>
      </c>
      <c r="B52" s="1">
        <f t="shared" si="1"/>
        <v>73</v>
      </c>
      <c r="C52" s="1">
        <f t="shared" si="2"/>
        <v>10</v>
      </c>
      <c r="Y52">
        <f t="shared" si="3"/>
        <v>19</v>
      </c>
      <c r="Z52">
        <f t="shared" si="4"/>
        <v>24</v>
      </c>
      <c r="AB52">
        <f t="shared" si="5"/>
        <v>19</v>
      </c>
      <c r="AC52">
        <f t="shared" si="6"/>
        <v>1</v>
      </c>
      <c r="AE52">
        <f t="shared" si="9"/>
        <v>18</v>
      </c>
      <c r="AF52">
        <f t="shared" si="10"/>
        <v>46</v>
      </c>
      <c r="AH52">
        <f t="shared" si="7"/>
        <v>18</v>
      </c>
      <c r="AI52">
        <f t="shared" si="8"/>
        <v>104</v>
      </c>
    </row>
    <row r="53" spans="1:35" x14ac:dyDescent="0.25">
      <c r="A53" s="29">
        <f t="shared" si="0"/>
        <v>45173</v>
      </c>
      <c r="B53" s="1">
        <f t="shared" si="1"/>
        <v>73</v>
      </c>
      <c r="C53" s="1">
        <f t="shared" si="2"/>
        <v>11</v>
      </c>
      <c r="Y53">
        <f t="shared" si="3"/>
        <v>19</v>
      </c>
      <c r="Z53">
        <f t="shared" si="4"/>
        <v>31</v>
      </c>
      <c r="AB53">
        <f t="shared" si="5"/>
        <v>19</v>
      </c>
      <c r="AC53">
        <f t="shared" si="6"/>
        <v>8</v>
      </c>
      <c r="AE53">
        <f t="shared" si="9"/>
        <v>18</v>
      </c>
      <c r="AF53">
        <f t="shared" si="10"/>
        <v>53</v>
      </c>
      <c r="AH53">
        <f t="shared" si="7"/>
        <v>18</v>
      </c>
      <c r="AI53">
        <f t="shared" si="8"/>
        <v>111</v>
      </c>
    </row>
    <row r="54" spans="1:35" x14ac:dyDescent="0.25">
      <c r="A54" s="29">
        <f t="shared" si="0"/>
        <v>45180</v>
      </c>
      <c r="B54" s="1">
        <f t="shared" si="1"/>
        <v>73</v>
      </c>
      <c r="C54" s="1">
        <f t="shared" si="2"/>
        <v>12</v>
      </c>
      <c r="Y54">
        <f t="shared" si="3"/>
        <v>19</v>
      </c>
      <c r="Z54">
        <f t="shared" si="4"/>
        <v>38</v>
      </c>
      <c r="AB54">
        <f t="shared" si="5"/>
        <v>19</v>
      </c>
      <c r="AC54">
        <f t="shared" si="6"/>
        <v>15</v>
      </c>
      <c r="AE54">
        <f t="shared" si="9"/>
        <v>18</v>
      </c>
      <c r="AF54">
        <f t="shared" si="10"/>
        <v>60</v>
      </c>
      <c r="AH54">
        <f t="shared" si="7"/>
        <v>19</v>
      </c>
      <c r="AI54">
        <f t="shared" si="8"/>
        <v>6</v>
      </c>
    </row>
    <row r="55" spans="1:35" x14ac:dyDescent="0.25">
      <c r="A55" s="29">
        <f t="shared" si="0"/>
        <v>45187</v>
      </c>
      <c r="B55" s="1">
        <f t="shared" si="1"/>
        <v>73</v>
      </c>
      <c r="C55" s="1">
        <f t="shared" si="2"/>
        <v>13</v>
      </c>
      <c r="Y55">
        <f t="shared" si="3"/>
        <v>19</v>
      </c>
      <c r="Z55">
        <f t="shared" si="4"/>
        <v>45</v>
      </c>
      <c r="AB55">
        <f t="shared" si="5"/>
        <v>19</v>
      </c>
      <c r="AC55">
        <f t="shared" si="6"/>
        <v>22</v>
      </c>
      <c r="AE55">
        <f t="shared" si="9"/>
        <v>18</v>
      </c>
      <c r="AF55">
        <f t="shared" si="10"/>
        <v>67</v>
      </c>
      <c r="AH55">
        <f t="shared" si="7"/>
        <v>19</v>
      </c>
      <c r="AI55">
        <f t="shared" si="8"/>
        <v>13</v>
      </c>
    </row>
    <row r="56" spans="1:35" x14ac:dyDescent="0.25">
      <c r="A56" s="29">
        <f t="shared" si="0"/>
        <v>45194</v>
      </c>
      <c r="B56" s="1">
        <f t="shared" si="1"/>
        <v>73</v>
      </c>
      <c r="C56" s="1">
        <f t="shared" si="2"/>
        <v>14</v>
      </c>
      <c r="Y56">
        <f t="shared" si="3"/>
        <v>19</v>
      </c>
      <c r="Z56">
        <f t="shared" si="4"/>
        <v>52</v>
      </c>
      <c r="AB56">
        <f t="shared" si="5"/>
        <v>19</v>
      </c>
      <c r="AC56">
        <f t="shared" si="6"/>
        <v>29</v>
      </c>
      <c r="AE56">
        <f t="shared" si="9"/>
        <v>18</v>
      </c>
      <c r="AF56">
        <f t="shared" si="10"/>
        <v>74</v>
      </c>
      <c r="AH56">
        <f t="shared" si="7"/>
        <v>19</v>
      </c>
      <c r="AI56">
        <f t="shared" si="8"/>
        <v>20</v>
      </c>
    </row>
    <row r="57" spans="1:35" x14ac:dyDescent="0.25">
      <c r="A57" s="29">
        <f t="shared" si="0"/>
        <v>45201</v>
      </c>
      <c r="B57" s="1">
        <f t="shared" si="1"/>
        <v>73</v>
      </c>
      <c r="C57" s="1">
        <f t="shared" si="2"/>
        <v>15</v>
      </c>
      <c r="Y57">
        <f t="shared" si="3"/>
        <v>19</v>
      </c>
      <c r="Z57">
        <f t="shared" si="4"/>
        <v>59</v>
      </c>
      <c r="AB57">
        <f t="shared" si="5"/>
        <v>19</v>
      </c>
      <c r="AC57">
        <f t="shared" si="6"/>
        <v>36</v>
      </c>
      <c r="AE57">
        <f t="shared" si="9"/>
        <v>18</v>
      </c>
      <c r="AF57">
        <f t="shared" si="10"/>
        <v>81</v>
      </c>
      <c r="AH57">
        <f t="shared" si="7"/>
        <v>19</v>
      </c>
      <c r="AI57">
        <f t="shared" si="8"/>
        <v>27</v>
      </c>
    </row>
    <row r="58" spans="1:35" x14ac:dyDescent="0.25">
      <c r="A58" s="29">
        <f t="shared" si="0"/>
        <v>45208</v>
      </c>
      <c r="B58" s="1">
        <f t="shared" si="1"/>
        <v>73</v>
      </c>
      <c r="C58" s="1">
        <f t="shared" si="2"/>
        <v>16</v>
      </c>
      <c r="Y58">
        <f t="shared" si="3"/>
        <v>19</v>
      </c>
      <c r="Z58">
        <f t="shared" si="4"/>
        <v>66</v>
      </c>
      <c r="AB58">
        <f t="shared" si="5"/>
        <v>19</v>
      </c>
      <c r="AC58">
        <f t="shared" si="6"/>
        <v>43</v>
      </c>
      <c r="AE58">
        <f t="shared" si="9"/>
        <v>18</v>
      </c>
      <c r="AF58">
        <f t="shared" si="10"/>
        <v>88</v>
      </c>
      <c r="AH58">
        <f t="shared" si="7"/>
        <v>19</v>
      </c>
      <c r="AI58">
        <f t="shared" si="8"/>
        <v>34</v>
      </c>
    </row>
    <row r="59" spans="1:35" x14ac:dyDescent="0.25">
      <c r="A59" s="29">
        <f t="shared" si="0"/>
        <v>45215</v>
      </c>
      <c r="B59" s="1">
        <f t="shared" si="1"/>
        <v>74</v>
      </c>
      <c r="C59" s="1">
        <f t="shared" si="2"/>
        <v>1</v>
      </c>
      <c r="Y59">
        <f t="shared" si="3"/>
        <v>19</v>
      </c>
      <c r="Z59">
        <f t="shared" si="4"/>
        <v>73</v>
      </c>
      <c r="AB59">
        <f t="shared" si="5"/>
        <v>19</v>
      </c>
      <c r="AC59">
        <f t="shared" si="6"/>
        <v>50</v>
      </c>
      <c r="AE59">
        <f t="shared" si="9"/>
        <v>18</v>
      </c>
      <c r="AF59">
        <f t="shared" si="10"/>
        <v>95</v>
      </c>
      <c r="AH59">
        <f t="shared" si="7"/>
        <v>19</v>
      </c>
      <c r="AI59">
        <f t="shared" si="8"/>
        <v>41</v>
      </c>
    </row>
    <row r="60" spans="1:35" x14ac:dyDescent="0.25">
      <c r="A60" s="29">
        <f t="shared" si="0"/>
        <v>45222</v>
      </c>
      <c r="B60" s="1">
        <f t="shared" si="1"/>
        <v>74</v>
      </c>
      <c r="C60" s="1">
        <f t="shared" si="2"/>
        <v>2</v>
      </c>
      <c r="Y60">
        <f t="shared" si="3"/>
        <v>19</v>
      </c>
      <c r="Z60">
        <f t="shared" si="4"/>
        <v>80</v>
      </c>
      <c r="AB60">
        <f t="shared" si="5"/>
        <v>19</v>
      </c>
      <c r="AC60">
        <f t="shared" si="6"/>
        <v>57</v>
      </c>
      <c r="AE60">
        <f t="shared" si="9"/>
        <v>18</v>
      </c>
      <c r="AF60">
        <f t="shared" si="10"/>
        <v>102</v>
      </c>
      <c r="AH60">
        <f t="shared" si="7"/>
        <v>19</v>
      </c>
      <c r="AI60">
        <f t="shared" si="8"/>
        <v>48</v>
      </c>
    </row>
    <row r="61" spans="1:35" x14ac:dyDescent="0.25">
      <c r="A61" s="29">
        <f t="shared" si="0"/>
        <v>45229</v>
      </c>
      <c r="B61" s="1">
        <f t="shared" si="1"/>
        <v>74</v>
      </c>
      <c r="C61" s="1">
        <f t="shared" si="2"/>
        <v>3</v>
      </c>
      <c r="Y61">
        <f t="shared" si="3"/>
        <v>19</v>
      </c>
      <c r="Z61">
        <f t="shared" si="4"/>
        <v>87</v>
      </c>
      <c r="AB61">
        <f t="shared" si="5"/>
        <v>19</v>
      </c>
      <c r="AC61">
        <f t="shared" si="6"/>
        <v>64</v>
      </c>
      <c r="AE61">
        <f t="shared" si="9"/>
        <v>18</v>
      </c>
      <c r="AF61">
        <f t="shared" si="10"/>
        <v>109</v>
      </c>
      <c r="AH61">
        <f t="shared" si="7"/>
        <v>19</v>
      </c>
      <c r="AI61">
        <f t="shared" si="8"/>
        <v>55</v>
      </c>
    </row>
    <row r="62" spans="1:35" x14ac:dyDescent="0.25">
      <c r="A62" s="29">
        <f t="shared" si="0"/>
        <v>45236</v>
      </c>
      <c r="B62" s="1">
        <f t="shared" si="1"/>
        <v>74</v>
      </c>
      <c r="C62" s="1">
        <f t="shared" si="2"/>
        <v>4</v>
      </c>
      <c r="Y62">
        <f t="shared" si="3"/>
        <v>19</v>
      </c>
      <c r="Z62">
        <f t="shared" si="4"/>
        <v>94</v>
      </c>
      <c r="AB62">
        <f t="shared" si="5"/>
        <v>19</v>
      </c>
      <c r="AC62">
        <f t="shared" si="6"/>
        <v>71</v>
      </c>
      <c r="AE62">
        <f t="shared" si="9"/>
        <v>19</v>
      </c>
      <c r="AF62">
        <f t="shared" si="10"/>
        <v>4</v>
      </c>
      <c r="AH62">
        <f t="shared" si="7"/>
        <v>19</v>
      </c>
      <c r="AI62">
        <f t="shared" si="8"/>
        <v>62</v>
      </c>
    </row>
    <row r="63" spans="1:35" x14ac:dyDescent="0.25">
      <c r="A63" s="29">
        <f t="shared" si="0"/>
        <v>45243</v>
      </c>
      <c r="B63" s="1">
        <f t="shared" si="1"/>
        <v>74</v>
      </c>
      <c r="C63" s="1">
        <f t="shared" si="2"/>
        <v>5</v>
      </c>
      <c r="Y63">
        <f t="shared" si="3"/>
        <v>19</v>
      </c>
      <c r="Z63">
        <f t="shared" si="4"/>
        <v>101</v>
      </c>
      <c r="AB63">
        <f t="shared" si="5"/>
        <v>19</v>
      </c>
      <c r="AC63">
        <f t="shared" si="6"/>
        <v>78</v>
      </c>
      <c r="AE63">
        <f t="shared" si="9"/>
        <v>19</v>
      </c>
      <c r="AF63">
        <f t="shared" si="10"/>
        <v>11</v>
      </c>
      <c r="AH63">
        <f t="shared" si="7"/>
        <v>19</v>
      </c>
      <c r="AI63">
        <f t="shared" si="8"/>
        <v>69</v>
      </c>
    </row>
    <row r="64" spans="1:35" x14ac:dyDescent="0.25">
      <c r="A64" s="29">
        <f t="shared" si="0"/>
        <v>45250</v>
      </c>
      <c r="B64" s="1">
        <f t="shared" si="1"/>
        <v>74</v>
      </c>
      <c r="C64" s="1">
        <f t="shared" si="2"/>
        <v>6</v>
      </c>
      <c r="Y64">
        <f t="shared" si="3"/>
        <v>19</v>
      </c>
      <c r="Z64">
        <f t="shared" si="4"/>
        <v>108</v>
      </c>
      <c r="AB64">
        <f t="shared" si="5"/>
        <v>19</v>
      </c>
      <c r="AC64">
        <f t="shared" si="6"/>
        <v>85</v>
      </c>
      <c r="AE64">
        <f t="shared" si="9"/>
        <v>19</v>
      </c>
      <c r="AF64">
        <f t="shared" si="10"/>
        <v>18</v>
      </c>
      <c r="AH64">
        <f t="shared" si="7"/>
        <v>19</v>
      </c>
      <c r="AI64">
        <f t="shared" si="8"/>
        <v>76</v>
      </c>
    </row>
    <row r="65" spans="1:35" x14ac:dyDescent="0.25">
      <c r="A65" s="29">
        <f t="shared" si="0"/>
        <v>45257</v>
      </c>
      <c r="B65" s="1">
        <f t="shared" si="1"/>
        <v>74</v>
      </c>
      <c r="C65" s="1">
        <f t="shared" si="2"/>
        <v>7</v>
      </c>
      <c r="Y65">
        <f t="shared" si="3"/>
        <v>20</v>
      </c>
      <c r="Z65">
        <f t="shared" si="4"/>
        <v>3</v>
      </c>
      <c r="AB65">
        <f t="shared" si="5"/>
        <v>19</v>
      </c>
      <c r="AC65">
        <f t="shared" si="6"/>
        <v>92</v>
      </c>
      <c r="AE65">
        <f t="shared" si="9"/>
        <v>19</v>
      </c>
      <c r="AF65">
        <f t="shared" si="10"/>
        <v>25</v>
      </c>
      <c r="AH65">
        <f t="shared" si="7"/>
        <v>19</v>
      </c>
      <c r="AI65">
        <f t="shared" si="8"/>
        <v>83</v>
      </c>
    </row>
    <row r="66" spans="1:35" x14ac:dyDescent="0.25">
      <c r="A66" s="29">
        <f t="shared" si="0"/>
        <v>45264</v>
      </c>
      <c r="B66" s="1">
        <f t="shared" si="1"/>
        <v>74</v>
      </c>
      <c r="C66" s="1">
        <f t="shared" si="2"/>
        <v>8</v>
      </c>
      <c r="Y66">
        <f t="shared" si="3"/>
        <v>20</v>
      </c>
      <c r="Z66">
        <f t="shared" si="4"/>
        <v>10</v>
      </c>
      <c r="AB66">
        <f t="shared" si="5"/>
        <v>19</v>
      </c>
      <c r="AC66">
        <f t="shared" si="6"/>
        <v>99</v>
      </c>
      <c r="AE66">
        <f t="shared" si="9"/>
        <v>19</v>
      </c>
      <c r="AF66">
        <f t="shared" si="10"/>
        <v>32</v>
      </c>
      <c r="AH66">
        <f t="shared" si="7"/>
        <v>19</v>
      </c>
      <c r="AI66">
        <f t="shared" si="8"/>
        <v>90</v>
      </c>
    </row>
    <row r="67" spans="1:35" x14ac:dyDescent="0.25">
      <c r="A67" s="29">
        <f t="shared" si="0"/>
        <v>45271</v>
      </c>
      <c r="B67" s="1">
        <f t="shared" si="1"/>
        <v>74</v>
      </c>
      <c r="C67" s="1">
        <f t="shared" si="2"/>
        <v>9</v>
      </c>
      <c r="Y67">
        <f t="shared" si="3"/>
        <v>20</v>
      </c>
      <c r="Z67">
        <f t="shared" si="4"/>
        <v>17</v>
      </c>
      <c r="AB67">
        <f t="shared" si="5"/>
        <v>19</v>
      </c>
      <c r="AC67">
        <f t="shared" si="6"/>
        <v>106</v>
      </c>
      <c r="AE67">
        <f t="shared" si="9"/>
        <v>19</v>
      </c>
      <c r="AF67">
        <f t="shared" si="10"/>
        <v>39</v>
      </c>
      <c r="AH67">
        <f t="shared" si="7"/>
        <v>19</v>
      </c>
      <c r="AI67">
        <f t="shared" si="8"/>
        <v>97</v>
      </c>
    </row>
    <row r="68" spans="1:35" x14ac:dyDescent="0.25">
      <c r="A68" s="29">
        <f t="shared" ref="A68:A131" si="11">A67+7</f>
        <v>45278</v>
      </c>
      <c r="B68" s="1">
        <f t="shared" ref="B68:B131" si="12">IF(C68=1,B67+1,B67)</f>
        <v>74</v>
      </c>
      <c r="C68" s="1">
        <f t="shared" ref="C68:C131" si="13">IF(C67+1&gt;16,1,C67+1)</f>
        <v>10</v>
      </c>
      <c r="Y68">
        <f t="shared" si="3"/>
        <v>20</v>
      </c>
      <c r="Z68">
        <f t="shared" si="4"/>
        <v>24</v>
      </c>
      <c r="AB68">
        <f t="shared" si="5"/>
        <v>20</v>
      </c>
      <c r="AC68">
        <f t="shared" si="6"/>
        <v>1</v>
      </c>
      <c r="AE68">
        <f t="shared" si="9"/>
        <v>19</v>
      </c>
      <c r="AF68">
        <f t="shared" si="10"/>
        <v>46</v>
      </c>
      <c r="AH68">
        <f t="shared" si="7"/>
        <v>19</v>
      </c>
      <c r="AI68">
        <f t="shared" si="8"/>
        <v>104</v>
      </c>
    </row>
    <row r="69" spans="1:35" x14ac:dyDescent="0.25">
      <c r="A69" s="29">
        <f t="shared" si="11"/>
        <v>45285</v>
      </c>
      <c r="B69" s="1">
        <f t="shared" si="12"/>
        <v>74</v>
      </c>
      <c r="C69" s="1">
        <f t="shared" si="13"/>
        <v>11</v>
      </c>
      <c r="Y69">
        <f t="shared" si="3"/>
        <v>20</v>
      </c>
      <c r="Z69">
        <f t="shared" si="4"/>
        <v>31</v>
      </c>
      <c r="AB69">
        <f t="shared" si="5"/>
        <v>20</v>
      </c>
      <c r="AC69">
        <f t="shared" si="6"/>
        <v>8</v>
      </c>
      <c r="AE69">
        <f t="shared" si="9"/>
        <v>19</v>
      </c>
      <c r="AF69">
        <f t="shared" si="10"/>
        <v>53</v>
      </c>
      <c r="AH69">
        <f t="shared" si="7"/>
        <v>19</v>
      </c>
      <c r="AI69">
        <f t="shared" si="8"/>
        <v>111</v>
      </c>
    </row>
    <row r="70" spans="1:35" x14ac:dyDescent="0.25">
      <c r="A70" s="29">
        <f t="shared" si="11"/>
        <v>45292</v>
      </c>
      <c r="B70" s="1">
        <f t="shared" si="12"/>
        <v>74</v>
      </c>
      <c r="C70" s="1">
        <f t="shared" si="13"/>
        <v>12</v>
      </c>
      <c r="Y70">
        <f t="shared" si="3"/>
        <v>20</v>
      </c>
      <c r="Z70">
        <f t="shared" si="4"/>
        <v>38</v>
      </c>
      <c r="AB70">
        <f t="shared" si="5"/>
        <v>20</v>
      </c>
      <c r="AC70">
        <f t="shared" si="6"/>
        <v>15</v>
      </c>
      <c r="AE70">
        <f t="shared" si="9"/>
        <v>19</v>
      </c>
      <c r="AF70">
        <f t="shared" si="10"/>
        <v>60</v>
      </c>
      <c r="AH70">
        <f t="shared" si="7"/>
        <v>20</v>
      </c>
      <c r="AI70">
        <f t="shared" si="8"/>
        <v>6</v>
      </c>
    </row>
    <row r="71" spans="1:35" x14ac:dyDescent="0.25">
      <c r="A71" s="29">
        <f t="shared" si="11"/>
        <v>45299</v>
      </c>
      <c r="B71" s="1">
        <f t="shared" si="12"/>
        <v>74</v>
      </c>
      <c r="C71" s="1">
        <f t="shared" si="13"/>
        <v>13</v>
      </c>
      <c r="Y71">
        <f t="shared" si="3"/>
        <v>20</v>
      </c>
      <c r="Z71">
        <f t="shared" si="4"/>
        <v>45</v>
      </c>
      <c r="AB71">
        <f t="shared" si="5"/>
        <v>20</v>
      </c>
      <c r="AC71">
        <f t="shared" si="6"/>
        <v>22</v>
      </c>
      <c r="AE71">
        <f t="shared" si="9"/>
        <v>19</v>
      </c>
      <c r="AF71">
        <f t="shared" si="10"/>
        <v>67</v>
      </c>
      <c r="AH71">
        <f t="shared" si="7"/>
        <v>20</v>
      </c>
      <c r="AI71">
        <f t="shared" si="8"/>
        <v>13</v>
      </c>
    </row>
    <row r="72" spans="1:35" x14ac:dyDescent="0.25">
      <c r="A72" s="29">
        <f t="shared" si="11"/>
        <v>45306</v>
      </c>
      <c r="B72" s="1">
        <f t="shared" si="12"/>
        <v>74</v>
      </c>
      <c r="C72" s="1">
        <f t="shared" si="13"/>
        <v>14</v>
      </c>
      <c r="Y72">
        <f t="shared" si="3"/>
        <v>20</v>
      </c>
      <c r="Z72">
        <f t="shared" si="4"/>
        <v>52</v>
      </c>
      <c r="AB72">
        <f t="shared" si="5"/>
        <v>20</v>
      </c>
      <c r="AC72">
        <f t="shared" si="6"/>
        <v>29</v>
      </c>
      <c r="AE72">
        <f t="shared" si="9"/>
        <v>19</v>
      </c>
      <c r="AF72">
        <f t="shared" si="10"/>
        <v>74</v>
      </c>
      <c r="AH72">
        <f t="shared" si="7"/>
        <v>20</v>
      </c>
      <c r="AI72">
        <f t="shared" si="8"/>
        <v>20</v>
      </c>
    </row>
    <row r="73" spans="1:35" x14ac:dyDescent="0.25">
      <c r="A73" s="29">
        <f t="shared" si="11"/>
        <v>45313</v>
      </c>
      <c r="B73" s="1">
        <f t="shared" si="12"/>
        <v>74</v>
      </c>
      <c r="C73" s="1">
        <f t="shared" si="13"/>
        <v>15</v>
      </c>
      <c r="Y73">
        <f t="shared" si="3"/>
        <v>20</v>
      </c>
      <c r="Z73">
        <f t="shared" si="4"/>
        <v>59</v>
      </c>
      <c r="AB73">
        <f t="shared" si="5"/>
        <v>20</v>
      </c>
      <c r="AC73">
        <f t="shared" si="6"/>
        <v>36</v>
      </c>
      <c r="AE73">
        <f t="shared" si="9"/>
        <v>19</v>
      </c>
      <c r="AF73">
        <f t="shared" si="10"/>
        <v>81</v>
      </c>
      <c r="AH73">
        <f t="shared" si="7"/>
        <v>20</v>
      </c>
      <c r="AI73">
        <f t="shared" si="8"/>
        <v>27</v>
      </c>
    </row>
    <row r="74" spans="1:35" x14ac:dyDescent="0.25">
      <c r="A74" s="29">
        <f t="shared" si="11"/>
        <v>45320</v>
      </c>
      <c r="B74" s="1">
        <f t="shared" si="12"/>
        <v>74</v>
      </c>
      <c r="C74" s="1">
        <f t="shared" si="13"/>
        <v>16</v>
      </c>
      <c r="Y74">
        <f t="shared" si="3"/>
        <v>20</v>
      </c>
      <c r="Z74">
        <f t="shared" si="4"/>
        <v>66</v>
      </c>
      <c r="AB74">
        <f t="shared" si="5"/>
        <v>20</v>
      </c>
      <c r="AC74">
        <f t="shared" si="6"/>
        <v>43</v>
      </c>
      <c r="AE74">
        <f t="shared" si="9"/>
        <v>19</v>
      </c>
      <c r="AF74">
        <f t="shared" si="10"/>
        <v>88</v>
      </c>
      <c r="AH74">
        <f t="shared" si="7"/>
        <v>20</v>
      </c>
      <c r="AI74">
        <f t="shared" si="8"/>
        <v>34</v>
      </c>
    </row>
    <row r="75" spans="1:35" x14ac:dyDescent="0.25">
      <c r="A75" s="29">
        <f t="shared" si="11"/>
        <v>45327</v>
      </c>
      <c r="B75" s="1">
        <f t="shared" si="12"/>
        <v>75</v>
      </c>
      <c r="C75" s="1">
        <f t="shared" si="13"/>
        <v>1</v>
      </c>
      <c r="Y75">
        <f t="shared" si="3"/>
        <v>20</v>
      </c>
      <c r="Z75">
        <f t="shared" si="4"/>
        <v>73</v>
      </c>
      <c r="AB75">
        <f t="shared" si="5"/>
        <v>20</v>
      </c>
      <c r="AC75">
        <f t="shared" si="6"/>
        <v>50</v>
      </c>
      <c r="AE75">
        <f t="shared" si="9"/>
        <v>19</v>
      </c>
      <c r="AF75">
        <f t="shared" si="10"/>
        <v>95</v>
      </c>
      <c r="AH75">
        <f t="shared" si="7"/>
        <v>20</v>
      </c>
      <c r="AI75">
        <f t="shared" si="8"/>
        <v>41</v>
      </c>
    </row>
    <row r="76" spans="1:35" x14ac:dyDescent="0.25">
      <c r="A76" s="29">
        <f t="shared" si="11"/>
        <v>45334</v>
      </c>
      <c r="B76" s="1">
        <f t="shared" si="12"/>
        <v>75</v>
      </c>
      <c r="C76" s="1">
        <f t="shared" si="13"/>
        <v>2</v>
      </c>
      <c r="Y76">
        <f t="shared" si="3"/>
        <v>20</v>
      </c>
      <c r="Z76">
        <f t="shared" si="4"/>
        <v>80</v>
      </c>
      <c r="AB76">
        <f t="shared" si="5"/>
        <v>20</v>
      </c>
      <c r="AC76">
        <f t="shared" si="6"/>
        <v>57</v>
      </c>
      <c r="AE76">
        <f t="shared" si="9"/>
        <v>19</v>
      </c>
      <c r="AF76">
        <f t="shared" si="10"/>
        <v>102</v>
      </c>
      <c r="AH76">
        <f t="shared" si="7"/>
        <v>20</v>
      </c>
      <c r="AI76">
        <f t="shared" si="8"/>
        <v>48</v>
      </c>
    </row>
    <row r="77" spans="1:35" x14ac:dyDescent="0.25">
      <c r="A77" s="29">
        <f t="shared" si="11"/>
        <v>45341</v>
      </c>
      <c r="B77" s="1">
        <f t="shared" si="12"/>
        <v>75</v>
      </c>
      <c r="C77" s="1">
        <f t="shared" si="13"/>
        <v>3</v>
      </c>
      <c r="Y77">
        <f t="shared" si="3"/>
        <v>20</v>
      </c>
      <c r="Z77">
        <f t="shared" si="4"/>
        <v>87</v>
      </c>
      <c r="AB77">
        <f t="shared" si="5"/>
        <v>20</v>
      </c>
      <c r="AC77">
        <f t="shared" si="6"/>
        <v>64</v>
      </c>
      <c r="AE77">
        <f t="shared" si="9"/>
        <v>19</v>
      </c>
      <c r="AF77">
        <f t="shared" si="10"/>
        <v>109</v>
      </c>
      <c r="AH77">
        <f t="shared" si="7"/>
        <v>20</v>
      </c>
      <c r="AI77">
        <f t="shared" si="8"/>
        <v>55</v>
      </c>
    </row>
    <row r="78" spans="1:35" x14ac:dyDescent="0.25">
      <c r="A78" s="29">
        <f t="shared" si="11"/>
        <v>45348</v>
      </c>
      <c r="B78" s="1">
        <f t="shared" si="12"/>
        <v>75</v>
      </c>
      <c r="C78" s="1">
        <f t="shared" si="13"/>
        <v>4</v>
      </c>
      <c r="Y78">
        <f t="shared" si="3"/>
        <v>20</v>
      </c>
      <c r="Z78">
        <f t="shared" si="4"/>
        <v>94</v>
      </c>
      <c r="AB78">
        <f t="shared" si="5"/>
        <v>20</v>
      </c>
      <c r="AC78">
        <f t="shared" si="6"/>
        <v>71</v>
      </c>
      <c r="AE78">
        <f t="shared" si="9"/>
        <v>20</v>
      </c>
      <c r="AF78">
        <f t="shared" si="10"/>
        <v>4</v>
      </c>
      <c r="AH78">
        <f t="shared" si="7"/>
        <v>20</v>
      </c>
      <c r="AI78">
        <f t="shared" si="8"/>
        <v>62</v>
      </c>
    </row>
    <row r="79" spans="1:35" x14ac:dyDescent="0.25">
      <c r="A79" s="29">
        <f t="shared" si="11"/>
        <v>45355</v>
      </c>
      <c r="B79" s="1">
        <f t="shared" si="12"/>
        <v>75</v>
      </c>
      <c r="C79" s="1">
        <f t="shared" si="13"/>
        <v>5</v>
      </c>
      <c r="Y79">
        <f t="shared" si="3"/>
        <v>20</v>
      </c>
      <c r="Z79">
        <f t="shared" si="4"/>
        <v>101</v>
      </c>
      <c r="AB79">
        <f t="shared" si="5"/>
        <v>20</v>
      </c>
      <c r="AC79">
        <f t="shared" si="6"/>
        <v>78</v>
      </c>
      <c r="AE79">
        <f t="shared" si="9"/>
        <v>20</v>
      </c>
      <c r="AF79">
        <f t="shared" si="10"/>
        <v>11</v>
      </c>
      <c r="AH79">
        <f t="shared" si="7"/>
        <v>20</v>
      </c>
      <c r="AI79">
        <f t="shared" si="8"/>
        <v>69</v>
      </c>
    </row>
    <row r="80" spans="1:35" x14ac:dyDescent="0.25">
      <c r="A80" s="29">
        <f t="shared" si="11"/>
        <v>45362</v>
      </c>
      <c r="B80" s="1">
        <f t="shared" si="12"/>
        <v>75</v>
      </c>
      <c r="C80" s="1">
        <f t="shared" si="13"/>
        <v>6</v>
      </c>
      <c r="Y80">
        <f t="shared" si="3"/>
        <v>20</v>
      </c>
      <c r="Z80">
        <f t="shared" si="4"/>
        <v>108</v>
      </c>
      <c r="AB80">
        <f t="shared" si="5"/>
        <v>20</v>
      </c>
      <c r="AC80">
        <f t="shared" si="6"/>
        <v>85</v>
      </c>
      <c r="AE80">
        <f t="shared" si="9"/>
        <v>20</v>
      </c>
      <c r="AF80">
        <f t="shared" si="10"/>
        <v>18</v>
      </c>
      <c r="AH80">
        <f t="shared" si="7"/>
        <v>20</v>
      </c>
      <c r="AI80">
        <f t="shared" si="8"/>
        <v>76</v>
      </c>
    </row>
    <row r="81" spans="1:35" x14ac:dyDescent="0.25">
      <c r="A81" s="29">
        <f t="shared" si="11"/>
        <v>45369</v>
      </c>
      <c r="B81" s="1">
        <f t="shared" si="12"/>
        <v>75</v>
      </c>
      <c r="C81" s="1">
        <f t="shared" si="13"/>
        <v>7</v>
      </c>
      <c r="Y81">
        <f t="shared" si="3"/>
        <v>21</v>
      </c>
      <c r="Z81">
        <f t="shared" si="4"/>
        <v>3</v>
      </c>
      <c r="AB81">
        <f t="shared" si="5"/>
        <v>20</v>
      </c>
      <c r="AC81">
        <f t="shared" si="6"/>
        <v>92</v>
      </c>
      <c r="AE81">
        <f t="shared" si="9"/>
        <v>20</v>
      </c>
      <c r="AF81">
        <f t="shared" si="10"/>
        <v>25</v>
      </c>
      <c r="AH81">
        <f t="shared" si="7"/>
        <v>20</v>
      </c>
      <c r="AI81">
        <f t="shared" si="8"/>
        <v>83</v>
      </c>
    </row>
    <row r="82" spans="1:35" x14ac:dyDescent="0.25">
      <c r="A82" s="29">
        <f t="shared" si="11"/>
        <v>45376</v>
      </c>
      <c r="B82" s="1">
        <f t="shared" si="12"/>
        <v>75</v>
      </c>
      <c r="C82" s="1">
        <f t="shared" si="13"/>
        <v>8</v>
      </c>
      <c r="Y82">
        <f t="shared" si="3"/>
        <v>21</v>
      </c>
      <c r="Z82">
        <f t="shared" si="4"/>
        <v>10</v>
      </c>
      <c r="AB82">
        <f t="shared" si="5"/>
        <v>20</v>
      </c>
      <c r="AC82">
        <f t="shared" si="6"/>
        <v>99</v>
      </c>
      <c r="AE82">
        <f t="shared" si="9"/>
        <v>20</v>
      </c>
      <c r="AF82">
        <f t="shared" si="10"/>
        <v>32</v>
      </c>
      <c r="AH82">
        <f t="shared" si="7"/>
        <v>20</v>
      </c>
      <c r="AI82">
        <f t="shared" si="8"/>
        <v>90</v>
      </c>
    </row>
    <row r="83" spans="1:35" x14ac:dyDescent="0.25">
      <c r="A83" s="29">
        <f t="shared" si="11"/>
        <v>45383</v>
      </c>
      <c r="B83" s="1">
        <f t="shared" si="12"/>
        <v>75</v>
      </c>
      <c r="C83" s="1">
        <f t="shared" si="13"/>
        <v>9</v>
      </c>
      <c r="Y83">
        <f t="shared" ref="Y83:Y146" si="14">IF(Z82+7&gt;112,Y82+1,Y82)</f>
        <v>21</v>
      </c>
      <c r="Z83">
        <f t="shared" ref="Z83:Z146" si="15">IF(Z82+7&gt;112,Z82+7-112,Z82+7)</f>
        <v>17</v>
      </c>
      <c r="AB83">
        <f t="shared" si="5"/>
        <v>20</v>
      </c>
      <c r="AC83">
        <f t="shared" si="6"/>
        <v>106</v>
      </c>
      <c r="AE83">
        <f t="shared" si="9"/>
        <v>20</v>
      </c>
      <c r="AF83">
        <f t="shared" si="10"/>
        <v>39</v>
      </c>
      <c r="AH83">
        <f t="shared" si="7"/>
        <v>20</v>
      </c>
      <c r="AI83">
        <f t="shared" si="8"/>
        <v>97</v>
      </c>
    </row>
    <row r="84" spans="1:35" x14ac:dyDescent="0.25">
      <c r="A84" s="29">
        <f t="shared" si="11"/>
        <v>45390</v>
      </c>
      <c r="B84" s="1">
        <f t="shared" si="12"/>
        <v>75</v>
      </c>
      <c r="C84" s="1">
        <f t="shared" si="13"/>
        <v>10</v>
      </c>
      <c r="Y84">
        <f t="shared" si="14"/>
        <v>21</v>
      </c>
      <c r="Z84">
        <f t="shared" si="15"/>
        <v>24</v>
      </c>
      <c r="AB84">
        <f t="shared" si="5"/>
        <v>21</v>
      </c>
      <c r="AC84">
        <f t="shared" si="6"/>
        <v>1</v>
      </c>
      <c r="AE84">
        <f t="shared" si="9"/>
        <v>20</v>
      </c>
      <c r="AF84">
        <f t="shared" si="10"/>
        <v>46</v>
      </c>
      <c r="AH84">
        <f t="shared" si="7"/>
        <v>20</v>
      </c>
      <c r="AI84">
        <f t="shared" si="8"/>
        <v>104</v>
      </c>
    </row>
    <row r="85" spans="1:35" x14ac:dyDescent="0.25">
      <c r="A85" s="29">
        <f t="shared" si="11"/>
        <v>45397</v>
      </c>
      <c r="B85" s="1">
        <f t="shared" si="12"/>
        <v>75</v>
      </c>
      <c r="C85" s="1">
        <f t="shared" si="13"/>
        <v>11</v>
      </c>
      <c r="Y85">
        <f t="shared" si="14"/>
        <v>21</v>
      </c>
      <c r="Z85">
        <f t="shared" si="15"/>
        <v>31</v>
      </c>
      <c r="AB85">
        <f t="shared" si="5"/>
        <v>21</v>
      </c>
      <c r="AC85">
        <f t="shared" si="6"/>
        <v>8</v>
      </c>
      <c r="AE85">
        <f t="shared" si="9"/>
        <v>20</v>
      </c>
      <c r="AF85">
        <f t="shared" si="10"/>
        <v>53</v>
      </c>
      <c r="AH85">
        <f t="shared" si="7"/>
        <v>20</v>
      </c>
      <c r="AI85">
        <f t="shared" si="8"/>
        <v>111</v>
      </c>
    </row>
    <row r="86" spans="1:35" x14ac:dyDescent="0.25">
      <c r="A86" s="29">
        <f t="shared" si="11"/>
        <v>45404</v>
      </c>
      <c r="B86" s="1">
        <f t="shared" si="12"/>
        <v>75</v>
      </c>
      <c r="C86" s="1">
        <f t="shared" si="13"/>
        <v>12</v>
      </c>
      <c r="Y86">
        <f t="shared" si="14"/>
        <v>21</v>
      </c>
      <c r="Z86">
        <f t="shared" si="15"/>
        <v>38</v>
      </c>
      <c r="AB86">
        <f t="shared" ref="AB86:AB149" si="16">IF(AC85+7&gt;112,AB85+1,AB85)</f>
        <v>21</v>
      </c>
      <c r="AC86">
        <f t="shared" ref="AC86:AC149" si="17">IF(AC85+7&gt;112,AC85+7-112,AC85+7)</f>
        <v>15</v>
      </c>
      <c r="AE86">
        <f t="shared" si="9"/>
        <v>20</v>
      </c>
      <c r="AF86">
        <f t="shared" si="10"/>
        <v>60</v>
      </c>
      <c r="AH86">
        <f t="shared" si="7"/>
        <v>21</v>
      </c>
      <c r="AI86">
        <f t="shared" si="8"/>
        <v>6</v>
      </c>
    </row>
    <row r="87" spans="1:35" x14ac:dyDescent="0.25">
      <c r="A87" s="29">
        <f t="shared" si="11"/>
        <v>45411</v>
      </c>
      <c r="B87" s="1">
        <f t="shared" si="12"/>
        <v>75</v>
      </c>
      <c r="C87" s="1">
        <f t="shared" si="13"/>
        <v>13</v>
      </c>
      <c r="Y87">
        <f t="shared" si="14"/>
        <v>21</v>
      </c>
      <c r="Z87">
        <f t="shared" si="15"/>
        <v>45</v>
      </c>
      <c r="AB87">
        <f t="shared" si="16"/>
        <v>21</v>
      </c>
      <c r="AC87">
        <f t="shared" si="17"/>
        <v>22</v>
      </c>
      <c r="AE87">
        <f t="shared" si="9"/>
        <v>20</v>
      </c>
      <c r="AF87">
        <f t="shared" si="10"/>
        <v>67</v>
      </c>
      <c r="AH87">
        <f t="shared" si="7"/>
        <v>21</v>
      </c>
      <c r="AI87">
        <f t="shared" si="8"/>
        <v>13</v>
      </c>
    </row>
    <row r="88" spans="1:35" x14ac:dyDescent="0.25">
      <c r="A88" s="29">
        <f t="shared" si="11"/>
        <v>45418</v>
      </c>
      <c r="B88" s="1">
        <f t="shared" si="12"/>
        <v>75</v>
      </c>
      <c r="C88" s="1">
        <f t="shared" si="13"/>
        <v>14</v>
      </c>
      <c r="Y88">
        <f t="shared" si="14"/>
        <v>21</v>
      </c>
      <c r="Z88">
        <f t="shared" si="15"/>
        <v>52</v>
      </c>
      <c r="AB88">
        <f t="shared" si="16"/>
        <v>21</v>
      </c>
      <c r="AC88">
        <f t="shared" si="17"/>
        <v>29</v>
      </c>
      <c r="AE88">
        <f t="shared" si="9"/>
        <v>20</v>
      </c>
      <c r="AF88">
        <f t="shared" si="10"/>
        <v>74</v>
      </c>
      <c r="AH88">
        <f t="shared" ref="AH88:AH151" si="18">IF(AI87+7&gt;112,AH87+1,AH87)</f>
        <v>21</v>
      </c>
      <c r="AI88">
        <f t="shared" ref="AI88:AI151" si="19">IF(AI87+7&gt;112,AI87+7-112,AI87+7)</f>
        <v>20</v>
      </c>
    </row>
    <row r="89" spans="1:35" x14ac:dyDescent="0.25">
      <c r="A89" s="29">
        <f t="shared" si="11"/>
        <v>45425</v>
      </c>
      <c r="B89" s="1">
        <f t="shared" si="12"/>
        <v>75</v>
      </c>
      <c r="C89" s="1">
        <f t="shared" si="13"/>
        <v>15</v>
      </c>
      <c r="Y89">
        <f t="shared" si="14"/>
        <v>21</v>
      </c>
      <c r="Z89">
        <f t="shared" si="15"/>
        <v>59</v>
      </c>
      <c r="AB89">
        <f t="shared" si="16"/>
        <v>21</v>
      </c>
      <c r="AC89">
        <f t="shared" si="17"/>
        <v>36</v>
      </c>
      <c r="AE89">
        <f t="shared" si="9"/>
        <v>20</v>
      </c>
      <c r="AF89">
        <f t="shared" si="10"/>
        <v>81</v>
      </c>
      <c r="AH89">
        <f t="shared" si="18"/>
        <v>21</v>
      </c>
      <c r="AI89">
        <f t="shared" si="19"/>
        <v>27</v>
      </c>
    </row>
    <row r="90" spans="1:35" x14ac:dyDescent="0.25">
      <c r="A90" s="29">
        <f t="shared" si="11"/>
        <v>45432</v>
      </c>
      <c r="B90" s="1">
        <f t="shared" si="12"/>
        <v>75</v>
      </c>
      <c r="C90" s="1">
        <f t="shared" si="13"/>
        <v>16</v>
      </c>
      <c r="Y90">
        <f t="shared" si="14"/>
        <v>21</v>
      </c>
      <c r="Z90">
        <f t="shared" si="15"/>
        <v>66</v>
      </c>
      <c r="AB90">
        <f t="shared" si="16"/>
        <v>21</v>
      </c>
      <c r="AC90">
        <f t="shared" si="17"/>
        <v>43</v>
      </c>
      <c r="AE90">
        <f t="shared" si="9"/>
        <v>20</v>
      </c>
      <c r="AF90">
        <f t="shared" si="10"/>
        <v>88</v>
      </c>
      <c r="AH90">
        <f t="shared" si="18"/>
        <v>21</v>
      </c>
      <c r="AI90">
        <f t="shared" si="19"/>
        <v>34</v>
      </c>
    </row>
    <row r="91" spans="1:35" x14ac:dyDescent="0.25">
      <c r="A91" s="29">
        <f t="shared" si="11"/>
        <v>45439</v>
      </c>
      <c r="B91" s="1">
        <f t="shared" si="12"/>
        <v>76</v>
      </c>
      <c r="C91" s="1">
        <f t="shared" si="13"/>
        <v>1</v>
      </c>
      <c r="Y91">
        <f t="shared" si="14"/>
        <v>21</v>
      </c>
      <c r="Z91">
        <f t="shared" si="15"/>
        <v>73</v>
      </c>
      <c r="AB91">
        <f t="shared" si="16"/>
        <v>21</v>
      </c>
      <c r="AC91">
        <f t="shared" si="17"/>
        <v>50</v>
      </c>
      <c r="AE91">
        <f t="shared" si="9"/>
        <v>20</v>
      </c>
      <c r="AF91">
        <f t="shared" si="10"/>
        <v>95</v>
      </c>
      <c r="AH91">
        <f t="shared" si="18"/>
        <v>21</v>
      </c>
      <c r="AI91">
        <f t="shared" si="19"/>
        <v>41</v>
      </c>
    </row>
    <row r="92" spans="1:35" x14ac:dyDescent="0.25">
      <c r="A92" s="29">
        <f t="shared" si="11"/>
        <v>45446</v>
      </c>
      <c r="B92" s="1">
        <f t="shared" si="12"/>
        <v>76</v>
      </c>
      <c r="C92" s="1">
        <f t="shared" si="13"/>
        <v>2</v>
      </c>
      <c r="Y92">
        <f t="shared" si="14"/>
        <v>21</v>
      </c>
      <c r="Z92">
        <f t="shared" si="15"/>
        <v>80</v>
      </c>
      <c r="AB92">
        <f t="shared" si="16"/>
        <v>21</v>
      </c>
      <c r="AC92">
        <f t="shared" si="17"/>
        <v>57</v>
      </c>
      <c r="AE92">
        <f t="shared" si="9"/>
        <v>20</v>
      </c>
      <c r="AF92">
        <f t="shared" si="10"/>
        <v>102</v>
      </c>
      <c r="AH92">
        <f t="shared" si="18"/>
        <v>21</v>
      </c>
      <c r="AI92">
        <f t="shared" si="19"/>
        <v>48</v>
      </c>
    </row>
    <row r="93" spans="1:35" x14ac:dyDescent="0.25">
      <c r="A93" s="29">
        <f t="shared" si="11"/>
        <v>45453</v>
      </c>
      <c r="B93" s="1">
        <f t="shared" si="12"/>
        <v>76</v>
      </c>
      <c r="C93" s="1">
        <f t="shared" si="13"/>
        <v>3</v>
      </c>
      <c r="Y93">
        <f t="shared" si="14"/>
        <v>21</v>
      </c>
      <c r="Z93">
        <f t="shared" si="15"/>
        <v>87</v>
      </c>
      <c r="AB93">
        <f t="shared" si="16"/>
        <v>21</v>
      </c>
      <c r="AC93">
        <f t="shared" si="17"/>
        <v>64</v>
      </c>
      <c r="AE93">
        <f t="shared" si="9"/>
        <v>20</v>
      </c>
      <c r="AF93">
        <f t="shared" si="10"/>
        <v>109</v>
      </c>
      <c r="AH93">
        <f t="shared" si="18"/>
        <v>21</v>
      </c>
      <c r="AI93">
        <f t="shared" si="19"/>
        <v>55</v>
      </c>
    </row>
    <row r="94" spans="1:35" x14ac:dyDescent="0.25">
      <c r="A94" s="29">
        <f t="shared" si="11"/>
        <v>45460</v>
      </c>
      <c r="B94" s="1">
        <f t="shared" si="12"/>
        <v>76</v>
      </c>
      <c r="C94" s="1">
        <f t="shared" si="13"/>
        <v>4</v>
      </c>
      <c r="Y94">
        <f t="shared" si="14"/>
        <v>21</v>
      </c>
      <c r="Z94">
        <f t="shared" si="15"/>
        <v>94</v>
      </c>
      <c r="AB94">
        <f t="shared" si="16"/>
        <v>21</v>
      </c>
      <c r="AC94">
        <f t="shared" si="17"/>
        <v>71</v>
      </c>
      <c r="AE94">
        <f t="shared" si="9"/>
        <v>21</v>
      </c>
      <c r="AF94">
        <f t="shared" si="10"/>
        <v>4</v>
      </c>
      <c r="AH94">
        <f t="shared" si="18"/>
        <v>21</v>
      </c>
      <c r="AI94">
        <f t="shared" si="19"/>
        <v>62</v>
      </c>
    </row>
    <row r="95" spans="1:35" x14ac:dyDescent="0.25">
      <c r="A95" s="29">
        <f t="shared" si="11"/>
        <v>45467</v>
      </c>
      <c r="B95" s="1">
        <f t="shared" si="12"/>
        <v>76</v>
      </c>
      <c r="C95" s="1">
        <f t="shared" si="13"/>
        <v>5</v>
      </c>
      <c r="Y95">
        <f t="shared" si="14"/>
        <v>21</v>
      </c>
      <c r="Z95">
        <f t="shared" si="15"/>
        <v>101</v>
      </c>
      <c r="AB95">
        <f t="shared" si="16"/>
        <v>21</v>
      </c>
      <c r="AC95">
        <f t="shared" si="17"/>
        <v>78</v>
      </c>
      <c r="AE95">
        <f t="shared" ref="AE95:AE158" si="20">IF(AF94+7&gt;112,AE94+1,AE94)</f>
        <v>21</v>
      </c>
      <c r="AF95">
        <f t="shared" ref="AF95:AF158" si="21">IF(AF94+7&gt;112,AF94+7-112,AF94+7)</f>
        <v>11</v>
      </c>
      <c r="AH95">
        <f t="shared" si="18"/>
        <v>21</v>
      </c>
      <c r="AI95">
        <f t="shared" si="19"/>
        <v>69</v>
      </c>
    </row>
    <row r="96" spans="1:35" x14ac:dyDescent="0.25">
      <c r="A96" s="29">
        <f t="shared" si="11"/>
        <v>45474</v>
      </c>
      <c r="B96" s="1">
        <f t="shared" si="12"/>
        <v>76</v>
      </c>
      <c r="C96" s="1">
        <f t="shared" si="13"/>
        <v>6</v>
      </c>
      <c r="Y96">
        <f t="shared" si="14"/>
        <v>21</v>
      </c>
      <c r="Z96">
        <f t="shared" si="15"/>
        <v>108</v>
      </c>
      <c r="AB96">
        <f t="shared" si="16"/>
        <v>21</v>
      </c>
      <c r="AC96">
        <f t="shared" si="17"/>
        <v>85</v>
      </c>
      <c r="AE96">
        <f t="shared" si="20"/>
        <v>21</v>
      </c>
      <c r="AF96">
        <f t="shared" si="21"/>
        <v>18</v>
      </c>
      <c r="AH96">
        <f t="shared" si="18"/>
        <v>21</v>
      </c>
      <c r="AI96">
        <f t="shared" si="19"/>
        <v>76</v>
      </c>
    </row>
    <row r="97" spans="1:35" x14ac:dyDescent="0.25">
      <c r="A97" s="29">
        <f t="shared" si="11"/>
        <v>45481</v>
      </c>
      <c r="B97" s="1">
        <f t="shared" si="12"/>
        <v>76</v>
      </c>
      <c r="C97" s="1">
        <f t="shared" si="13"/>
        <v>7</v>
      </c>
      <c r="D97" s="34" t="s">
        <v>142</v>
      </c>
      <c r="Y97">
        <f t="shared" si="14"/>
        <v>22</v>
      </c>
      <c r="Z97">
        <f t="shared" si="15"/>
        <v>3</v>
      </c>
      <c r="AB97">
        <f t="shared" si="16"/>
        <v>21</v>
      </c>
      <c r="AC97">
        <f t="shared" si="17"/>
        <v>92</v>
      </c>
      <c r="AE97">
        <f t="shared" si="20"/>
        <v>21</v>
      </c>
      <c r="AF97">
        <f t="shared" si="21"/>
        <v>25</v>
      </c>
      <c r="AH97">
        <f t="shared" si="18"/>
        <v>21</v>
      </c>
      <c r="AI97">
        <f t="shared" si="19"/>
        <v>83</v>
      </c>
    </row>
    <row r="98" spans="1:35" x14ac:dyDescent="0.25">
      <c r="A98" s="29">
        <f t="shared" si="11"/>
        <v>45488</v>
      </c>
      <c r="B98" s="1">
        <f t="shared" si="12"/>
        <v>76</v>
      </c>
      <c r="C98" s="1">
        <f t="shared" si="13"/>
        <v>8</v>
      </c>
      <c r="Y98">
        <f t="shared" si="14"/>
        <v>22</v>
      </c>
      <c r="Z98">
        <f t="shared" si="15"/>
        <v>10</v>
      </c>
      <c r="AB98">
        <f t="shared" si="16"/>
        <v>21</v>
      </c>
      <c r="AC98">
        <f t="shared" si="17"/>
        <v>99</v>
      </c>
      <c r="AE98">
        <f t="shared" si="20"/>
        <v>21</v>
      </c>
      <c r="AF98">
        <f t="shared" si="21"/>
        <v>32</v>
      </c>
      <c r="AH98">
        <f t="shared" si="18"/>
        <v>21</v>
      </c>
      <c r="AI98">
        <f t="shared" si="19"/>
        <v>90</v>
      </c>
    </row>
    <row r="99" spans="1:35" x14ac:dyDescent="0.25">
      <c r="A99" s="29">
        <f t="shared" si="11"/>
        <v>45495</v>
      </c>
      <c r="B99" s="1">
        <f t="shared" si="12"/>
        <v>76</v>
      </c>
      <c r="C99" s="1">
        <f t="shared" si="13"/>
        <v>9</v>
      </c>
      <c r="Y99">
        <f t="shared" si="14"/>
        <v>22</v>
      </c>
      <c r="Z99">
        <f t="shared" si="15"/>
        <v>17</v>
      </c>
      <c r="AB99">
        <f t="shared" si="16"/>
        <v>21</v>
      </c>
      <c r="AC99">
        <f t="shared" si="17"/>
        <v>106</v>
      </c>
      <c r="AE99">
        <f t="shared" si="20"/>
        <v>21</v>
      </c>
      <c r="AF99">
        <f t="shared" si="21"/>
        <v>39</v>
      </c>
      <c r="AH99">
        <f t="shared" si="18"/>
        <v>21</v>
      </c>
      <c r="AI99">
        <f t="shared" si="19"/>
        <v>97</v>
      </c>
    </row>
    <row r="100" spans="1:35" x14ac:dyDescent="0.25">
      <c r="A100" s="29">
        <f t="shared" si="11"/>
        <v>45502</v>
      </c>
      <c r="B100" s="1">
        <f t="shared" si="12"/>
        <v>76</v>
      </c>
      <c r="C100" s="1">
        <f t="shared" si="13"/>
        <v>10</v>
      </c>
      <c r="Y100">
        <f t="shared" si="14"/>
        <v>22</v>
      </c>
      <c r="Z100">
        <f t="shared" si="15"/>
        <v>24</v>
      </c>
      <c r="AB100">
        <f t="shared" si="16"/>
        <v>22</v>
      </c>
      <c r="AC100">
        <f t="shared" si="17"/>
        <v>1</v>
      </c>
      <c r="AE100">
        <f t="shared" si="20"/>
        <v>21</v>
      </c>
      <c r="AF100">
        <f t="shared" si="21"/>
        <v>46</v>
      </c>
      <c r="AH100">
        <f t="shared" si="18"/>
        <v>21</v>
      </c>
      <c r="AI100">
        <f t="shared" si="19"/>
        <v>104</v>
      </c>
    </row>
    <row r="101" spans="1:35" x14ac:dyDescent="0.25">
      <c r="A101" s="29">
        <f t="shared" si="11"/>
        <v>45509</v>
      </c>
      <c r="B101" s="1">
        <f t="shared" si="12"/>
        <v>76</v>
      </c>
      <c r="C101" s="1">
        <f t="shared" si="13"/>
        <v>11</v>
      </c>
      <c r="Y101">
        <f t="shared" si="14"/>
        <v>22</v>
      </c>
      <c r="Z101">
        <f t="shared" si="15"/>
        <v>31</v>
      </c>
      <c r="AB101">
        <f t="shared" si="16"/>
        <v>22</v>
      </c>
      <c r="AC101">
        <f t="shared" si="17"/>
        <v>8</v>
      </c>
      <c r="AE101">
        <f t="shared" si="20"/>
        <v>21</v>
      </c>
      <c r="AF101">
        <f t="shared" si="21"/>
        <v>53</v>
      </c>
      <c r="AH101">
        <f t="shared" si="18"/>
        <v>21</v>
      </c>
      <c r="AI101">
        <f t="shared" si="19"/>
        <v>111</v>
      </c>
    </row>
    <row r="102" spans="1:35" x14ac:dyDescent="0.25">
      <c r="A102" s="29">
        <f t="shared" si="11"/>
        <v>45516</v>
      </c>
      <c r="B102" s="1">
        <f t="shared" si="12"/>
        <v>76</v>
      </c>
      <c r="C102" s="1">
        <f t="shared" si="13"/>
        <v>12</v>
      </c>
      <c r="Y102">
        <f t="shared" si="14"/>
        <v>22</v>
      </c>
      <c r="Z102">
        <f t="shared" si="15"/>
        <v>38</v>
      </c>
      <c r="AB102">
        <f t="shared" si="16"/>
        <v>22</v>
      </c>
      <c r="AC102">
        <f t="shared" si="17"/>
        <v>15</v>
      </c>
      <c r="AE102">
        <f t="shared" si="20"/>
        <v>21</v>
      </c>
      <c r="AF102">
        <f t="shared" si="21"/>
        <v>60</v>
      </c>
      <c r="AH102">
        <f t="shared" si="18"/>
        <v>22</v>
      </c>
      <c r="AI102">
        <f t="shared" si="19"/>
        <v>6</v>
      </c>
    </row>
    <row r="103" spans="1:35" x14ac:dyDescent="0.25">
      <c r="A103" s="29">
        <f t="shared" si="11"/>
        <v>45523</v>
      </c>
      <c r="B103" s="1">
        <f t="shared" si="12"/>
        <v>76</v>
      </c>
      <c r="C103" s="1">
        <f t="shared" si="13"/>
        <v>13</v>
      </c>
      <c r="Y103">
        <f t="shared" si="14"/>
        <v>22</v>
      </c>
      <c r="Z103">
        <f t="shared" si="15"/>
        <v>45</v>
      </c>
      <c r="AB103">
        <f t="shared" si="16"/>
        <v>22</v>
      </c>
      <c r="AC103">
        <f t="shared" si="17"/>
        <v>22</v>
      </c>
      <c r="AE103">
        <f t="shared" si="20"/>
        <v>21</v>
      </c>
      <c r="AF103">
        <f t="shared" si="21"/>
        <v>67</v>
      </c>
      <c r="AH103">
        <f t="shared" si="18"/>
        <v>22</v>
      </c>
      <c r="AI103">
        <f t="shared" si="19"/>
        <v>13</v>
      </c>
    </row>
    <row r="104" spans="1:35" x14ac:dyDescent="0.25">
      <c r="A104" s="29">
        <f t="shared" si="11"/>
        <v>45530</v>
      </c>
      <c r="B104" s="1">
        <f t="shared" si="12"/>
        <v>76</v>
      </c>
      <c r="C104" s="1">
        <f t="shared" si="13"/>
        <v>14</v>
      </c>
      <c r="Y104">
        <f t="shared" si="14"/>
        <v>22</v>
      </c>
      <c r="Z104">
        <f t="shared" si="15"/>
        <v>52</v>
      </c>
      <c r="AB104">
        <f t="shared" si="16"/>
        <v>22</v>
      </c>
      <c r="AC104">
        <f t="shared" si="17"/>
        <v>29</v>
      </c>
      <c r="AE104">
        <f t="shared" si="20"/>
        <v>21</v>
      </c>
      <c r="AF104">
        <f t="shared" si="21"/>
        <v>74</v>
      </c>
      <c r="AH104">
        <f t="shared" si="18"/>
        <v>22</v>
      </c>
      <c r="AI104">
        <f t="shared" si="19"/>
        <v>20</v>
      </c>
    </row>
    <row r="105" spans="1:35" x14ac:dyDescent="0.25">
      <c r="A105" s="29">
        <f t="shared" si="11"/>
        <v>45537</v>
      </c>
      <c r="B105" s="1">
        <f t="shared" si="12"/>
        <v>76</v>
      </c>
      <c r="C105" s="1">
        <f t="shared" si="13"/>
        <v>15</v>
      </c>
      <c r="Y105">
        <f t="shared" si="14"/>
        <v>22</v>
      </c>
      <c r="Z105">
        <f t="shared" si="15"/>
        <v>59</v>
      </c>
      <c r="AB105">
        <f t="shared" si="16"/>
        <v>22</v>
      </c>
      <c r="AC105">
        <f t="shared" si="17"/>
        <v>36</v>
      </c>
      <c r="AE105">
        <f t="shared" si="20"/>
        <v>21</v>
      </c>
      <c r="AF105">
        <f t="shared" si="21"/>
        <v>81</v>
      </c>
      <c r="AH105">
        <f t="shared" si="18"/>
        <v>22</v>
      </c>
      <c r="AI105">
        <f t="shared" si="19"/>
        <v>27</v>
      </c>
    </row>
    <row r="106" spans="1:35" x14ac:dyDescent="0.25">
      <c r="A106" s="29">
        <f t="shared" si="11"/>
        <v>45544</v>
      </c>
      <c r="B106" s="1">
        <f t="shared" si="12"/>
        <v>76</v>
      </c>
      <c r="C106" s="1">
        <f t="shared" si="13"/>
        <v>16</v>
      </c>
      <c r="Y106">
        <f t="shared" si="14"/>
        <v>22</v>
      </c>
      <c r="Z106">
        <f t="shared" si="15"/>
        <v>66</v>
      </c>
      <c r="AB106">
        <f t="shared" si="16"/>
        <v>22</v>
      </c>
      <c r="AC106">
        <f t="shared" si="17"/>
        <v>43</v>
      </c>
      <c r="AE106">
        <f t="shared" si="20"/>
        <v>21</v>
      </c>
      <c r="AF106">
        <f t="shared" si="21"/>
        <v>88</v>
      </c>
      <c r="AH106">
        <f t="shared" si="18"/>
        <v>22</v>
      </c>
      <c r="AI106">
        <f t="shared" si="19"/>
        <v>34</v>
      </c>
    </row>
    <row r="107" spans="1:35" x14ac:dyDescent="0.25">
      <c r="A107" s="29">
        <f t="shared" si="11"/>
        <v>45551</v>
      </c>
      <c r="B107" s="1">
        <f t="shared" si="12"/>
        <v>77</v>
      </c>
      <c r="C107" s="1">
        <f t="shared" si="13"/>
        <v>1</v>
      </c>
      <c r="Y107">
        <f t="shared" si="14"/>
        <v>22</v>
      </c>
      <c r="Z107">
        <f t="shared" si="15"/>
        <v>73</v>
      </c>
      <c r="AB107">
        <f t="shared" si="16"/>
        <v>22</v>
      </c>
      <c r="AC107">
        <f t="shared" si="17"/>
        <v>50</v>
      </c>
      <c r="AE107">
        <f t="shared" si="20"/>
        <v>21</v>
      </c>
      <c r="AF107">
        <f t="shared" si="21"/>
        <v>95</v>
      </c>
      <c r="AH107">
        <f t="shared" si="18"/>
        <v>22</v>
      </c>
      <c r="AI107">
        <f t="shared" si="19"/>
        <v>41</v>
      </c>
    </row>
    <row r="108" spans="1:35" x14ac:dyDescent="0.25">
      <c r="A108" s="29">
        <f t="shared" si="11"/>
        <v>45558</v>
      </c>
      <c r="B108" s="1">
        <f t="shared" si="12"/>
        <v>77</v>
      </c>
      <c r="C108" s="1">
        <f t="shared" si="13"/>
        <v>2</v>
      </c>
      <c r="Y108">
        <f t="shared" si="14"/>
        <v>22</v>
      </c>
      <c r="Z108">
        <f t="shared" si="15"/>
        <v>80</v>
      </c>
      <c r="AB108">
        <f t="shared" si="16"/>
        <v>22</v>
      </c>
      <c r="AC108">
        <f t="shared" si="17"/>
        <v>57</v>
      </c>
      <c r="AE108">
        <f t="shared" si="20"/>
        <v>21</v>
      </c>
      <c r="AF108">
        <f t="shared" si="21"/>
        <v>102</v>
      </c>
      <c r="AH108">
        <f t="shared" si="18"/>
        <v>22</v>
      </c>
      <c r="AI108">
        <f t="shared" si="19"/>
        <v>48</v>
      </c>
    </row>
    <row r="109" spans="1:35" x14ac:dyDescent="0.25">
      <c r="A109" s="29">
        <f t="shared" si="11"/>
        <v>45565</v>
      </c>
      <c r="B109" s="1">
        <f t="shared" si="12"/>
        <v>77</v>
      </c>
      <c r="C109" s="1">
        <f t="shared" si="13"/>
        <v>3</v>
      </c>
      <c r="Y109">
        <f t="shared" si="14"/>
        <v>22</v>
      </c>
      <c r="Z109">
        <f t="shared" si="15"/>
        <v>87</v>
      </c>
      <c r="AB109">
        <f t="shared" si="16"/>
        <v>22</v>
      </c>
      <c r="AC109">
        <f t="shared" si="17"/>
        <v>64</v>
      </c>
      <c r="AE109">
        <f t="shared" si="20"/>
        <v>21</v>
      </c>
      <c r="AF109">
        <f t="shared" si="21"/>
        <v>109</v>
      </c>
      <c r="AH109">
        <f t="shared" si="18"/>
        <v>22</v>
      </c>
      <c r="AI109">
        <f t="shared" si="19"/>
        <v>55</v>
      </c>
    </row>
    <row r="110" spans="1:35" x14ac:dyDescent="0.25">
      <c r="A110" s="29">
        <f t="shared" si="11"/>
        <v>45572</v>
      </c>
      <c r="B110" s="1">
        <f t="shared" si="12"/>
        <v>77</v>
      </c>
      <c r="C110" s="1">
        <f t="shared" si="13"/>
        <v>4</v>
      </c>
      <c r="Y110">
        <f t="shared" si="14"/>
        <v>22</v>
      </c>
      <c r="Z110">
        <f t="shared" si="15"/>
        <v>94</v>
      </c>
      <c r="AB110">
        <f t="shared" si="16"/>
        <v>22</v>
      </c>
      <c r="AC110">
        <f t="shared" si="17"/>
        <v>71</v>
      </c>
      <c r="AE110">
        <f t="shared" si="20"/>
        <v>22</v>
      </c>
      <c r="AF110">
        <f t="shared" si="21"/>
        <v>4</v>
      </c>
      <c r="AH110">
        <f t="shared" si="18"/>
        <v>22</v>
      </c>
      <c r="AI110">
        <f t="shared" si="19"/>
        <v>62</v>
      </c>
    </row>
    <row r="111" spans="1:35" x14ac:dyDescent="0.25">
      <c r="A111" s="29">
        <f t="shared" si="11"/>
        <v>45579</v>
      </c>
      <c r="B111" s="1">
        <f t="shared" si="12"/>
        <v>77</v>
      </c>
      <c r="C111" s="1">
        <f t="shared" si="13"/>
        <v>5</v>
      </c>
      <c r="Y111">
        <f t="shared" si="14"/>
        <v>22</v>
      </c>
      <c r="Z111">
        <f t="shared" si="15"/>
        <v>101</v>
      </c>
      <c r="AB111">
        <f t="shared" si="16"/>
        <v>22</v>
      </c>
      <c r="AC111">
        <f t="shared" si="17"/>
        <v>78</v>
      </c>
      <c r="AE111">
        <f t="shared" si="20"/>
        <v>22</v>
      </c>
      <c r="AF111">
        <f t="shared" si="21"/>
        <v>11</v>
      </c>
      <c r="AH111">
        <f t="shared" si="18"/>
        <v>22</v>
      </c>
      <c r="AI111">
        <f t="shared" si="19"/>
        <v>69</v>
      </c>
    </row>
    <row r="112" spans="1:35" x14ac:dyDescent="0.25">
      <c r="A112" s="29">
        <f t="shared" si="11"/>
        <v>45586</v>
      </c>
      <c r="B112" s="1">
        <f t="shared" si="12"/>
        <v>77</v>
      </c>
      <c r="C112" s="1">
        <f t="shared" si="13"/>
        <v>6</v>
      </c>
      <c r="Y112">
        <f t="shared" si="14"/>
        <v>22</v>
      </c>
      <c r="Z112">
        <f t="shared" si="15"/>
        <v>108</v>
      </c>
      <c r="AB112">
        <f t="shared" si="16"/>
        <v>22</v>
      </c>
      <c r="AC112">
        <f t="shared" si="17"/>
        <v>85</v>
      </c>
      <c r="AE112">
        <f t="shared" si="20"/>
        <v>22</v>
      </c>
      <c r="AF112">
        <f t="shared" si="21"/>
        <v>18</v>
      </c>
      <c r="AH112">
        <f t="shared" si="18"/>
        <v>22</v>
      </c>
      <c r="AI112">
        <f t="shared" si="19"/>
        <v>76</v>
      </c>
    </row>
    <row r="113" spans="1:35" x14ac:dyDescent="0.25">
      <c r="A113" s="29">
        <f t="shared" si="11"/>
        <v>45593</v>
      </c>
      <c r="B113" s="1">
        <f t="shared" si="12"/>
        <v>77</v>
      </c>
      <c r="C113" s="1">
        <f t="shared" si="13"/>
        <v>7</v>
      </c>
      <c r="Y113">
        <f t="shared" si="14"/>
        <v>23</v>
      </c>
      <c r="Z113">
        <f t="shared" si="15"/>
        <v>3</v>
      </c>
      <c r="AB113">
        <f t="shared" si="16"/>
        <v>22</v>
      </c>
      <c r="AC113">
        <f t="shared" si="17"/>
        <v>92</v>
      </c>
      <c r="AE113">
        <f t="shared" si="20"/>
        <v>22</v>
      </c>
      <c r="AF113">
        <f t="shared" si="21"/>
        <v>25</v>
      </c>
      <c r="AH113">
        <f t="shared" si="18"/>
        <v>22</v>
      </c>
      <c r="AI113">
        <f t="shared" si="19"/>
        <v>83</v>
      </c>
    </row>
    <row r="114" spans="1:35" x14ac:dyDescent="0.25">
      <c r="A114" s="29">
        <f t="shared" si="11"/>
        <v>45600</v>
      </c>
      <c r="B114" s="1">
        <f t="shared" si="12"/>
        <v>77</v>
      </c>
      <c r="C114" s="1">
        <f t="shared" si="13"/>
        <v>8</v>
      </c>
      <c r="Y114">
        <f t="shared" si="14"/>
        <v>23</v>
      </c>
      <c r="Z114">
        <f t="shared" si="15"/>
        <v>10</v>
      </c>
      <c r="AB114">
        <f t="shared" si="16"/>
        <v>22</v>
      </c>
      <c r="AC114">
        <f t="shared" si="17"/>
        <v>99</v>
      </c>
      <c r="AE114">
        <f t="shared" si="20"/>
        <v>22</v>
      </c>
      <c r="AF114">
        <f t="shared" si="21"/>
        <v>32</v>
      </c>
      <c r="AH114">
        <f t="shared" si="18"/>
        <v>22</v>
      </c>
      <c r="AI114">
        <f t="shared" si="19"/>
        <v>90</v>
      </c>
    </row>
    <row r="115" spans="1:35" x14ac:dyDescent="0.25">
      <c r="A115" s="29">
        <f t="shared" si="11"/>
        <v>45607</v>
      </c>
      <c r="B115" s="1">
        <f t="shared" si="12"/>
        <v>77</v>
      </c>
      <c r="C115" s="1">
        <f t="shared" si="13"/>
        <v>9</v>
      </c>
      <c r="Y115">
        <f t="shared" si="14"/>
        <v>23</v>
      </c>
      <c r="Z115">
        <f t="shared" si="15"/>
        <v>17</v>
      </c>
      <c r="AB115">
        <f t="shared" si="16"/>
        <v>22</v>
      </c>
      <c r="AC115">
        <f t="shared" si="17"/>
        <v>106</v>
      </c>
      <c r="AE115">
        <f t="shared" si="20"/>
        <v>22</v>
      </c>
      <c r="AF115">
        <f t="shared" si="21"/>
        <v>39</v>
      </c>
      <c r="AH115">
        <f t="shared" si="18"/>
        <v>22</v>
      </c>
      <c r="AI115">
        <f t="shared" si="19"/>
        <v>97</v>
      </c>
    </row>
    <row r="116" spans="1:35" x14ac:dyDescent="0.25">
      <c r="A116" s="29">
        <f t="shared" si="11"/>
        <v>45614</v>
      </c>
      <c r="B116" s="1">
        <f t="shared" si="12"/>
        <v>77</v>
      </c>
      <c r="C116" s="1">
        <f t="shared" si="13"/>
        <v>10</v>
      </c>
      <c r="Y116">
        <f t="shared" si="14"/>
        <v>23</v>
      </c>
      <c r="Z116">
        <f t="shared" si="15"/>
        <v>24</v>
      </c>
      <c r="AB116">
        <f t="shared" si="16"/>
        <v>23</v>
      </c>
      <c r="AC116">
        <f t="shared" si="17"/>
        <v>1</v>
      </c>
      <c r="AE116">
        <f t="shared" si="20"/>
        <v>22</v>
      </c>
      <c r="AF116">
        <f t="shared" si="21"/>
        <v>46</v>
      </c>
      <c r="AH116">
        <f t="shared" si="18"/>
        <v>22</v>
      </c>
      <c r="AI116">
        <f t="shared" si="19"/>
        <v>104</v>
      </c>
    </row>
    <row r="117" spans="1:35" x14ac:dyDescent="0.25">
      <c r="A117" s="29">
        <f t="shared" si="11"/>
        <v>45621</v>
      </c>
      <c r="B117" s="1">
        <f t="shared" si="12"/>
        <v>77</v>
      </c>
      <c r="C117" s="1">
        <f t="shared" si="13"/>
        <v>11</v>
      </c>
      <c r="Y117">
        <f t="shared" si="14"/>
        <v>23</v>
      </c>
      <c r="Z117">
        <f t="shared" si="15"/>
        <v>31</v>
      </c>
      <c r="AB117">
        <f t="shared" si="16"/>
        <v>23</v>
      </c>
      <c r="AC117">
        <f t="shared" si="17"/>
        <v>8</v>
      </c>
      <c r="AE117">
        <f t="shared" si="20"/>
        <v>22</v>
      </c>
      <c r="AF117">
        <f t="shared" si="21"/>
        <v>53</v>
      </c>
      <c r="AH117">
        <f t="shared" si="18"/>
        <v>22</v>
      </c>
      <c r="AI117">
        <f t="shared" si="19"/>
        <v>111</v>
      </c>
    </row>
    <row r="118" spans="1:35" x14ac:dyDescent="0.25">
      <c r="A118" s="29">
        <f t="shared" si="11"/>
        <v>45628</v>
      </c>
      <c r="B118" s="1">
        <f t="shared" si="12"/>
        <v>77</v>
      </c>
      <c r="C118" s="1">
        <f t="shared" si="13"/>
        <v>12</v>
      </c>
      <c r="Y118">
        <f t="shared" si="14"/>
        <v>23</v>
      </c>
      <c r="Z118">
        <f t="shared" si="15"/>
        <v>38</v>
      </c>
      <c r="AB118">
        <f t="shared" si="16"/>
        <v>23</v>
      </c>
      <c r="AC118">
        <f t="shared" si="17"/>
        <v>15</v>
      </c>
      <c r="AE118">
        <f t="shared" si="20"/>
        <v>22</v>
      </c>
      <c r="AF118">
        <f t="shared" si="21"/>
        <v>60</v>
      </c>
      <c r="AH118">
        <f t="shared" si="18"/>
        <v>23</v>
      </c>
      <c r="AI118">
        <f t="shared" si="19"/>
        <v>6</v>
      </c>
    </row>
    <row r="119" spans="1:35" x14ac:dyDescent="0.25">
      <c r="A119" s="29">
        <f t="shared" si="11"/>
        <v>45635</v>
      </c>
      <c r="B119" s="1">
        <f t="shared" si="12"/>
        <v>77</v>
      </c>
      <c r="C119" s="1">
        <f t="shared" si="13"/>
        <v>13</v>
      </c>
      <c r="Y119">
        <f t="shared" si="14"/>
        <v>23</v>
      </c>
      <c r="Z119">
        <f t="shared" si="15"/>
        <v>45</v>
      </c>
      <c r="AB119">
        <f t="shared" si="16"/>
        <v>23</v>
      </c>
      <c r="AC119">
        <f t="shared" si="17"/>
        <v>22</v>
      </c>
      <c r="AE119">
        <f t="shared" si="20"/>
        <v>22</v>
      </c>
      <c r="AF119">
        <f t="shared" si="21"/>
        <v>67</v>
      </c>
      <c r="AH119">
        <f t="shared" si="18"/>
        <v>23</v>
      </c>
      <c r="AI119">
        <f t="shared" si="19"/>
        <v>13</v>
      </c>
    </row>
    <row r="120" spans="1:35" x14ac:dyDescent="0.25">
      <c r="A120" s="29">
        <f t="shared" si="11"/>
        <v>45642</v>
      </c>
      <c r="B120" s="1">
        <f t="shared" si="12"/>
        <v>77</v>
      </c>
      <c r="C120" s="1">
        <f t="shared" si="13"/>
        <v>14</v>
      </c>
      <c r="Y120">
        <f t="shared" si="14"/>
        <v>23</v>
      </c>
      <c r="Z120">
        <f t="shared" si="15"/>
        <v>52</v>
      </c>
      <c r="AB120">
        <f t="shared" si="16"/>
        <v>23</v>
      </c>
      <c r="AC120">
        <f t="shared" si="17"/>
        <v>29</v>
      </c>
      <c r="AE120">
        <f t="shared" si="20"/>
        <v>22</v>
      </c>
      <c r="AF120">
        <f t="shared" si="21"/>
        <v>74</v>
      </c>
      <c r="AH120">
        <f t="shared" si="18"/>
        <v>23</v>
      </c>
      <c r="AI120">
        <f t="shared" si="19"/>
        <v>20</v>
      </c>
    </row>
    <row r="121" spans="1:35" x14ac:dyDescent="0.25">
      <c r="A121" s="29">
        <f t="shared" si="11"/>
        <v>45649</v>
      </c>
      <c r="B121" s="1">
        <f t="shared" si="12"/>
        <v>77</v>
      </c>
      <c r="C121" s="1">
        <f t="shared" si="13"/>
        <v>15</v>
      </c>
      <c r="Y121">
        <f t="shared" si="14"/>
        <v>23</v>
      </c>
      <c r="Z121">
        <f t="shared" si="15"/>
        <v>59</v>
      </c>
      <c r="AB121">
        <f t="shared" si="16"/>
        <v>23</v>
      </c>
      <c r="AC121">
        <f t="shared" si="17"/>
        <v>36</v>
      </c>
      <c r="AE121">
        <f t="shared" si="20"/>
        <v>22</v>
      </c>
      <c r="AF121">
        <f t="shared" si="21"/>
        <v>81</v>
      </c>
      <c r="AH121">
        <f t="shared" si="18"/>
        <v>23</v>
      </c>
      <c r="AI121">
        <f t="shared" si="19"/>
        <v>27</v>
      </c>
    </row>
    <row r="122" spans="1:35" x14ac:dyDescent="0.25">
      <c r="A122" s="29">
        <f t="shared" si="11"/>
        <v>45656</v>
      </c>
      <c r="B122" s="1">
        <f t="shared" si="12"/>
        <v>77</v>
      </c>
      <c r="C122" s="1">
        <f t="shared" si="13"/>
        <v>16</v>
      </c>
      <c r="Y122">
        <f t="shared" si="14"/>
        <v>23</v>
      </c>
      <c r="Z122">
        <f t="shared" si="15"/>
        <v>66</v>
      </c>
      <c r="AB122">
        <f t="shared" si="16"/>
        <v>23</v>
      </c>
      <c r="AC122">
        <f t="shared" si="17"/>
        <v>43</v>
      </c>
      <c r="AE122">
        <f t="shared" si="20"/>
        <v>22</v>
      </c>
      <c r="AF122">
        <f t="shared" si="21"/>
        <v>88</v>
      </c>
      <c r="AH122">
        <f t="shared" si="18"/>
        <v>23</v>
      </c>
      <c r="AI122">
        <f t="shared" si="19"/>
        <v>34</v>
      </c>
    </row>
    <row r="123" spans="1:35" x14ac:dyDescent="0.25">
      <c r="A123" s="29">
        <f t="shared" si="11"/>
        <v>45663</v>
      </c>
      <c r="B123" s="1">
        <f t="shared" si="12"/>
        <v>78</v>
      </c>
      <c r="C123" s="1">
        <f t="shared" si="13"/>
        <v>1</v>
      </c>
      <c r="Y123">
        <f t="shared" si="14"/>
        <v>23</v>
      </c>
      <c r="Z123">
        <f t="shared" si="15"/>
        <v>73</v>
      </c>
      <c r="AB123">
        <f t="shared" si="16"/>
        <v>23</v>
      </c>
      <c r="AC123">
        <f t="shared" si="17"/>
        <v>50</v>
      </c>
      <c r="AE123">
        <f t="shared" si="20"/>
        <v>22</v>
      </c>
      <c r="AF123">
        <f t="shared" si="21"/>
        <v>95</v>
      </c>
      <c r="AH123">
        <f t="shared" si="18"/>
        <v>23</v>
      </c>
      <c r="AI123">
        <f t="shared" si="19"/>
        <v>41</v>
      </c>
    </row>
    <row r="124" spans="1:35" x14ac:dyDescent="0.25">
      <c r="A124" s="29">
        <f t="shared" si="11"/>
        <v>45670</v>
      </c>
      <c r="B124" s="1">
        <f t="shared" si="12"/>
        <v>78</v>
      </c>
      <c r="C124" s="1">
        <f t="shared" si="13"/>
        <v>2</v>
      </c>
      <c r="Y124">
        <f t="shared" si="14"/>
        <v>23</v>
      </c>
      <c r="Z124">
        <f t="shared" si="15"/>
        <v>80</v>
      </c>
      <c r="AB124">
        <f t="shared" si="16"/>
        <v>23</v>
      </c>
      <c r="AC124">
        <f t="shared" si="17"/>
        <v>57</v>
      </c>
      <c r="AE124">
        <f t="shared" si="20"/>
        <v>22</v>
      </c>
      <c r="AF124">
        <f t="shared" si="21"/>
        <v>102</v>
      </c>
      <c r="AH124">
        <f t="shared" si="18"/>
        <v>23</v>
      </c>
      <c r="AI124">
        <f t="shared" si="19"/>
        <v>48</v>
      </c>
    </row>
    <row r="125" spans="1:35" x14ac:dyDescent="0.25">
      <c r="A125" s="29">
        <f t="shared" si="11"/>
        <v>45677</v>
      </c>
      <c r="B125" s="1">
        <f t="shared" si="12"/>
        <v>78</v>
      </c>
      <c r="C125" s="1">
        <f t="shared" si="13"/>
        <v>3</v>
      </c>
      <c r="Y125">
        <f t="shared" si="14"/>
        <v>23</v>
      </c>
      <c r="Z125">
        <f t="shared" si="15"/>
        <v>87</v>
      </c>
      <c r="AB125">
        <f t="shared" si="16"/>
        <v>23</v>
      </c>
      <c r="AC125">
        <f t="shared" si="17"/>
        <v>64</v>
      </c>
      <c r="AE125">
        <f t="shared" si="20"/>
        <v>22</v>
      </c>
      <c r="AF125">
        <f t="shared" si="21"/>
        <v>109</v>
      </c>
      <c r="AH125">
        <f t="shared" si="18"/>
        <v>23</v>
      </c>
      <c r="AI125">
        <f t="shared" si="19"/>
        <v>55</v>
      </c>
    </row>
    <row r="126" spans="1:35" x14ac:dyDescent="0.25">
      <c r="A126" s="29">
        <f t="shared" si="11"/>
        <v>45684</v>
      </c>
      <c r="B126" s="1">
        <f t="shared" si="12"/>
        <v>78</v>
      </c>
      <c r="C126" s="1">
        <f t="shared" si="13"/>
        <v>4</v>
      </c>
      <c r="Y126">
        <f t="shared" si="14"/>
        <v>23</v>
      </c>
      <c r="Z126">
        <f t="shared" si="15"/>
        <v>94</v>
      </c>
      <c r="AB126">
        <f t="shared" si="16"/>
        <v>23</v>
      </c>
      <c r="AC126">
        <f t="shared" si="17"/>
        <v>71</v>
      </c>
      <c r="AE126">
        <f t="shared" si="20"/>
        <v>23</v>
      </c>
      <c r="AF126">
        <f t="shared" si="21"/>
        <v>4</v>
      </c>
      <c r="AH126">
        <f t="shared" si="18"/>
        <v>23</v>
      </c>
      <c r="AI126">
        <f t="shared" si="19"/>
        <v>62</v>
      </c>
    </row>
    <row r="127" spans="1:35" x14ac:dyDescent="0.25">
      <c r="A127" s="29">
        <f t="shared" si="11"/>
        <v>45691</v>
      </c>
      <c r="B127" s="1">
        <f t="shared" si="12"/>
        <v>78</v>
      </c>
      <c r="C127" s="1">
        <f t="shared" si="13"/>
        <v>5</v>
      </c>
      <c r="Y127">
        <f t="shared" si="14"/>
        <v>23</v>
      </c>
      <c r="Z127">
        <f t="shared" si="15"/>
        <v>101</v>
      </c>
      <c r="AB127">
        <f t="shared" si="16"/>
        <v>23</v>
      </c>
      <c r="AC127">
        <f t="shared" si="17"/>
        <v>78</v>
      </c>
      <c r="AE127">
        <f t="shared" si="20"/>
        <v>23</v>
      </c>
      <c r="AF127">
        <f t="shared" si="21"/>
        <v>11</v>
      </c>
      <c r="AH127">
        <f t="shared" si="18"/>
        <v>23</v>
      </c>
      <c r="AI127">
        <f t="shared" si="19"/>
        <v>69</v>
      </c>
    </row>
    <row r="128" spans="1:35" x14ac:dyDescent="0.25">
      <c r="A128" s="29">
        <f t="shared" si="11"/>
        <v>45698</v>
      </c>
      <c r="B128" s="1">
        <f t="shared" si="12"/>
        <v>78</v>
      </c>
      <c r="C128" s="1">
        <f t="shared" si="13"/>
        <v>6</v>
      </c>
      <c r="Y128">
        <f t="shared" si="14"/>
        <v>23</v>
      </c>
      <c r="Z128">
        <f t="shared" si="15"/>
        <v>108</v>
      </c>
      <c r="AB128">
        <f t="shared" si="16"/>
        <v>23</v>
      </c>
      <c r="AC128">
        <f t="shared" si="17"/>
        <v>85</v>
      </c>
      <c r="AE128">
        <f t="shared" si="20"/>
        <v>23</v>
      </c>
      <c r="AF128">
        <f t="shared" si="21"/>
        <v>18</v>
      </c>
      <c r="AH128">
        <f t="shared" si="18"/>
        <v>23</v>
      </c>
      <c r="AI128">
        <f t="shared" si="19"/>
        <v>76</v>
      </c>
    </row>
    <row r="129" spans="1:35" x14ac:dyDescent="0.25">
      <c r="A129" s="29">
        <f t="shared" si="11"/>
        <v>45705</v>
      </c>
      <c r="B129" s="1">
        <f t="shared" si="12"/>
        <v>78</v>
      </c>
      <c r="C129" s="1">
        <f t="shared" si="13"/>
        <v>7</v>
      </c>
      <c r="Y129">
        <f t="shared" si="14"/>
        <v>24</v>
      </c>
      <c r="Z129">
        <f t="shared" si="15"/>
        <v>3</v>
      </c>
      <c r="AB129">
        <f t="shared" si="16"/>
        <v>23</v>
      </c>
      <c r="AC129">
        <f t="shared" si="17"/>
        <v>92</v>
      </c>
      <c r="AE129">
        <f t="shared" si="20"/>
        <v>23</v>
      </c>
      <c r="AF129">
        <f t="shared" si="21"/>
        <v>25</v>
      </c>
      <c r="AH129">
        <f t="shared" si="18"/>
        <v>23</v>
      </c>
      <c r="AI129">
        <f t="shared" si="19"/>
        <v>83</v>
      </c>
    </row>
    <row r="130" spans="1:35" x14ac:dyDescent="0.25">
      <c r="A130" s="29">
        <f t="shared" si="11"/>
        <v>45712</v>
      </c>
      <c r="B130" s="1">
        <f t="shared" si="12"/>
        <v>78</v>
      </c>
      <c r="C130" s="1">
        <f t="shared" si="13"/>
        <v>8</v>
      </c>
      <c r="Y130">
        <f t="shared" si="14"/>
        <v>24</v>
      </c>
      <c r="Z130">
        <f t="shared" si="15"/>
        <v>10</v>
      </c>
      <c r="AB130">
        <f t="shared" si="16"/>
        <v>23</v>
      </c>
      <c r="AC130">
        <f t="shared" si="17"/>
        <v>99</v>
      </c>
      <c r="AE130">
        <f t="shared" si="20"/>
        <v>23</v>
      </c>
      <c r="AF130">
        <f t="shared" si="21"/>
        <v>32</v>
      </c>
      <c r="AH130">
        <f t="shared" si="18"/>
        <v>23</v>
      </c>
      <c r="AI130">
        <f t="shared" si="19"/>
        <v>90</v>
      </c>
    </row>
    <row r="131" spans="1:35" x14ac:dyDescent="0.25">
      <c r="A131" s="29">
        <f t="shared" si="11"/>
        <v>45719</v>
      </c>
      <c r="B131" s="1">
        <f t="shared" si="12"/>
        <v>78</v>
      </c>
      <c r="C131" s="1">
        <f t="shared" si="13"/>
        <v>9</v>
      </c>
      <c r="Y131">
        <f t="shared" si="14"/>
        <v>24</v>
      </c>
      <c r="Z131">
        <f t="shared" si="15"/>
        <v>17</v>
      </c>
      <c r="AB131">
        <f t="shared" si="16"/>
        <v>23</v>
      </c>
      <c r="AC131">
        <f t="shared" si="17"/>
        <v>106</v>
      </c>
      <c r="AE131">
        <f t="shared" si="20"/>
        <v>23</v>
      </c>
      <c r="AF131">
        <f t="shared" si="21"/>
        <v>39</v>
      </c>
      <c r="AH131">
        <f t="shared" si="18"/>
        <v>23</v>
      </c>
      <c r="AI131">
        <f t="shared" si="19"/>
        <v>97</v>
      </c>
    </row>
    <row r="132" spans="1:35" x14ac:dyDescent="0.25">
      <c r="A132" s="29">
        <f t="shared" ref="A132:A195" si="22">A131+7</f>
        <v>45726</v>
      </c>
      <c r="B132" s="1">
        <f t="shared" ref="B132:B195" si="23">IF(C132=1,B131+1,B131)</f>
        <v>78</v>
      </c>
      <c r="C132" s="1">
        <f t="shared" ref="C132:C195" si="24">IF(C131+1&gt;16,1,C131+1)</f>
        <v>10</v>
      </c>
      <c r="Y132">
        <f t="shared" si="14"/>
        <v>24</v>
      </c>
      <c r="Z132">
        <f t="shared" si="15"/>
        <v>24</v>
      </c>
      <c r="AB132">
        <f t="shared" si="16"/>
        <v>24</v>
      </c>
      <c r="AC132">
        <f t="shared" si="17"/>
        <v>1</v>
      </c>
      <c r="AE132">
        <f t="shared" si="20"/>
        <v>23</v>
      </c>
      <c r="AF132">
        <f t="shared" si="21"/>
        <v>46</v>
      </c>
      <c r="AH132">
        <f t="shared" si="18"/>
        <v>23</v>
      </c>
      <c r="AI132">
        <f t="shared" si="19"/>
        <v>104</v>
      </c>
    </row>
    <row r="133" spans="1:35" x14ac:dyDescent="0.25">
      <c r="A133" s="29">
        <f t="shared" si="22"/>
        <v>45733</v>
      </c>
      <c r="B133" s="1">
        <f t="shared" si="23"/>
        <v>78</v>
      </c>
      <c r="C133" s="1">
        <f t="shared" si="24"/>
        <v>11</v>
      </c>
      <c r="Y133">
        <f t="shared" si="14"/>
        <v>24</v>
      </c>
      <c r="Z133">
        <f t="shared" si="15"/>
        <v>31</v>
      </c>
      <c r="AB133">
        <f t="shared" si="16"/>
        <v>24</v>
      </c>
      <c r="AC133">
        <f t="shared" si="17"/>
        <v>8</v>
      </c>
      <c r="AE133">
        <f t="shared" si="20"/>
        <v>23</v>
      </c>
      <c r="AF133">
        <f t="shared" si="21"/>
        <v>53</v>
      </c>
      <c r="AH133">
        <f t="shared" si="18"/>
        <v>23</v>
      </c>
      <c r="AI133">
        <f t="shared" si="19"/>
        <v>111</v>
      </c>
    </row>
    <row r="134" spans="1:35" x14ac:dyDescent="0.25">
      <c r="A134" s="29">
        <f t="shared" si="22"/>
        <v>45740</v>
      </c>
      <c r="B134" s="1">
        <f t="shared" si="23"/>
        <v>78</v>
      </c>
      <c r="C134" s="1">
        <f t="shared" si="24"/>
        <v>12</v>
      </c>
      <c r="Y134">
        <f t="shared" si="14"/>
        <v>24</v>
      </c>
      <c r="Z134">
        <f t="shared" si="15"/>
        <v>38</v>
      </c>
      <c r="AB134">
        <f t="shared" si="16"/>
        <v>24</v>
      </c>
      <c r="AC134">
        <f t="shared" si="17"/>
        <v>15</v>
      </c>
      <c r="AE134">
        <f t="shared" si="20"/>
        <v>23</v>
      </c>
      <c r="AF134">
        <f t="shared" si="21"/>
        <v>60</v>
      </c>
      <c r="AH134">
        <f t="shared" si="18"/>
        <v>24</v>
      </c>
      <c r="AI134">
        <f t="shared" si="19"/>
        <v>6</v>
      </c>
    </row>
    <row r="135" spans="1:35" x14ac:dyDescent="0.25">
      <c r="A135" s="29">
        <f t="shared" si="22"/>
        <v>45747</v>
      </c>
      <c r="B135" s="1">
        <f t="shared" si="23"/>
        <v>78</v>
      </c>
      <c r="C135" s="1">
        <f t="shared" si="24"/>
        <v>13</v>
      </c>
      <c r="Y135">
        <f t="shared" si="14"/>
        <v>24</v>
      </c>
      <c r="Z135">
        <f t="shared" si="15"/>
        <v>45</v>
      </c>
      <c r="AB135">
        <f t="shared" si="16"/>
        <v>24</v>
      </c>
      <c r="AC135">
        <f t="shared" si="17"/>
        <v>22</v>
      </c>
      <c r="AE135">
        <f t="shared" si="20"/>
        <v>23</v>
      </c>
      <c r="AF135">
        <f t="shared" si="21"/>
        <v>67</v>
      </c>
      <c r="AH135">
        <f t="shared" si="18"/>
        <v>24</v>
      </c>
      <c r="AI135">
        <f t="shared" si="19"/>
        <v>13</v>
      </c>
    </row>
    <row r="136" spans="1:35" x14ac:dyDescent="0.25">
      <c r="A136" s="29">
        <f t="shared" si="22"/>
        <v>45754</v>
      </c>
      <c r="B136" s="1">
        <f t="shared" si="23"/>
        <v>78</v>
      </c>
      <c r="C136" s="1">
        <f t="shared" si="24"/>
        <v>14</v>
      </c>
      <c r="Y136">
        <f t="shared" si="14"/>
        <v>24</v>
      </c>
      <c r="Z136">
        <f t="shared" si="15"/>
        <v>52</v>
      </c>
      <c r="AB136">
        <f t="shared" si="16"/>
        <v>24</v>
      </c>
      <c r="AC136">
        <f t="shared" si="17"/>
        <v>29</v>
      </c>
      <c r="AE136">
        <f t="shared" si="20"/>
        <v>23</v>
      </c>
      <c r="AF136">
        <f t="shared" si="21"/>
        <v>74</v>
      </c>
      <c r="AH136">
        <f t="shared" si="18"/>
        <v>24</v>
      </c>
      <c r="AI136">
        <f t="shared" si="19"/>
        <v>20</v>
      </c>
    </row>
    <row r="137" spans="1:35" x14ac:dyDescent="0.25">
      <c r="A137" s="29">
        <f t="shared" si="22"/>
        <v>45761</v>
      </c>
      <c r="B137" s="1">
        <f t="shared" si="23"/>
        <v>78</v>
      </c>
      <c r="C137" s="1">
        <f t="shared" si="24"/>
        <v>15</v>
      </c>
      <c r="Y137">
        <f t="shared" si="14"/>
        <v>24</v>
      </c>
      <c r="Z137">
        <f t="shared" si="15"/>
        <v>59</v>
      </c>
      <c r="AB137">
        <f t="shared" si="16"/>
        <v>24</v>
      </c>
      <c r="AC137">
        <f t="shared" si="17"/>
        <v>36</v>
      </c>
      <c r="AE137">
        <f t="shared" si="20"/>
        <v>23</v>
      </c>
      <c r="AF137">
        <f t="shared" si="21"/>
        <v>81</v>
      </c>
      <c r="AH137">
        <f t="shared" si="18"/>
        <v>24</v>
      </c>
      <c r="AI137">
        <f t="shared" si="19"/>
        <v>27</v>
      </c>
    </row>
    <row r="138" spans="1:35" x14ac:dyDescent="0.25">
      <c r="A138" s="29">
        <f t="shared" si="22"/>
        <v>45768</v>
      </c>
      <c r="B138" s="1">
        <f t="shared" si="23"/>
        <v>78</v>
      </c>
      <c r="C138" s="1">
        <f t="shared" si="24"/>
        <v>16</v>
      </c>
      <c r="Y138">
        <f t="shared" si="14"/>
        <v>24</v>
      </c>
      <c r="Z138">
        <f t="shared" si="15"/>
        <v>66</v>
      </c>
      <c r="AB138">
        <f t="shared" si="16"/>
        <v>24</v>
      </c>
      <c r="AC138">
        <f t="shared" si="17"/>
        <v>43</v>
      </c>
      <c r="AE138">
        <f t="shared" si="20"/>
        <v>23</v>
      </c>
      <c r="AF138">
        <f t="shared" si="21"/>
        <v>88</v>
      </c>
      <c r="AH138">
        <f t="shared" si="18"/>
        <v>24</v>
      </c>
      <c r="AI138">
        <f t="shared" si="19"/>
        <v>34</v>
      </c>
    </row>
    <row r="139" spans="1:35" x14ac:dyDescent="0.25">
      <c r="A139" s="29">
        <f t="shared" si="22"/>
        <v>45775</v>
      </c>
      <c r="B139" s="1">
        <f t="shared" si="23"/>
        <v>79</v>
      </c>
      <c r="C139" s="1">
        <f t="shared" si="24"/>
        <v>1</v>
      </c>
      <c r="Y139">
        <f t="shared" si="14"/>
        <v>24</v>
      </c>
      <c r="Z139">
        <f t="shared" si="15"/>
        <v>73</v>
      </c>
      <c r="AB139">
        <f t="shared" si="16"/>
        <v>24</v>
      </c>
      <c r="AC139">
        <f t="shared" si="17"/>
        <v>50</v>
      </c>
      <c r="AE139">
        <f t="shared" si="20"/>
        <v>23</v>
      </c>
      <c r="AF139">
        <f t="shared" si="21"/>
        <v>95</v>
      </c>
      <c r="AH139">
        <f t="shared" si="18"/>
        <v>24</v>
      </c>
      <c r="AI139">
        <f t="shared" si="19"/>
        <v>41</v>
      </c>
    </row>
    <row r="140" spans="1:35" x14ac:dyDescent="0.25">
      <c r="A140" s="29">
        <f t="shared" si="22"/>
        <v>45782</v>
      </c>
      <c r="B140" s="1">
        <f t="shared" si="23"/>
        <v>79</v>
      </c>
      <c r="C140" s="1">
        <f t="shared" si="24"/>
        <v>2</v>
      </c>
      <c r="Y140">
        <f t="shared" si="14"/>
        <v>24</v>
      </c>
      <c r="Z140">
        <f t="shared" si="15"/>
        <v>80</v>
      </c>
      <c r="AB140">
        <f t="shared" si="16"/>
        <v>24</v>
      </c>
      <c r="AC140">
        <f t="shared" si="17"/>
        <v>57</v>
      </c>
      <c r="AE140">
        <f t="shared" si="20"/>
        <v>23</v>
      </c>
      <c r="AF140">
        <f t="shared" si="21"/>
        <v>102</v>
      </c>
      <c r="AH140">
        <f t="shared" si="18"/>
        <v>24</v>
      </c>
      <c r="AI140">
        <f t="shared" si="19"/>
        <v>48</v>
      </c>
    </row>
    <row r="141" spans="1:35" x14ac:dyDescent="0.25">
      <c r="A141" s="29">
        <f t="shared" si="22"/>
        <v>45789</v>
      </c>
      <c r="B141" s="1">
        <f t="shared" si="23"/>
        <v>79</v>
      </c>
      <c r="C141" s="1">
        <f t="shared" si="24"/>
        <v>3</v>
      </c>
      <c r="Y141">
        <f t="shared" si="14"/>
        <v>24</v>
      </c>
      <c r="Z141">
        <f t="shared" si="15"/>
        <v>87</v>
      </c>
      <c r="AB141">
        <f t="shared" si="16"/>
        <v>24</v>
      </c>
      <c r="AC141">
        <f t="shared" si="17"/>
        <v>64</v>
      </c>
      <c r="AE141">
        <f t="shared" si="20"/>
        <v>23</v>
      </c>
      <c r="AF141">
        <f t="shared" si="21"/>
        <v>109</v>
      </c>
      <c r="AH141">
        <f t="shared" si="18"/>
        <v>24</v>
      </c>
      <c r="AI141">
        <f t="shared" si="19"/>
        <v>55</v>
      </c>
    </row>
    <row r="142" spans="1:35" x14ac:dyDescent="0.25">
      <c r="A142" s="29">
        <f t="shared" si="22"/>
        <v>45796</v>
      </c>
      <c r="B142" s="1">
        <f t="shared" si="23"/>
        <v>79</v>
      </c>
      <c r="C142" s="1">
        <f t="shared" si="24"/>
        <v>4</v>
      </c>
      <c r="Y142">
        <f t="shared" si="14"/>
        <v>24</v>
      </c>
      <c r="Z142">
        <f t="shared" si="15"/>
        <v>94</v>
      </c>
      <c r="AB142">
        <f t="shared" si="16"/>
        <v>24</v>
      </c>
      <c r="AC142">
        <f t="shared" si="17"/>
        <v>71</v>
      </c>
      <c r="AE142">
        <f t="shared" si="20"/>
        <v>24</v>
      </c>
      <c r="AF142">
        <f t="shared" si="21"/>
        <v>4</v>
      </c>
      <c r="AH142">
        <f t="shared" si="18"/>
        <v>24</v>
      </c>
      <c r="AI142">
        <f t="shared" si="19"/>
        <v>62</v>
      </c>
    </row>
    <row r="143" spans="1:35" x14ac:dyDescent="0.25">
      <c r="A143" s="29">
        <f t="shared" si="22"/>
        <v>45803</v>
      </c>
      <c r="B143" s="1">
        <f t="shared" si="23"/>
        <v>79</v>
      </c>
      <c r="C143" s="1">
        <f t="shared" si="24"/>
        <v>5</v>
      </c>
      <c r="Y143">
        <f t="shared" si="14"/>
        <v>24</v>
      </c>
      <c r="Z143">
        <f t="shared" si="15"/>
        <v>101</v>
      </c>
      <c r="AB143">
        <f t="shared" si="16"/>
        <v>24</v>
      </c>
      <c r="AC143">
        <f t="shared" si="17"/>
        <v>78</v>
      </c>
      <c r="AE143">
        <f t="shared" si="20"/>
        <v>24</v>
      </c>
      <c r="AF143">
        <f t="shared" si="21"/>
        <v>11</v>
      </c>
      <c r="AH143">
        <f t="shared" si="18"/>
        <v>24</v>
      </c>
      <c r="AI143">
        <f t="shared" si="19"/>
        <v>69</v>
      </c>
    </row>
    <row r="144" spans="1:35" x14ac:dyDescent="0.25">
      <c r="A144" s="29">
        <f t="shared" si="22"/>
        <v>45810</v>
      </c>
      <c r="B144" s="1">
        <f t="shared" si="23"/>
        <v>79</v>
      </c>
      <c r="C144" s="1">
        <f t="shared" si="24"/>
        <v>6</v>
      </c>
      <c r="Y144">
        <f t="shared" si="14"/>
        <v>24</v>
      </c>
      <c r="Z144">
        <f t="shared" si="15"/>
        <v>108</v>
      </c>
      <c r="AB144">
        <f t="shared" si="16"/>
        <v>24</v>
      </c>
      <c r="AC144">
        <f t="shared" si="17"/>
        <v>85</v>
      </c>
      <c r="AE144">
        <f t="shared" si="20"/>
        <v>24</v>
      </c>
      <c r="AF144">
        <f t="shared" si="21"/>
        <v>18</v>
      </c>
      <c r="AH144">
        <f t="shared" si="18"/>
        <v>24</v>
      </c>
      <c r="AI144">
        <f t="shared" si="19"/>
        <v>76</v>
      </c>
    </row>
    <row r="145" spans="1:35" x14ac:dyDescent="0.25">
      <c r="A145" s="29">
        <f t="shared" si="22"/>
        <v>45817</v>
      </c>
      <c r="B145" s="1">
        <f t="shared" si="23"/>
        <v>79</v>
      </c>
      <c r="C145" s="1">
        <f t="shared" si="24"/>
        <v>7</v>
      </c>
      <c r="Y145">
        <f t="shared" si="14"/>
        <v>25</v>
      </c>
      <c r="Z145">
        <f t="shared" si="15"/>
        <v>3</v>
      </c>
      <c r="AB145">
        <f t="shared" si="16"/>
        <v>24</v>
      </c>
      <c r="AC145">
        <f t="shared" si="17"/>
        <v>92</v>
      </c>
      <c r="AE145">
        <f t="shared" si="20"/>
        <v>24</v>
      </c>
      <c r="AF145">
        <f t="shared" si="21"/>
        <v>25</v>
      </c>
      <c r="AH145">
        <f t="shared" si="18"/>
        <v>24</v>
      </c>
      <c r="AI145">
        <f t="shared" si="19"/>
        <v>83</v>
      </c>
    </row>
    <row r="146" spans="1:35" x14ac:dyDescent="0.25">
      <c r="A146" s="29">
        <f t="shared" si="22"/>
        <v>45824</v>
      </c>
      <c r="B146" s="1">
        <f t="shared" si="23"/>
        <v>79</v>
      </c>
      <c r="C146" s="1">
        <f t="shared" si="24"/>
        <v>8</v>
      </c>
      <c r="Y146">
        <f t="shared" si="14"/>
        <v>25</v>
      </c>
      <c r="Z146">
        <f t="shared" si="15"/>
        <v>10</v>
      </c>
      <c r="AB146">
        <f t="shared" si="16"/>
        <v>24</v>
      </c>
      <c r="AC146">
        <f t="shared" si="17"/>
        <v>99</v>
      </c>
      <c r="AE146">
        <f t="shared" si="20"/>
        <v>24</v>
      </c>
      <c r="AF146">
        <f t="shared" si="21"/>
        <v>32</v>
      </c>
      <c r="AH146">
        <f t="shared" si="18"/>
        <v>24</v>
      </c>
      <c r="AI146">
        <f t="shared" si="19"/>
        <v>90</v>
      </c>
    </row>
    <row r="147" spans="1:35" x14ac:dyDescent="0.25">
      <c r="A147" s="29">
        <f t="shared" si="22"/>
        <v>45831</v>
      </c>
      <c r="B147" s="1">
        <f t="shared" si="23"/>
        <v>79</v>
      </c>
      <c r="C147" s="1">
        <f t="shared" si="24"/>
        <v>9</v>
      </c>
      <c r="Y147">
        <f t="shared" ref="Y147:Y210" si="25">IF(Z146+7&gt;112,Y146+1,Y146)</f>
        <v>25</v>
      </c>
      <c r="Z147">
        <f t="shared" ref="Z147:Z210" si="26">IF(Z146+7&gt;112,Z146+7-112,Z146+7)</f>
        <v>17</v>
      </c>
      <c r="AB147">
        <f t="shared" si="16"/>
        <v>24</v>
      </c>
      <c r="AC147">
        <f t="shared" si="17"/>
        <v>106</v>
      </c>
      <c r="AE147">
        <f t="shared" si="20"/>
        <v>24</v>
      </c>
      <c r="AF147">
        <f t="shared" si="21"/>
        <v>39</v>
      </c>
      <c r="AH147">
        <f t="shared" si="18"/>
        <v>24</v>
      </c>
      <c r="AI147">
        <f t="shared" si="19"/>
        <v>97</v>
      </c>
    </row>
    <row r="148" spans="1:35" x14ac:dyDescent="0.25">
      <c r="A148" s="29">
        <f t="shared" si="22"/>
        <v>45838</v>
      </c>
      <c r="B148" s="1">
        <f t="shared" si="23"/>
        <v>79</v>
      </c>
      <c r="C148" s="1">
        <f t="shared" si="24"/>
        <v>10</v>
      </c>
      <c r="Y148">
        <f t="shared" si="25"/>
        <v>25</v>
      </c>
      <c r="Z148">
        <f t="shared" si="26"/>
        <v>24</v>
      </c>
      <c r="AB148">
        <f t="shared" si="16"/>
        <v>25</v>
      </c>
      <c r="AC148">
        <f t="shared" si="17"/>
        <v>1</v>
      </c>
      <c r="AE148">
        <f t="shared" si="20"/>
        <v>24</v>
      </c>
      <c r="AF148">
        <f t="shared" si="21"/>
        <v>46</v>
      </c>
      <c r="AH148">
        <f t="shared" si="18"/>
        <v>24</v>
      </c>
      <c r="AI148">
        <f t="shared" si="19"/>
        <v>104</v>
      </c>
    </row>
    <row r="149" spans="1:35" x14ac:dyDescent="0.25">
      <c r="A149" s="29">
        <f t="shared" si="22"/>
        <v>45845</v>
      </c>
      <c r="B149" s="1">
        <f t="shared" si="23"/>
        <v>79</v>
      </c>
      <c r="C149" s="1">
        <f t="shared" si="24"/>
        <v>11</v>
      </c>
      <c r="E149" s="1" t="s">
        <v>69</v>
      </c>
      <c r="Y149">
        <f t="shared" si="25"/>
        <v>25</v>
      </c>
      <c r="Z149">
        <f t="shared" si="26"/>
        <v>31</v>
      </c>
      <c r="AB149">
        <f t="shared" si="16"/>
        <v>25</v>
      </c>
      <c r="AC149">
        <f t="shared" si="17"/>
        <v>8</v>
      </c>
      <c r="AE149">
        <f t="shared" si="20"/>
        <v>24</v>
      </c>
      <c r="AF149">
        <f t="shared" si="21"/>
        <v>53</v>
      </c>
      <c r="AH149">
        <f t="shared" si="18"/>
        <v>24</v>
      </c>
      <c r="AI149">
        <f t="shared" si="19"/>
        <v>111</v>
      </c>
    </row>
    <row r="150" spans="1:35" x14ac:dyDescent="0.25">
      <c r="A150" s="29">
        <f t="shared" si="22"/>
        <v>45852</v>
      </c>
      <c r="B150" s="1">
        <f t="shared" si="23"/>
        <v>79</v>
      </c>
      <c r="C150" s="1">
        <f t="shared" si="24"/>
        <v>12</v>
      </c>
      <c r="E150" s="1" t="s">
        <v>69</v>
      </c>
      <c r="Y150">
        <f t="shared" si="25"/>
        <v>25</v>
      </c>
      <c r="Z150">
        <f t="shared" si="26"/>
        <v>38</v>
      </c>
      <c r="AB150">
        <f t="shared" ref="AB150:AB213" si="27">IF(AC149+7&gt;112,AB149+1,AB149)</f>
        <v>25</v>
      </c>
      <c r="AC150">
        <f t="shared" ref="AC150:AC213" si="28">IF(AC149+7&gt;112,AC149+7-112,AC149+7)</f>
        <v>15</v>
      </c>
      <c r="AE150">
        <f t="shared" si="20"/>
        <v>24</v>
      </c>
      <c r="AF150">
        <f t="shared" si="21"/>
        <v>60</v>
      </c>
      <c r="AH150">
        <f t="shared" si="18"/>
        <v>25</v>
      </c>
      <c r="AI150">
        <f t="shared" si="19"/>
        <v>6</v>
      </c>
    </row>
    <row r="151" spans="1:35" x14ac:dyDescent="0.25">
      <c r="A151" s="29">
        <f t="shared" si="22"/>
        <v>45859</v>
      </c>
      <c r="B151" s="1">
        <f t="shared" si="23"/>
        <v>79</v>
      </c>
      <c r="C151" s="1">
        <f t="shared" si="24"/>
        <v>13</v>
      </c>
      <c r="E151" s="1" t="s">
        <v>69</v>
      </c>
      <c r="Y151">
        <f t="shared" si="25"/>
        <v>25</v>
      </c>
      <c r="Z151">
        <f t="shared" si="26"/>
        <v>45</v>
      </c>
      <c r="AB151">
        <f t="shared" si="27"/>
        <v>25</v>
      </c>
      <c r="AC151">
        <f t="shared" si="28"/>
        <v>22</v>
      </c>
      <c r="AE151">
        <f t="shared" si="20"/>
        <v>24</v>
      </c>
      <c r="AF151">
        <f t="shared" si="21"/>
        <v>67</v>
      </c>
      <c r="AH151">
        <f t="shared" si="18"/>
        <v>25</v>
      </c>
      <c r="AI151">
        <f t="shared" si="19"/>
        <v>13</v>
      </c>
    </row>
    <row r="152" spans="1:35" x14ac:dyDescent="0.25">
      <c r="A152" s="29">
        <f t="shared" si="22"/>
        <v>45866</v>
      </c>
      <c r="B152" s="1">
        <f t="shared" si="23"/>
        <v>79</v>
      </c>
      <c r="C152" s="1">
        <f t="shared" si="24"/>
        <v>14</v>
      </c>
      <c r="E152" s="1" t="s">
        <v>69</v>
      </c>
      <c r="Y152">
        <f t="shared" si="25"/>
        <v>25</v>
      </c>
      <c r="Z152">
        <f t="shared" si="26"/>
        <v>52</v>
      </c>
      <c r="AB152">
        <f t="shared" si="27"/>
        <v>25</v>
      </c>
      <c r="AC152">
        <f t="shared" si="28"/>
        <v>29</v>
      </c>
      <c r="AE152">
        <f t="shared" si="20"/>
        <v>24</v>
      </c>
      <c r="AF152">
        <f t="shared" si="21"/>
        <v>74</v>
      </c>
      <c r="AH152">
        <f t="shared" ref="AH152:AH215" si="29">IF(AI151+7&gt;112,AH151+1,AH151)</f>
        <v>25</v>
      </c>
      <c r="AI152">
        <f t="shared" ref="AI152:AI215" si="30">IF(AI151+7&gt;112,AI151+7-112,AI151+7)</f>
        <v>20</v>
      </c>
    </row>
    <row r="153" spans="1:35" x14ac:dyDescent="0.25">
      <c r="A153" s="29">
        <f t="shared" si="22"/>
        <v>45873</v>
      </c>
      <c r="B153" s="1">
        <f t="shared" si="23"/>
        <v>79</v>
      </c>
      <c r="C153" s="1">
        <f t="shared" si="24"/>
        <v>15</v>
      </c>
      <c r="E153" s="1" t="s">
        <v>69</v>
      </c>
      <c r="Y153">
        <f t="shared" si="25"/>
        <v>25</v>
      </c>
      <c r="Z153">
        <f t="shared" si="26"/>
        <v>59</v>
      </c>
      <c r="AB153">
        <f t="shared" si="27"/>
        <v>25</v>
      </c>
      <c r="AC153">
        <f t="shared" si="28"/>
        <v>36</v>
      </c>
      <c r="AE153">
        <f t="shared" si="20"/>
        <v>24</v>
      </c>
      <c r="AF153">
        <f t="shared" si="21"/>
        <v>81</v>
      </c>
      <c r="AH153">
        <f t="shared" si="29"/>
        <v>25</v>
      </c>
      <c r="AI153">
        <f t="shared" si="30"/>
        <v>27</v>
      </c>
    </row>
    <row r="154" spans="1:35" x14ac:dyDescent="0.25">
      <c r="A154" s="29">
        <f t="shared" si="22"/>
        <v>45880</v>
      </c>
      <c r="B154" s="1">
        <f t="shared" si="23"/>
        <v>79</v>
      </c>
      <c r="C154" s="1">
        <f t="shared" si="24"/>
        <v>16</v>
      </c>
      <c r="E154" s="1" t="s">
        <v>69</v>
      </c>
      <c r="Y154">
        <f t="shared" si="25"/>
        <v>25</v>
      </c>
      <c r="Z154">
        <f t="shared" si="26"/>
        <v>66</v>
      </c>
      <c r="AB154">
        <f t="shared" si="27"/>
        <v>25</v>
      </c>
      <c r="AC154">
        <f t="shared" si="28"/>
        <v>43</v>
      </c>
      <c r="AE154">
        <f t="shared" si="20"/>
        <v>24</v>
      </c>
      <c r="AF154">
        <f t="shared" si="21"/>
        <v>88</v>
      </c>
      <c r="AH154">
        <f t="shared" si="29"/>
        <v>25</v>
      </c>
      <c r="AI154">
        <f t="shared" si="30"/>
        <v>34</v>
      </c>
    </row>
    <row r="155" spans="1:35" x14ac:dyDescent="0.25">
      <c r="A155" s="29">
        <f t="shared" si="22"/>
        <v>45887</v>
      </c>
      <c r="B155" s="1">
        <f t="shared" si="23"/>
        <v>80</v>
      </c>
      <c r="C155" s="1">
        <f t="shared" si="24"/>
        <v>1</v>
      </c>
      <c r="E155" s="1" t="s">
        <v>69</v>
      </c>
      <c r="Y155">
        <f t="shared" si="25"/>
        <v>25</v>
      </c>
      <c r="Z155">
        <f t="shared" si="26"/>
        <v>73</v>
      </c>
      <c r="AB155">
        <f t="shared" si="27"/>
        <v>25</v>
      </c>
      <c r="AC155">
        <f t="shared" si="28"/>
        <v>50</v>
      </c>
      <c r="AE155">
        <f t="shared" si="20"/>
        <v>24</v>
      </c>
      <c r="AF155">
        <f t="shared" si="21"/>
        <v>95</v>
      </c>
      <c r="AH155">
        <f t="shared" si="29"/>
        <v>25</v>
      </c>
      <c r="AI155">
        <f t="shared" si="30"/>
        <v>41</v>
      </c>
    </row>
    <row r="156" spans="1:35" x14ac:dyDescent="0.25">
      <c r="A156" s="29">
        <f t="shared" si="22"/>
        <v>45894</v>
      </c>
      <c r="B156" s="1">
        <f t="shared" si="23"/>
        <v>80</v>
      </c>
      <c r="C156" s="1">
        <f t="shared" si="24"/>
        <v>2</v>
      </c>
      <c r="E156" s="1" t="s">
        <v>69</v>
      </c>
      <c r="Y156">
        <f t="shared" si="25"/>
        <v>25</v>
      </c>
      <c r="Z156">
        <f t="shared" si="26"/>
        <v>80</v>
      </c>
      <c r="AB156">
        <f t="shared" si="27"/>
        <v>25</v>
      </c>
      <c r="AC156">
        <f t="shared" si="28"/>
        <v>57</v>
      </c>
      <c r="AE156">
        <f t="shared" si="20"/>
        <v>24</v>
      </c>
      <c r="AF156">
        <f t="shared" si="21"/>
        <v>102</v>
      </c>
      <c r="AH156">
        <f t="shared" si="29"/>
        <v>25</v>
      </c>
      <c r="AI156">
        <f t="shared" si="30"/>
        <v>48</v>
      </c>
    </row>
    <row r="157" spans="1:35" x14ac:dyDescent="0.25">
      <c r="A157" s="29">
        <f t="shared" si="22"/>
        <v>45901</v>
      </c>
      <c r="B157" s="1">
        <f t="shared" si="23"/>
        <v>80</v>
      </c>
      <c r="C157" s="1">
        <f t="shared" si="24"/>
        <v>3</v>
      </c>
      <c r="E157" s="1" t="s">
        <v>69</v>
      </c>
      <c r="Y157">
        <f t="shared" si="25"/>
        <v>25</v>
      </c>
      <c r="Z157">
        <f t="shared" si="26"/>
        <v>87</v>
      </c>
      <c r="AB157">
        <f t="shared" si="27"/>
        <v>25</v>
      </c>
      <c r="AC157">
        <f t="shared" si="28"/>
        <v>64</v>
      </c>
      <c r="AE157">
        <f t="shared" si="20"/>
        <v>24</v>
      </c>
      <c r="AF157">
        <f t="shared" si="21"/>
        <v>109</v>
      </c>
      <c r="AH157">
        <f t="shared" si="29"/>
        <v>25</v>
      </c>
      <c r="AI157">
        <f t="shared" si="30"/>
        <v>55</v>
      </c>
    </row>
    <row r="158" spans="1:35" x14ac:dyDescent="0.25">
      <c r="A158" s="29">
        <f t="shared" si="22"/>
        <v>45908</v>
      </c>
      <c r="B158" s="1">
        <f t="shared" si="23"/>
        <v>80</v>
      </c>
      <c r="C158" s="1">
        <f t="shared" si="24"/>
        <v>4</v>
      </c>
      <c r="D158" s="34" t="s">
        <v>143</v>
      </c>
      <c r="E158" s="1" t="s">
        <v>116</v>
      </c>
      <c r="Y158">
        <f t="shared" si="25"/>
        <v>25</v>
      </c>
      <c r="Z158">
        <f t="shared" si="26"/>
        <v>94</v>
      </c>
      <c r="AB158">
        <f t="shared" si="27"/>
        <v>25</v>
      </c>
      <c r="AC158">
        <f t="shared" si="28"/>
        <v>71</v>
      </c>
      <c r="AE158">
        <f t="shared" si="20"/>
        <v>25</v>
      </c>
      <c r="AF158">
        <f t="shared" si="21"/>
        <v>4</v>
      </c>
      <c r="AH158">
        <f t="shared" si="29"/>
        <v>25</v>
      </c>
      <c r="AI158">
        <f t="shared" si="30"/>
        <v>62</v>
      </c>
    </row>
    <row r="159" spans="1:35" x14ac:dyDescent="0.25">
      <c r="A159" s="29">
        <f t="shared" si="22"/>
        <v>45915</v>
      </c>
      <c r="B159" s="1">
        <f t="shared" si="23"/>
        <v>80</v>
      </c>
      <c r="C159" s="1">
        <f t="shared" si="24"/>
        <v>5</v>
      </c>
      <c r="E159" s="1" t="s">
        <v>116</v>
      </c>
      <c r="Y159">
        <f t="shared" si="25"/>
        <v>25</v>
      </c>
      <c r="Z159">
        <f t="shared" si="26"/>
        <v>101</v>
      </c>
      <c r="AB159">
        <f t="shared" si="27"/>
        <v>25</v>
      </c>
      <c r="AC159">
        <f t="shared" si="28"/>
        <v>78</v>
      </c>
      <c r="AE159">
        <f t="shared" ref="AE159:AE222" si="31">IF(AF158+7&gt;112,AE158+1,AE158)</f>
        <v>25</v>
      </c>
      <c r="AF159">
        <f t="shared" ref="AF159:AF222" si="32">IF(AF158+7&gt;112,AF158+7-112,AF158+7)</f>
        <v>11</v>
      </c>
      <c r="AH159">
        <f t="shared" si="29"/>
        <v>25</v>
      </c>
      <c r="AI159">
        <f t="shared" si="30"/>
        <v>69</v>
      </c>
    </row>
    <row r="160" spans="1:35" x14ac:dyDescent="0.25">
      <c r="A160" s="29">
        <f t="shared" si="22"/>
        <v>45922</v>
      </c>
      <c r="B160" s="1">
        <f t="shared" si="23"/>
        <v>80</v>
      </c>
      <c r="C160" s="1">
        <f t="shared" si="24"/>
        <v>6</v>
      </c>
      <c r="E160" s="1" t="s">
        <v>116</v>
      </c>
      <c r="Y160">
        <f t="shared" si="25"/>
        <v>25</v>
      </c>
      <c r="Z160">
        <f t="shared" si="26"/>
        <v>108</v>
      </c>
      <c r="AB160">
        <f t="shared" si="27"/>
        <v>25</v>
      </c>
      <c r="AC160">
        <f t="shared" si="28"/>
        <v>85</v>
      </c>
      <c r="AE160">
        <f t="shared" si="31"/>
        <v>25</v>
      </c>
      <c r="AF160">
        <f t="shared" si="32"/>
        <v>18</v>
      </c>
      <c r="AH160">
        <f t="shared" si="29"/>
        <v>25</v>
      </c>
      <c r="AI160">
        <f t="shared" si="30"/>
        <v>76</v>
      </c>
    </row>
    <row r="161" spans="1:35" x14ac:dyDescent="0.25">
      <c r="A161" s="29">
        <f t="shared" si="22"/>
        <v>45929</v>
      </c>
      <c r="B161" s="1">
        <f t="shared" si="23"/>
        <v>80</v>
      </c>
      <c r="C161" s="1">
        <f t="shared" si="24"/>
        <v>7</v>
      </c>
      <c r="E161" s="1" t="s">
        <v>116</v>
      </c>
      <c r="Y161">
        <f t="shared" si="25"/>
        <v>26</v>
      </c>
      <c r="Z161">
        <f t="shared" si="26"/>
        <v>3</v>
      </c>
      <c r="AB161">
        <f t="shared" si="27"/>
        <v>25</v>
      </c>
      <c r="AC161">
        <f t="shared" si="28"/>
        <v>92</v>
      </c>
      <c r="AE161">
        <f t="shared" si="31"/>
        <v>25</v>
      </c>
      <c r="AF161">
        <f t="shared" si="32"/>
        <v>25</v>
      </c>
      <c r="AH161">
        <f t="shared" si="29"/>
        <v>25</v>
      </c>
      <c r="AI161">
        <f t="shared" si="30"/>
        <v>83</v>
      </c>
    </row>
    <row r="162" spans="1:35" x14ac:dyDescent="0.25">
      <c r="A162" s="29">
        <f t="shared" si="22"/>
        <v>45936</v>
      </c>
      <c r="B162" s="1">
        <f t="shared" si="23"/>
        <v>80</v>
      </c>
      <c r="C162" s="1">
        <f t="shared" si="24"/>
        <v>8</v>
      </c>
      <c r="E162" s="1" t="s">
        <v>116</v>
      </c>
      <c r="Y162">
        <f t="shared" si="25"/>
        <v>26</v>
      </c>
      <c r="Z162">
        <f t="shared" si="26"/>
        <v>10</v>
      </c>
      <c r="AB162">
        <f t="shared" si="27"/>
        <v>25</v>
      </c>
      <c r="AC162">
        <f t="shared" si="28"/>
        <v>99</v>
      </c>
      <c r="AE162">
        <f t="shared" si="31"/>
        <v>25</v>
      </c>
      <c r="AF162">
        <f t="shared" si="32"/>
        <v>32</v>
      </c>
      <c r="AH162">
        <f t="shared" si="29"/>
        <v>25</v>
      </c>
      <c r="AI162">
        <f t="shared" si="30"/>
        <v>90</v>
      </c>
    </row>
    <row r="163" spans="1:35" x14ac:dyDescent="0.25">
      <c r="A163" s="29">
        <f t="shared" si="22"/>
        <v>45943</v>
      </c>
      <c r="B163" s="1">
        <f t="shared" si="23"/>
        <v>80</v>
      </c>
      <c r="C163" s="1">
        <f t="shared" si="24"/>
        <v>9</v>
      </c>
      <c r="E163" s="1" t="s">
        <v>116</v>
      </c>
      <c r="Y163">
        <f t="shared" si="25"/>
        <v>26</v>
      </c>
      <c r="Z163">
        <f t="shared" si="26"/>
        <v>17</v>
      </c>
      <c r="AB163">
        <f t="shared" si="27"/>
        <v>25</v>
      </c>
      <c r="AC163">
        <f t="shared" si="28"/>
        <v>106</v>
      </c>
      <c r="AE163">
        <f t="shared" si="31"/>
        <v>25</v>
      </c>
      <c r="AF163">
        <f t="shared" si="32"/>
        <v>39</v>
      </c>
      <c r="AH163">
        <f t="shared" si="29"/>
        <v>25</v>
      </c>
      <c r="AI163">
        <f t="shared" si="30"/>
        <v>97</v>
      </c>
    </row>
    <row r="164" spans="1:35" x14ac:dyDescent="0.25">
      <c r="A164" s="29">
        <f t="shared" si="22"/>
        <v>45950</v>
      </c>
      <c r="B164" s="1">
        <f t="shared" si="23"/>
        <v>80</v>
      </c>
      <c r="C164" s="1">
        <f t="shared" si="24"/>
        <v>10</v>
      </c>
      <c r="E164" s="1" t="s">
        <v>116</v>
      </c>
      <c r="Y164">
        <f t="shared" si="25"/>
        <v>26</v>
      </c>
      <c r="Z164">
        <f t="shared" si="26"/>
        <v>24</v>
      </c>
      <c r="AB164">
        <f t="shared" si="27"/>
        <v>26</v>
      </c>
      <c r="AC164">
        <f t="shared" si="28"/>
        <v>1</v>
      </c>
      <c r="AE164">
        <f t="shared" si="31"/>
        <v>25</v>
      </c>
      <c r="AF164">
        <f t="shared" si="32"/>
        <v>46</v>
      </c>
      <c r="AH164">
        <f t="shared" si="29"/>
        <v>25</v>
      </c>
      <c r="AI164">
        <f t="shared" si="30"/>
        <v>104</v>
      </c>
    </row>
    <row r="165" spans="1:35" x14ac:dyDescent="0.25">
      <c r="A165" s="29">
        <f t="shared" si="22"/>
        <v>45957</v>
      </c>
      <c r="B165" s="1">
        <f t="shared" si="23"/>
        <v>80</v>
      </c>
      <c r="C165" s="1">
        <f t="shared" si="24"/>
        <v>11</v>
      </c>
      <c r="E165" s="1" t="s">
        <v>116</v>
      </c>
      <c r="Y165">
        <f t="shared" si="25"/>
        <v>26</v>
      </c>
      <c r="Z165">
        <f t="shared" si="26"/>
        <v>31</v>
      </c>
      <c r="AB165">
        <f t="shared" si="27"/>
        <v>26</v>
      </c>
      <c r="AC165">
        <f t="shared" si="28"/>
        <v>8</v>
      </c>
      <c r="AE165">
        <f t="shared" si="31"/>
        <v>25</v>
      </c>
      <c r="AF165">
        <f t="shared" si="32"/>
        <v>53</v>
      </c>
      <c r="AH165">
        <f t="shared" si="29"/>
        <v>25</v>
      </c>
      <c r="AI165">
        <f t="shared" si="30"/>
        <v>111</v>
      </c>
    </row>
    <row r="166" spans="1:35" x14ac:dyDescent="0.25">
      <c r="A166" s="29">
        <f t="shared" si="22"/>
        <v>45964</v>
      </c>
      <c r="B166" s="1">
        <f t="shared" si="23"/>
        <v>80</v>
      </c>
      <c r="C166" s="1">
        <f t="shared" si="24"/>
        <v>12</v>
      </c>
      <c r="E166" s="1" t="s">
        <v>116</v>
      </c>
      <c r="Y166">
        <f t="shared" si="25"/>
        <v>26</v>
      </c>
      <c r="Z166">
        <f t="shared" si="26"/>
        <v>38</v>
      </c>
      <c r="AB166">
        <f t="shared" si="27"/>
        <v>26</v>
      </c>
      <c r="AC166">
        <f t="shared" si="28"/>
        <v>15</v>
      </c>
      <c r="AE166">
        <f t="shared" si="31"/>
        <v>25</v>
      </c>
      <c r="AF166">
        <f t="shared" si="32"/>
        <v>60</v>
      </c>
      <c r="AH166">
        <f t="shared" si="29"/>
        <v>26</v>
      </c>
      <c r="AI166">
        <f t="shared" si="30"/>
        <v>6</v>
      </c>
    </row>
    <row r="167" spans="1:35" x14ac:dyDescent="0.25">
      <c r="A167" s="29">
        <f t="shared" si="22"/>
        <v>45971</v>
      </c>
      <c r="B167" s="1">
        <f t="shared" si="23"/>
        <v>80</v>
      </c>
      <c r="C167" s="1">
        <f t="shared" si="24"/>
        <v>13</v>
      </c>
      <c r="E167" s="1" t="s">
        <v>116</v>
      </c>
      <c r="Y167">
        <f t="shared" si="25"/>
        <v>26</v>
      </c>
      <c r="Z167">
        <f t="shared" si="26"/>
        <v>45</v>
      </c>
      <c r="AB167">
        <f t="shared" si="27"/>
        <v>26</v>
      </c>
      <c r="AC167">
        <f t="shared" si="28"/>
        <v>22</v>
      </c>
      <c r="AE167">
        <f t="shared" si="31"/>
        <v>25</v>
      </c>
      <c r="AF167">
        <f t="shared" si="32"/>
        <v>67</v>
      </c>
      <c r="AH167">
        <f t="shared" si="29"/>
        <v>26</v>
      </c>
      <c r="AI167">
        <f t="shared" si="30"/>
        <v>13</v>
      </c>
    </row>
    <row r="168" spans="1:35" x14ac:dyDescent="0.25">
      <c r="A168" s="29">
        <f t="shared" si="22"/>
        <v>45978</v>
      </c>
      <c r="B168" s="1">
        <f t="shared" si="23"/>
        <v>80</v>
      </c>
      <c r="C168" s="1">
        <f t="shared" si="24"/>
        <v>14</v>
      </c>
      <c r="E168" s="1" t="s">
        <v>116</v>
      </c>
      <c r="Y168">
        <f t="shared" si="25"/>
        <v>26</v>
      </c>
      <c r="Z168">
        <f t="shared" si="26"/>
        <v>52</v>
      </c>
      <c r="AB168">
        <f t="shared" si="27"/>
        <v>26</v>
      </c>
      <c r="AC168">
        <f t="shared" si="28"/>
        <v>29</v>
      </c>
      <c r="AE168">
        <f t="shared" si="31"/>
        <v>25</v>
      </c>
      <c r="AF168">
        <f t="shared" si="32"/>
        <v>74</v>
      </c>
      <c r="AH168">
        <f t="shared" si="29"/>
        <v>26</v>
      </c>
      <c r="AI168">
        <f t="shared" si="30"/>
        <v>20</v>
      </c>
    </row>
    <row r="169" spans="1:35" x14ac:dyDescent="0.25">
      <c r="A169" s="29">
        <f t="shared" si="22"/>
        <v>45985</v>
      </c>
      <c r="B169" s="1">
        <f t="shared" si="23"/>
        <v>80</v>
      </c>
      <c r="C169" s="1">
        <f t="shared" si="24"/>
        <v>15</v>
      </c>
      <c r="E169" s="1" t="s">
        <v>116</v>
      </c>
      <c r="Y169">
        <f t="shared" si="25"/>
        <v>26</v>
      </c>
      <c r="Z169">
        <f t="shared" si="26"/>
        <v>59</v>
      </c>
      <c r="AB169">
        <f t="shared" si="27"/>
        <v>26</v>
      </c>
      <c r="AC169">
        <f t="shared" si="28"/>
        <v>36</v>
      </c>
      <c r="AE169">
        <f t="shared" si="31"/>
        <v>25</v>
      </c>
      <c r="AF169">
        <f t="shared" si="32"/>
        <v>81</v>
      </c>
      <c r="AH169">
        <f t="shared" si="29"/>
        <v>26</v>
      </c>
      <c r="AI169">
        <f t="shared" si="30"/>
        <v>27</v>
      </c>
    </row>
    <row r="170" spans="1:35" x14ac:dyDescent="0.25">
      <c r="A170" s="29">
        <f t="shared" si="22"/>
        <v>45992</v>
      </c>
      <c r="B170" s="1">
        <f t="shared" si="23"/>
        <v>80</v>
      </c>
      <c r="C170" s="1">
        <f t="shared" si="24"/>
        <v>16</v>
      </c>
      <c r="E170" s="1" t="s">
        <v>116</v>
      </c>
      <c r="Y170">
        <f t="shared" si="25"/>
        <v>26</v>
      </c>
      <c r="Z170">
        <f t="shared" si="26"/>
        <v>66</v>
      </c>
      <c r="AB170">
        <f t="shared" si="27"/>
        <v>26</v>
      </c>
      <c r="AC170">
        <f t="shared" si="28"/>
        <v>43</v>
      </c>
      <c r="AE170">
        <f t="shared" si="31"/>
        <v>25</v>
      </c>
      <c r="AF170">
        <f t="shared" si="32"/>
        <v>88</v>
      </c>
      <c r="AH170">
        <f t="shared" si="29"/>
        <v>26</v>
      </c>
      <c r="AI170">
        <f t="shared" si="30"/>
        <v>34</v>
      </c>
    </row>
    <row r="171" spans="1:35" x14ac:dyDescent="0.25">
      <c r="A171" s="29">
        <f t="shared" si="22"/>
        <v>45999</v>
      </c>
      <c r="B171" s="1">
        <f t="shared" si="23"/>
        <v>81</v>
      </c>
      <c r="C171" s="1">
        <f t="shared" si="24"/>
        <v>1</v>
      </c>
      <c r="E171" s="1" t="s">
        <v>116</v>
      </c>
      <c r="Y171">
        <f t="shared" si="25"/>
        <v>26</v>
      </c>
      <c r="Z171">
        <f t="shared" si="26"/>
        <v>73</v>
      </c>
      <c r="AB171">
        <f t="shared" si="27"/>
        <v>26</v>
      </c>
      <c r="AC171">
        <f t="shared" si="28"/>
        <v>50</v>
      </c>
      <c r="AE171">
        <f t="shared" si="31"/>
        <v>25</v>
      </c>
      <c r="AF171">
        <f t="shared" si="32"/>
        <v>95</v>
      </c>
      <c r="AH171">
        <f t="shared" si="29"/>
        <v>26</v>
      </c>
      <c r="AI171">
        <f t="shared" si="30"/>
        <v>41</v>
      </c>
    </row>
    <row r="172" spans="1:35" x14ac:dyDescent="0.25">
      <c r="A172" s="29">
        <f t="shared" si="22"/>
        <v>46006</v>
      </c>
      <c r="B172" s="1">
        <f t="shared" si="23"/>
        <v>81</v>
      </c>
      <c r="C172" s="1">
        <f t="shared" si="24"/>
        <v>2</v>
      </c>
      <c r="E172" s="1" t="s">
        <v>116</v>
      </c>
      <c r="Y172">
        <f t="shared" si="25"/>
        <v>26</v>
      </c>
      <c r="Z172">
        <f t="shared" si="26"/>
        <v>80</v>
      </c>
      <c r="AB172">
        <f t="shared" si="27"/>
        <v>26</v>
      </c>
      <c r="AC172">
        <f t="shared" si="28"/>
        <v>57</v>
      </c>
      <c r="AE172">
        <f t="shared" si="31"/>
        <v>25</v>
      </c>
      <c r="AF172">
        <f t="shared" si="32"/>
        <v>102</v>
      </c>
      <c r="AH172">
        <f t="shared" si="29"/>
        <v>26</v>
      </c>
      <c r="AI172">
        <f t="shared" si="30"/>
        <v>48</v>
      </c>
    </row>
    <row r="173" spans="1:35" x14ac:dyDescent="0.25">
      <c r="A173" s="29">
        <f t="shared" si="22"/>
        <v>46013</v>
      </c>
      <c r="B173" s="1">
        <f t="shared" si="23"/>
        <v>81</v>
      </c>
      <c r="C173" s="1">
        <f t="shared" si="24"/>
        <v>3</v>
      </c>
      <c r="E173" s="1" t="s">
        <v>116</v>
      </c>
      <c r="Y173">
        <f t="shared" si="25"/>
        <v>26</v>
      </c>
      <c r="Z173">
        <f t="shared" si="26"/>
        <v>87</v>
      </c>
      <c r="AB173">
        <f t="shared" si="27"/>
        <v>26</v>
      </c>
      <c r="AC173">
        <f t="shared" si="28"/>
        <v>64</v>
      </c>
      <c r="AE173">
        <f t="shared" si="31"/>
        <v>25</v>
      </c>
      <c r="AF173">
        <f t="shared" si="32"/>
        <v>109</v>
      </c>
      <c r="AH173">
        <f t="shared" si="29"/>
        <v>26</v>
      </c>
      <c r="AI173">
        <f t="shared" si="30"/>
        <v>55</v>
      </c>
    </row>
    <row r="174" spans="1:35" x14ac:dyDescent="0.25">
      <c r="A174" s="29">
        <f t="shared" si="22"/>
        <v>46020</v>
      </c>
      <c r="B174" s="1">
        <f t="shared" si="23"/>
        <v>81</v>
      </c>
      <c r="C174" s="1">
        <f t="shared" si="24"/>
        <v>4</v>
      </c>
      <c r="E174" s="1" t="s">
        <v>44</v>
      </c>
      <c r="Y174">
        <f t="shared" si="25"/>
        <v>26</v>
      </c>
      <c r="Z174">
        <f t="shared" si="26"/>
        <v>94</v>
      </c>
      <c r="AB174">
        <f t="shared" si="27"/>
        <v>26</v>
      </c>
      <c r="AC174">
        <f t="shared" si="28"/>
        <v>71</v>
      </c>
      <c r="AE174">
        <f t="shared" si="31"/>
        <v>26</v>
      </c>
      <c r="AF174">
        <f t="shared" si="32"/>
        <v>4</v>
      </c>
      <c r="AH174">
        <f t="shared" si="29"/>
        <v>26</v>
      </c>
      <c r="AI174">
        <f t="shared" si="30"/>
        <v>62</v>
      </c>
    </row>
    <row r="175" spans="1:35" x14ac:dyDescent="0.25">
      <c r="A175" s="29">
        <f t="shared" si="22"/>
        <v>46027</v>
      </c>
      <c r="B175" s="1">
        <f t="shared" si="23"/>
        <v>81</v>
      </c>
      <c r="C175" s="1">
        <f t="shared" si="24"/>
        <v>5</v>
      </c>
      <c r="E175" s="1" t="s">
        <v>44</v>
      </c>
      <c r="Y175">
        <f t="shared" si="25"/>
        <v>26</v>
      </c>
      <c r="Z175">
        <f t="shared" si="26"/>
        <v>101</v>
      </c>
      <c r="AB175">
        <f t="shared" si="27"/>
        <v>26</v>
      </c>
      <c r="AC175">
        <f t="shared" si="28"/>
        <v>78</v>
      </c>
      <c r="AE175">
        <f t="shared" si="31"/>
        <v>26</v>
      </c>
      <c r="AF175">
        <f t="shared" si="32"/>
        <v>11</v>
      </c>
      <c r="AH175">
        <f t="shared" si="29"/>
        <v>26</v>
      </c>
      <c r="AI175">
        <f t="shared" si="30"/>
        <v>69</v>
      </c>
    </row>
    <row r="176" spans="1:35" x14ac:dyDescent="0.25">
      <c r="A176" s="29">
        <f t="shared" si="22"/>
        <v>46034</v>
      </c>
      <c r="B176" s="1">
        <f t="shared" si="23"/>
        <v>81</v>
      </c>
      <c r="C176" s="1">
        <f t="shared" si="24"/>
        <v>6</v>
      </c>
      <c r="E176" s="1" t="s">
        <v>44</v>
      </c>
      <c r="Y176">
        <f t="shared" si="25"/>
        <v>26</v>
      </c>
      <c r="Z176">
        <f t="shared" si="26"/>
        <v>108</v>
      </c>
      <c r="AB176">
        <f t="shared" si="27"/>
        <v>26</v>
      </c>
      <c r="AC176">
        <f t="shared" si="28"/>
        <v>85</v>
      </c>
      <c r="AE176">
        <f t="shared" si="31"/>
        <v>26</v>
      </c>
      <c r="AF176">
        <f t="shared" si="32"/>
        <v>18</v>
      </c>
      <c r="AH176">
        <f t="shared" si="29"/>
        <v>26</v>
      </c>
      <c r="AI176">
        <f t="shared" si="30"/>
        <v>76</v>
      </c>
    </row>
    <row r="177" spans="1:35" x14ac:dyDescent="0.25">
      <c r="A177" s="29">
        <f t="shared" si="22"/>
        <v>46041</v>
      </c>
      <c r="B177" s="1">
        <f t="shared" si="23"/>
        <v>81</v>
      </c>
      <c r="C177" s="1">
        <f t="shared" si="24"/>
        <v>7</v>
      </c>
      <c r="E177" s="1" t="s">
        <v>44</v>
      </c>
      <c r="Y177">
        <f t="shared" si="25"/>
        <v>27</v>
      </c>
      <c r="Z177">
        <f t="shared" si="26"/>
        <v>3</v>
      </c>
      <c r="AB177">
        <f t="shared" si="27"/>
        <v>26</v>
      </c>
      <c r="AC177">
        <f t="shared" si="28"/>
        <v>92</v>
      </c>
      <c r="AE177">
        <f t="shared" si="31"/>
        <v>26</v>
      </c>
      <c r="AF177">
        <f t="shared" si="32"/>
        <v>25</v>
      </c>
      <c r="AH177">
        <f t="shared" si="29"/>
        <v>26</v>
      </c>
      <c r="AI177">
        <f t="shared" si="30"/>
        <v>83</v>
      </c>
    </row>
    <row r="178" spans="1:35" x14ac:dyDescent="0.25">
      <c r="A178" s="29">
        <f t="shared" si="22"/>
        <v>46048</v>
      </c>
      <c r="B178" s="1">
        <f t="shared" si="23"/>
        <v>81</v>
      </c>
      <c r="C178" s="1">
        <f t="shared" si="24"/>
        <v>8</v>
      </c>
      <c r="E178" s="1" t="s">
        <v>44</v>
      </c>
      <c r="Y178">
        <f t="shared" si="25"/>
        <v>27</v>
      </c>
      <c r="Z178">
        <f t="shared" si="26"/>
        <v>10</v>
      </c>
      <c r="AB178">
        <f t="shared" si="27"/>
        <v>26</v>
      </c>
      <c r="AC178">
        <f t="shared" si="28"/>
        <v>99</v>
      </c>
      <c r="AE178">
        <f t="shared" si="31"/>
        <v>26</v>
      </c>
      <c r="AF178">
        <f t="shared" si="32"/>
        <v>32</v>
      </c>
      <c r="AH178">
        <f t="shared" si="29"/>
        <v>26</v>
      </c>
      <c r="AI178">
        <f t="shared" si="30"/>
        <v>90</v>
      </c>
    </row>
    <row r="179" spans="1:35" x14ac:dyDescent="0.25">
      <c r="A179" s="29">
        <f t="shared" si="22"/>
        <v>46055</v>
      </c>
      <c r="B179" s="1">
        <f t="shared" si="23"/>
        <v>81</v>
      </c>
      <c r="C179" s="1">
        <f t="shared" si="24"/>
        <v>9</v>
      </c>
      <c r="E179" s="1" t="s">
        <v>44</v>
      </c>
      <c r="Y179">
        <f t="shared" si="25"/>
        <v>27</v>
      </c>
      <c r="Z179">
        <f t="shared" si="26"/>
        <v>17</v>
      </c>
      <c r="AB179">
        <f t="shared" si="27"/>
        <v>26</v>
      </c>
      <c r="AC179">
        <f t="shared" si="28"/>
        <v>106</v>
      </c>
      <c r="AE179">
        <f t="shared" si="31"/>
        <v>26</v>
      </c>
      <c r="AF179">
        <f t="shared" si="32"/>
        <v>39</v>
      </c>
      <c r="AH179">
        <f t="shared" si="29"/>
        <v>26</v>
      </c>
      <c r="AI179">
        <f t="shared" si="30"/>
        <v>97</v>
      </c>
    </row>
    <row r="180" spans="1:35" x14ac:dyDescent="0.25">
      <c r="A180" s="29">
        <f t="shared" si="22"/>
        <v>46062</v>
      </c>
      <c r="B180" s="1">
        <f t="shared" si="23"/>
        <v>81</v>
      </c>
      <c r="C180" s="1">
        <f t="shared" si="24"/>
        <v>10</v>
      </c>
      <c r="E180" s="1" t="s">
        <v>44</v>
      </c>
      <c r="Y180">
        <f t="shared" si="25"/>
        <v>27</v>
      </c>
      <c r="Z180">
        <f t="shared" si="26"/>
        <v>24</v>
      </c>
      <c r="AB180">
        <f t="shared" si="27"/>
        <v>27</v>
      </c>
      <c r="AC180">
        <f t="shared" si="28"/>
        <v>1</v>
      </c>
      <c r="AE180">
        <f t="shared" si="31"/>
        <v>26</v>
      </c>
      <c r="AF180">
        <f t="shared" si="32"/>
        <v>46</v>
      </c>
      <c r="AH180">
        <f t="shared" si="29"/>
        <v>26</v>
      </c>
      <c r="AI180">
        <f t="shared" si="30"/>
        <v>104</v>
      </c>
    </row>
    <row r="181" spans="1:35" x14ac:dyDescent="0.25">
      <c r="A181" s="29">
        <f t="shared" si="22"/>
        <v>46069</v>
      </c>
      <c r="B181" s="1">
        <f t="shared" si="23"/>
        <v>81</v>
      </c>
      <c r="C181" s="1">
        <f t="shared" si="24"/>
        <v>11</v>
      </c>
      <c r="E181" s="1" t="s">
        <v>44</v>
      </c>
      <c r="Y181">
        <f t="shared" si="25"/>
        <v>27</v>
      </c>
      <c r="Z181">
        <f t="shared" si="26"/>
        <v>31</v>
      </c>
      <c r="AB181">
        <f t="shared" si="27"/>
        <v>27</v>
      </c>
      <c r="AC181">
        <f t="shared" si="28"/>
        <v>8</v>
      </c>
      <c r="AE181">
        <f t="shared" si="31"/>
        <v>26</v>
      </c>
      <c r="AF181">
        <f t="shared" si="32"/>
        <v>53</v>
      </c>
      <c r="AH181">
        <f t="shared" si="29"/>
        <v>26</v>
      </c>
      <c r="AI181">
        <f t="shared" si="30"/>
        <v>111</v>
      </c>
    </row>
    <row r="182" spans="1:35" x14ac:dyDescent="0.25">
      <c r="A182" s="29">
        <f t="shared" si="22"/>
        <v>46076</v>
      </c>
      <c r="B182" s="1">
        <f t="shared" si="23"/>
        <v>81</v>
      </c>
      <c r="C182" s="1">
        <f t="shared" si="24"/>
        <v>12</v>
      </c>
      <c r="E182" s="1" t="s">
        <v>44</v>
      </c>
      <c r="Y182">
        <f t="shared" si="25"/>
        <v>27</v>
      </c>
      <c r="Z182">
        <f t="shared" si="26"/>
        <v>38</v>
      </c>
      <c r="AB182">
        <f t="shared" si="27"/>
        <v>27</v>
      </c>
      <c r="AC182">
        <f t="shared" si="28"/>
        <v>15</v>
      </c>
      <c r="AE182">
        <f t="shared" si="31"/>
        <v>26</v>
      </c>
      <c r="AF182">
        <f t="shared" si="32"/>
        <v>60</v>
      </c>
      <c r="AH182">
        <f t="shared" si="29"/>
        <v>27</v>
      </c>
      <c r="AI182">
        <f t="shared" si="30"/>
        <v>6</v>
      </c>
    </row>
    <row r="183" spans="1:35" x14ac:dyDescent="0.25">
      <c r="A183" s="29">
        <f t="shared" si="22"/>
        <v>46083</v>
      </c>
      <c r="B183" s="1">
        <f t="shared" si="23"/>
        <v>81</v>
      </c>
      <c r="C183" s="1">
        <f t="shared" si="24"/>
        <v>13</v>
      </c>
      <c r="E183" s="1" t="s">
        <v>44</v>
      </c>
      <c r="Y183">
        <f t="shared" si="25"/>
        <v>27</v>
      </c>
      <c r="Z183">
        <f t="shared" si="26"/>
        <v>45</v>
      </c>
      <c r="AB183">
        <f t="shared" si="27"/>
        <v>27</v>
      </c>
      <c r="AC183">
        <f t="shared" si="28"/>
        <v>22</v>
      </c>
      <c r="AE183">
        <f t="shared" si="31"/>
        <v>26</v>
      </c>
      <c r="AF183">
        <f t="shared" si="32"/>
        <v>67</v>
      </c>
      <c r="AH183">
        <f t="shared" si="29"/>
        <v>27</v>
      </c>
      <c r="AI183">
        <f t="shared" si="30"/>
        <v>13</v>
      </c>
    </row>
    <row r="184" spans="1:35" x14ac:dyDescent="0.25">
      <c r="A184" s="29">
        <f t="shared" si="22"/>
        <v>46090</v>
      </c>
      <c r="B184" s="1">
        <f t="shared" si="23"/>
        <v>81</v>
      </c>
      <c r="C184" s="1">
        <f t="shared" si="24"/>
        <v>14</v>
      </c>
      <c r="E184" s="1" t="s">
        <v>44</v>
      </c>
      <c r="Y184">
        <f t="shared" si="25"/>
        <v>27</v>
      </c>
      <c r="Z184">
        <f t="shared" si="26"/>
        <v>52</v>
      </c>
      <c r="AB184">
        <f t="shared" si="27"/>
        <v>27</v>
      </c>
      <c r="AC184">
        <f t="shared" si="28"/>
        <v>29</v>
      </c>
      <c r="AE184">
        <f t="shared" si="31"/>
        <v>26</v>
      </c>
      <c r="AF184">
        <f t="shared" si="32"/>
        <v>74</v>
      </c>
      <c r="AH184">
        <f t="shared" si="29"/>
        <v>27</v>
      </c>
      <c r="AI184">
        <f t="shared" si="30"/>
        <v>20</v>
      </c>
    </row>
    <row r="185" spans="1:35" x14ac:dyDescent="0.25">
      <c r="A185" s="29">
        <f t="shared" si="22"/>
        <v>46097</v>
      </c>
      <c r="B185" s="1">
        <f t="shared" si="23"/>
        <v>81</v>
      </c>
      <c r="C185" s="1">
        <f t="shared" si="24"/>
        <v>15</v>
      </c>
      <c r="E185" s="1" t="s">
        <v>44</v>
      </c>
      <c r="Y185">
        <f t="shared" si="25"/>
        <v>27</v>
      </c>
      <c r="Z185">
        <f t="shared" si="26"/>
        <v>59</v>
      </c>
      <c r="AB185">
        <f t="shared" si="27"/>
        <v>27</v>
      </c>
      <c r="AC185">
        <f t="shared" si="28"/>
        <v>36</v>
      </c>
      <c r="AE185">
        <f t="shared" si="31"/>
        <v>26</v>
      </c>
      <c r="AF185">
        <f t="shared" si="32"/>
        <v>81</v>
      </c>
      <c r="AH185">
        <f t="shared" si="29"/>
        <v>27</v>
      </c>
      <c r="AI185">
        <f t="shared" si="30"/>
        <v>27</v>
      </c>
    </row>
    <row r="186" spans="1:35" x14ac:dyDescent="0.25">
      <c r="A186" s="29">
        <f t="shared" si="22"/>
        <v>46104</v>
      </c>
      <c r="B186" s="1">
        <f t="shared" si="23"/>
        <v>81</v>
      </c>
      <c r="C186" s="1">
        <f t="shared" si="24"/>
        <v>16</v>
      </c>
      <c r="E186" s="1" t="s">
        <v>44</v>
      </c>
      <c r="Y186">
        <f t="shared" si="25"/>
        <v>27</v>
      </c>
      <c r="Z186">
        <f t="shared" si="26"/>
        <v>66</v>
      </c>
      <c r="AB186">
        <f t="shared" si="27"/>
        <v>27</v>
      </c>
      <c r="AC186">
        <f t="shared" si="28"/>
        <v>43</v>
      </c>
      <c r="AE186">
        <f t="shared" si="31"/>
        <v>26</v>
      </c>
      <c r="AF186">
        <f t="shared" si="32"/>
        <v>88</v>
      </c>
      <c r="AH186">
        <f t="shared" si="29"/>
        <v>27</v>
      </c>
      <c r="AI186">
        <f t="shared" si="30"/>
        <v>34</v>
      </c>
    </row>
    <row r="187" spans="1:35" x14ac:dyDescent="0.25">
      <c r="A187" s="29">
        <f t="shared" si="22"/>
        <v>46111</v>
      </c>
      <c r="B187" s="1">
        <f t="shared" si="23"/>
        <v>82</v>
      </c>
      <c r="C187" s="1">
        <f t="shared" si="24"/>
        <v>1</v>
      </c>
      <c r="E187" s="1" t="s">
        <v>44</v>
      </c>
      <c r="Y187">
        <f t="shared" si="25"/>
        <v>27</v>
      </c>
      <c r="Z187">
        <f t="shared" si="26"/>
        <v>73</v>
      </c>
      <c r="AB187">
        <f t="shared" si="27"/>
        <v>27</v>
      </c>
      <c r="AC187">
        <f t="shared" si="28"/>
        <v>50</v>
      </c>
      <c r="AE187">
        <f t="shared" si="31"/>
        <v>26</v>
      </c>
      <c r="AF187">
        <f t="shared" si="32"/>
        <v>95</v>
      </c>
      <c r="AH187">
        <f t="shared" si="29"/>
        <v>27</v>
      </c>
      <c r="AI187">
        <f t="shared" si="30"/>
        <v>41</v>
      </c>
    </row>
    <row r="188" spans="1:35" x14ac:dyDescent="0.25">
      <c r="A188" s="29">
        <f t="shared" si="22"/>
        <v>46118</v>
      </c>
      <c r="B188" s="1">
        <f t="shared" si="23"/>
        <v>82</v>
      </c>
      <c r="C188" s="1">
        <f t="shared" si="24"/>
        <v>2</v>
      </c>
      <c r="E188" s="1" t="s">
        <v>44</v>
      </c>
      <c r="Y188">
        <f t="shared" si="25"/>
        <v>27</v>
      </c>
      <c r="Z188">
        <f t="shared" si="26"/>
        <v>80</v>
      </c>
      <c r="AB188">
        <f t="shared" si="27"/>
        <v>27</v>
      </c>
      <c r="AC188">
        <f t="shared" si="28"/>
        <v>57</v>
      </c>
      <c r="AE188">
        <f t="shared" si="31"/>
        <v>26</v>
      </c>
      <c r="AF188">
        <f t="shared" si="32"/>
        <v>102</v>
      </c>
      <c r="AH188">
        <f t="shared" si="29"/>
        <v>27</v>
      </c>
      <c r="AI188">
        <f t="shared" si="30"/>
        <v>48</v>
      </c>
    </row>
    <row r="189" spans="1:35" x14ac:dyDescent="0.25">
      <c r="A189" s="29">
        <f t="shared" si="22"/>
        <v>46125</v>
      </c>
      <c r="B189" s="1">
        <f t="shared" si="23"/>
        <v>82</v>
      </c>
      <c r="C189" s="1">
        <f t="shared" si="24"/>
        <v>3</v>
      </c>
      <c r="E189" s="1" t="s">
        <v>44</v>
      </c>
      <c r="Y189">
        <f t="shared" si="25"/>
        <v>27</v>
      </c>
      <c r="Z189">
        <f t="shared" si="26"/>
        <v>87</v>
      </c>
      <c r="AB189">
        <f t="shared" si="27"/>
        <v>27</v>
      </c>
      <c r="AC189">
        <f t="shared" si="28"/>
        <v>64</v>
      </c>
      <c r="AE189">
        <f t="shared" si="31"/>
        <v>26</v>
      </c>
      <c r="AF189">
        <f t="shared" si="32"/>
        <v>109</v>
      </c>
      <c r="AH189">
        <f t="shared" si="29"/>
        <v>27</v>
      </c>
      <c r="AI189">
        <f t="shared" si="30"/>
        <v>55</v>
      </c>
    </row>
    <row r="190" spans="1:35" x14ac:dyDescent="0.25">
      <c r="A190" s="29">
        <f t="shared" si="22"/>
        <v>46132</v>
      </c>
      <c r="B190" s="1">
        <f t="shared" si="23"/>
        <v>82</v>
      </c>
      <c r="C190" s="1">
        <f t="shared" si="24"/>
        <v>4</v>
      </c>
      <c r="Y190">
        <f t="shared" si="25"/>
        <v>27</v>
      </c>
      <c r="Z190">
        <f t="shared" si="26"/>
        <v>94</v>
      </c>
      <c r="AB190">
        <f t="shared" si="27"/>
        <v>27</v>
      </c>
      <c r="AC190">
        <f t="shared" si="28"/>
        <v>71</v>
      </c>
      <c r="AE190">
        <f t="shared" si="31"/>
        <v>27</v>
      </c>
      <c r="AF190">
        <f t="shared" si="32"/>
        <v>4</v>
      </c>
      <c r="AH190">
        <f t="shared" si="29"/>
        <v>27</v>
      </c>
      <c r="AI190">
        <f t="shared" si="30"/>
        <v>62</v>
      </c>
    </row>
    <row r="191" spans="1:35" x14ac:dyDescent="0.25">
      <c r="A191" s="29">
        <f t="shared" si="22"/>
        <v>46139</v>
      </c>
      <c r="B191" s="1">
        <f t="shared" si="23"/>
        <v>82</v>
      </c>
      <c r="C191" s="1">
        <f t="shared" si="24"/>
        <v>5</v>
      </c>
      <c r="Y191">
        <f t="shared" si="25"/>
        <v>27</v>
      </c>
      <c r="Z191">
        <f t="shared" si="26"/>
        <v>101</v>
      </c>
      <c r="AB191">
        <f t="shared" si="27"/>
        <v>27</v>
      </c>
      <c r="AC191">
        <f t="shared" si="28"/>
        <v>78</v>
      </c>
      <c r="AE191">
        <f t="shared" si="31"/>
        <v>27</v>
      </c>
      <c r="AF191">
        <f t="shared" si="32"/>
        <v>11</v>
      </c>
      <c r="AH191">
        <f t="shared" si="29"/>
        <v>27</v>
      </c>
      <c r="AI191">
        <f t="shared" si="30"/>
        <v>69</v>
      </c>
    </row>
    <row r="192" spans="1:35" x14ac:dyDescent="0.25">
      <c r="A192" s="29">
        <f t="shared" si="22"/>
        <v>46146</v>
      </c>
      <c r="B192" s="1">
        <f t="shared" si="23"/>
        <v>82</v>
      </c>
      <c r="C192" s="1">
        <f t="shared" si="24"/>
        <v>6</v>
      </c>
      <c r="Y192">
        <f t="shared" si="25"/>
        <v>27</v>
      </c>
      <c r="Z192">
        <f t="shared" si="26"/>
        <v>108</v>
      </c>
      <c r="AB192">
        <f t="shared" si="27"/>
        <v>27</v>
      </c>
      <c r="AC192">
        <f t="shared" si="28"/>
        <v>85</v>
      </c>
      <c r="AE192">
        <f t="shared" si="31"/>
        <v>27</v>
      </c>
      <c r="AF192">
        <f t="shared" si="32"/>
        <v>18</v>
      </c>
      <c r="AH192">
        <f t="shared" si="29"/>
        <v>27</v>
      </c>
      <c r="AI192">
        <f t="shared" si="30"/>
        <v>76</v>
      </c>
    </row>
    <row r="193" spans="1:35" x14ac:dyDescent="0.25">
      <c r="A193" s="29">
        <f t="shared" si="22"/>
        <v>46153</v>
      </c>
      <c r="B193" s="1">
        <f t="shared" si="23"/>
        <v>82</v>
      </c>
      <c r="C193" s="1">
        <f t="shared" si="24"/>
        <v>7</v>
      </c>
      <c r="Y193">
        <f t="shared" si="25"/>
        <v>28</v>
      </c>
      <c r="Z193">
        <f t="shared" si="26"/>
        <v>3</v>
      </c>
      <c r="AB193">
        <f t="shared" si="27"/>
        <v>27</v>
      </c>
      <c r="AC193">
        <f t="shared" si="28"/>
        <v>92</v>
      </c>
      <c r="AE193">
        <f t="shared" si="31"/>
        <v>27</v>
      </c>
      <c r="AF193">
        <f t="shared" si="32"/>
        <v>25</v>
      </c>
      <c r="AH193">
        <f t="shared" si="29"/>
        <v>27</v>
      </c>
      <c r="AI193">
        <f t="shared" si="30"/>
        <v>83</v>
      </c>
    </row>
    <row r="194" spans="1:35" x14ac:dyDescent="0.25">
      <c r="A194" s="29">
        <f t="shared" si="22"/>
        <v>46160</v>
      </c>
      <c r="B194" s="1">
        <f t="shared" si="23"/>
        <v>82</v>
      </c>
      <c r="C194" s="1">
        <f t="shared" si="24"/>
        <v>8</v>
      </c>
      <c r="Y194">
        <f t="shared" si="25"/>
        <v>28</v>
      </c>
      <c r="Z194">
        <f t="shared" si="26"/>
        <v>10</v>
      </c>
      <c r="AB194">
        <f t="shared" si="27"/>
        <v>27</v>
      </c>
      <c r="AC194">
        <f t="shared" si="28"/>
        <v>99</v>
      </c>
      <c r="AE194">
        <f t="shared" si="31"/>
        <v>27</v>
      </c>
      <c r="AF194">
        <f t="shared" si="32"/>
        <v>32</v>
      </c>
      <c r="AH194">
        <f t="shared" si="29"/>
        <v>27</v>
      </c>
      <c r="AI194">
        <f t="shared" si="30"/>
        <v>90</v>
      </c>
    </row>
    <row r="195" spans="1:35" x14ac:dyDescent="0.25">
      <c r="A195" s="29">
        <f t="shared" si="22"/>
        <v>46167</v>
      </c>
      <c r="B195" s="1">
        <f t="shared" si="23"/>
        <v>82</v>
      </c>
      <c r="C195" s="1">
        <f t="shared" si="24"/>
        <v>9</v>
      </c>
      <c r="Y195">
        <f t="shared" si="25"/>
        <v>28</v>
      </c>
      <c r="Z195">
        <f t="shared" si="26"/>
        <v>17</v>
      </c>
      <c r="AB195">
        <f t="shared" si="27"/>
        <v>27</v>
      </c>
      <c r="AC195">
        <f t="shared" si="28"/>
        <v>106</v>
      </c>
      <c r="AE195">
        <f t="shared" si="31"/>
        <v>27</v>
      </c>
      <c r="AF195">
        <f t="shared" si="32"/>
        <v>39</v>
      </c>
      <c r="AH195">
        <f t="shared" si="29"/>
        <v>27</v>
      </c>
      <c r="AI195">
        <f t="shared" si="30"/>
        <v>97</v>
      </c>
    </row>
    <row r="196" spans="1:35" x14ac:dyDescent="0.25">
      <c r="A196" s="29">
        <f t="shared" ref="A196:A259" si="33">A195+7</f>
        <v>46174</v>
      </c>
      <c r="B196" s="1">
        <f t="shared" ref="B196:B259" si="34">IF(C196=1,B195+1,B195)</f>
        <v>82</v>
      </c>
      <c r="C196" s="1">
        <f t="shared" ref="C196:C259" si="35">IF(C195+1&gt;16,1,C195+1)</f>
        <v>10</v>
      </c>
      <c r="Y196">
        <f t="shared" si="25"/>
        <v>28</v>
      </c>
      <c r="Z196">
        <f t="shared" si="26"/>
        <v>24</v>
      </c>
      <c r="AB196">
        <f t="shared" si="27"/>
        <v>28</v>
      </c>
      <c r="AC196">
        <f t="shared" si="28"/>
        <v>1</v>
      </c>
      <c r="AE196">
        <f t="shared" si="31"/>
        <v>27</v>
      </c>
      <c r="AF196">
        <f t="shared" si="32"/>
        <v>46</v>
      </c>
      <c r="AH196">
        <f t="shared" si="29"/>
        <v>27</v>
      </c>
      <c r="AI196">
        <f t="shared" si="30"/>
        <v>104</v>
      </c>
    </row>
    <row r="197" spans="1:35" x14ac:dyDescent="0.25">
      <c r="A197" s="29">
        <f t="shared" si="33"/>
        <v>46181</v>
      </c>
      <c r="B197" s="1">
        <f t="shared" si="34"/>
        <v>82</v>
      </c>
      <c r="C197" s="1">
        <f t="shared" si="35"/>
        <v>11</v>
      </c>
      <c r="Y197">
        <f t="shared" si="25"/>
        <v>28</v>
      </c>
      <c r="Z197">
        <f t="shared" si="26"/>
        <v>31</v>
      </c>
      <c r="AB197">
        <f t="shared" si="27"/>
        <v>28</v>
      </c>
      <c r="AC197">
        <f t="shared" si="28"/>
        <v>8</v>
      </c>
      <c r="AE197">
        <f t="shared" si="31"/>
        <v>27</v>
      </c>
      <c r="AF197">
        <f t="shared" si="32"/>
        <v>53</v>
      </c>
      <c r="AH197">
        <f t="shared" si="29"/>
        <v>27</v>
      </c>
      <c r="AI197">
        <f t="shared" si="30"/>
        <v>111</v>
      </c>
    </row>
    <row r="198" spans="1:35" x14ac:dyDescent="0.25">
      <c r="A198" s="29">
        <f t="shared" si="33"/>
        <v>46188</v>
      </c>
      <c r="B198" s="1">
        <f t="shared" si="34"/>
        <v>82</v>
      </c>
      <c r="C198" s="1">
        <f t="shared" si="35"/>
        <v>12</v>
      </c>
      <c r="Y198">
        <f t="shared" si="25"/>
        <v>28</v>
      </c>
      <c r="Z198">
        <f t="shared" si="26"/>
        <v>38</v>
      </c>
      <c r="AB198">
        <f t="shared" si="27"/>
        <v>28</v>
      </c>
      <c r="AC198">
        <f t="shared" si="28"/>
        <v>15</v>
      </c>
      <c r="AE198">
        <f t="shared" si="31"/>
        <v>27</v>
      </c>
      <c r="AF198">
        <f t="shared" si="32"/>
        <v>60</v>
      </c>
      <c r="AH198">
        <f t="shared" si="29"/>
        <v>28</v>
      </c>
      <c r="AI198">
        <f t="shared" si="30"/>
        <v>6</v>
      </c>
    </row>
    <row r="199" spans="1:35" x14ac:dyDescent="0.25">
      <c r="A199" s="29">
        <f t="shared" si="33"/>
        <v>46195</v>
      </c>
      <c r="B199" s="1">
        <f t="shared" si="34"/>
        <v>82</v>
      </c>
      <c r="C199" s="1">
        <f t="shared" si="35"/>
        <v>13</v>
      </c>
      <c r="Y199">
        <f t="shared" si="25"/>
        <v>28</v>
      </c>
      <c r="Z199">
        <f t="shared" si="26"/>
        <v>45</v>
      </c>
      <c r="AB199">
        <f t="shared" si="27"/>
        <v>28</v>
      </c>
      <c r="AC199">
        <f t="shared" si="28"/>
        <v>22</v>
      </c>
      <c r="AE199">
        <f t="shared" si="31"/>
        <v>27</v>
      </c>
      <c r="AF199">
        <f t="shared" si="32"/>
        <v>67</v>
      </c>
      <c r="AH199">
        <f t="shared" si="29"/>
        <v>28</v>
      </c>
      <c r="AI199">
        <f t="shared" si="30"/>
        <v>13</v>
      </c>
    </row>
    <row r="200" spans="1:35" x14ac:dyDescent="0.25">
      <c r="A200" s="29">
        <f t="shared" si="33"/>
        <v>46202</v>
      </c>
      <c r="B200" s="1">
        <f t="shared" si="34"/>
        <v>82</v>
      </c>
      <c r="C200" s="1">
        <f t="shared" si="35"/>
        <v>14</v>
      </c>
      <c r="Y200">
        <f t="shared" si="25"/>
        <v>28</v>
      </c>
      <c r="Z200">
        <f t="shared" si="26"/>
        <v>52</v>
      </c>
      <c r="AB200">
        <f t="shared" si="27"/>
        <v>28</v>
      </c>
      <c r="AC200">
        <f t="shared" si="28"/>
        <v>29</v>
      </c>
      <c r="AE200">
        <f t="shared" si="31"/>
        <v>27</v>
      </c>
      <c r="AF200">
        <f t="shared" si="32"/>
        <v>74</v>
      </c>
      <c r="AH200">
        <f t="shared" si="29"/>
        <v>28</v>
      </c>
      <c r="AI200">
        <f t="shared" si="30"/>
        <v>20</v>
      </c>
    </row>
    <row r="201" spans="1:35" x14ac:dyDescent="0.25">
      <c r="A201" s="29">
        <f t="shared" si="33"/>
        <v>46209</v>
      </c>
      <c r="B201" s="1">
        <f t="shared" si="34"/>
        <v>82</v>
      </c>
      <c r="C201" s="1">
        <f t="shared" si="35"/>
        <v>15</v>
      </c>
      <c r="Y201">
        <f t="shared" si="25"/>
        <v>28</v>
      </c>
      <c r="Z201">
        <f t="shared" si="26"/>
        <v>59</v>
      </c>
      <c r="AB201">
        <f t="shared" si="27"/>
        <v>28</v>
      </c>
      <c r="AC201">
        <f t="shared" si="28"/>
        <v>36</v>
      </c>
      <c r="AE201">
        <f t="shared" si="31"/>
        <v>27</v>
      </c>
      <c r="AF201">
        <f t="shared" si="32"/>
        <v>81</v>
      </c>
      <c r="AH201">
        <f t="shared" si="29"/>
        <v>28</v>
      </c>
      <c r="AI201">
        <f t="shared" si="30"/>
        <v>27</v>
      </c>
    </row>
    <row r="202" spans="1:35" x14ac:dyDescent="0.25">
      <c r="A202" s="29">
        <f t="shared" si="33"/>
        <v>46216</v>
      </c>
      <c r="B202" s="1">
        <f t="shared" si="34"/>
        <v>82</v>
      </c>
      <c r="C202" s="1">
        <f t="shared" si="35"/>
        <v>16</v>
      </c>
      <c r="Y202">
        <f t="shared" si="25"/>
        <v>28</v>
      </c>
      <c r="Z202">
        <f t="shared" si="26"/>
        <v>66</v>
      </c>
      <c r="AB202">
        <f t="shared" si="27"/>
        <v>28</v>
      </c>
      <c r="AC202">
        <f t="shared" si="28"/>
        <v>43</v>
      </c>
      <c r="AE202">
        <f t="shared" si="31"/>
        <v>27</v>
      </c>
      <c r="AF202">
        <f t="shared" si="32"/>
        <v>88</v>
      </c>
      <c r="AH202">
        <f t="shared" si="29"/>
        <v>28</v>
      </c>
      <c r="AI202">
        <f t="shared" si="30"/>
        <v>34</v>
      </c>
    </row>
    <row r="203" spans="1:35" x14ac:dyDescent="0.25">
      <c r="A203" s="29">
        <f t="shared" si="33"/>
        <v>46223</v>
      </c>
      <c r="B203" s="1">
        <f t="shared" si="34"/>
        <v>83</v>
      </c>
      <c r="C203" s="1">
        <f t="shared" si="35"/>
        <v>1</v>
      </c>
      <c r="Y203">
        <f t="shared" si="25"/>
        <v>28</v>
      </c>
      <c r="Z203">
        <f t="shared" si="26"/>
        <v>73</v>
      </c>
      <c r="AB203">
        <f t="shared" si="27"/>
        <v>28</v>
      </c>
      <c r="AC203">
        <f t="shared" si="28"/>
        <v>50</v>
      </c>
      <c r="AE203">
        <f t="shared" si="31"/>
        <v>27</v>
      </c>
      <c r="AF203">
        <f t="shared" si="32"/>
        <v>95</v>
      </c>
      <c r="AH203">
        <f t="shared" si="29"/>
        <v>28</v>
      </c>
      <c r="AI203">
        <f t="shared" si="30"/>
        <v>41</v>
      </c>
    </row>
    <row r="204" spans="1:35" x14ac:dyDescent="0.25">
      <c r="A204" s="29">
        <f t="shared" si="33"/>
        <v>46230</v>
      </c>
      <c r="B204" s="1">
        <f t="shared" si="34"/>
        <v>83</v>
      </c>
      <c r="C204" s="1">
        <f t="shared" si="35"/>
        <v>2</v>
      </c>
      <c r="Y204">
        <f t="shared" si="25"/>
        <v>28</v>
      </c>
      <c r="Z204">
        <f t="shared" si="26"/>
        <v>80</v>
      </c>
      <c r="AB204">
        <f t="shared" si="27"/>
        <v>28</v>
      </c>
      <c r="AC204">
        <f t="shared" si="28"/>
        <v>57</v>
      </c>
      <c r="AE204">
        <f t="shared" si="31"/>
        <v>27</v>
      </c>
      <c r="AF204">
        <f t="shared" si="32"/>
        <v>102</v>
      </c>
      <c r="AH204">
        <f t="shared" si="29"/>
        <v>28</v>
      </c>
      <c r="AI204">
        <f t="shared" si="30"/>
        <v>48</v>
      </c>
    </row>
    <row r="205" spans="1:35" x14ac:dyDescent="0.25">
      <c r="A205" s="29">
        <f t="shared" si="33"/>
        <v>46237</v>
      </c>
      <c r="B205" s="1">
        <f t="shared" si="34"/>
        <v>83</v>
      </c>
      <c r="C205" s="1">
        <f t="shared" si="35"/>
        <v>3</v>
      </c>
      <c r="Y205">
        <f t="shared" si="25"/>
        <v>28</v>
      </c>
      <c r="Z205">
        <f t="shared" si="26"/>
        <v>87</v>
      </c>
      <c r="AB205">
        <f t="shared" si="27"/>
        <v>28</v>
      </c>
      <c r="AC205">
        <f t="shared" si="28"/>
        <v>64</v>
      </c>
      <c r="AE205">
        <f t="shared" si="31"/>
        <v>27</v>
      </c>
      <c r="AF205">
        <f t="shared" si="32"/>
        <v>109</v>
      </c>
      <c r="AH205">
        <f t="shared" si="29"/>
        <v>28</v>
      </c>
      <c r="AI205">
        <f t="shared" si="30"/>
        <v>55</v>
      </c>
    </row>
    <row r="206" spans="1:35" x14ac:dyDescent="0.25">
      <c r="A206" s="29">
        <f t="shared" si="33"/>
        <v>46244</v>
      </c>
      <c r="B206" s="1">
        <f t="shared" si="34"/>
        <v>83</v>
      </c>
      <c r="C206" s="1">
        <f t="shared" si="35"/>
        <v>4</v>
      </c>
      <c r="Y206">
        <f t="shared" si="25"/>
        <v>28</v>
      </c>
      <c r="Z206">
        <f t="shared" si="26"/>
        <v>94</v>
      </c>
      <c r="AB206">
        <f t="shared" si="27"/>
        <v>28</v>
      </c>
      <c r="AC206">
        <f t="shared" si="28"/>
        <v>71</v>
      </c>
      <c r="AE206">
        <f t="shared" si="31"/>
        <v>28</v>
      </c>
      <c r="AF206">
        <f t="shared" si="32"/>
        <v>4</v>
      </c>
      <c r="AH206">
        <f t="shared" si="29"/>
        <v>28</v>
      </c>
      <c r="AI206">
        <f t="shared" si="30"/>
        <v>62</v>
      </c>
    </row>
    <row r="207" spans="1:35" x14ac:dyDescent="0.25">
      <c r="A207" s="29">
        <f t="shared" si="33"/>
        <v>46251</v>
      </c>
      <c r="B207" s="1">
        <f t="shared" si="34"/>
        <v>83</v>
      </c>
      <c r="C207" s="1">
        <f t="shared" si="35"/>
        <v>5</v>
      </c>
      <c r="Y207">
        <f t="shared" si="25"/>
        <v>28</v>
      </c>
      <c r="Z207">
        <f t="shared" si="26"/>
        <v>101</v>
      </c>
      <c r="AB207">
        <f t="shared" si="27"/>
        <v>28</v>
      </c>
      <c r="AC207">
        <f t="shared" si="28"/>
        <v>78</v>
      </c>
      <c r="AE207">
        <f t="shared" si="31"/>
        <v>28</v>
      </c>
      <c r="AF207">
        <f t="shared" si="32"/>
        <v>11</v>
      </c>
      <c r="AH207">
        <f t="shared" si="29"/>
        <v>28</v>
      </c>
      <c r="AI207">
        <f t="shared" si="30"/>
        <v>69</v>
      </c>
    </row>
    <row r="208" spans="1:35" x14ac:dyDescent="0.25">
      <c r="A208" s="29">
        <f t="shared" si="33"/>
        <v>46258</v>
      </c>
      <c r="B208" s="1">
        <f t="shared" si="34"/>
        <v>83</v>
      </c>
      <c r="C208" s="1">
        <f t="shared" si="35"/>
        <v>6</v>
      </c>
      <c r="Y208">
        <f t="shared" si="25"/>
        <v>28</v>
      </c>
      <c r="Z208">
        <f t="shared" si="26"/>
        <v>108</v>
      </c>
      <c r="AB208">
        <f t="shared" si="27"/>
        <v>28</v>
      </c>
      <c r="AC208">
        <f t="shared" si="28"/>
        <v>85</v>
      </c>
      <c r="AE208">
        <f t="shared" si="31"/>
        <v>28</v>
      </c>
      <c r="AF208">
        <f t="shared" si="32"/>
        <v>18</v>
      </c>
      <c r="AH208">
        <f t="shared" si="29"/>
        <v>28</v>
      </c>
      <c r="AI208">
        <f t="shared" si="30"/>
        <v>76</v>
      </c>
    </row>
    <row r="209" spans="1:35" x14ac:dyDescent="0.25">
      <c r="A209" s="29">
        <f t="shared" si="33"/>
        <v>46265</v>
      </c>
      <c r="B209" s="1">
        <f t="shared" si="34"/>
        <v>83</v>
      </c>
      <c r="C209" s="1">
        <f t="shared" si="35"/>
        <v>7</v>
      </c>
      <c r="Y209">
        <f t="shared" si="25"/>
        <v>29</v>
      </c>
      <c r="Z209">
        <f t="shared" si="26"/>
        <v>3</v>
      </c>
      <c r="AB209">
        <f t="shared" si="27"/>
        <v>28</v>
      </c>
      <c r="AC209">
        <f t="shared" si="28"/>
        <v>92</v>
      </c>
      <c r="AE209">
        <f t="shared" si="31"/>
        <v>28</v>
      </c>
      <c r="AF209">
        <f t="shared" si="32"/>
        <v>25</v>
      </c>
      <c r="AH209">
        <f t="shared" si="29"/>
        <v>28</v>
      </c>
      <c r="AI209">
        <f t="shared" si="30"/>
        <v>83</v>
      </c>
    </row>
    <row r="210" spans="1:35" x14ac:dyDescent="0.25">
      <c r="A210" s="29">
        <f t="shared" si="33"/>
        <v>46272</v>
      </c>
      <c r="B210" s="1">
        <f t="shared" si="34"/>
        <v>83</v>
      </c>
      <c r="C210" s="1">
        <f t="shared" si="35"/>
        <v>8</v>
      </c>
      <c r="Y210">
        <f t="shared" si="25"/>
        <v>29</v>
      </c>
      <c r="Z210">
        <f t="shared" si="26"/>
        <v>10</v>
      </c>
      <c r="AB210">
        <f t="shared" si="27"/>
        <v>28</v>
      </c>
      <c r="AC210">
        <f t="shared" si="28"/>
        <v>99</v>
      </c>
      <c r="AE210">
        <f t="shared" si="31"/>
        <v>28</v>
      </c>
      <c r="AF210">
        <f t="shared" si="32"/>
        <v>32</v>
      </c>
      <c r="AH210">
        <f t="shared" si="29"/>
        <v>28</v>
      </c>
      <c r="AI210">
        <f t="shared" si="30"/>
        <v>90</v>
      </c>
    </row>
    <row r="211" spans="1:35" x14ac:dyDescent="0.25">
      <c r="A211" s="29">
        <f t="shared" si="33"/>
        <v>46279</v>
      </c>
      <c r="B211" s="1">
        <f t="shared" si="34"/>
        <v>83</v>
      </c>
      <c r="C211" s="1">
        <f t="shared" si="35"/>
        <v>9</v>
      </c>
      <c r="Y211">
        <f t="shared" ref="Y211:Y274" si="36">IF(Z210+7&gt;112,Y210+1,Y210)</f>
        <v>29</v>
      </c>
      <c r="Z211">
        <f t="shared" ref="Z211:Z274" si="37">IF(Z210+7&gt;112,Z210+7-112,Z210+7)</f>
        <v>17</v>
      </c>
      <c r="AB211">
        <f t="shared" si="27"/>
        <v>28</v>
      </c>
      <c r="AC211">
        <f t="shared" si="28"/>
        <v>106</v>
      </c>
      <c r="AE211">
        <f t="shared" si="31"/>
        <v>28</v>
      </c>
      <c r="AF211">
        <f t="shared" si="32"/>
        <v>39</v>
      </c>
      <c r="AH211">
        <f t="shared" si="29"/>
        <v>28</v>
      </c>
      <c r="AI211">
        <f t="shared" si="30"/>
        <v>97</v>
      </c>
    </row>
    <row r="212" spans="1:35" x14ac:dyDescent="0.25">
      <c r="A212" s="29">
        <f t="shared" si="33"/>
        <v>46286</v>
      </c>
      <c r="B212" s="1">
        <f t="shared" si="34"/>
        <v>83</v>
      </c>
      <c r="C212" s="1">
        <f t="shared" si="35"/>
        <v>10</v>
      </c>
      <c r="Y212">
        <f t="shared" si="36"/>
        <v>29</v>
      </c>
      <c r="Z212">
        <f t="shared" si="37"/>
        <v>24</v>
      </c>
      <c r="AB212">
        <f t="shared" si="27"/>
        <v>29</v>
      </c>
      <c r="AC212">
        <f t="shared" si="28"/>
        <v>1</v>
      </c>
      <c r="AE212">
        <f t="shared" si="31"/>
        <v>28</v>
      </c>
      <c r="AF212">
        <f t="shared" si="32"/>
        <v>46</v>
      </c>
      <c r="AH212">
        <f t="shared" si="29"/>
        <v>28</v>
      </c>
      <c r="AI212">
        <f t="shared" si="30"/>
        <v>104</v>
      </c>
    </row>
    <row r="213" spans="1:35" x14ac:dyDescent="0.25">
      <c r="A213" s="29">
        <f t="shared" si="33"/>
        <v>46293</v>
      </c>
      <c r="B213" s="1">
        <f t="shared" si="34"/>
        <v>83</v>
      </c>
      <c r="C213" s="1">
        <f t="shared" si="35"/>
        <v>11</v>
      </c>
      <c r="Y213">
        <f t="shared" si="36"/>
        <v>29</v>
      </c>
      <c r="Z213">
        <f t="shared" si="37"/>
        <v>31</v>
      </c>
      <c r="AB213">
        <f t="shared" si="27"/>
        <v>29</v>
      </c>
      <c r="AC213">
        <f t="shared" si="28"/>
        <v>8</v>
      </c>
      <c r="AE213">
        <f t="shared" si="31"/>
        <v>28</v>
      </c>
      <c r="AF213">
        <f t="shared" si="32"/>
        <v>53</v>
      </c>
      <c r="AH213">
        <f t="shared" si="29"/>
        <v>28</v>
      </c>
      <c r="AI213">
        <f t="shared" si="30"/>
        <v>111</v>
      </c>
    </row>
    <row r="214" spans="1:35" x14ac:dyDescent="0.25">
      <c r="A214" s="29">
        <f t="shared" si="33"/>
        <v>46300</v>
      </c>
      <c r="B214" s="1">
        <f t="shared" si="34"/>
        <v>83</v>
      </c>
      <c r="C214" s="1">
        <f t="shared" si="35"/>
        <v>12</v>
      </c>
      <c r="Y214">
        <f t="shared" si="36"/>
        <v>29</v>
      </c>
      <c r="Z214">
        <f t="shared" si="37"/>
        <v>38</v>
      </c>
      <c r="AB214">
        <f t="shared" ref="AB214:AB277" si="38">IF(AC213+7&gt;112,AB213+1,AB213)</f>
        <v>29</v>
      </c>
      <c r="AC214">
        <f t="shared" ref="AC214:AC277" si="39">IF(AC213+7&gt;112,AC213+7-112,AC213+7)</f>
        <v>15</v>
      </c>
      <c r="AE214">
        <f t="shared" si="31"/>
        <v>28</v>
      </c>
      <c r="AF214">
        <f t="shared" si="32"/>
        <v>60</v>
      </c>
      <c r="AH214">
        <f t="shared" si="29"/>
        <v>29</v>
      </c>
      <c r="AI214">
        <f t="shared" si="30"/>
        <v>6</v>
      </c>
    </row>
    <row r="215" spans="1:35" x14ac:dyDescent="0.25">
      <c r="A215" s="29">
        <f t="shared" si="33"/>
        <v>46307</v>
      </c>
      <c r="B215" s="1">
        <f t="shared" si="34"/>
        <v>83</v>
      </c>
      <c r="C215" s="1">
        <f t="shared" si="35"/>
        <v>13</v>
      </c>
      <c r="Y215">
        <f t="shared" si="36"/>
        <v>29</v>
      </c>
      <c r="Z215">
        <f t="shared" si="37"/>
        <v>45</v>
      </c>
      <c r="AB215">
        <f t="shared" si="38"/>
        <v>29</v>
      </c>
      <c r="AC215">
        <f t="shared" si="39"/>
        <v>22</v>
      </c>
      <c r="AE215">
        <f t="shared" si="31"/>
        <v>28</v>
      </c>
      <c r="AF215">
        <f t="shared" si="32"/>
        <v>67</v>
      </c>
      <c r="AH215">
        <f t="shared" si="29"/>
        <v>29</v>
      </c>
      <c r="AI215">
        <f t="shared" si="30"/>
        <v>13</v>
      </c>
    </row>
    <row r="216" spans="1:35" x14ac:dyDescent="0.25">
      <c r="A216" s="29">
        <f t="shared" si="33"/>
        <v>46314</v>
      </c>
      <c r="B216" s="1">
        <f t="shared" si="34"/>
        <v>83</v>
      </c>
      <c r="C216" s="1">
        <f t="shared" si="35"/>
        <v>14</v>
      </c>
      <c r="Y216">
        <f t="shared" si="36"/>
        <v>29</v>
      </c>
      <c r="Z216">
        <f t="shared" si="37"/>
        <v>52</v>
      </c>
      <c r="AB216">
        <f t="shared" si="38"/>
        <v>29</v>
      </c>
      <c r="AC216">
        <f t="shared" si="39"/>
        <v>29</v>
      </c>
      <c r="AE216">
        <f t="shared" si="31"/>
        <v>28</v>
      </c>
      <c r="AF216">
        <f t="shared" si="32"/>
        <v>74</v>
      </c>
      <c r="AH216">
        <f t="shared" ref="AH216:AH279" si="40">IF(AI215+7&gt;112,AH215+1,AH215)</f>
        <v>29</v>
      </c>
      <c r="AI216">
        <f t="shared" ref="AI216:AI279" si="41">IF(AI215+7&gt;112,AI215+7-112,AI215+7)</f>
        <v>20</v>
      </c>
    </row>
    <row r="217" spans="1:35" x14ac:dyDescent="0.25">
      <c r="A217" s="29">
        <f t="shared" si="33"/>
        <v>46321</v>
      </c>
      <c r="B217" s="1">
        <f t="shared" si="34"/>
        <v>83</v>
      </c>
      <c r="C217" s="1">
        <f t="shared" si="35"/>
        <v>15</v>
      </c>
      <c r="Y217">
        <f t="shared" si="36"/>
        <v>29</v>
      </c>
      <c r="Z217">
        <f t="shared" si="37"/>
        <v>59</v>
      </c>
      <c r="AB217">
        <f t="shared" si="38"/>
        <v>29</v>
      </c>
      <c r="AC217">
        <f t="shared" si="39"/>
        <v>36</v>
      </c>
      <c r="AE217">
        <f t="shared" si="31"/>
        <v>28</v>
      </c>
      <c r="AF217">
        <f t="shared" si="32"/>
        <v>81</v>
      </c>
      <c r="AH217">
        <f t="shared" si="40"/>
        <v>29</v>
      </c>
      <c r="AI217">
        <f t="shared" si="41"/>
        <v>27</v>
      </c>
    </row>
    <row r="218" spans="1:35" x14ac:dyDescent="0.25">
      <c r="A218" s="29">
        <f t="shared" si="33"/>
        <v>46328</v>
      </c>
      <c r="B218" s="1">
        <f t="shared" si="34"/>
        <v>83</v>
      </c>
      <c r="C218" s="1">
        <f t="shared" si="35"/>
        <v>16</v>
      </c>
      <c r="Y218">
        <f t="shared" si="36"/>
        <v>29</v>
      </c>
      <c r="Z218">
        <f t="shared" si="37"/>
        <v>66</v>
      </c>
      <c r="AB218">
        <f t="shared" si="38"/>
        <v>29</v>
      </c>
      <c r="AC218">
        <f t="shared" si="39"/>
        <v>43</v>
      </c>
      <c r="AE218">
        <f t="shared" si="31"/>
        <v>28</v>
      </c>
      <c r="AF218">
        <f t="shared" si="32"/>
        <v>88</v>
      </c>
      <c r="AH218">
        <f t="shared" si="40"/>
        <v>29</v>
      </c>
      <c r="AI218">
        <f t="shared" si="41"/>
        <v>34</v>
      </c>
    </row>
    <row r="219" spans="1:35" x14ac:dyDescent="0.25">
      <c r="A219" s="29">
        <f t="shared" si="33"/>
        <v>46335</v>
      </c>
      <c r="B219" s="1">
        <f t="shared" si="34"/>
        <v>84</v>
      </c>
      <c r="C219" s="1">
        <f t="shared" si="35"/>
        <v>1</v>
      </c>
      <c r="Y219">
        <f t="shared" si="36"/>
        <v>29</v>
      </c>
      <c r="Z219">
        <f t="shared" si="37"/>
        <v>73</v>
      </c>
      <c r="AB219">
        <f t="shared" si="38"/>
        <v>29</v>
      </c>
      <c r="AC219">
        <f t="shared" si="39"/>
        <v>50</v>
      </c>
      <c r="AE219">
        <f t="shared" si="31"/>
        <v>28</v>
      </c>
      <c r="AF219">
        <f t="shared" si="32"/>
        <v>95</v>
      </c>
      <c r="AH219">
        <f t="shared" si="40"/>
        <v>29</v>
      </c>
      <c r="AI219">
        <f t="shared" si="41"/>
        <v>41</v>
      </c>
    </row>
    <row r="220" spans="1:35" x14ac:dyDescent="0.25">
      <c r="A220" s="29">
        <f t="shared" si="33"/>
        <v>46342</v>
      </c>
      <c r="B220" s="1">
        <f t="shared" si="34"/>
        <v>84</v>
      </c>
      <c r="C220" s="1">
        <f t="shared" si="35"/>
        <v>2</v>
      </c>
      <c r="Y220">
        <f t="shared" si="36"/>
        <v>29</v>
      </c>
      <c r="Z220">
        <f t="shared" si="37"/>
        <v>80</v>
      </c>
      <c r="AB220">
        <f t="shared" si="38"/>
        <v>29</v>
      </c>
      <c r="AC220">
        <f t="shared" si="39"/>
        <v>57</v>
      </c>
      <c r="AE220">
        <f t="shared" si="31"/>
        <v>28</v>
      </c>
      <c r="AF220">
        <f t="shared" si="32"/>
        <v>102</v>
      </c>
      <c r="AH220">
        <f t="shared" si="40"/>
        <v>29</v>
      </c>
      <c r="AI220">
        <f t="shared" si="41"/>
        <v>48</v>
      </c>
    </row>
    <row r="221" spans="1:35" x14ac:dyDescent="0.25">
      <c r="A221" s="29">
        <f t="shared" si="33"/>
        <v>46349</v>
      </c>
      <c r="B221" s="1">
        <f t="shared" si="34"/>
        <v>84</v>
      </c>
      <c r="C221" s="1">
        <f t="shared" si="35"/>
        <v>3</v>
      </c>
      <c r="Y221">
        <f t="shared" si="36"/>
        <v>29</v>
      </c>
      <c r="Z221">
        <f t="shared" si="37"/>
        <v>87</v>
      </c>
      <c r="AB221">
        <f t="shared" si="38"/>
        <v>29</v>
      </c>
      <c r="AC221">
        <f t="shared" si="39"/>
        <v>64</v>
      </c>
      <c r="AE221">
        <f t="shared" si="31"/>
        <v>28</v>
      </c>
      <c r="AF221">
        <f t="shared" si="32"/>
        <v>109</v>
      </c>
      <c r="AH221">
        <f t="shared" si="40"/>
        <v>29</v>
      </c>
      <c r="AI221">
        <f t="shared" si="41"/>
        <v>55</v>
      </c>
    </row>
    <row r="222" spans="1:35" x14ac:dyDescent="0.25">
      <c r="A222" s="29">
        <f t="shared" si="33"/>
        <v>46356</v>
      </c>
      <c r="B222" s="1">
        <f t="shared" si="34"/>
        <v>84</v>
      </c>
      <c r="C222" s="1">
        <f t="shared" si="35"/>
        <v>4</v>
      </c>
      <c r="Y222">
        <f t="shared" si="36"/>
        <v>29</v>
      </c>
      <c r="Z222">
        <f t="shared" si="37"/>
        <v>94</v>
      </c>
      <c r="AB222">
        <f t="shared" si="38"/>
        <v>29</v>
      </c>
      <c r="AC222">
        <f t="shared" si="39"/>
        <v>71</v>
      </c>
      <c r="AE222">
        <f t="shared" si="31"/>
        <v>29</v>
      </c>
      <c r="AF222">
        <f t="shared" si="32"/>
        <v>4</v>
      </c>
      <c r="AH222">
        <f t="shared" si="40"/>
        <v>29</v>
      </c>
      <c r="AI222">
        <f t="shared" si="41"/>
        <v>62</v>
      </c>
    </row>
    <row r="223" spans="1:35" x14ac:dyDescent="0.25">
      <c r="A223" s="29">
        <f t="shared" si="33"/>
        <v>46363</v>
      </c>
      <c r="B223" s="1">
        <f t="shared" si="34"/>
        <v>84</v>
      </c>
      <c r="C223" s="1">
        <f t="shared" si="35"/>
        <v>5</v>
      </c>
      <c r="Y223">
        <f t="shared" si="36"/>
        <v>29</v>
      </c>
      <c r="Z223">
        <f t="shared" si="37"/>
        <v>101</v>
      </c>
      <c r="AB223">
        <f t="shared" si="38"/>
        <v>29</v>
      </c>
      <c r="AC223">
        <f t="shared" si="39"/>
        <v>78</v>
      </c>
      <c r="AE223">
        <f t="shared" ref="AE223:AE286" si="42">IF(AF222+7&gt;112,AE222+1,AE222)</f>
        <v>29</v>
      </c>
      <c r="AF223">
        <f t="shared" ref="AF223:AF286" si="43">IF(AF222+7&gt;112,AF222+7-112,AF222+7)</f>
        <v>11</v>
      </c>
      <c r="AH223">
        <f t="shared" si="40"/>
        <v>29</v>
      </c>
      <c r="AI223">
        <f t="shared" si="41"/>
        <v>69</v>
      </c>
    </row>
    <row r="224" spans="1:35" x14ac:dyDescent="0.25">
      <c r="A224" s="29">
        <f t="shared" si="33"/>
        <v>46370</v>
      </c>
      <c r="B224" s="1">
        <f t="shared" si="34"/>
        <v>84</v>
      </c>
      <c r="C224" s="1">
        <f t="shared" si="35"/>
        <v>6</v>
      </c>
      <c r="Y224">
        <f t="shared" si="36"/>
        <v>29</v>
      </c>
      <c r="Z224">
        <f t="shared" si="37"/>
        <v>108</v>
      </c>
      <c r="AB224">
        <f t="shared" si="38"/>
        <v>29</v>
      </c>
      <c r="AC224">
        <f t="shared" si="39"/>
        <v>85</v>
      </c>
      <c r="AE224">
        <f t="shared" si="42"/>
        <v>29</v>
      </c>
      <c r="AF224">
        <f t="shared" si="43"/>
        <v>18</v>
      </c>
      <c r="AH224">
        <f t="shared" si="40"/>
        <v>29</v>
      </c>
      <c r="AI224">
        <f t="shared" si="41"/>
        <v>76</v>
      </c>
    </row>
    <row r="225" spans="1:35" x14ac:dyDescent="0.25">
      <c r="A225" s="29">
        <f t="shared" si="33"/>
        <v>46377</v>
      </c>
      <c r="B225" s="1">
        <f t="shared" si="34"/>
        <v>84</v>
      </c>
      <c r="C225" s="1">
        <f t="shared" si="35"/>
        <v>7</v>
      </c>
      <c r="Y225">
        <f t="shared" si="36"/>
        <v>30</v>
      </c>
      <c r="Z225">
        <f t="shared" si="37"/>
        <v>3</v>
      </c>
      <c r="AB225">
        <f t="shared" si="38"/>
        <v>29</v>
      </c>
      <c r="AC225">
        <f t="shared" si="39"/>
        <v>92</v>
      </c>
      <c r="AE225">
        <f t="shared" si="42"/>
        <v>29</v>
      </c>
      <c r="AF225">
        <f t="shared" si="43"/>
        <v>25</v>
      </c>
      <c r="AH225">
        <f t="shared" si="40"/>
        <v>29</v>
      </c>
      <c r="AI225">
        <f t="shared" si="41"/>
        <v>83</v>
      </c>
    </row>
    <row r="226" spans="1:35" x14ac:dyDescent="0.25">
      <c r="A226" s="29">
        <f t="shared" si="33"/>
        <v>46384</v>
      </c>
      <c r="B226" s="1">
        <f t="shared" si="34"/>
        <v>84</v>
      </c>
      <c r="C226" s="1">
        <f t="shared" si="35"/>
        <v>8</v>
      </c>
      <c r="Y226">
        <f t="shared" si="36"/>
        <v>30</v>
      </c>
      <c r="Z226">
        <f t="shared" si="37"/>
        <v>10</v>
      </c>
      <c r="AB226">
        <f t="shared" si="38"/>
        <v>29</v>
      </c>
      <c r="AC226">
        <f t="shared" si="39"/>
        <v>99</v>
      </c>
      <c r="AE226">
        <f t="shared" si="42"/>
        <v>29</v>
      </c>
      <c r="AF226">
        <f t="shared" si="43"/>
        <v>32</v>
      </c>
      <c r="AH226">
        <f t="shared" si="40"/>
        <v>29</v>
      </c>
      <c r="AI226">
        <f t="shared" si="41"/>
        <v>90</v>
      </c>
    </row>
    <row r="227" spans="1:35" x14ac:dyDescent="0.25">
      <c r="A227" s="29">
        <f t="shared" si="33"/>
        <v>46391</v>
      </c>
      <c r="B227" s="1">
        <f t="shared" si="34"/>
        <v>84</v>
      </c>
      <c r="C227" s="1">
        <f t="shared" si="35"/>
        <v>9</v>
      </c>
      <c r="Y227">
        <f t="shared" si="36"/>
        <v>30</v>
      </c>
      <c r="Z227">
        <f t="shared" si="37"/>
        <v>17</v>
      </c>
      <c r="AB227">
        <f t="shared" si="38"/>
        <v>29</v>
      </c>
      <c r="AC227">
        <f t="shared" si="39"/>
        <v>106</v>
      </c>
      <c r="AE227">
        <f t="shared" si="42"/>
        <v>29</v>
      </c>
      <c r="AF227">
        <f t="shared" si="43"/>
        <v>39</v>
      </c>
      <c r="AH227">
        <f t="shared" si="40"/>
        <v>29</v>
      </c>
      <c r="AI227">
        <f t="shared" si="41"/>
        <v>97</v>
      </c>
    </row>
    <row r="228" spans="1:35" x14ac:dyDescent="0.25">
      <c r="A228" s="29">
        <f t="shared" si="33"/>
        <v>46398</v>
      </c>
      <c r="B228" s="1">
        <f t="shared" si="34"/>
        <v>84</v>
      </c>
      <c r="C228" s="1">
        <f t="shared" si="35"/>
        <v>10</v>
      </c>
      <c r="Y228">
        <f t="shared" si="36"/>
        <v>30</v>
      </c>
      <c r="Z228">
        <f t="shared" si="37"/>
        <v>24</v>
      </c>
      <c r="AB228">
        <f t="shared" si="38"/>
        <v>30</v>
      </c>
      <c r="AC228">
        <f t="shared" si="39"/>
        <v>1</v>
      </c>
      <c r="AE228">
        <f t="shared" si="42"/>
        <v>29</v>
      </c>
      <c r="AF228">
        <f t="shared" si="43"/>
        <v>46</v>
      </c>
      <c r="AH228">
        <f t="shared" si="40"/>
        <v>29</v>
      </c>
      <c r="AI228">
        <f t="shared" si="41"/>
        <v>104</v>
      </c>
    </row>
    <row r="229" spans="1:35" x14ac:dyDescent="0.25">
      <c r="A229" s="29">
        <f t="shared" si="33"/>
        <v>46405</v>
      </c>
      <c r="B229" s="1">
        <f t="shared" si="34"/>
        <v>84</v>
      </c>
      <c r="C229" s="1">
        <f t="shared" si="35"/>
        <v>11</v>
      </c>
      <c r="Y229">
        <f t="shared" si="36"/>
        <v>30</v>
      </c>
      <c r="Z229">
        <f t="shared" si="37"/>
        <v>31</v>
      </c>
      <c r="AB229">
        <f t="shared" si="38"/>
        <v>30</v>
      </c>
      <c r="AC229">
        <f t="shared" si="39"/>
        <v>8</v>
      </c>
      <c r="AE229">
        <f t="shared" si="42"/>
        <v>29</v>
      </c>
      <c r="AF229">
        <f t="shared" si="43"/>
        <v>53</v>
      </c>
      <c r="AH229">
        <f t="shared" si="40"/>
        <v>29</v>
      </c>
      <c r="AI229">
        <f t="shared" si="41"/>
        <v>111</v>
      </c>
    </row>
    <row r="230" spans="1:35" x14ac:dyDescent="0.25">
      <c r="A230" s="29">
        <f t="shared" si="33"/>
        <v>46412</v>
      </c>
      <c r="B230" s="1">
        <f t="shared" si="34"/>
        <v>84</v>
      </c>
      <c r="C230" s="1">
        <f t="shared" si="35"/>
        <v>12</v>
      </c>
      <c r="Y230">
        <f t="shared" si="36"/>
        <v>30</v>
      </c>
      <c r="Z230">
        <f t="shared" si="37"/>
        <v>38</v>
      </c>
      <c r="AB230">
        <f t="shared" si="38"/>
        <v>30</v>
      </c>
      <c r="AC230">
        <f t="shared" si="39"/>
        <v>15</v>
      </c>
      <c r="AE230">
        <f t="shared" si="42"/>
        <v>29</v>
      </c>
      <c r="AF230">
        <f t="shared" si="43"/>
        <v>60</v>
      </c>
      <c r="AH230">
        <f t="shared" si="40"/>
        <v>30</v>
      </c>
      <c r="AI230">
        <f t="shared" si="41"/>
        <v>6</v>
      </c>
    </row>
    <row r="231" spans="1:35" x14ac:dyDescent="0.25">
      <c r="A231" s="29">
        <f t="shared" si="33"/>
        <v>46419</v>
      </c>
      <c r="B231" s="1">
        <f t="shared" si="34"/>
        <v>84</v>
      </c>
      <c r="C231" s="1">
        <f t="shared" si="35"/>
        <v>13</v>
      </c>
      <c r="Y231">
        <f t="shared" si="36"/>
        <v>30</v>
      </c>
      <c r="Z231">
        <f t="shared" si="37"/>
        <v>45</v>
      </c>
      <c r="AB231">
        <f t="shared" si="38"/>
        <v>30</v>
      </c>
      <c r="AC231">
        <f t="shared" si="39"/>
        <v>22</v>
      </c>
      <c r="AE231">
        <f t="shared" si="42"/>
        <v>29</v>
      </c>
      <c r="AF231">
        <f t="shared" si="43"/>
        <v>67</v>
      </c>
      <c r="AH231">
        <f t="shared" si="40"/>
        <v>30</v>
      </c>
      <c r="AI231">
        <f t="shared" si="41"/>
        <v>13</v>
      </c>
    </row>
    <row r="232" spans="1:35" x14ac:dyDescent="0.25">
      <c r="A232" s="29">
        <f t="shared" si="33"/>
        <v>46426</v>
      </c>
      <c r="B232" s="1">
        <f t="shared" si="34"/>
        <v>84</v>
      </c>
      <c r="C232" s="1">
        <f t="shared" si="35"/>
        <v>14</v>
      </c>
      <c r="Y232">
        <f t="shared" si="36"/>
        <v>30</v>
      </c>
      <c r="Z232">
        <f t="shared" si="37"/>
        <v>52</v>
      </c>
      <c r="AB232">
        <f t="shared" si="38"/>
        <v>30</v>
      </c>
      <c r="AC232">
        <f t="shared" si="39"/>
        <v>29</v>
      </c>
      <c r="AE232">
        <f t="shared" si="42"/>
        <v>29</v>
      </c>
      <c r="AF232">
        <f t="shared" si="43"/>
        <v>74</v>
      </c>
      <c r="AH232">
        <f t="shared" si="40"/>
        <v>30</v>
      </c>
      <c r="AI232">
        <f t="shared" si="41"/>
        <v>20</v>
      </c>
    </row>
    <row r="233" spans="1:35" x14ac:dyDescent="0.25">
      <c r="A233" s="29">
        <f t="shared" si="33"/>
        <v>46433</v>
      </c>
      <c r="B233" s="1">
        <f t="shared" si="34"/>
        <v>84</v>
      </c>
      <c r="C233" s="1">
        <f t="shared" si="35"/>
        <v>15</v>
      </c>
      <c r="Y233">
        <f t="shared" si="36"/>
        <v>30</v>
      </c>
      <c r="Z233">
        <f t="shared" si="37"/>
        <v>59</v>
      </c>
      <c r="AB233">
        <f t="shared" si="38"/>
        <v>30</v>
      </c>
      <c r="AC233">
        <f t="shared" si="39"/>
        <v>36</v>
      </c>
      <c r="AE233">
        <f t="shared" si="42"/>
        <v>29</v>
      </c>
      <c r="AF233">
        <f t="shared" si="43"/>
        <v>81</v>
      </c>
      <c r="AH233">
        <f t="shared" si="40"/>
        <v>30</v>
      </c>
      <c r="AI233">
        <f t="shared" si="41"/>
        <v>27</v>
      </c>
    </row>
    <row r="234" spans="1:35" x14ac:dyDescent="0.25">
      <c r="A234" s="29">
        <f t="shared" si="33"/>
        <v>46440</v>
      </c>
      <c r="B234" s="1">
        <f t="shared" si="34"/>
        <v>84</v>
      </c>
      <c r="C234" s="1">
        <f t="shared" si="35"/>
        <v>16</v>
      </c>
      <c r="Y234">
        <f t="shared" si="36"/>
        <v>30</v>
      </c>
      <c r="Z234">
        <f t="shared" si="37"/>
        <v>66</v>
      </c>
      <c r="AB234">
        <f t="shared" si="38"/>
        <v>30</v>
      </c>
      <c r="AC234">
        <f t="shared" si="39"/>
        <v>43</v>
      </c>
      <c r="AE234">
        <f t="shared" si="42"/>
        <v>29</v>
      </c>
      <c r="AF234">
        <f t="shared" si="43"/>
        <v>88</v>
      </c>
      <c r="AH234">
        <f t="shared" si="40"/>
        <v>30</v>
      </c>
      <c r="AI234">
        <f t="shared" si="41"/>
        <v>34</v>
      </c>
    </row>
    <row r="235" spans="1:35" x14ac:dyDescent="0.25">
      <c r="A235" s="29">
        <f t="shared" si="33"/>
        <v>46447</v>
      </c>
      <c r="B235" s="1">
        <f t="shared" si="34"/>
        <v>85</v>
      </c>
      <c r="C235" s="1">
        <f t="shared" si="35"/>
        <v>1</v>
      </c>
      <c r="Y235">
        <f t="shared" si="36"/>
        <v>30</v>
      </c>
      <c r="Z235">
        <f t="shared" si="37"/>
        <v>73</v>
      </c>
      <c r="AB235">
        <f t="shared" si="38"/>
        <v>30</v>
      </c>
      <c r="AC235">
        <f t="shared" si="39"/>
        <v>50</v>
      </c>
      <c r="AE235">
        <f t="shared" si="42"/>
        <v>29</v>
      </c>
      <c r="AF235">
        <f t="shared" si="43"/>
        <v>95</v>
      </c>
      <c r="AH235">
        <f t="shared" si="40"/>
        <v>30</v>
      </c>
      <c r="AI235">
        <f t="shared" si="41"/>
        <v>41</v>
      </c>
    </row>
    <row r="236" spans="1:35" x14ac:dyDescent="0.25">
      <c r="A236" s="29">
        <f t="shared" si="33"/>
        <v>46454</v>
      </c>
      <c r="B236" s="1">
        <f t="shared" si="34"/>
        <v>85</v>
      </c>
      <c r="C236" s="1">
        <f t="shared" si="35"/>
        <v>2</v>
      </c>
      <c r="Y236">
        <f t="shared" si="36"/>
        <v>30</v>
      </c>
      <c r="Z236">
        <f t="shared" si="37"/>
        <v>80</v>
      </c>
      <c r="AB236">
        <f t="shared" si="38"/>
        <v>30</v>
      </c>
      <c r="AC236">
        <f t="shared" si="39"/>
        <v>57</v>
      </c>
      <c r="AE236">
        <f t="shared" si="42"/>
        <v>29</v>
      </c>
      <c r="AF236">
        <f t="shared" si="43"/>
        <v>102</v>
      </c>
      <c r="AH236">
        <f t="shared" si="40"/>
        <v>30</v>
      </c>
      <c r="AI236">
        <f t="shared" si="41"/>
        <v>48</v>
      </c>
    </row>
    <row r="237" spans="1:35" x14ac:dyDescent="0.25">
      <c r="A237" s="29">
        <f t="shared" si="33"/>
        <v>46461</v>
      </c>
      <c r="B237" s="1">
        <f t="shared" si="34"/>
        <v>85</v>
      </c>
      <c r="C237" s="1">
        <f t="shared" si="35"/>
        <v>3</v>
      </c>
      <c r="Y237">
        <f t="shared" si="36"/>
        <v>30</v>
      </c>
      <c r="Z237">
        <f t="shared" si="37"/>
        <v>87</v>
      </c>
      <c r="AB237">
        <f t="shared" si="38"/>
        <v>30</v>
      </c>
      <c r="AC237">
        <f t="shared" si="39"/>
        <v>64</v>
      </c>
      <c r="AE237">
        <f t="shared" si="42"/>
        <v>29</v>
      </c>
      <c r="AF237">
        <f t="shared" si="43"/>
        <v>109</v>
      </c>
      <c r="AH237">
        <f t="shared" si="40"/>
        <v>30</v>
      </c>
      <c r="AI237">
        <f t="shared" si="41"/>
        <v>55</v>
      </c>
    </row>
    <row r="238" spans="1:35" x14ac:dyDescent="0.25">
      <c r="A238" s="29">
        <f t="shared" si="33"/>
        <v>46468</v>
      </c>
      <c r="B238" s="1">
        <f t="shared" si="34"/>
        <v>85</v>
      </c>
      <c r="C238" s="1">
        <f t="shared" si="35"/>
        <v>4</v>
      </c>
      <c r="Y238">
        <f t="shared" si="36"/>
        <v>30</v>
      </c>
      <c r="Z238">
        <f t="shared" si="37"/>
        <v>94</v>
      </c>
      <c r="AB238">
        <f t="shared" si="38"/>
        <v>30</v>
      </c>
      <c r="AC238">
        <f t="shared" si="39"/>
        <v>71</v>
      </c>
      <c r="AE238">
        <f t="shared" si="42"/>
        <v>30</v>
      </c>
      <c r="AF238">
        <f t="shared" si="43"/>
        <v>4</v>
      </c>
      <c r="AH238">
        <f t="shared" si="40"/>
        <v>30</v>
      </c>
      <c r="AI238">
        <f t="shared" si="41"/>
        <v>62</v>
      </c>
    </row>
    <row r="239" spans="1:35" x14ac:dyDescent="0.25">
      <c r="A239" s="29">
        <f t="shared" si="33"/>
        <v>46475</v>
      </c>
      <c r="B239" s="1">
        <f t="shared" si="34"/>
        <v>85</v>
      </c>
      <c r="C239" s="1">
        <f t="shared" si="35"/>
        <v>5</v>
      </c>
      <c r="Y239">
        <f t="shared" si="36"/>
        <v>30</v>
      </c>
      <c r="Z239">
        <f t="shared" si="37"/>
        <v>101</v>
      </c>
      <c r="AB239">
        <f t="shared" si="38"/>
        <v>30</v>
      </c>
      <c r="AC239">
        <f t="shared" si="39"/>
        <v>78</v>
      </c>
      <c r="AE239">
        <f t="shared" si="42"/>
        <v>30</v>
      </c>
      <c r="AF239">
        <f t="shared" si="43"/>
        <v>11</v>
      </c>
      <c r="AH239">
        <f t="shared" si="40"/>
        <v>30</v>
      </c>
      <c r="AI239">
        <f t="shared" si="41"/>
        <v>69</v>
      </c>
    </row>
    <row r="240" spans="1:35" x14ac:dyDescent="0.25">
      <c r="A240" s="29">
        <f t="shared" si="33"/>
        <v>46482</v>
      </c>
      <c r="B240" s="1">
        <f t="shared" si="34"/>
        <v>85</v>
      </c>
      <c r="C240" s="1">
        <f t="shared" si="35"/>
        <v>6</v>
      </c>
      <c r="Y240">
        <f t="shared" si="36"/>
        <v>30</v>
      </c>
      <c r="Z240">
        <f t="shared" si="37"/>
        <v>108</v>
      </c>
      <c r="AB240">
        <f t="shared" si="38"/>
        <v>30</v>
      </c>
      <c r="AC240">
        <f t="shared" si="39"/>
        <v>85</v>
      </c>
      <c r="AE240">
        <f t="shared" si="42"/>
        <v>30</v>
      </c>
      <c r="AF240">
        <f t="shared" si="43"/>
        <v>18</v>
      </c>
      <c r="AH240">
        <f t="shared" si="40"/>
        <v>30</v>
      </c>
      <c r="AI240">
        <f t="shared" si="41"/>
        <v>76</v>
      </c>
    </row>
    <row r="241" spans="1:35" x14ac:dyDescent="0.25">
      <c r="A241" s="29">
        <f t="shared" si="33"/>
        <v>46489</v>
      </c>
      <c r="B241" s="1">
        <f t="shared" si="34"/>
        <v>85</v>
      </c>
      <c r="C241" s="1">
        <f t="shared" si="35"/>
        <v>7</v>
      </c>
      <c r="Y241">
        <f t="shared" si="36"/>
        <v>31</v>
      </c>
      <c r="Z241">
        <f t="shared" si="37"/>
        <v>3</v>
      </c>
      <c r="AB241">
        <f t="shared" si="38"/>
        <v>30</v>
      </c>
      <c r="AC241">
        <f t="shared" si="39"/>
        <v>92</v>
      </c>
      <c r="AE241">
        <f t="shared" si="42"/>
        <v>30</v>
      </c>
      <c r="AF241">
        <f t="shared" si="43"/>
        <v>25</v>
      </c>
      <c r="AH241">
        <f t="shared" si="40"/>
        <v>30</v>
      </c>
      <c r="AI241">
        <f t="shared" si="41"/>
        <v>83</v>
      </c>
    </row>
    <row r="242" spans="1:35" x14ac:dyDescent="0.25">
      <c r="A242" s="29">
        <f t="shared" si="33"/>
        <v>46496</v>
      </c>
      <c r="B242" s="1">
        <f t="shared" si="34"/>
        <v>85</v>
      </c>
      <c r="C242" s="1">
        <f t="shared" si="35"/>
        <v>8</v>
      </c>
      <c r="Y242">
        <f t="shared" si="36"/>
        <v>31</v>
      </c>
      <c r="Z242">
        <f t="shared" si="37"/>
        <v>10</v>
      </c>
      <c r="AB242">
        <f t="shared" si="38"/>
        <v>30</v>
      </c>
      <c r="AC242">
        <f t="shared" si="39"/>
        <v>99</v>
      </c>
      <c r="AE242">
        <f t="shared" si="42"/>
        <v>30</v>
      </c>
      <c r="AF242">
        <f t="shared" si="43"/>
        <v>32</v>
      </c>
      <c r="AH242">
        <f t="shared" si="40"/>
        <v>30</v>
      </c>
      <c r="AI242">
        <f t="shared" si="41"/>
        <v>90</v>
      </c>
    </row>
    <row r="243" spans="1:35" x14ac:dyDescent="0.25">
      <c r="A243" s="29">
        <f t="shared" si="33"/>
        <v>46503</v>
      </c>
      <c r="B243" s="1">
        <f t="shared" si="34"/>
        <v>85</v>
      </c>
      <c r="C243" s="1">
        <f t="shared" si="35"/>
        <v>9</v>
      </c>
      <c r="Y243">
        <f t="shared" si="36"/>
        <v>31</v>
      </c>
      <c r="Z243">
        <f t="shared" si="37"/>
        <v>17</v>
      </c>
      <c r="AB243">
        <f t="shared" si="38"/>
        <v>30</v>
      </c>
      <c r="AC243">
        <f t="shared" si="39"/>
        <v>106</v>
      </c>
      <c r="AE243">
        <f t="shared" si="42"/>
        <v>30</v>
      </c>
      <c r="AF243">
        <f t="shared" si="43"/>
        <v>39</v>
      </c>
      <c r="AH243">
        <f t="shared" si="40"/>
        <v>30</v>
      </c>
      <c r="AI243">
        <f t="shared" si="41"/>
        <v>97</v>
      </c>
    </row>
    <row r="244" spans="1:35" x14ac:dyDescent="0.25">
      <c r="A244" s="29">
        <f t="shared" si="33"/>
        <v>46510</v>
      </c>
      <c r="B244" s="1">
        <f t="shared" si="34"/>
        <v>85</v>
      </c>
      <c r="C244" s="1">
        <f t="shared" si="35"/>
        <v>10</v>
      </c>
      <c r="Y244">
        <f t="shared" si="36"/>
        <v>31</v>
      </c>
      <c r="Z244">
        <f t="shared" si="37"/>
        <v>24</v>
      </c>
      <c r="AB244">
        <f t="shared" si="38"/>
        <v>31</v>
      </c>
      <c r="AC244">
        <f t="shared" si="39"/>
        <v>1</v>
      </c>
      <c r="AE244">
        <f t="shared" si="42"/>
        <v>30</v>
      </c>
      <c r="AF244">
        <f t="shared" si="43"/>
        <v>46</v>
      </c>
      <c r="AH244">
        <f t="shared" si="40"/>
        <v>30</v>
      </c>
      <c r="AI244">
        <f t="shared" si="41"/>
        <v>104</v>
      </c>
    </row>
    <row r="245" spans="1:35" x14ac:dyDescent="0.25">
      <c r="A245" s="29">
        <f t="shared" si="33"/>
        <v>46517</v>
      </c>
      <c r="B245" s="1">
        <f t="shared" si="34"/>
        <v>85</v>
      </c>
      <c r="C245" s="1">
        <f t="shared" si="35"/>
        <v>11</v>
      </c>
      <c r="Y245">
        <f t="shared" si="36"/>
        <v>31</v>
      </c>
      <c r="Z245">
        <f t="shared" si="37"/>
        <v>31</v>
      </c>
      <c r="AB245">
        <f t="shared" si="38"/>
        <v>31</v>
      </c>
      <c r="AC245">
        <f t="shared" si="39"/>
        <v>8</v>
      </c>
      <c r="AE245">
        <f t="shared" si="42"/>
        <v>30</v>
      </c>
      <c r="AF245">
        <f t="shared" si="43"/>
        <v>53</v>
      </c>
      <c r="AH245">
        <f t="shared" si="40"/>
        <v>30</v>
      </c>
      <c r="AI245">
        <f t="shared" si="41"/>
        <v>111</v>
      </c>
    </row>
    <row r="246" spans="1:35" x14ac:dyDescent="0.25">
      <c r="A246" s="29">
        <f t="shared" si="33"/>
        <v>46524</v>
      </c>
      <c r="B246" s="1">
        <f t="shared" si="34"/>
        <v>85</v>
      </c>
      <c r="C246" s="1">
        <f t="shared" si="35"/>
        <v>12</v>
      </c>
      <c r="Y246">
        <f t="shared" si="36"/>
        <v>31</v>
      </c>
      <c r="Z246">
        <f t="shared" si="37"/>
        <v>38</v>
      </c>
      <c r="AB246">
        <f t="shared" si="38"/>
        <v>31</v>
      </c>
      <c r="AC246">
        <f t="shared" si="39"/>
        <v>15</v>
      </c>
      <c r="AE246">
        <f t="shared" si="42"/>
        <v>30</v>
      </c>
      <c r="AF246">
        <f t="shared" si="43"/>
        <v>60</v>
      </c>
      <c r="AH246">
        <f t="shared" si="40"/>
        <v>31</v>
      </c>
      <c r="AI246">
        <f t="shared" si="41"/>
        <v>6</v>
      </c>
    </row>
    <row r="247" spans="1:35" x14ac:dyDescent="0.25">
      <c r="A247" s="29">
        <f t="shared" si="33"/>
        <v>46531</v>
      </c>
      <c r="B247" s="1">
        <f t="shared" si="34"/>
        <v>85</v>
      </c>
      <c r="C247" s="1">
        <f t="shared" si="35"/>
        <v>13</v>
      </c>
      <c r="Y247">
        <f t="shared" si="36"/>
        <v>31</v>
      </c>
      <c r="Z247">
        <f t="shared" si="37"/>
        <v>45</v>
      </c>
      <c r="AB247">
        <f t="shared" si="38"/>
        <v>31</v>
      </c>
      <c r="AC247">
        <f t="shared" si="39"/>
        <v>22</v>
      </c>
      <c r="AE247">
        <f t="shared" si="42"/>
        <v>30</v>
      </c>
      <c r="AF247">
        <f t="shared" si="43"/>
        <v>67</v>
      </c>
      <c r="AH247">
        <f t="shared" si="40"/>
        <v>31</v>
      </c>
      <c r="AI247">
        <f t="shared" si="41"/>
        <v>13</v>
      </c>
    </row>
    <row r="248" spans="1:35" x14ac:dyDescent="0.25">
      <c r="A248" s="29">
        <f t="shared" si="33"/>
        <v>46538</v>
      </c>
      <c r="B248" s="1">
        <f t="shared" si="34"/>
        <v>85</v>
      </c>
      <c r="C248" s="1">
        <f t="shared" si="35"/>
        <v>14</v>
      </c>
      <c r="Y248">
        <f t="shared" si="36"/>
        <v>31</v>
      </c>
      <c r="Z248">
        <f t="shared" si="37"/>
        <v>52</v>
      </c>
      <c r="AB248">
        <f t="shared" si="38"/>
        <v>31</v>
      </c>
      <c r="AC248">
        <f t="shared" si="39"/>
        <v>29</v>
      </c>
      <c r="AE248">
        <f t="shared" si="42"/>
        <v>30</v>
      </c>
      <c r="AF248">
        <f t="shared" si="43"/>
        <v>74</v>
      </c>
      <c r="AH248">
        <f t="shared" si="40"/>
        <v>31</v>
      </c>
      <c r="AI248">
        <f t="shared" si="41"/>
        <v>20</v>
      </c>
    </row>
    <row r="249" spans="1:35" x14ac:dyDescent="0.25">
      <c r="A249" s="29">
        <f t="shared" si="33"/>
        <v>46545</v>
      </c>
      <c r="B249" s="1">
        <f t="shared" si="34"/>
        <v>85</v>
      </c>
      <c r="C249" s="1">
        <f t="shared" si="35"/>
        <v>15</v>
      </c>
      <c r="Y249">
        <f t="shared" si="36"/>
        <v>31</v>
      </c>
      <c r="Z249">
        <f t="shared" si="37"/>
        <v>59</v>
      </c>
      <c r="AB249">
        <f t="shared" si="38"/>
        <v>31</v>
      </c>
      <c r="AC249">
        <f t="shared" si="39"/>
        <v>36</v>
      </c>
      <c r="AE249">
        <f t="shared" si="42"/>
        <v>30</v>
      </c>
      <c r="AF249">
        <f t="shared" si="43"/>
        <v>81</v>
      </c>
      <c r="AH249">
        <f t="shared" si="40"/>
        <v>31</v>
      </c>
      <c r="AI249">
        <f t="shared" si="41"/>
        <v>27</v>
      </c>
    </row>
    <row r="250" spans="1:35" x14ac:dyDescent="0.25">
      <c r="A250" s="29">
        <f t="shared" si="33"/>
        <v>46552</v>
      </c>
      <c r="B250" s="1">
        <f t="shared" si="34"/>
        <v>85</v>
      </c>
      <c r="C250" s="1">
        <f t="shared" si="35"/>
        <v>16</v>
      </c>
      <c r="Y250">
        <f t="shared" si="36"/>
        <v>31</v>
      </c>
      <c r="Z250">
        <f t="shared" si="37"/>
        <v>66</v>
      </c>
      <c r="AB250">
        <f t="shared" si="38"/>
        <v>31</v>
      </c>
      <c r="AC250">
        <f t="shared" si="39"/>
        <v>43</v>
      </c>
      <c r="AE250">
        <f t="shared" si="42"/>
        <v>30</v>
      </c>
      <c r="AF250">
        <f t="shared" si="43"/>
        <v>88</v>
      </c>
      <c r="AH250">
        <f t="shared" si="40"/>
        <v>31</v>
      </c>
      <c r="AI250">
        <f t="shared" si="41"/>
        <v>34</v>
      </c>
    </row>
    <row r="251" spans="1:35" x14ac:dyDescent="0.25">
      <c r="A251" s="29">
        <f t="shared" si="33"/>
        <v>46559</v>
      </c>
      <c r="B251" s="1">
        <f t="shared" si="34"/>
        <v>86</v>
      </c>
      <c r="C251" s="1">
        <f t="shared" si="35"/>
        <v>1</v>
      </c>
      <c r="Y251">
        <f t="shared" si="36"/>
        <v>31</v>
      </c>
      <c r="Z251">
        <f t="shared" si="37"/>
        <v>73</v>
      </c>
      <c r="AB251">
        <f t="shared" si="38"/>
        <v>31</v>
      </c>
      <c r="AC251">
        <f t="shared" si="39"/>
        <v>50</v>
      </c>
      <c r="AE251">
        <f t="shared" si="42"/>
        <v>30</v>
      </c>
      <c r="AF251">
        <f t="shared" si="43"/>
        <v>95</v>
      </c>
      <c r="AH251">
        <f t="shared" si="40"/>
        <v>31</v>
      </c>
      <c r="AI251">
        <f t="shared" si="41"/>
        <v>41</v>
      </c>
    </row>
    <row r="252" spans="1:35" x14ac:dyDescent="0.25">
      <c r="A252" s="29">
        <f t="shared" si="33"/>
        <v>46566</v>
      </c>
      <c r="B252" s="1">
        <f t="shared" si="34"/>
        <v>86</v>
      </c>
      <c r="C252" s="1">
        <f t="shared" si="35"/>
        <v>2</v>
      </c>
      <c r="Y252">
        <f t="shared" si="36"/>
        <v>31</v>
      </c>
      <c r="Z252">
        <f t="shared" si="37"/>
        <v>80</v>
      </c>
      <c r="AB252">
        <f t="shared" si="38"/>
        <v>31</v>
      </c>
      <c r="AC252">
        <f t="shared" si="39"/>
        <v>57</v>
      </c>
      <c r="AE252">
        <f t="shared" si="42"/>
        <v>30</v>
      </c>
      <c r="AF252">
        <f t="shared" si="43"/>
        <v>102</v>
      </c>
      <c r="AH252">
        <f t="shared" si="40"/>
        <v>31</v>
      </c>
      <c r="AI252">
        <f t="shared" si="41"/>
        <v>48</v>
      </c>
    </row>
    <row r="253" spans="1:35" x14ac:dyDescent="0.25">
      <c r="A253" s="29">
        <f t="shared" si="33"/>
        <v>46573</v>
      </c>
      <c r="B253" s="1">
        <f t="shared" si="34"/>
        <v>86</v>
      </c>
      <c r="C253" s="1">
        <f t="shared" si="35"/>
        <v>3</v>
      </c>
      <c r="Y253">
        <f t="shared" si="36"/>
        <v>31</v>
      </c>
      <c r="Z253">
        <f t="shared" si="37"/>
        <v>87</v>
      </c>
      <c r="AB253">
        <f t="shared" si="38"/>
        <v>31</v>
      </c>
      <c r="AC253">
        <f t="shared" si="39"/>
        <v>64</v>
      </c>
      <c r="AE253">
        <f t="shared" si="42"/>
        <v>30</v>
      </c>
      <c r="AF253">
        <f t="shared" si="43"/>
        <v>109</v>
      </c>
      <c r="AH253">
        <f t="shared" si="40"/>
        <v>31</v>
      </c>
      <c r="AI253">
        <f t="shared" si="41"/>
        <v>55</v>
      </c>
    </row>
    <row r="254" spans="1:35" x14ac:dyDescent="0.25">
      <c r="A254" s="29">
        <f t="shared" si="33"/>
        <v>46580</v>
      </c>
      <c r="B254" s="1">
        <f t="shared" si="34"/>
        <v>86</v>
      </c>
      <c r="C254" s="1">
        <f t="shared" si="35"/>
        <v>4</v>
      </c>
      <c r="Y254">
        <f t="shared" si="36"/>
        <v>31</v>
      </c>
      <c r="Z254">
        <f t="shared" si="37"/>
        <v>94</v>
      </c>
      <c r="AB254">
        <f t="shared" si="38"/>
        <v>31</v>
      </c>
      <c r="AC254">
        <f t="shared" si="39"/>
        <v>71</v>
      </c>
      <c r="AE254">
        <f t="shared" si="42"/>
        <v>31</v>
      </c>
      <c r="AF254">
        <f t="shared" si="43"/>
        <v>4</v>
      </c>
      <c r="AH254">
        <f t="shared" si="40"/>
        <v>31</v>
      </c>
      <c r="AI254">
        <f t="shared" si="41"/>
        <v>62</v>
      </c>
    </row>
    <row r="255" spans="1:35" x14ac:dyDescent="0.25">
      <c r="A255" s="29">
        <f t="shared" si="33"/>
        <v>46587</v>
      </c>
      <c r="B255" s="1">
        <f t="shared" si="34"/>
        <v>86</v>
      </c>
      <c r="C255" s="1">
        <f t="shared" si="35"/>
        <v>5</v>
      </c>
      <c r="Y255">
        <f t="shared" si="36"/>
        <v>31</v>
      </c>
      <c r="Z255">
        <f t="shared" si="37"/>
        <v>101</v>
      </c>
      <c r="AB255">
        <f t="shared" si="38"/>
        <v>31</v>
      </c>
      <c r="AC255">
        <f t="shared" si="39"/>
        <v>78</v>
      </c>
      <c r="AE255">
        <f t="shared" si="42"/>
        <v>31</v>
      </c>
      <c r="AF255">
        <f t="shared" si="43"/>
        <v>11</v>
      </c>
      <c r="AH255">
        <f t="shared" si="40"/>
        <v>31</v>
      </c>
      <c r="AI255">
        <f t="shared" si="41"/>
        <v>69</v>
      </c>
    </row>
    <row r="256" spans="1:35" x14ac:dyDescent="0.25">
      <c r="A256" s="29">
        <f t="shared" si="33"/>
        <v>46594</v>
      </c>
      <c r="B256" s="1">
        <f t="shared" si="34"/>
        <v>86</v>
      </c>
      <c r="C256" s="1">
        <f t="shared" si="35"/>
        <v>6</v>
      </c>
      <c r="Y256">
        <f t="shared" si="36"/>
        <v>31</v>
      </c>
      <c r="Z256">
        <f t="shared" si="37"/>
        <v>108</v>
      </c>
      <c r="AB256">
        <f t="shared" si="38"/>
        <v>31</v>
      </c>
      <c r="AC256">
        <f t="shared" si="39"/>
        <v>85</v>
      </c>
      <c r="AE256">
        <f t="shared" si="42"/>
        <v>31</v>
      </c>
      <c r="AF256">
        <f t="shared" si="43"/>
        <v>18</v>
      </c>
      <c r="AH256">
        <f t="shared" si="40"/>
        <v>31</v>
      </c>
      <c r="AI256">
        <f t="shared" si="41"/>
        <v>76</v>
      </c>
    </row>
    <row r="257" spans="1:35" x14ac:dyDescent="0.25">
      <c r="A257" s="29">
        <f t="shared" si="33"/>
        <v>46601</v>
      </c>
      <c r="B257" s="1">
        <f t="shared" si="34"/>
        <v>86</v>
      </c>
      <c r="C257" s="1">
        <f t="shared" si="35"/>
        <v>7</v>
      </c>
      <c r="Y257">
        <f t="shared" si="36"/>
        <v>32</v>
      </c>
      <c r="Z257">
        <f t="shared" si="37"/>
        <v>3</v>
      </c>
      <c r="AB257">
        <f t="shared" si="38"/>
        <v>31</v>
      </c>
      <c r="AC257">
        <f t="shared" si="39"/>
        <v>92</v>
      </c>
      <c r="AE257">
        <f t="shared" si="42"/>
        <v>31</v>
      </c>
      <c r="AF257">
        <f t="shared" si="43"/>
        <v>25</v>
      </c>
      <c r="AH257">
        <f t="shared" si="40"/>
        <v>31</v>
      </c>
      <c r="AI257">
        <f t="shared" si="41"/>
        <v>83</v>
      </c>
    </row>
    <row r="258" spans="1:35" x14ac:dyDescent="0.25">
      <c r="A258" s="29">
        <f t="shared" si="33"/>
        <v>46608</v>
      </c>
      <c r="B258" s="1">
        <f t="shared" si="34"/>
        <v>86</v>
      </c>
      <c r="C258" s="1">
        <f t="shared" si="35"/>
        <v>8</v>
      </c>
      <c r="Y258">
        <f t="shared" si="36"/>
        <v>32</v>
      </c>
      <c r="Z258">
        <f t="shared" si="37"/>
        <v>10</v>
      </c>
      <c r="AB258">
        <f t="shared" si="38"/>
        <v>31</v>
      </c>
      <c r="AC258">
        <f t="shared" si="39"/>
        <v>99</v>
      </c>
      <c r="AE258">
        <f t="shared" si="42"/>
        <v>31</v>
      </c>
      <c r="AF258">
        <f t="shared" si="43"/>
        <v>32</v>
      </c>
      <c r="AH258">
        <f t="shared" si="40"/>
        <v>31</v>
      </c>
      <c r="AI258">
        <f t="shared" si="41"/>
        <v>90</v>
      </c>
    </row>
    <row r="259" spans="1:35" x14ac:dyDescent="0.25">
      <c r="A259" s="29">
        <f t="shared" si="33"/>
        <v>46615</v>
      </c>
      <c r="B259" s="1">
        <f t="shared" si="34"/>
        <v>86</v>
      </c>
      <c r="C259" s="1">
        <f t="shared" si="35"/>
        <v>9</v>
      </c>
      <c r="Y259">
        <f t="shared" si="36"/>
        <v>32</v>
      </c>
      <c r="Z259">
        <f t="shared" si="37"/>
        <v>17</v>
      </c>
      <c r="AB259">
        <f t="shared" si="38"/>
        <v>31</v>
      </c>
      <c r="AC259">
        <f t="shared" si="39"/>
        <v>106</v>
      </c>
      <c r="AE259">
        <f t="shared" si="42"/>
        <v>31</v>
      </c>
      <c r="AF259">
        <f t="shared" si="43"/>
        <v>39</v>
      </c>
      <c r="AH259">
        <f t="shared" si="40"/>
        <v>31</v>
      </c>
      <c r="AI259">
        <f t="shared" si="41"/>
        <v>97</v>
      </c>
    </row>
    <row r="260" spans="1:35" x14ac:dyDescent="0.25">
      <c r="A260" s="29">
        <f t="shared" ref="A260:A288" si="44">A259+7</f>
        <v>46622</v>
      </c>
      <c r="B260" s="1">
        <f t="shared" ref="B260:B288" si="45">IF(C260=1,B259+1,B259)</f>
        <v>86</v>
      </c>
      <c r="C260" s="1">
        <f t="shared" ref="C260:C288" si="46">IF(C259+1&gt;16,1,C259+1)</f>
        <v>10</v>
      </c>
      <c r="Y260">
        <f t="shared" si="36"/>
        <v>32</v>
      </c>
      <c r="Z260">
        <f t="shared" si="37"/>
        <v>24</v>
      </c>
      <c r="AB260">
        <f t="shared" si="38"/>
        <v>32</v>
      </c>
      <c r="AC260">
        <f t="shared" si="39"/>
        <v>1</v>
      </c>
      <c r="AE260">
        <f t="shared" si="42"/>
        <v>31</v>
      </c>
      <c r="AF260">
        <f t="shared" si="43"/>
        <v>46</v>
      </c>
      <c r="AH260">
        <f t="shared" si="40"/>
        <v>31</v>
      </c>
      <c r="AI260">
        <f t="shared" si="41"/>
        <v>104</v>
      </c>
    </row>
    <row r="261" spans="1:35" x14ac:dyDescent="0.25">
      <c r="A261" s="29">
        <f t="shared" si="44"/>
        <v>46629</v>
      </c>
      <c r="B261" s="1">
        <f t="shared" si="45"/>
        <v>86</v>
      </c>
      <c r="C261" s="1">
        <f t="shared" si="46"/>
        <v>11</v>
      </c>
      <c r="Y261">
        <f t="shared" si="36"/>
        <v>32</v>
      </c>
      <c r="Z261">
        <f t="shared" si="37"/>
        <v>31</v>
      </c>
      <c r="AB261">
        <f t="shared" si="38"/>
        <v>32</v>
      </c>
      <c r="AC261">
        <f t="shared" si="39"/>
        <v>8</v>
      </c>
      <c r="AE261">
        <f t="shared" si="42"/>
        <v>31</v>
      </c>
      <c r="AF261">
        <f t="shared" si="43"/>
        <v>53</v>
      </c>
      <c r="AH261">
        <f t="shared" si="40"/>
        <v>31</v>
      </c>
      <c r="AI261">
        <f t="shared" si="41"/>
        <v>111</v>
      </c>
    </row>
    <row r="262" spans="1:35" x14ac:dyDescent="0.25">
      <c r="A262" s="29">
        <f t="shared" si="44"/>
        <v>46636</v>
      </c>
      <c r="B262" s="1">
        <f t="shared" si="45"/>
        <v>86</v>
      </c>
      <c r="C262" s="1">
        <f t="shared" si="46"/>
        <v>12</v>
      </c>
      <c r="Y262">
        <f t="shared" si="36"/>
        <v>32</v>
      </c>
      <c r="Z262">
        <f t="shared" si="37"/>
        <v>38</v>
      </c>
      <c r="AB262">
        <f t="shared" si="38"/>
        <v>32</v>
      </c>
      <c r="AC262">
        <f t="shared" si="39"/>
        <v>15</v>
      </c>
      <c r="AE262">
        <f t="shared" si="42"/>
        <v>31</v>
      </c>
      <c r="AF262">
        <f t="shared" si="43"/>
        <v>60</v>
      </c>
      <c r="AH262">
        <f t="shared" si="40"/>
        <v>32</v>
      </c>
      <c r="AI262">
        <f t="shared" si="41"/>
        <v>6</v>
      </c>
    </row>
    <row r="263" spans="1:35" x14ac:dyDescent="0.25">
      <c r="A263" s="29">
        <f t="shared" si="44"/>
        <v>46643</v>
      </c>
      <c r="B263" s="1">
        <f t="shared" si="45"/>
        <v>86</v>
      </c>
      <c r="C263" s="1">
        <f t="shared" si="46"/>
        <v>13</v>
      </c>
      <c r="Y263">
        <f t="shared" si="36"/>
        <v>32</v>
      </c>
      <c r="Z263">
        <f t="shared" si="37"/>
        <v>45</v>
      </c>
      <c r="AB263">
        <f t="shared" si="38"/>
        <v>32</v>
      </c>
      <c r="AC263">
        <f t="shared" si="39"/>
        <v>22</v>
      </c>
      <c r="AE263">
        <f t="shared" si="42"/>
        <v>31</v>
      </c>
      <c r="AF263">
        <f t="shared" si="43"/>
        <v>67</v>
      </c>
      <c r="AH263">
        <f t="shared" si="40"/>
        <v>32</v>
      </c>
      <c r="AI263">
        <f t="shared" si="41"/>
        <v>13</v>
      </c>
    </row>
    <row r="264" spans="1:35" x14ac:dyDescent="0.25">
      <c r="A264" s="29">
        <f t="shared" si="44"/>
        <v>46650</v>
      </c>
      <c r="B264" s="1">
        <f t="shared" si="45"/>
        <v>86</v>
      </c>
      <c r="C264" s="1">
        <f t="shared" si="46"/>
        <v>14</v>
      </c>
      <c r="Y264">
        <f t="shared" si="36"/>
        <v>32</v>
      </c>
      <c r="Z264">
        <f t="shared" si="37"/>
        <v>52</v>
      </c>
      <c r="AB264">
        <f t="shared" si="38"/>
        <v>32</v>
      </c>
      <c r="AC264">
        <f t="shared" si="39"/>
        <v>29</v>
      </c>
      <c r="AE264">
        <f t="shared" si="42"/>
        <v>31</v>
      </c>
      <c r="AF264">
        <f t="shared" si="43"/>
        <v>74</v>
      </c>
      <c r="AH264">
        <f t="shared" si="40"/>
        <v>32</v>
      </c>
      <c r="AI264">
        <f t="shared" si="41"/>
        <v>20</v>
      </c>
    </row>
    <row r="265" spans="1:35" x14ac:dyDescent="0.25">
      <c r="A265" s="29">
        <f t="shared" si="44"/>
        <v>46657</v>
      </c>
      <c r="B265" s="1">
        <f t="shared" si="45"/>
        <v>86</v>
      </c>
      <c r="C265" s="1">
        <f t="shared" si="46"/>
        <v>15</v>
      </c>
      <c r="Y265">
        <f t="shared" si="36"/>
        <v>32</v>
      </c>
      <c r="Z265">
        <f t="shared" si="37"/>
        <v>59</v>
      </c>
      <c r="AB265">
        <f t="shared" si="38"/>
        <v>32</v>
      </c>
      <c r="AC265">
        <f t="shared" si="39"/>
        <v>36</v>
      </c>
      <c r="AE265">
        <f t="shared" si="42"/>
        <v>31</v>
      </c>
      <c r="AF265">
        <f t="shared" si="43"/>
        <v>81</v>
      </c>
      <c r="AH265">
        <f t="shared" si="40"/>
        <v>32</v>
      </c>
      <c r="AI265">
        <f t="shared" si="41"/>
        <v>27</v>
      </c>
    </row>
    <row r="266" spans="1:35" x14ac:dyDescent="0.25">
      <c r="A266" s="29">
        <f t="shared" si="44"/>
        <v>46664</v>
      </c>
      <c r="B266" s="1">
        <f t="shared" si="45"/>
        <v>86</v>
      </c>
      <c r="C266" s="1">
        <f t="shared" si="46"/>
        <v>16</v>
      </c>
      <c r="Y266">
        <f t="shared" si="36"/>
        <v>32</v>
      </c>
      <c r="Z266">
        <f t="shared" si="37"/>
        <v>66</v>
      </c>
      <c r="AB266">
        <f t="shared" si="38"/>
        <v>32</v>
      </c>
      <c r="AC266">
        <f t="shared" si="39"/>
        <v>43</v>
      </c>
      <c r="AE266">
        <f t="shared" si="42"/>
        <v>31</v>
      </c>
      <c r="AF266">
        <f t="shared" si="43"/>
        <v>88</v>
      </c>
      <c r="AH266">
        <f t="shared" si="40"/>
        <v>32</v>
      </c>
      <c r="AI266">
        <f t="shared" si="41"/>
        <v>34</v>
      </c>
    </row>
    <row r="267" spans="1:35" x14ac:dyDescent="0.25">
      <c r="A267" s="29">
        <f t="shared" si="44"/>
        <v>46671</v>
      </c>
      <c r="B267" s="1">
        <f t="shared" si="45"/>
        <v>87</v>
      </c>
      <c r="C267" s="1">
        <f t="shared" si="46"/>
        <v>1</v>
      </c>
      <c r="Y267">
        <f t="shared" si="36"/>
        <v>32</v>
      </c>
      <c r="Z267">
        <f t="shared" si="37"/>
        <v>73</v>
      </c>
      <c r="AB267">
        <f t="shared" si="38"/>
        <v>32</v>
      </c>
      <c r="AC267">
        <f t="shared" si="39"/>
        <v>50</v>
      </c>
      <c r="AE267">
        <f t="shared" si="42"/>
        <v>31</v>
      </c>
      <c r="AF267">
        <f t="shared" si="43"/>
        <v>95</v>
      </c>
      <c r="AH267">
        <f t="shared" si="40"/>
        <v>32</v>
      </c>
      <c r="AI267">
        <f t="shared" si="41"/>
        <v>41</v>
      </c>
    </row>
    <row r="268" spans="1:35" x14ac:dyDescent="0.25">
      <c r="A268" s="29">
        <f t="shared" si="44"/>
        <v>46678</v>
      </c>
      <c r="B268" s="1">
        <f t="shared" si="45"/>
        <v>87</v>
      </c>
      <c r="C268" s="1">
        <f t="shared" si="46"/>
        <v>2</v>
      </c>
      <c r="Y268">
        <f t="shared" si="36"/>
        <v>32</v>
      </c>
      <c r="Z268">
        <f t="shared" si="37"/>
        <v>80</v>
      </c>
      <c r="AB268">
        <f t="shared" si="38"/>
        <v>32</v>
      </c>
      <c r="AC268">
        <f t="shared" si="39"/>
        <v>57</v>
      </c>
      <c r="AE268">
        <f t="shared" si="42"/>
        <v>31</v>
      </c>
      <c r="AF268">
        <f t="shared" si="43"/>
        <v>102</v>
      </c>
      <c r="AH268">
        <f t="shared" si="40"/>
        <v>32</v>
      </c>
      <c r="AI268">
        <f t="shared" si="41"/>
        <v>48</v>
      </c>
    </row>
    <row r="269" spans="1:35" x14ac:dyDescent="0.25">
      <c r="A269" s="29">
        <f t="shared" si="44"/>
        <v>46685</v>
      </c>
      <c r="B269" s="1">
        <f t="shared" si="45"/>
        <v>87</v>
      </c>
      <c r="C269" s="1">
        <f t="shared" si="46"/>
        <v>3</v>
      </c>
      <c r="Y269">
        <f t="shared" si="36"/>
        <v>32</v>
      </c>
      <c r="Z269">
        <f t="shared" si="37"/>
        <v>87</v>
      </c>
      <c r="AB269">
        <f t="shared" si="38"/>
        <v>32</v>
      </c>
      <c r="AC269">
        <f t="shared" si="39"/>
        <v>64</v>
      </c>
      <c r="AE269">
        <f t="shared" si="42"/>
        <v>31</v>
      </c>
      <c r="AF269">
        <f t="shared" si="43"/>
        <v>109</v>
      </c>
      <c r="AH269">
        <f t="shared" si="40"/>
        <v>32</v>
      </c>
      <c r="AI269">
        <f t="shared" si="41"/>
        <v>55</v>
      </c>
    </row>
    <row r="270" spans="1:35" x14ac:dyDescent="0.25">
      <c r="A270" s="29">
        <f t="shared" si="44"/>
        <v>46692</v>
      </c>
      <c r="B270" s="1">
        <f t="shared" si="45"/>
        <v>87</v>
      </c>
      <c r="C270" s="1">
        <f t="shared" si="46"/>
        <v>4</v>
      </c>
      <c r="Y270">
        <f t="shared" si="36"/>
        <v>32</v>
      </c>
      <c r="Z270">
        <f t="shared" si="37"/>
        <v>94</v>
      </c>
      <c r="AB270">
        <f t="shared" si="38"/>
        <v>32</v>
      </c>
      <c r="AC270">
        <f t="shared" si="39"/>
        <v>71</v>
      </c>
      <c r="AE270">
        <f t="shared" si="42"/>
        <v>32</v>
      </c>
      <c r="AF270">
        <f t="shared" si="43"/>
        <v>4</v>
      </c>
      <c r="AH270">
        <f t="shared" si="40"/>
        <v>32</v>
      </c>
      <c r="AI270">
        <f t="shared" si="41"/>
        <v>62</v>
      </c>
    </row>
    <row r="271" spans="1:35" x14ac:dyDescent="0.25">
      <c r="A271" s="29">
        <f t="shared" si="44"/>
        <v>46699</v>
      </c>
      <c r="B271" s="1">
        <f t="shared" si="45"/>
        <v>87</v>
      </c>
      <c r="C271" s="1">
        <f t="shared" si="46"/>
        <v>5</v>
      </c>
      <c r="Y271">
        <f t="shared" si="36"/>
        <v>32</v>
      </c>
      <c r="Z271">
        <f t="shared" si="37"/>
        <v>101</v>
      </c>
      <c r="AB271">
        <f t="shared" si="38"/>
        <v>32</v>
      </c>
      <c r="AC271">
        <f t="shared" si="39"/>
        <v>78</v>
      </c>
      <c r="AE271">
        <f t="shared" si="42"/>
        <v>32</v>
      </c>
      <c r="AF271">
        <f t="shared" si="43"/>
        <v>11</v>
      </c>
      <c r="AH271">
        <f t="shared" si="40"/>
        <v>32</v>
      </c>
      <c r="AI271">
        <f t="shared" si="41"/>
        <v>69</v>
      </c>
    </row>
    <row r="272" spans="1:35" x14ac:dyDescent="0.25">
      <c r="A272" s="29">
        <f t="shared" si="44"/>
        <v>46706</v>
      </c>
      <c r="B272" s="1">
        <f t="shared" si="45"/>
        <v>87</v>
      </c>
      <c r="C272" s="1">
        <f t="shared" si="46"/>
        <v>6</v>
      </c>
      <c r="Y272">
        <f t="shared" si="36"/>
        <v>32</v>
      </c>
      <c r="Z272">
        <f t="shared" si="37"/>
        <v>108</v>
      </c>
      <c r="AB272">
        <f t="shared" si="38"/>
        <v>32</v>
      </c>
      <c r="AC272">
        <f t="shared" si="39"/>
        <v>85</v>
      </c>
      <c r="AE272">
        <f t="shared" si="42"/>
        <v>32</v>
      </c>
      <c r="AF272">
        <f t="shared" si="43"/>
        <v>18</v>
      </c>
      <c r="AH272">
        <f t="shared" si="40"/>
        <v>32</v>
      </c>
      <c r="AI272">
        <f t="shared" si="41"/>
        <v>76</v>
      </c>
    </row>
    <row r="273" spans="1:35" x14ac:dyDescent="0.25">
      <c r="A273" s="29">
        <f t="shared" si="44"/>
        <v>46713</v>
      </c>
      <c r="B273" s="1">
        <f t="shared" si="45"/>
        <v>87</v>
      </c>
      <c r="C273" s="1">
        <f t="shared" si="46"/>
        <v>7</v>
      </c>
      <c r="Y273">
        <f t="shared" si="36"/>
        <v>33</v>
      </c>
      <c r="Z273">
        <f t="shared" si="37"/>
        <v>3</v>
      </c>
      <c r="AB273">
        <f t="shared" si="38"/>
        <v>32</v>
      </c>
      <c r="AC273">
        <f t="shared" si="39"/>
        <v>92</v>
      </c>
      <c r="AE273">
        <f t="shared" si="42"/>
        <v>32</v>
      </c>
      <c r="AF273">
        <f t="shared" si="43"/>
        <v>25</v>
      </c>
      <c r="AH273">
        <f t="shared" si="40"/>
        <v>32</v>
      </c>
      <c r="AI273">
        <f t="shared" si="41"/>
        <v>83</v>
      </c>
    </row>
    <row r="274" spans="1:35" x14ac:dyDescent="0.25">
      <c r="A274" s="29">
        <f t="shared" si="44"/>
        <v>46720</v>
      </c>
      <c r="B274" s="1">
        <f t="shared" si="45"/>
        <v>87</v>
      </c>
      <c r="C274" s="1">
        <f t="shared" si="46"/>
        <v>8</v>
      </c>
      <c r="Y274">
        <f t="shared" si="36"/>
        <v>33</v>
      </c>
      <c r="Z274">
        <f t="shared" si="37"/>
        <v>10</v>
      </c>
      <c r="AB274">
        <f t="shared" si="38"/>
        <v>32</v>
      </c>
      <c r="AC274">
        <f t="shared" si="39"/>
        <v>99</v>
      </c>
      <c r="AE274">
        <f t="shared" si="42"/>
        <v>32</v>
      </c>
      <c r="AF274">
        <f t="shared" si="43"/>
        <v>32</v>
      </c>
      <c r="AH274">
        <f t="shared" si="40"/>
        <v>32</v>
      </c>
      <c r="AI274">
        <f t="shared" si="41"/>
        <v>90</v>
      </c>
    </row>
    <row r="275" spans="1:35" x14ac:dyDescent="0.25">
      <c r="A275" s="29">
        <f t="shared" si="44"/>
        <v>46727</v>
      </c>
      <c r="B275" s="1">
        <f t="shared" si="45"/>
        <v>87</v>
      </c>
      <c r="C275" s="1">
        <f t="shared" si="46"/>
        <v>9</v>
      </c>
      <c r="Y275">
        <f t="shared" ref="Y275:Y288" si="47">IF(Z274+7&gt;112,Y274+1,Y274)</f>
        <v>33</v>
      </c>
      <c r="Z275">
        <f t="shared" ref="Z275:Z288" si="48">IF(Z274+7&gt;112,Z274+7-112,Z274+7)</f>
        <v>17</v>
      </c>
      <c r="AB275">
        <f t="shared" si="38"/>
        <v>32</v>
      </c>
      <c r="AC275">
        <f t="shared" si="39"/>
        <v>106</v>
      </c>
      <c r="AE275">
        <f t="shared" si="42"/>
        <v>32</v>
      </c>
      <c r="AF275">
        <f t="shared" si="43"/>
        <v>39</v>
      </c>
      <c r="AH275">
        <f t="shared" si="40"/>
        <v>32</v>
      </c>
      <c r="AI275">
        <f t="shared" si="41"/>
        <v>97</v>
      </c>
    </row>
    <row r="276" spans="1:35" x14ac:dyDescent="0.25">
      <c r="A276" s="29">
        <f t="shared" si="44"/>
        <v>46734</v>
      </c>
      <c r="B276" s="1">
        <f t="shared" si="45"/>
        <v>87</v>
      </c>
      <c r="C276" s="1">
        <f t="shared" si="46"/>
        <v>10</v>
      </c>
      <c r="Y276">
        <f t="shared" si="47"/>
        <v>33</v>
      </c>
      <c r="Z276">
        <f t="shared" si="48"/>
        <v>24</v>
      </c>
      <c r="AB276">
        <f t="shared" si="38"/>
        <v>33</v>
      </c>
      <c r="AC276">
        <f t="shared" si="39"/>
        <v>1</v>
      </c>
      <c r="AE276">
        <f t="shared" si="42"/>
        <v>32</v>
      </c>
      <c r="AF276">
        <f t="shared" si="43"/>
        <v>46</v>
      </c>
      <c r="AH276">
        <f t="shared" si="40"/>
        <v>32</v>
      </c>
      <c r="AI276">
        <f t="shared" si="41"/>
        <v>104</v>
      </c>
    </row>
    <row r="277" spans="1:35" x14ac:dyDescent="0.25">
      <c r="A277" s="29">
        <f t="shared" si="44"/>
        <v>46741</v>
      </c>
      <c r="B277" s="1">
        <f t="shared" si="45"/>
        <v>87</v>
      </c>
      <c r="C277" s="1">
        <f t="shared" si="46"/>
        <v>11</v>
      </c>
      <c r="Y277">
        <f t="shared" si="47"/>
        <v>33</v>
      </c>
      <c r="Z277">
        <f t="shared" si="48"/>
        <v>31</v>
      </c>
      <c r="AB277">
        <f t="shared" si="38"/>
        <v>33</v>
      </c>
      <c r="AC277">
        <f t="shared" si="39"/>
        <v>8</v>
      </c>
      <c r="AE277">
        <f t="shared" si="42"/>
        <v>32</v>
      </c>
      <c r="AF277">
        <f t="shared" si="43"/>
        <v>53</v>
      </c>
      <c r="AH277">
        <f t="shared" si="40"/>
        <v>32</v>
      </c>
      <c r="AI277">
        <f t="shared" si="41"/>
        <v>111</v>
      </c>
    </row>
    <row r="278" spans="1:35" x14ac:dyDescent="0.25">
      <c r="A278" s="29">
        <f t="shared" si="44"/>
        <v>46748</v>
      </c>
      <c r="B278" s="1">
        <f t="shared" si="45"/>
        <v>87</v>
      </c>
      <c r="C278" s="1">
        <f t="shared" si="46"/>
        <v>12</v>
      </c>
      <c r="Y278">
        <f t="shared" si="47"/>
        <v>33</v>
      </c>
      <c r="Z278">
        <f t="shared" si="48"/>
        <v>38</v>
      </c>
      <c r="AB278">
        <f t="shared" ref="AB278:AB288" si="49">IF(AC277+7&gt;112,AB277+1,AB277)</f>
        <v>33</v>
      </c>
      <c r="AC278">
        <f t="shared" ref="AC278:AC288" si="50">IF(AC277+7&gt;112,AC277+7-112,AC277+7)</f>
        <v>15</v>
      </c>
      <c r="AE278">
        <f t="shared" si="42"/>
        <v>32</v>
      </c>
      <c r="AF278">
        <f t="shared" si="43"/>
        <v>60</v>
      </c>
      <c r="AH278">
        <f t="shared" si="40"/>
        <v>33</v>
      </c>
      <c r="AI278">
        <f t="shared" si="41"/>
        <v>6</v>
      </c>
    </row>
    <row r="279" spans="1:35" x14ac:dyDescent="0.25">
      <c r="A279" s="29">
        <f t="shared" si="44"/>
        <v>46755</v>
      </c>
      <c r="B279" s="1">
        <f t="shared" si="45"/>
        <v>87</v>
      </c>
      <c r="C279" s="1">
        <f t="shared" si="46"/>
        <v>13</v>
      </c>
      <c r="Y279">
        <f t="shared" si="47"/>
        <v>33</v>
      </c>
      <c r="Z279">
        <f t="shared" si="48"/>
        <v>45</v>
      </c>
      <c r="AB279">
        <f t="shared" si="49"/>
        <v>33</v>
      </c>
      <c r="AC279">
        <f t="shared" si="50"/>
        <v>22</v>
      </c>
      <c r="AE279">
        <f t="shared" si="42"/>
        <v>32</v>
      </c>
      <c r="AF279">
        <f t="shared" si="43"/>
        <v>67</v>
      </c>
      <c r="AH279">
        <f t="shared" si="40"/>
        <v>33</v>
      </c>
      <c r="AI279">
        <f t="shared" si="41"/>
        <v>13</v>
      </c>
    </row>
    <row r="280" spans="1:35" x14ac:dyDescent="0.25">
      <c r="A280" s="29">
        <f t="shared" si="44"/>
        <v>46762</v>
      </c>
      <c r="B280" s="1">
        <f t="shared" si="45"/>
        <v>87</v>
      </c>
      <c r="C280" s="1">
        <f t="shared" si="46"/>
        <v>14</v>
      </c>
      <c r="Y280">
        <f t="shared" si="47"/>
        <v>33</v>
      </c>
      <c r="Z280">
        <f t="shared" si="48"/>
        <v>52</v>
      </c>
      <c r="AB280">
        <f t="shared" si="49"/>
        <v>33</v>
      </c>
      <c r="AC280">
        <f t="shared" si="50"/>
        <v>29</v>
      </c>
      <c r="AE280">
        <f t="shared" si="42"/>
        <v>32</v>
      </c>
      <c r="AF280">
        <f t="shared" si="43"/>
        <v>74</v>
      </c>
      <c r="AH280">
        <f t="shared" ref="AH280:AH288" si="51">IF(AI279+7&gt;112,AH279+1,AH279)</f>
        <v>33</v>
      </c>
      <c r="AI280">
        <f t="shared" ref="AI280:AI288" si="52">IF(AI279+7&gt;112,AI279+7-112,AI279+7)</f>
        <v>20</v>
      </c>
    </row>
    <row r="281" spans="1:35" x14ac:dyDescent="0.25">
      <c r="A281" s="29">
        <f t="shared" si="44"/>
        <v>46769</v>
      </c>
      <c r="B281" s="1">
        <f t="shared" si="45"/>
        <v>87</v>
      </c>
      <c r="C281" s="1">
        <f t="shared" si="46"/>
        <v>15</v>
      </c>
      <c r="Y281">
        <f t="shared" si="47"/>
        <v>33</v>
      </c>
      <c r="Z281">
        <f t="shared" si="48"/>
        <v>59</v>
      </c>
      <c r="AB281">
        <f t="shared" si="49"/>
        <v>33</v>
      </c>
      <c r="AC281">
        <f t="shared" si="50"/>
        <v>36</v>
      </c>
      <c r="AE281">
        <f t="shared" si="42"/>
        <v>32</v>
      </c>
      <c r="AF281">
        <f t="shared" si="43"/>
        <v>81</v>
      </c>
      <c r="AH281">
        <f t="shared" si="51"/>
        <v>33</v>
      </c>
      <c r="AI281">
        <f t="shared" si="52"/>
        <v>27</v>
      </c>
    </row>
    <row r="282" spans="1:35" x14ac:dyDescent="0.25">
      <c r="A282" s="29">
        <f t="shared" si="44"/>
        <v>46776</v>
      </c>
      <c r="B282" s="1">
        <f t="shared" si="45"/>
        <v>87</v>
      </c>
      <c r="C282" s="1">
        <f t="shared" si="46"/>
        <v>16</v>
      </c>
      <c r="Y282">
        <f t="shared" si="47"/>
        <v>33</v>
      </c>
      <c r="Z282">
        <f t="shared" si="48"/>
        <v>66</v>
      </c>
      <c r="AB282">
        <f t="shared" si="49"/>
        <v>33</v>
      </c>
      <c r="AC282">
        <f t="shared" si="50"/>
        <v>43</v>
      </c>
      <c r="AE282">
        <f t="shared" si="42"/>
        <v>32</v>
      </c>
      <c r="AF282">
        <f t="shared" si="43"/>
        <v>88</v>
      </c>
      <c r="AH282">
        <f t="shared" si="51"/>
        <v>33</v>
      </c>
      <c r="AI282">
        <f t="shared" si="52"/>
        <v>34</v>
      </c>
    </row>
    <row r="283" spans="1:35" x14ac:dyDescent="0.25">
      <c r="A283" s="29">
        <f t="shared" si="44"/>
        <v>46783</v>
      </c>
      <c r="B283" s="1">
        <f t="shared" si="45"/>
        <v>88</v>
      </c>
      <c r="C283" s="1">
        <f t="shared" si="46"/>
        <v>1</v>
      </c>
      <c r="Y283">
        <f t="shared" si="47"/>
        <v>33</v>
      </c>
      <c r="Z283">
        <f t="shared" si="48"/>
        <v>73</v>
      </c>
      <c r="AB283">
        <f t="shared" si="49"/>
        <v>33</v>
      </c>
      <c r="AC283">
        <f t="shared" si="50"/>
        <v>50</v>
      </c>
      <c r="AE283">
        <f t="shared" si="42"/>
        <v>32</v>
      </c>
      <c r="AF283">
        <f t="shared" si="43"/>
        <v>95</v>
      </c>
      <c r="AH283">
        <f t="shared" si="51"/>
        <v>33</v>
      </c>
      <c r="AI283">
        <f t="shared" si="52"/>
        <v>41</v>
      </c>
    </row>
    <row r="284" spans="1:35" x14ac:dyDescent="0.25">
      <c r="A284" s="29">
        <f t="shared" si="44"/>
        <v>46790</v>
      </c>
      <c r="B284" s="1">
        <f t="shared" si="45"/>
        <v>88</v>
      </c>
      <c r="C284" s="1">
        <f t="shared" si="46"/>
        <v>2</v>
      </c>
      <c r="Y284">
        <f t="shared" si="47"/>
        <v>33</v>
      </c>
      <c r="Z284">
        <f t="shared" si="48"/>
        <v>80</v>
      </c>
      <c r="AB284">
        <f t="shared" si="49"/>
        <v>33</v>
      </c>
      <c r="AC284">
        <f t="shared" si="50"/>
        <v>57</v>
      </c>
      <c r="AE284">
        <f t="shared" si="42"/>
        <v>32</v>
      </c>
      <c r="AF284">
        <f t="shared" si="43"/>
        <v>102</v>
      </c>
      <c r="AH284">
        <f t="shared" si="51"/>
        <v>33</v>
      </c>
      <c r="AI284">
        <f t="shared" si="52"/>
        <v>48</v>
      </c>
    </row>
    <row r="285" spans="1:35" x14ac:dyDescent="0.25">
      <c r="A285" s="29">
        <f t="shared" si="44"/>
        <v>46797</v>
      </c>
      <c r="B285" s="1">
        <f t="shared" si="45"/>
        <v>88</v>
      </c>
      <c r="C285" s="1">
        <f t="shared" si="46"/>
        <v>3</v>
      </c>
      <c r="Y285">
        <f t="shared" si="47"/>
        <v>33</v>
      </c>
      <c r="Z285">
        <f t="shared" si="48"/>
        <v>87</v>
      </c>
      <c r="AB285">
        <f t="shared" si="49"/>
        <v>33</v>
      </c>
      <c r="AC285">
        <f t="shared" si="50"/>
        <v>64</v>
      </c>
      <c r="AE285">
        <f t="shared" si="42"/>
        <v>32</v>
      </c>
      <c r="AF285">
        <f t="shared" si="43"/>
        <v>109</v>
      </c>
      <c r="AH285">
        <f t="shared" si="51"/>
        <v>33</v>
      </c>
      <c r="AI285">
        <f t="shared" si="52"/>
        <v>55</v>
      </c>
    </row>
    <row r="286" spans="1:35" x14ac:dyDescent="0.25">
      <c r="A286" s="29">
        <f t="shared" si="44"/>
        <v>46804</v>
      </c>
      <c r="B286" s="1">
        <f t="shared" si="45"/>
        <v>88</v>
      </c>
      <c r="C286" s="1">
        <f t="shared" si="46"/>
        <v>4</v>
      </c>
      <c r="Y286">
        <f t="shared" si="47"/>
        <v>33</v>
      </c>
      <c r="Z286">
        <f t="shared" si="48"/>
        <v>94</v>
      </c>
      <c r="AB286">
        <f t="shared" si="49"/>
        <v>33</v>
      </c>
      <c r="AC286">
        <f t="shared" si="50"/>
        <v>71</v>
      </c>
      <c r="AE286">
        <f t="shared" si="42"/>
        <v>33</v>
      </c>
      <c r="AF286">
        <f t="shared" si="43"/>
        <v>4</v>
      </c>
      <c r="AH286">
        <f t="shared" si="51"/>
        <v>33</v>
      </c>
      <c r="AI286">
        <f t="shared" si="52"/>
        <v>62</v>
      </c>
    </row>
    <row r="287" spans="1:35" x14ac:dyDescent="0.25">
      <c r="A287" s="29">
        <f t="shared" si="44"/>
        <v>46811</v>
      </c>
      <c r="B287" s="1">
        <f t="shared" si="45"/>
        <v>88</v>
      </c>
      <c r="C287" s="1">
        <f t="shared" si="46"/>
        <v>5</v>
      </c>
      <c r="Y287">
        <f t="shared" si="47"/>
        <v>33</v>
      </c>
      <c r="Z287">
        <f t="shared" si="48"/>
        <v>101</v>
      </c>
      <c r="AB287">
        <f t="shared" si="49"/>
        <v>33</v>
      </c>
      <c r="AC287">
        <f t="shared" si="50"/>
        <v>78</v>
      </c>
      <c r="AE287">
        <f t="shared" ref="AE287:AE288" si="53">IF(AF286+7&gt;112,AE286+1,AE286)</f>
        <v>33</v>
      </c>
      <c r="AF287">
        <f t="shared" ref="AF287:AF288" si="54">IF(AF286+7&gt;112,AF286+7-112,AF286+7)</f>
        <v>11</v>
      </c>
      <c r="AH287">
        <f t="shared" si="51"/>
        <v>33</v>
      </c>
      <c r="AI287">
        <f t="shared" si="52"/>
        <v>69</v>
      </c>
    </row>
    <row r="288" spans="1:35" x14ac:dyDescent="0.25">
      <c r="A288" s="29">
        <f t="shared" si="44"/>
        <v>46818</v>
      </c>
      <c r="B288" s="1">
        <f t="shared" si="45"/>
        <v>88</v>
      </c>
      <c r="C288" s="1">
        <f t="shared" si="46"/>
        <v>6</v>
      </c>
      <c r="Y288">
        <f t="shared" si="47"/>
        <v>33</v>
      </c>
      <c r="Z288">
        <f t="shared" si="48"/>
        <v>108</v>
      </c>
      <c r="AB288">
        <f t="shared" si="49"/>
        <v>33</v>
      </c>
      <c r="AC288">
        <f t="shared" si="50"/>
        <v>85</v>
      </c>
      <c r="AE288">
        <f t="shared" si="53"/>
        <v>33</v>
      </c>
      <c r="AF288">
        <f t="shared" si="54"/>
        <v>18</v>
      </c>
      <c r="AH288">
        <f t="shared" si="51"/>
        <v>33</v>
      </c>
      <c r="AI288">
        <f t="shared" si="52"/>
        <v>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B9B94-F0DB-4AF1-B19D-900559F1511A}">
  <sheetPr>
    <tabColor rgb="FFFFC000"/>
  </sheetPr>
  <dimension ref="A1:AP96"/>
  <sheetViews>
    <sheetView tabSelected="1" zoomScaleNormal="100" workbookViewId="0">
      <selection activeCell="AB15" sqref="AB15"/>
    </sheetView>
  </sheetViews>
  <sheetFormatPr baseColWidth="10" defaultRowHeight="15" x14ac:dyDescent="0.25"/>
  <cols>
    <col min="1" max="1" width="5.140625" bestFit="1" customWidth="1"/>
    <col min="2" max="2" width="9.140625" style="1" bestFit="1" customWidth="1"/>
    <col min="3" max="10" width="4.5703125" bestFit="1" customWidth="1"/>
    <col min="11" max="11" width="5.5703125" bestFit="1" customWidth="1"/>
    <col min="12" max="12" width="5.7109375" bestFit="1" customWidth="1"/>
    <col min="13" max="13" width="5.28515625" bestFit="1" customWidth="1"/>
    <col min="14" max="14" width="5.5703125" bestFit="1" customWidth="1"/>
    <col min="15" max="15" width="5.42578125" bestFit="1" customWidth="1"/>
    <col min="16" max="17" width="5.7109375" bestFit="1" customWidth="1"/>
    <col min="18" max="18" width="9.140625" bestFit="1" customWidth="1"/>
    <col min="19" max="19" width="3" customWidth="1"/>
    <col min="20" max="20" width="5.140625" bestFit="1" customWidth="1"/>
    <col min="21" max="21" width="7.5703125" bestFit="1" customWidth="1"/>
    <col min="22" max="22" width="6.140625" bestFit="1" customWidth="1"/>
    <col min="23" max="23" width="4.5703125" customWidth="1"/>
    <col min="24" max="29" width="4.5703125" bestFit="1" customWidth="1"/>
    <col min="30" max="30" width="5.5703125" bestFit="1" customWidth="1"/>
    <col min="31" max="31" width="5.7109375" bestFit="1" customWidth="1"/>
    <col min="32" max="32" width="5.28515625" bestFit="1" customWidth="1"/>
    <col min="33" max="33" width="5.5703125" bestFit="1" customWidth="1"/>
    <col min="34" max="34" width="5.42578125" bestFit="1" customWidth="1"/>
    <col min="35" max="36" width="5.7109375" bestFit="1" customWidth="1"/>
    <col min="37" max="37" width="9.140625" bestFit="1" customWidth="1"/>
    <col min="38" max="38" width="5.140625" style="27" bestFit="1" customWidth="1"/>
    <col min="39" max="40" width="6.5703125" bestFit="1" customWidth="1"/>
    <col min="41" max="41" width="5.5703125" bestFit="1" customWidth="1"/>
    <col min="42" max="42" width="9.42578125" bestFit="1" customWidth="1"/>
  </cols>
  <sheetData>
    <row r="1" spans="1:40" x14ac:dyDescent="0.25"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U1" s="41" t="s">
        <v>156</v>
      </c>
      <c r="V1" s="41"/>
      <c r="W1" s="41"/>
      <c r="X1" s="41"/>
      <c r="Y1" s="41"/>
      <c r="Z1" s="41"/>
      <c r="AA1" s="41"/>
      <c r="AB1" s="41"/>
      <c r="AC1" s="41"/>
    </row>
    <row r="2" spans="1:40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29</v>
      </c>
      <c r="L2" s="3" t="s">
        <v>30</v>
      </c>
      <c r="M2" s="3" t="s">
        <v>31</v>
      </c>
      <c r="N2" s="3" t="s">
        <v>32</v>
      </c>
      <c r="O2" s="3" t="s">
        <v>33</v>
      </c>
      <c r="P2" s="3" t="s">
        <v>34</v>
      </c>
      <c r="Q2" s="3" t="s">
        <v>35</v>
      </c>
      <c r="R2" s="3" t="s">
        <v>36</v>
      </c>
    </row>
    <row r="3" spans="1:40" x14ac:dyDescent="0.25">
      <c r="A3" t="s">
        <v>12</v>
      </c>
      <c r="B3" s="17" t="s">
        <v>13</v>
      </c>
      <c r="C3" s="35" t="s">
        <v>42</v>
      </c>
      <c r="D3" s="10">
        <v>16</v>
      </c>
      <c r="E3" s="5">
        <v>12</v>
      </c>
      <c r="F3" s="10">
        <v>0</v>
      </c>
      <c r="G3" s="5">
        <v>0</v>
      </c>
      <c r="H3" s="10">
        <v>7</v>
      </c>
      <c r="I3" s="5">
        <v>0</v>
      </c>
      <c r="J3" s="10">
        <v>19</v>
      </c>
      <c r="K3" s="1">
        <v>62</v>
      </c>
      <c r="L3" s="1">
        <v>56</v>
      </c>
      <c r="M3" s="1">
        <v>0</v>
      </c>
      <c r="N3" s="11">
        <v>0</v>
      </c>
      <c r="O3" s="11">
        <v>14</v>
      </c>
      <c r="P3" s="11">
        <v>0</v>
      </c>
      <c r="Q3" s="11">
        <v>33</v>
      </c>
      <c r="R3" s="21">
        <f>SUM(K3:Q3)</f>
        <v>165</v>
      </c>
    </row>
    <row r="4" spans="1:40" x14ac:dyDescent="0.25">
      <c r="A4" t="s">
        <v>14</v>
      </c>
      <c r="B4" s="17" t="s">
        <v>37</v>
      </c>
      <c r="C4" s="22" t="s">
        <v>42</v>
      </c>
      <c r="D4" s="9">
        <v>0</v>
      </c>
      <c r="E4" s="8">
        <v>15</v>
      </c>
      <c r="F4" s="9">
        <v>2</v>
      </c>
      <c r="G4" s="8">
        <v>15</v>
      </c>
      <c r="H4" s="9">
        <v>7</v>
      </c>
      <c r="I4" s="8">
        <v>2</v>
      </c>
      <c r="J4" s="9">
        <v>14</v>
      </c>
      <c r="K4" s="1">
        <v>0</v>
      </c>
      <c r="L4" s="1">
        <v>95</v>
      </c>
      <c r="M4" s="1">
        <v>0</v>
      </c>
      <c r="N4" s="1">
        <v>55.5</v>
      </c>
      <c r="O4" s="1">
        <v>43</v>
      </c>
      <c r="P4" s="1">
        <v>0</v>
      </c>
      <c r="Q4" s="1">
        <v>16</v>
      </c>
      <c r="R4" s="21">
        <f t="shared" ref="R4:R13" si="0">SUM(K4:Q4)</f>
        <v>209.5</v>
      </c>
      <c r="V4" s="36" t="s">
        <v>60</v>
      </c>
      <c r="W4" s="37"/>
      <c r="X4" s="37"/>
    </row>
    <row r="5" spans="1:40" x14ac:dyDescent="0.25">
      <c r="A5" t="s">
        <v>15</v>
      </c>
      <c r="B5" s="17" t="s">
        <v>37</v>
      </c>
      <c r="C5" s="22" t="s">
        <v>42</v>
      </c>
      <c r="D5" s="9">
        <v>0</v>
      </c>
      <c r="E5" s="8">
        <v>14</v>
      </c>
      <c r="F5" s="9">
        <v>2</v>
      </c>
      <c r="G5" s="8">
        <v>15</v>
      </c>
      <c r="H5" s="9">
        <v>7</v>
      </c>
      <c r="I5" s="8">
        <v>2</v>
      </c>
      <c r="J5" s="9">
        <v>19</v>
      </c>
      <c r="K5" s="1">
        <v>0</v>
      </c>
      <c r="L5" s="1">
        <v>79</v>
      </c>
      <c r="M5" s="1">
        <v>0</v>
      </c>
      <c r="N5" s="1">
        <v>55.5</v>
      </c>
      <c r="O5" s="1">
        <v>43</v>
      </c>
      <c r="P5" s="1">
        <v>0</v>
      </c>
      <c r="Q5" s="1">
        <v>33</v>
      </c>
      <c r="R5" s="21">
        <f t="shared" si="0"/>
        <v>210.5</v>
      </c>
      <c r="V5" t="s">
        <v>157</v>
      </c>
      <c r="AG5" t="s">
        <v>160</v>
      </c>
    </row>
    <row r="6" spans="1:40" x14ac:dyDescent="0.25">
      <c r="A6" t="s">
        <v>16</v>
      </c>
      <c r="B6" s="17" t="s">
        <v>45</v>
      </c>
      <c r="C6" s="24" t="s">
        <v>43</v>
      </c>
      <c r="D6" s="9">
        <v>0</v>
      </c>
      <c r="E6" s="8">
        <v>16</v>
      </c>
      <c r="F6" s="9">
        <v>13</v>
      </c>
      <c r="G6" s="8">
        <v>2</v>
      </c>
      <c r="H6" s="9">
        <v>2</v>
      </c>
      <c r="I6" s="8">
        <v>2</v>
      </c>
      <c r="J6" s="9">
        <v>19</v>
      </c>
      <c r="K6" s="1">
        <v>0</v>
      </c>
      <c r="L6" s="1">
        <v>113</v>
      </c>
      <c r="M6" s="1">
        <v>58</v>
      </c>
      <c r="N6" s="1">
        <v>0</v>
      </c>
      <c r="O6" s="1">
        <v>0</v>
      </c>
      <c r="P6" s="1">
        <v>0</v>
      </c>
      <c r="Q6" s="1">
        <v>33</v>
      </c>
      <c r="R6" s="21">
        <f t="shared" si="0"/>
        <v>204</v>
      </c>
    </row>
    <row r="7" spans="1:40" x14ac:dyDescent="0.25">
      <c r="A7" t="s">
        <v>17</v>
      </c>
      <c r="B7" s="17" t="s">
        <v>45</v>
      </c>
      <c r="C7" s="22" t="s">
        <v>42</v>
      </c>
      <c r="D7" s="9">
        <v>0</v>
      </c>
      <c r="E7" s="8">
        <v>15.5</v>
      </c>
      <c r="F7" s="9">
        <v>13</v>
      </c>
      <c r="G7" s="8">
        <v>2</v>
      </c>
      <c r="H7" s="9">
        <v>7</v>
      </c>
      <c r="I7" s="8">
        <v>2</v>
      </c>
      <c r="J7" s="9">
        <v>19</v>
      </c>
      <c r="K7" s="1">
        <v>0</v>
      </c>
      <c r="L7" s="1">
        <f>95+9</f>
        <v>104</v>
      </c>
      <c r="M7" s="1">
        <v>58</v>
      </c>
      <c r="N7" s="1">
        <v>0</v>
      </c>
      <c r="O7" s="1">
        <v>14</v>
      </c>
      <c r="P7" s="1">
        <v>0</v>
      </c>
      <c r="Q7" s="1">
        <v>33</v>
      </c>
      <c r="R7" s="21">
        <f t="shared" si="0"/>
        <v>209</v>
      </c>
      <c r="V7" t="s">
        <v>93</v>
      </c>
      <c r="Y7" t="s">
        <v>158</v>
      </c>
      <c r="AA7">
        <v>7</v>
      </c>
    </row>
    <row r="8" spans="1:40" x14ac:dyDescent="0.25">
      <c r="A8" t="s">
        <v>18</v>
      </c>
      <c r="B8" s="17" t="s">
        <v>77</v>
      </c>
      <c r="C8" s="23" t="s">
        <v>39</v>
      </c>
      <c r="D8" s="9">
        <v>0</v>
      </c>
      <c r="E8" s="8">
        <v>11</v>
      </c>
      <c r="F8" s="9">
        <v>15</v>
      </c>
      <c r="G8" s="8">
        <v>2</v>
      </c>
      <c r="H8" s="9">
        <v>12</v>
      </c>
      <c r="I8" s="8">
        <v>7</v>
      </c>
      <c r="J8" s="9">
        <v>14</v>
      </c>
      <c r="K8" s="1">
        <v>0</v>
      </c>
      <c r="L8" s="1">
        <v>46</v>
      </c>
      <c r="M8" s="1">
        <v>81</v>
      </c>
      <c r="N8" s="1">
        <v>0</v>
      </c>
      <c r="O8" s="1">
        <v>43</v>
      </c>
      <c r="P8" s="1">
        <v>16</v>
      </c>
      <c r="Q8" s="1">
        <v>16</v>
      </c>
      <c r="R8" s="21">
        <f t="shared" ref="R8" si="1">SUM(K8:Q8)</f>
        <v>202</v>
      </c>
      <c r="V8" t="s">
        <v>89</v>
      </c>
      <c r="Y8" t="s">
        <v>158</v>
      </c>
      <c r="AA8">
        <v>11</v>
      </c>
    </row>
    <row r="9" spans="1:40" x14ac:dyDescent="0.25">
      <c r="A9" t="s">
        <v>19</v>
      </c>
      <c r="B9" s="17" t="s">
        <v>77</v>
      </c>
      <c r="C9" s="23" t="s">
        <v>39</v>
      </c>
      <c r="D9" s="9">
        <v>0</v>
      </c>
      <c r="E9" s="8">
        <v>11</v>
      </c>
      <c r="F9" s="9">
        <v>15</v>
      </c>
      <c r="G9" s="8">
        <v>2</v>
      </c>
      <c r="H9" s="9">
        <v>12</v>
      </c>
      <c r="I9" s="8">
        <v>7</v>
      </c>
      <c r="J9" s="9">
        <v>14</v>
      </c>
      <c r="K9" s="1">
        <v>0</v>
      </c>
      <c r="L9" s="1">
        <v>46</v>
      </c>
      <c r="M9" s="1">
        <v>81</v>
      </c>
      <c r="N9" s="1">
        <v>0</v>
      </c>
      <c r="O9" s="1">
        <v>43</v>
      </c>
      <c r="P9" s="1">
        <v>16</v>
      </c>
      <c r="Q9" s="1">
        <v>16</v>
      </c>
      <c r="R9" s="21">
        <f t="shared" ref="R9:R11" si="2">SUM(K9:Q9)</f>
        <v>202</v>
      </c>
      <c r="V9" t="s">
        <v>91</v>
      </c>
      <c r="Y9" t="s">
        <v>158</v>
      </c>
      <c r="AA9">
        <v>13</v>
      </c>
      <c r="AC9" t="s">
        <v>161</v>
      </c>
    </row>
    <row r="10" spans="1:40" x14ac:dyDescent="0.25">
      <c r="A10" t="s">
        <v>20</v>
      </c>
      <c r="B10" s="17" t="s">
        <v>77</v>
      </c>
      <c r="C10" s="23" t="s">
        <v>39</v>
      </c>
      <c r="D10" s="9">
        <v>0</v>
      </c>
      <c r="E10" s="8">
        <v>11</v>
      </c>
      <c r="F10" s="9">
        <v>15</v>
      </c>
      <c r="G10" s="8">
        <v>2</v>
      </c>
      <c r="H10" s="9">
        <v>12</v>
      </c>
      <c r="I10" s="8">
        <v>7</v>
      </c>
      <c r="J10" s="9">
        <v>14</v>
      </c>
      <c r="K10" s="1">
        <v>0</v>
      </c>
      <c r="L10" s="1">
        <v>46</v>
      </c>
      <c r="M10" s="1">
        <v>81</v>
      </c>
      <c r="N10" s="1">
        <v>0</v>
      </c>
      <c r="O10" s="1">
        <v>43</v>
      </c>
      <c r="P10" s="1">
        <v>16</v>
      </c>
      <c r="Q10" s="1">
        <v>16</v>
      </c>
      <c r="R10" s="21">
        <f t="shared" si="2"/>
        <v>202</v>
      </c>
      <c r="V10" t="s">
        <v>89</v>
      </c>
      <c r="Y10" t="s">
        <v>158</v>
      </c>
      <c r="AA10">
        <v>13</v>
      </c>
    </row>
    <row r="11" spans="1:40" x14ac:dyDescent="0.25">
      <c r="A11" t="s">
        <v>21</v>
      </c>
      <c r="B11" s="17" t="s">
        <v>22</v>
      </c>
      <c r="C11" s="23" t="s">
        <v>39</v>
      </c>
      <c r="D11" s="9">
        <v>0</v>
      </c>
      <c r="E11" s="8">
        <v>2</v>
      </c>
      <c r="F11" s="9">
        <v>13</v>
      </c>
      <c r="G11" s="8">
        <v>15</v>
      </c>
      <c r="H11" s="9">
        <v>10</v>
      </c>
      <c r="I11" s="8">
        <v>7</v>
      </c>
      <c r="J11" s="9">
        <v>14</v>
      </c>
      <c r="K11" s="1">
        <v>0</v>
      </c>
      <c r="L11" s="1">
        <v>0</v>
      </c>
      <c r="M11" s="1">
        <v>58</v>
      </c>
      <c r="N11" s="1">
        <v>55.5</v>
      </c>
      <c r="O11" s="1">
        <v>29</v>
      </c>
      <c r="P11" s="1">
        <v>16</v>
      </c>
      <c r="Q11" s="1">
        <v>16</v>
      </c>
      <c r="R11" s="21">
        <f t="shared" si="2"/>
        <v>174.5</v>
      </c>
      <c r="V11" t="s">
        <v>159</v>
      </c>
      <c r="AC11" t="s">
        <v>162</v>
      </c>
    </row>
    <row r="12" spans="1:40" x14ac:dyDescent="0.25">
      <c r="A12" t="s">
        <v>59</v>
      </c>
      <c r="B12" s="17" t="s">
        <v>22</v>
      </c>
      <c r="C12" s="23" t="s">
        <v>39</v>
      </c>
      <c r="D12" s="10">
        <v>0</v>
      </c>
      <c r="E12" s="5">
        <v>2</v>
      </c>
      <c r="F12" s="10">
        <v>13</v>
      </c>
      <c r="G12" s="5">
        <v>15</v>
      </c>
      <c r="H12" s="10">
        <v>10</v>
      </c>
      <c r="I12" s="5">
        <v>7</v>
      </c>
      <c r="J12" s="10">
        <v>14</v>
      </c>
      <c r="K12" s="1">
        <v>0</v>
      </c>
      <c r="L12" s="1">
        <v>0</v>
      </c>
      <c r="M12" s="1">
        <v>58</v>
      </c>
      <c r="N12" s="1">
        <v>55.5</v>
      </c>
      <c r="O12" s="1">
        <v>29</v>
      </c>
      <c r="P12" s="1">
        <v>16</v>
      </c>
      <c r="Q12" s="1">
        <v>16</v>
      </c>
      <c r="R12" s="21">
        <f t="shared" ref="R12" si="3">SUM(K12:Q12)</f>
        <v>174.5</v>
      </c>
    </row>
    <row r="13" spans="1:40" x14ac:dyDescent="0.25">
      <c r="A13" t="s">
        <v>23</v>
      </c>
      <c r="B13" s="17" t="s">
        <v>25</v>
      </c>
      <c r="C13" s="23" t="s">
        <v>39</v>
      </c>
      <c r="D13" s="10">
        <v>0</v>
      </c>
      <c r="E13" s="8">
        <v>2</v>
      </c>
      <c r="F13" s="9">
        <v>13</v>
      </c>
      <c r="G13" s="8">
        <v>7</v>
      </c>
      <c r="H13" s="9">
        <v>14</v>
      </c>
      <c r="I13" s="8">
        <v>13</v>
      </c>
      <c r="J13" s="9">
        <v>14</v>
      </c>
      <c r="K13" s="1">
        <v>0</v>
      </c>
      <c r="L13" s="1">
        <v>0</v>
      </c>
      <c r="M13" s="1">
        <v>58</v>
      </c>
      <c r="N13" s="1">
        <v>10.5</v>
      </c>
      <c r="O13" s="1">
        <v>62</v>
      </c>
      <c r="P13" s="1">
        <v>59</v>
      </c>
      <c r="Q13" s="1">
        <v>16</v>
      </c>
      <c r="R13" s="21">
        <f t="shared" si="0"/>
        <v>205.5</v>
      </c>
    </row>
    <row r="14" spans="1:40" x14ac:dyDescent="0.25">
      <c r="A14" t="s">
        <v>24</v>
      </c>
      <c r="B14" s="17" t="s">
        <v>25</v>
      </c>
      <c r="C14" s="23" t="s">
        <v>39</v>
      </c>
      <c r="D14" s="9">
        <v>0</v>
      </c>
      <c r="E14" s="8">
        <v>2</v>
      </c>
      <c r="F14" s="9">
        <v>13</v>
      </c>
      <c r="G14" s="8">
        <v>7</v>
      </c>
      <c r="H14" s="9">
        <v>14</v>
      </c>
      <c r="I14" s="8">
        <v>13</v>
      </c>
      <c r="J14" s="9">
        <v>14</v>
      </c>
      <c r="K14" s="1">
        <v>0</v>
      </c>
      <c r="L14" s="1">
        <v>0</v>
      </c>
      <c r="M14" s="1">
        <v>58</v>
      </c>
      <c r="N14" s="1">
        <v>10.5</v>
      </c>
      <c r="O14" s="1">
        <v>62</v>
      </c>
      <c r="P14" s="1">
        <v>59</v>
      </c>
      <c r="Q14" s="1">
        <v>16</v>
      </c>
      <c r="R14" s="21">
        <f>SUM(K14:Q14)</f>
        <v>205.5</v>
      </c>
      <c r="AM14" s="16"/>
      <c r="AN14" s="16"/>
    </row>
    <row r="15" spans="1:40" x14ac:dyDescent="0.25">
      <c r="A15" t="s">
        <v>26</v>
      </c>
      <c r="B15" s="17" t="s">
        <v>25</v>
      </c>
      <c r="C15" s="23" t="s">
        <v>39</v>
      </c>
      <c r="D15" s="9">
        <v>0</v>
      </c>
      <c r="E15" s="8">
        <v>2</v>
      </c>
      <c r="F15" s="9">
        <v>13</v>
      </c>
      <c r="G15" s="8">
        <v>7</v>
      </c>
      <c r="H15" s="9">
        <v>14</v>
      </c>
      <c r="I15" s="8">
        <v>13</v>
      </c>
      <c r="J15" s="9">
        <v>14</v>
      </c>
      <c r="K15" s="1">
        <v>0</v>
      </c>
      <c r="L15" s="1">
        <v>0</v>
      </c>
      <c r="M15" s="1">
        <v>58</v>
      </c>
      <c r="N15" s="1">
        <v>10.5</v>
      </c>
      <c r="O15" s="1">
        <v>62</v>
      </c>
      <c r="P15" s="1">
        <v>59</v>
      </c>
      <c r="Q15" s="1">
        <v>16</v>
      </c>
      <c r="R15" s="21">
        <f t="shared" ref="R15:R16" si="4">SUM(K15:Q15)</f>
        <v>205.5</v>
      </c>
      <c r="AN15" s="16"/>
    </row>
    <row r="16" spans="1:40" x14ac:dyDescent="0.25">
      <c r="A16" t="s">
        <v>27</v>
      </c>
      <c r="B16" s="17" t="s">
        <v>25</v>
      </c>
      <c r="C16" s="24" t="s">
        <v>43</v>
      </c>
      <c r="D16" s="9">
        <v>0</v>
      </c>
      <c r="E16" s="8">
        <v>2</v>
      </c>
      <c r="F16" s="9">
        <v>14.5</v>
      </c>
      <c r="G16" s="8">
        <v>7</v>
      </c>
      <c r="H16" s="9">
        <v>13</v>
      </c>
      <c r="I16" s="8">
        <v>13</v>
      </c>
      <c r="J16" s="9">
        <v>14</v>
      </c>
      <c r="K16" s="1">
        <v>0</v>
      </c>
      <c r="L16" s="1">
        <v>0</v>
      </c>
      <c r="M16" s="1">
        <f>68+13/2</f>
        <v>74.5</v>
      </c>
      <c r="N16" s="1">
        <v>10.5</v>
      </c>
      <c r="O16" s="1">
        <v>52</v>
      </c>
      <c r="P16" s="1">
        <v>59</v>
      </c>
      <c r="Q16" s="1">
        <v>16</v>
      </c>
      <c r="R16" s="21">
        <f t="shared" si="4"/>
        <v>212</v>
      </c>
    </row>
    <row r="18" spans="1:42" x14ac:dyDescent="0.25">
      <c r="A18" s="3" t="s">
        <v>1</v>
      </c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3" t="s">
        <v>8</v>
      </c>
      <c r="I18" s="3" t="s">
        <v>9</v>
      </c>
      <c r="J18" s="3" t="s">
        <v>10</v>
      </c>
      <c r="K18" s="3" t="s">
        <v>29</v>
      </c>
      <c r="L18" s="3" t="s">
        <v>30</v>
      </c>
      <c r="M18" s="3" t="s">
        <v>31</v>
      </c>
      <c r="N18" s="3" t="s">
        <v>32</v>
      </c>
      <c r="O18" s="3" t="s">
        <v>33</v>
      </c>
      <c r="P18" s="3" t="s">
        <v>34</v>
      </c>
      <c r="Q18" s="3" t="s">
        <v>35</v>
      </c>
      <c r="R18" s="3" t="s">
        <v>36</v>
      </c>
      <c r="T18" s="3" t="s">
        <v>1</v>
      </c>
      <c r="U18" s="3" t="s">
        <v>2</v>
      </c>
      <c r="V18" s="3" t="s">
        <v>3</v>
      </c>
      <c r="W18" s="3" t="s">
        <v>4</v>
      </c>
      <c r="X18" s="3" t="s">
        <v>5</v>
      </c>
      <c r="Y18" s="3" t="s">
        <v>6</v>
      </c>
      <c r="Z18" s="3" t="s">
        <v>7</v>
      </c>
      <c r="AA18" s="3" t="s">
        <v>8</v>
      </c>
      <c r="AB18" s="3" t="s">
        <v>9</v>
      </c>
      <c r="AC18" s="3" t="s">
        <v>10</v>
      </c>
      <c r="AD18" s="3" t="s">
        <v>29</v>
      </c>
      <c r="AE18" s="3" t="s">
        <v>30</v>
      </c>
      <c r="AF18" s="3" t="s">
        <v>31</v>
      </c>
      <c r="AG18" s="3" t="s">
        <v>32</v>
      </c>
      <c r="AH18" s="3" t="s">
        <v>33</v>
      </c>
      <c r="AI18" s="3" t="s">
        <v>34</v>
      </c>
      <c r="AJ18" s="3" t="s">
        <v>35</v>
      </c>
      <c r="AK18" s="3" t="s">
        <v>36</v>
      </c>
    </row>
    <row r="19" spans="1:42" x14ac:dyDescent="0.25">
      <c r="A19" t="s">
        <v>12</v>
      </c>
      <c r="B19" s="17" t="s">
        <v>13</v>
      </c>
      <c r="C19" s="35" t="s">
        <v>42</v>
      </c>
      <c r="D19" s="10">
        <v>2</v>
      </c>
      <c r="E19" s="5">
        <v>2</v>
      </c>
      <c r="F19" s="10">
        <v>0</v>
      </c>
      <c r="G19" s="5">
        <v>0</v>
      </c>
      <c r="H19" s="10">
        <v>0</v>
      </c>
      <c r="I19" s="5">
        <v>0</v>
      </c>
      <c r="J19" s="10">
        <v>2</v>
      </c>
      <c r="K19" s="1">
        <v>0</v>
      </c>
      <c r="L19" s="1">
        <v>0</v>
      </c>
      <c r="M19" s="1">
        <v>0</v>
      </c>
      <c r="N19" s="11">
        <v>0</v>
      </c>
      <c r="O19" s="11">
        <v>0</v>
      </c>
      <c r="P19" s="11">
        <v>0</v>
      </c>
      <c r="Q19" s="11">
        <v>0</v>
      </c>
      <c r="R19" s="2">
        <f>SUM(K19:Q19)</f>
        <v>0</v>
      </c>
      <c r="T19" t="s">
        <v>12</v>
      </c>
      <c r="U19" s="17" t="s">
        <v>13</v>
      </c>
      <c r="V19" s="35" t="s">
        <v>42</v>
      </c>
      <c r="W19" s="10">
        <f t="shared" ref="W19:W28" si="5">D19</f>
        <v>2</v>
      </c>
      <c r="X19" s="10">
        <f t="shared" ref="X19:X28" si="6">E19</f>
        <v>2</v>
      </c>
      <c r="Y19" s="10">
        <f t="shared" ref="Y19:Y28" si="7">F19</f>
        <v>0</v>
      </c>
      <c r="Z19" s="10">
        <f t="shared" ref="Z19:Z28" si="8">G19</f>
        <v>0</v>
      </c>
      <c r="AA19" s="10">
        <f t="shared" ref="AA19:AA28" si="9">H19</f>
        <v>0</v>
      </c>
      <c r="AB19" s="10">
        <f t="shared" ref="AB19:AB28" si="10">I19</f>
        <v>0</v>
      </c>
      <c r="AC19" s="10">
        <f t="shared" ref="AC19:AC28" si="11">J19</f>
        <v>2</v>
      </c>
      <c r="AD19" s="1">
        <f t="shared" ref="AD19:AD28" si="12">K19</f>
        <v>0</v>
      </c>
      <c r="AE19" s="1">
        <f t="shared" ref="AE19:AE28" si="13">L19</f>
        <v>0</v>
      </c>
      <c r="AF19" s="1">
        <f t="shared" ref="AF19:AF28" si="14">M19</f>
        <v>0</v>
      </c>
      <c r="AG19" s="1">
        <f t="shared" ref="AG19:AG28" si="15">N19</f>
        <v>0</v>
      </c>
      <c r="AH19" s="1">
        <f t="shared" ref="AH19:AH28" si="16">O19</f>
        <v>0</v>
      </c>
      <c r="AI19" s="1">
        <f t="shared" ref="AI19:AI28" si="17">P19</f>
        <v>0</v>
      </c>
      <c r="AJ19" s="1">
        <f t="shared" ref="AJ19:AJ28" si="18">Q19</f>
        <v>0</v>
      </c>
      <c r="AK19" s="2">
        <f>SUM(AD19:AJ19)</f>
        <v>0</v>
      </c>
    </row>
    <row r="20" spans="1:42" x14ac:dyDescent="0.25">
      <c r="A20" t="s">
        <v>14</v>
      </c>
      <c r="B20" s="17" t="s">
        <v>37</v>
      </c>
      <c r="C20" s="22" t="s">
        <v>42</v>
      </c>
      <c r="D20" s="10">
        <v>0</v>
      </c>
      <c r="E20" s="5">
        <v>2</v>
      </c>
      <c r="F20" s="10">
        <v>2</v>
      </c>
      <c r="G20" s="5">
        <v>2</v>
      </c>
      <c r="H20" s="10">
        <v>2</v>
      </c>
      <c r="I20" s="5">
        <v>2</v>
      </c>
      <c r="J20" s="10">
        <v>2</v>
      </c>
      <c r="K20" s="1">
        <v>0</v>
      </c>
      <c r="L20" s="1">
        <v>0</v>
      </c>
      <c r="M20" s="1">
        <v>0</v>
      </c>
      <c r="N20" s="11">
        <v>0</v>
      </c>
      <c r="O20" s="11">
        <v>0</v>
      </c>
      <c r="P20" s="11">
        <v>0</v>
      </c>
      <c r="Q20" s="11">
        <v>0</v>
      </c>
      <c r="R20" s="2">
        <f t="shared" ref="R20:R29" si="19">SUM(K20:Q20)</f>
        <v>0</v>
      </c>
      <c r="T20" t="s">
        <v>14</v>
      </c>
      <c r="U20" s="17" t="s">
        <v>37</v>
      </c>
      <c r="V20" s="22" t="s">
        <v>42</v>
      </c>
      <c r="W20" s="10">
        <f t="shared" si="5"/>
        <v>0</v>
      </c>
      <c r="X20" s="10">
        <f t="shared" si="6"/>
        <v>2</v>
      </c>
      <c r="Y20" s="10">
        <f t="shared" si="7"/>
        <v>2</v>
      </c>
      <c r="Z20" s="10">
        <f t="shared" si="8"/>
        <v>2</v>
      </c>
      <c r="AA20" s="10">
        <f t="shared" si="9"/>
        <v>2</v>
      </c>
      <c r="AB20" s="10">
        <f t="shared" si="10"/>
        <v>2</v>
      </c>
      <c r="AC20" s="10">
        <f t="shared" si="11"/>
        <v>2</v>
      </c>
      <c r="AD20" s="1">
        <f t="shared" si="12"/>
        <v>0</v>
      </c>
      <c r="AE20" s="1">
        <f t="shared" si="13"/>
        <v>0</v>
      </c>
      <c r="AF20" s="1">
        <f t="shared" si="14"/>
        <v>0</v>
      </c>
      <c r="AG20" s="1">
        <f t="shared" si="15"/>
        <v>0</v>
      </c>
      <c r="AH20" s="1">
        <f t="shared" si="16"/>
        <v>0</v>
      </c>
      <c r="AI20" s="1">
        <f t="shared" si="17"/>
        <v>0</v>
      </c>
      <c r="AJ20" s="1">
        <f t="shared" si="18"/>
        <v>0</v>
      </c>
      <c r="AK20" s="2">
        <f t="shared" ref="AK20" si="20">SUM(AD20:AJ20)</f>
        <v>0</v>
      </c>
    </row>
    <row r="21" spans="1:42" x14ac:dyDescent="0.25">
      <c r="A21" t="s">
        <v>15</v>
      </c>
      <c r="B21" s="17" t="s">
        <v>37</v>
      </c>
      <c r="C21" s="22" t="s">
        <v>42</v>
      </c>
      <c r="D21" s="10">
        <v>0</v>
      </c>
      <c r="E21" s="5">
        <v>2</v>
      </c>
      <c r="F21" s="10">
        <v>2</v>
      </c>
      <c r="G21" s="5">
        <v>2</v>
      </c>
      <c r="H21" s="10">
        <v>2</v>
      </c>
      <c r="I21" s="5">
        <v>2</v>
      </c>
      <c r="J21" s="10">
        <v>2</v>
      </c>
      <c r="K21" s="1">
        <v>0</v>
      </c>
      <c r="L21" s="1">
        <v>0</v>
      </c>
      <c r="M21" s="1">
        <v>0</v>
      </c>
      <c r="N21" s="11">
        <v>0</v>
      </c>
      <c r="O21" s="11">
        <v>0</v>
      </c>
      <c r="P21" s="11">
        <v>0</v>
      </c>
      <c r="Q21" s="11">
        <v>0</v>
      </c>
      <c r="R21" s="2">
        <f>SUM(K21:Q21)</f>
        <v>0</v>
      </c>
      <c r="T21" t="s">
        <v>15</v>
      </c>
      <c r="U21" s="17" t="s">
        <v>37</v>
      </c>
      <c r="V21" s="22" t="s">
        <v>42</v>
      </c>
      <c r="W21" s="10">
        <f t="shared" si="5"/>
        <v>0</v>
      </c>
      <c r="X21" s="10">
        <f t="shared" si="6"/>
        <v>2</v>
      </c>
      <c r="Y21" s="10">
        <f t="shared" si="7"/>
        <v>2</v>
      </c>
      <c r="Z21" s="10">
        <f t="shared" si="8"/>
        <v>2</v>
      </c>
      <c r="AA21" s="10">
        <f t="shared" si="9"/>
        <v>2</v>
      </c>
      <c r="AB21" s="10">
        <f t="shared" si="10"/>
        <v>2</v>
      </c>
      <c r="AC21" s="10">
        <f t="shared" si="11"/>
        <v>2</v>
      </c>
      <c r="AD21" s="1">
        <f t="shared" si="12"/>
        <v>0</v>
      </c>
      <c r="AE21" s="1">
        <f t="shared" si="13"/>
        <v>0</v>
      </c>
      <c r="AF21" s="1">
        <f t="shared" si="14"/>
        <v>0</v>
      </c>
      <c r="AG21" s="1">
        <f t="shared" si="15"/>
        <v>0</v>
      </c>
      <c r="AH21" s="1">
        <f t="shared" si="16"/>
        <v>0</v>
      </c>
      <c r="AI21" s="1">
        <f t="shared" si="17"/>
        <v>0</v>
      </c>
      <c r="AJ21" s="1">
        <f t="shared" si="18"/>
        <v>0</v>
      </c>
      <c r="AK21" s="2">
        <f>SUM(AD21:AJ21)</f>
        <v>0</v>
      </c>
    </row>
    <row r="22" spans="1:42" x14ac:dyDescent="0.25">
      <c r="A22" t="s">
        <v>16</v>
      </c>
      <c r="B22" s="17" t="s">
        <v>45</v>
      </c>
      <c r="C22" s="24" t="s">
        <v>43</v>
      </c>
      <c r="D22" s="10">
        <v>0</v>
      </c>
      <c r="E22" s="5">
        <v>2</v>
      </c>
      <c r="F22" s="10">
        <v>2</v>
      </c>
      <c r="G22" s="5">
        <v>2</v>
      </c>
      <c r="H22" s="10">
        <v>2</v>
      </c>
      <c r="I22" s="5">
        <v>2</v>
      </c>
      <c r="J22" s="10">
        <v>2</v>
      </c>
      <c r="K22" s="1">
        <v>0</v>
      </c>
      <c r="L22" s="1">
        <v>0</v>
      </c>
      <c r="M22" s="1">
        <v>0</v>
      </c>
      <c r="N22" s="11">
        <v>0</v>
      </c>
      <c r="O22" s="11">
        <v>0</v>
      </c>
      <c r="P22" s="11">
        <v>0</v>
      </c>
      <c r="Q22" s="11">
        <v>0</v>
      </c>
      <c r="R22" s="2">
        <f>SUM(K22:Q22)</f>
        <v>0</v>
      </c>
      <c r="T22" t="s">
        <v>16</v>
      </c>
      <c r="U22" s="17" t="s">
        <v>45</v>
      </c>
      <c r="V22" s="24" t="s">
        <v>43</v>
      </c>
      <c r="W22" s="10">
        <f t="shared" si="5"/>
        <v>0</v>
      </c>
      <c r="X22" s="10">
        <f t="shared" si="6"/>
        <v>2</v>
      </c>
      <c r="Y22" s="10">
        <f t="shared" si="7"/>
        <v>2</v>
      </c>
      <c r="Z22" s="10">
        <f t="shared" si="8"/>
        <v>2</v>
      </c>
      <c r="AA22" s="10">
        <f t="shared" si="9"/>
        <v>2</v>
      </c>
      <c r="AB22" s="10">
        <f t="shared" si="10"/>
        <v>2</v>
      </c>
      <c r="AC22" s="10">
        <f t="shared" si="11"/>
        <v>2</v>
      </c>
      <c r="AD22" s="1">
        <f t="shared" si="12"/>
        <v>0</v>
      </c>
      <c r="AE22" s="1">
        <f t="shared" si="13"/>
        <v>0</v>
      </c>
      <c r="AF22" s="1">
        <f t="shared" si="14"/>
        <v>0</v>
      </c>
      <c r="AG22" s="1">
        <f t="shared" si="15"/>
        <v>0</v>
      </c>
      <c r="AH22" s="1">
        <f t="shared" si="16"/>
        <v>0</v>
      </c>
      <c r="AI22" s="1">
        <f t="shared" si="17"/>
        <v>0</v>
      </c>
      <c r="AJ22" s="1">
        <f t="shared" si="18"/>
        <v>0</v>
      </c>
      <c r="AK22" s="2">
        <f>SUM(AD22:AJ22)</f>
        <v>0</v>
      </c>
    </row>
    <row r="23" spans="1:42" x14ac:dyDescent="0.25">
      <c r="A23" t="s">
        <v>17</v>
      </c>
      <c r="B23" s="17" t="s">
        <v>45</v>
      </c>
      <c r="C23" s="22" t="s">
        <v>42</v>
      </c>
      <c r="D23" s="10">
        <v>0</v>
      </c>
      <c r="E23" s="5">
        <v>2</v>
      </c>
      <c r="F23" s="10">
        <v>2</v>
      </c>
      <c r="G23" s="5">
        <v>2</v>
      </c>
      <c r="H23" s="10">
        <v>2</v>
      </c>
      <c r="I23" s="5">
        <v>2</v>
      </c>
      <c r="J23" s="10">
        <v>2</v>
      </c>
      <c r="K23" s="1">
        <v>0</v>
      </c>
      <c r="L23" s="1">
        <v>0</v>
      </c>
      <c r="M23" s="1">
        <v>0</v>
      </c>
      <c r="N23" s="11">
        <v>0</v>
      </c>
      <c r="O23" s="11">
        <v>0</v>
      </c>
      <c r="P23" s="11">
        <v>0</v>
      </c>
      <c r="Q23" s="11">
        <v>0</v>
      </c>
      <c r="R23" s="2">
        <f t="shared" si="19"/>
        <v>0</v>
      </c>
      <c r="T23" t="s">
        <v>17</v>
      </c>
      <c r="U23" s="17" t="s">
        <v>45</v>
      </c>
      <c r="V23" s="22" t="s">
        <v>42</v>
      </c>
      <c r="W23" s="10">
        <f t="shared" si="5"/>
        <v>0</v>
      </c>
      <c r="X23" s="10">
        <f t="shared" si="6"/>
        <v>2</v>
      </c>
      <c r="Y23" s="10">
        <f t="shared" si="7"/>
        <v>2</v>
      </c>
      <c r="Z23" s="10">
        <f t="shared" si="8"/>
        <v>2</v>
      </c>
      <c r="AA23" s="10">
        <f t="shared" si="9"/>
        <v>2</v>
      </c>
      <c r="AB23" s="10">
        <f t="shared" si="10"/>
        <v>2</v>
      </c>
      <c r="AC23" s="10">
        <f t="shared" si="11"/>
        <v>2</v>
      </c>
      <c r="AD23" s="1">
        <f t="shared" si="12"/>
        <v>0</v>
      </c>
      <c r="AE23" s="1">
        <f t="shared" si="13"/>
        <v>0</v>
      </c>
      <c r="AF23" s="1">
        <f t="shared" si="14"/>
        <v>0</v>
      </c>
      <c r="AG23" s="1">
        <f t="shared" si="15"/>
        <v>0</v>
      </c>
      <c r="AH23" s="1">
        <f t="shared" si="16"/>
        <v>0</v>
      </c>
      <c r="AI23" s="1">
        <f t="shared" si="17"/>
        <v>0</v>
      </c>
      <c r="AJ23" s="1">
        <f t="shared" si="18"/>
        <v>0</v>
      </c>
      <c r="AK23" s="2">
        <f t="shared" ref="AK23:AK29" si="21">SUM(AD23:AJ23)</f>
        <v>0</v>
      </c>
      <c r="AM23" t="s">
        <v>40</v>
      </c>
      <c r="AN23" t="s">
        <v>41</v>
      </c>
      <c r="AO23" t="s">
        <v>121</v>
      </c>
      <c r="AP23" t="s">
        <v>122</v>
      </c>
    </row>
    <row r="24" spans="1:42" x14ac:dyDescent="0.25">
      <c r="A24" t="s">
        <v>18</v>
      </c>
      <c r="B24" s="17" t="s">
        <v>77</v>
      </c>
      <c r="C24" s="23" t="s">
        <v>39</v>
      </c>
      <c r="D24" s="10">
        <v>0</v>
      </c>
      <c r="E24" s="5">
        <v>2</v>
      </c>
      <c r="F24" s="10">
        <v>2</v>
      </c>
      <c r="G24" s="5">
        <v>2</v>
      </c>
      <c r="H24" s="10">
        <v>2</v>
      </c>
      <c r="I24" s="5">
        <v>2</v>
      </c>
      <c r="J24" s="10">
        <v>2</v>
      </c>
      <c r="K24" s="1">
        <v>0</v>
      </c>
      <c r="L24" s="1">
        <v>0</v>
      </c>
      <c r="M24" s="1">
        <v>0</v>
      </c>
      <c r="N24" s="11">
        <v>0</v>
      </c>
      <c r="O24" s="11">
        <v>0</v>
      </c>
      <c r="P24" s="11">
        <v>0</v>
      </c>
      <c r="Q24" s="11">
        <v>0</v>
      </c>
      <c r="R24" s="2">
        <f t="shared" si="19"/>
        <v>0</v>
      </c>
      <c r="T24" t="s">
        <v>18</v>
      </c>
      <c r="U24" s="17" t="s">
        <v>77</v>
      </c>
      <c r="V24" s="23" t="s">
        <v>39</v>
      </c>
      <c r="W24" s="10">
        <f t="shared" si="5"/>
        <v>0</v>
      </c>
      <c r="X24" s="10">
        <f t="shared" si="6"/>
        <v>2</v>
      </c>
      <c r="Y24" s="10">
        <f t="shared" si="7"/>
        <v>2</v>
      </c>
      <c r="Z24" s="10">
        <f t="shared" si="8"/>
        <v>2</v>
      </c>
      <c r="AA24" s="10">
        <f t="shared" si="9"/>
        <v>2</v>
      </c>
      <c r="AB24" s="10">
        <f t="shared" si="10"/>
        <v>2</v>
      </c>
      <c r="AC24" s="10">
        <f t="shared" si="11"/>
        <v>2</v>
      </c>
      <c r="AD24" s="1">
        <f t="shared" si="12"/>
        <v>0</v>
      </c>
      <c r="AE24" s="1">
        <f t="shared" si="13"/>
        <v>0</v>
      </c>
      <c r="AF24" s="1">
        <f t="shared" si="14"/>
        <v>0</v>
      </c>
      <c r="AG24" s="1">
        <f t="shared" si="15"/>
        <v>0</v>
      </c>
      <c r="AH24" s="1">
        <f t="shared" si="16"/>
        <v>0</v>
      </c>
      <c r="AI24" s="1">
        <f t="shared" si="17"/>
        <v>0</v>
      </c>
      <c r="AJ24" s="1">
        <f t="shared" si="18"/>
        <v>0</v>
      </c>
      <c r="AK24" s="2">
        <f t="shared" ref="AK24:AK27" si="22">SUM(AD24:AJ24)</f>
        <v>0</v>
      </c>
      <c r="AL24" s="27" t="s">
        <v>37</v>
      </c>
      <c r="AM24">
        <v>7</v>
      </c>
      <c r="AN24" s="15">
        <f>AM24/16</f>
        <v>0.4375</v>
      </c>
      <c r="AO24">
        <v>17</v>
      </c>
      <c r="AP24" s="28">
        <f>AO24+AN24</f>
        <v>17.4375</v>
      </c>
    </row>
    <row r="25" spans="1:42" x14ac:dyDescent="0.25">
      <c r="A25" t="s">
        <v>19</v>
      </c>
      <c r="B25" s="17" t="s">
        <v>77</v>
      </c>
      <c r="C25" s="23" t="s">
        <v>39</v>
      </c>
      <c r="D25" s="10">
        <v>0</v>
      </c>
      <c r="E25" s="5">
        <v>2</v>
      </c>
      <c r="F25" s="10">
        <v>2</v>
      </c>
      <c r="G25" s="5">
        <v>2</v>
      </c>
      <c r="H25" s="10">
        <v>2</v>
      </c>
      <c r="I25" s="5">
        <v>2</v>
      </c>
      <c r="J25" s="10">
        <v>2</v>
      </c>
      <c r="K25" s="1">
        <v>0</v>
      </c>
      <c r="L25" s="1">
        <v>0</v>
      </c>
      <c r="M25" s="1">
        <v>0</v>
      </c>
      <c r="N25" s="11">
        <v>0</v>
      </c>
      <c r="O25" s="11">
        <v>0</v>
      </c>
      <c r="P25" s="11">
        <v>0</v>
      </c>
      <c r="Q25" s="11">
        <v>0</v>
      </c>
      <c r="R25" s="2">
        <f t="shared" ref="R25:R27" si="23">SUM(K25:Q25)</f>
        <v>0</v>
      </c>
      <c r="T25" t="s">
        <v>19</v>
      </c>
      <c r="U25" s="17" t="s">
        <v>77</v>
      </c>
      <c r="V25" s="23" t="s">
        <v>39</v>
      </c>
      <c r="W25" s="10">
        <f t="shared" si="5"/>
        <v>0</v>
      </c>
      <c r="X25" s="10">
        <f t="shared" si="6"/>
        <v>2</v>
      </c>
      <c r="Y25" s="10">
        <f t="shared" si="7"/>
        <v>2</v>
      </c>
      <c r="Z25" s="10">
        <f t="shared" si="8"/>
        <v>2</v>
      </c>
      <c r="AA25" s="10">
        <f t="shared" si="9"/>
        <v>2</v>
      </c>
      <c r="AB25" s="10">
        <f t="shared" si="10"/>
        <v>2</v>
      </c>
      <c r="AC25" s="10">
        <f t="shared" si="11"/>
        <v>2</v>
      </c>
      <c r="AD25" s="1">
        <f t="shared" si="12"/>
        <v>0</v>
      </c>
      <c r="AE25" s="1">
        <f t="shared" si="13"/>
        <v>0</v>
      </c>
      <c r="AF25" s="1">
        <f t="shared" si="14"/>
        <v>0</v>
      </c>
      <c r="AG25" s="1">
        <f t="shared" si="15"/>
        <v>0</v>
      </c>
      <c r="AH25" s="1">
        <f t="shared" si="16"/>
        <v>0</v>
      </c>
      <c r="AI25" s="1">
        <f t="shared" si="17"/>
        <v>0</v>
      </c>
      <c r="AJ25" s="1">
        <f t="shared" si="18"/>
        <v>0</v>
      </c>
      <c r="AK25" s="2">
        <f t="shared" si="22"/>
        <v>0</v>
      </c>
    </row>
    <row r="26" spans="1:42" x14ac:dyDescent="0.25">
      <c r="A26" t="s">
        <v>20</v>
      </c>
      <c r="B26" s="17" t="s">
        <v>77</v>
      </c>
      <c r="C26" s="23" t="s">
        <v>39</v>
      </c>
      <c r="D26" s="10">
        <v>0</v>
      </c>
      <c r="E26" s="5">
        <v>2</v>
      </c>
      <c r="F26" s="10">
        <v>2</v>
      </c>
      <c r="G26" s="5">
        <v>2</v>
      </c>
      <c r="H26" s="10">
        <v>2</v>
      </c>
      <c r="I26" s="5">
        <v>2</v>
      </c>
      <c r="J26" s="10">
        <v>2</v>
      </c>
      <c r="K26" s="1">
        <v>0</v>
      </c>
      <c r="L26" s="1">
        <v>0</v>
      </c>
      <c r="M26" s="1">
        <v>0</v>
      </c>
      <c r="N26" s="11">
        <v>0</v>
      </c>
      <c r="O26" s="11">
        <v>0</v>
      </c>
      <c r="P26" s="11">
        <v>0</v>
      </c>
      <c r="Q26" s="11">
        <v>0</v>
      </c>
      <c r="R26" s="2">
        <f t="shared" si="23"/>
        <v>0</v>
      </c>
      <c r="T26" t="s">
        <v>20</v>
      </c>
      <c r="U26" s="17" t="s">
        <v>77</v>
      </c>
      <c r="V26" s="23" t="s">
        <v>39</v>
      </c>
      <c r="W26" s="10">
        <f t="shared" si="5"/>
        <v>0</v>
      </c>
      <c r="X26" s="10">
        <f t="shared" si="6"/>
        <v>2</v>
      </c>
      <c r="Y26" s="10">
        <f t="shared" si="7"/>
        <v>2</v>
      </c>
      <c r="Z26" s="10">
        <f t="shared" si="8"/>
        <v>2</v>
      </c>
      <c r="AA26" s="10">
        <f t="shared" si="9"/>
        <v>2</v>
      </c>
      <c r="AB26" s="10">
        <f t="shared" si="10"/>
        <v>2</v>
      </c>
      <c r="AC26" s="10">
        <f t="shared" si="11"/>
        <v>2</v>
      </c>
      <c r="AD26" s="1">
        <f t="shared" si="12"/>
        <v>0</v>
      </c>
      <c r="AE26" s="1">
        <f t="shared" si="13"/>
        <v>0</v>
      </c>
      <c r="AF26" s="1">
        <f t="shared" si="14"/>
        <v>0</v>
      </c>
      <c r="AG26" s="1">
        <f t="shared" si="15"/>
        <v>0</v>
      </c>
      <c r="AH26" s="1">
        <f t="shared" si="16"/>
        <v>0</v>
      </c>
      <c r="AI26" s="1">
        <f t="shared" si="17"/>
        <v>0</v>
      </c>
      <c r="AJ26" s="1">
        <f t="shared" si="18"/>
        <v>0</v>
      </c>
      <c r="AK26" s="2">
        <f t="shared" si="22"/>
        <v>0</v>
      </c>
    </row>
    <row r="27" spans="1:42" x14ac:dyDescent="0.25">
      <c r="A27" t="s">
        <v>21</v>
      </c>
      <c r="B27" s="17" t="s">
        <v>22</v>
      </c>
      <c r="C27" s="23" t="s">
        <v>39</v>
      </c>
      <c r="D27" s="10">
        <v>0</v>
      </c>
      <c r="E27" s="5">
        <v>2</v>
      </c>
      <c r="F27" s="10">
        <v>2</v>
      </c>
      <c r="G27" s="5">
        <v>2</v>
      </c>
      <c r="H27" s="10">
        <v>2</v>
      </c>
      <c r="I27" s="5">
        <v>2</v>
      </c>
      <c r="J27" s="10">
        <v>2</v>
      </c>
      <c r="K27" s="1">
        <v>0</v>
      </c>
      <c r="L27" s="1">
        <v>0</v>
      </c>
      <c r="M27" s="1">
        <v>0</v>
      </c>
      <c r="N27" s="11">
        <v>0</v>
      </c>
      <c r="O27" s="11">
        <v>0</v>
      </c>
      <c r="P27" s="11">
        <v>0</v>
      </c>
      <c r="Q27" s="11">
        <v>0</v>
      </c>
      <c r="R27" s="2">
        <f t="shared" si="23"/>
        <v>0</v>
      </c>
      <c r="T27" t="s">
        <v>21</v>
      </c>
      <c r="U27" s="17" t="s">
        <v>22</v>
      </c>
      <c r="V27" s="23" t="s">
        <v>39</v>
      </c>
      <c r="W27" s="10">
        <f t="shared" si="5"/>
        <v>0</v>
      </c>
      <c r="X27" s="10">
        <f t="shared" si="6"/>
        <v>2</v>
      </c>
      <c r="Y27" s="10">
        <f t="shared" si="7"/>
        <v>2</v>
      </c>
      <c r="Z27" s="10">
        <f t="shared" si="8"/>
        <v>2</v>
      </c>
      <c r="AA27" s="10">
        <f t="shared" si="9"/>
        <v>2</v>
      </c>
      <c r="AB27" s="10">
        <f t="shared" si="10"/>
        <v>2</v>
      </c>
      <c r="AC27" s="10">
        <f t="shared" si="11"/>
        <v>2</v>
      </c>
      <c r="AD27" s="1">
        <f t="shared" si="12"/>
        <v>0</v>
      </c>
      <c r="AE27" s="1">
        <f t="shared" si="13"/>
        <v>0</v>
      </c>
      <c r="AF27" s="1">
        <f t="shared" si="14"/>
        <v>0</v>
      </c>
      <c r="AG27" s="1">
        <f t="shared" si="15"/>
        <v>0</v>
      </c>
      <c r="AH27" s="1">
        <f t="shared" si="16"/>
        <v>0</v>
      </c>
      <c r="AI27" s="1">
        <f t="shared" si="17"/>
        <v>0</v>
      </c>
      <c r="AJ27" s="1">
        <f t="shared" si="18"/>
        <v>0</v>
      </c>
      <c r="AK27" s="2">
        <f t="shared" si="22"/>
        <v>0</v>
      </c>
    </row>
    <row r="28" spans="1:42" x14ac:dyDescent="0.25">
      <c r="A28" t="s">
        <v>59</v>
      </c>
      <c r="B28" s="17" t="s">
        <v>22</v>
      </c>
      <c r="C28" s="23" t="s">
        <v>39</v>
      </c>
      <c r="D28" s="10">
        <v>0</v>
      </c>
      <c r="E28" s="5">
        <v>2</v>
      </c>
      <c r="F28" s="10">
        <v>2</v>
      </c>
      <c r="G28" s="5">
        <v>2</v>
      </c>
      <c r="H28" s="10">
        <v>2</v>
      </c>
      <c r="I28" s="5">
        <v>2</v>
      </c>
      <c r="J28" s="10">
        <v>2</v>
      </c>
      <c r="K28" s="1">
        <v>0</v>
      </c>
      <c r="L28" s="1">
        <v>0</v>
      </c>
      <c r="M28" s="1">
        <v>0</v>
      </c>
      <c r="N28" s="11">
        <v>0</v>
      </c>
      <c r="O28" s="11">
        <v>0</v>
      </c>
      <c r="P28" s="11">
        <v>0</v>
      </c>
      <c r="Q28" s="11">
        <v>0</v>
      </c>
      <c r="R28" s="2">
        <f t="shared" si="19"/>
        <v>0</v>
      </c>
      <c r="T28" t="s">
        <v>59</v>
      </c>
      <c r="U28" s="17" t="s">
        <v>22</v>
      </c>
      <c r="V28" s="23" t="s">
        <v>39</v>
      </c>
      <c r="W28" s="10">
        <f t="shared" si="5"/>
        <v>0</v>
      </c>
      <c r="X28" s="10">
        <f t="shared" si="6"/>
        <v>2</v>
      </c>
      <c r="Y28" s="10">
        <f t="shared" si="7"/>
        <v>2</v>
      </c>
      <c r="Z28" s="10">
        <f t="shared" si="8"/>
        <v>2</v>
      </c>
      <c r="AA28" s="10">
        <f t="shared" si="9"/>
        <v>2</v>
      </c>
      <c r="AB28" s="10">
        <f t="shared" si="10"/>
        <v>2</v>
      </c>
      <c r="AC28" s="10">
        <f t="shared" si="11"/>
        <v>2</v>
      </c>
      <c r="AD28" s="1">
        <f t="shared" si="12"/>
        <v>0</v>
      </c>
      <c r="AE28" s="1">
        <f t="shared" si="13"/>
        <v>0</v>
      </c>
      <c r="AF28" s="1">
        <f t="shared" si="14"/>
        <v>0</v>
      </c>
      <c r="AG28" s="1">
        <f t="shared" si="15"/>
        <v>0</v>
      </c>
      <c r="AH28" s="1">
        <f t="shared" si="16"/>
        <v>0</v>
      </c>
      <c r="AI28" s="1">
        <f t="shared" si="17"/>
        <v>0</v>
      </c>
      <c r="AJ28" s="1">
        <f t="shared" si="18"/>
        <v>0</v>
      </c>
      <c r="AK28" s="2">
        <f t="shared" si="21"/>
        <v>0</v>
      </c>
    </row>
    <row r="29" spans="1:42" x14ac:dyDescent="0.25">
      <c r="A29" t="s">
        <v>23</v>
      </c>
      <c r="B29" s="17" t="s">
        <v>25</v>
      </c>
      <c r="C29" s="23" t="s">
        <v>39</v>
      </c>
      <c r="D29" s="10">
        <v>0</v>
      </c>
      <c r="E29" s="5">
        <v>2</v>
      </c>
      <c r="F29" s="10">
        <v>7</v>
      </c>
      <c r="G29" s="5">
        <v>5.7</v>
      </c>
      <c r="H29" s="10">
        <v>3</v>
      </c>
      <c r="I29" s="5">
        <v>3</v>
      </c>
      <c r="J29" s="10">
        <v>2</v>
      </c>
      <c r="K29" s="1">
        <v>0</v>
      </c>
      <c r="L29" s="1">
        <v>0</v>
      </c>
      <c r="M29" s="1">
        <v>16</v>
      </c>
      <c r="N29" s="11">
        <v>7.5</v>
      </c>
      <c r="O29" s="11">
        <v>2</v>
      </c>
      <c r="P29" s="11">
        <v>2</v>
      </c>
      <c r="Q29" s="11">
        <v>0</v>
      </c>
      <c r="R29" s="2">
        <f t="shared" si="19"/>
        <v>27.5</v>
      </c>
      <c r="T29" t="s">
        <v>23</v>
      </c>
      <c r="U29" s="17" t="s">
        <v>25</v>
      </c>
      <c r="V29" s="23" t="s">
        <v>39</v>
      </c>
      <c r="W29" s="10">
        <f t="shared" ref="W29:Y32" si="24">D29</f>
        <v>0</v>
      </c>
      <c r="X29" s="10">
        <f t="shared" si="24"/>
        <v>2</v>
      </c>
      <c r="Y29" s="10">
        <f t="shared" si="24"/>
        <v>7</v>
      </c>
      <c r="Z29" s="10">
        <v>8</v>
      </c>
      <c r="AA29" s="10">
        <f t="shared" ref="AA29:AF32" si="25">H29</f>
        <v>3</v>
      </c>
      <c r="AB29" s="10">
        <f t="shared" si="25"/>
        <v>3</v>
      </c>
      <c r="AC29" s="10">
        <f t="shared" si="25"/>
        <v>2</v>
      </c>
      <c r="AD29" s="1">
        <f t="shared" si="25"/>
        <v>0</v>
      </c>
      <c r="AE29" s="1">
        <f t="shared" si="25"/>
        <v>0</v>
      </c>
      <c r="AF29" s="1">
        <f t="shared" si="25"/>
        <v>16</v>
      </c>
      <c r="AG29" s="1">
        <f>N29+7</f>
        <v>14.5</v>
      </c>
      <c r="AH29" s="1">
        <f t="shared" ref="AH29:AJ32" si="26">O29</f>
        <v>2</v>
      </c>
      <c r="AI29" s="1">
        <f t="shared" si="26"/>
        <v>2</v>
      </c>
      <c r="AJ29" s="1">
        <f t="shared" si="26"/>
        <v>0</v>
      </c>
      <c r="AK29" s="2">
        <f t="shared" si="21"/>
        <v>34.5</v>
      </c>
    </row>
    <row r="30" spans="1:42" x14ac:dyDescent="0.25">
      <c r="A30" t="s">
        <v>24</v>
      </c>
      <c r="B30" s="17" t="s">
        <v>25</v>
      </c>
      <c r="C30" s="39"/>
      <c r="D30" s="10">
        <v>0</v>
      </c>
      <c r="E30" s="5">
        <v>4</v>
      </c>
      <c r="F30" s="10">
        <v>6</v>
      </c>
      <c r="G30" s="5">
        <v>4</v>
      </c>
      <c r="H30" s="10">
        <v>5</v>
      </c>
      <c r="I30" s="5">
        <v>2</v>
      </c>
      <c r="J30" s="10">
        <v>2</v>
      </c>
      <c r="K30" s="1">
        <v>0</v>
      </c>
      <c r="L30" s="1">
        <v>6</v>
      </c>
      <c r="M30" s="1">
        <v>12</v>
      </c>
      <c r="N30" s="11">
        <v>3.5</v>
      </c>
      <c r="O30" s="11">
        <v>7</v>
      </c>
      <c r="P30" s="11">
        <v>0</v>
      </c>
      <c r="Q30" s="11">
        <v>0</v>
      </c>
      <c r="R30" s="2">
        <f>SUM(K30:Q30)</f>
        <v>28.5</v>
      </c>
      <c r="T30" t="s">
        <v>24</v>
      </c>
      <c r="U30" s="17" t="s">
        <v>25</v>
      </c>
      <c r="V30" s="39"/>
      <c r="W30" s="10">
        <f t="shared" si="24"/>
        <v>0</v>
      </c>
      <c r="X30" s="10">
        <f t="shared" si="24"/>
        <v>4</v>
      </c>
      <c r="Y30" s="10">
        <f t="shared" si="24"/>
        <v>6</v>
      </c>
      <c r="Z30" s="10">
        <v>7</v>
      </c>
      <c r="AA30" s="10">
        <f t="shared" si="25"/>
        <v>5</v>
      </c>
      <c r="AB30" s="10">
        <f t="shared" si="25"/>
        <v>2</v>
      </c>
      <c r="AC30" s="10">
        <f t="shared" si="25"/>
        <v>2</v>
      </c>
      <c r="AD30" s="1">
        <f t="shared" si="25"/>
        <v>0</v>
      </c>
      <c r="AE30" s="1">
        <f t="shared" si="25"/>
        <v>6</v>
      </c>
      <c r="AF30" s="1">
        <f t="shared" si="25"/>
        <v>12</v>
      </c>
      <c r="AG30" s="1">
        <f t="shared" ref="AG30:AG32" si="27">N30+7</f>
        <v>10.5</v>
      </c>
      <c r="AH30" s="1">
        <f t="shared" si="26"/>
        <v>7</v>
      </c>
      <c r="AI30" s="1">
        <f t="shared" si="26"/>
        <v>0</v>
      </c>
      <c r="AJ30" s="1">
        <f t="shared" si="26"/>
        <v>0</v>
      </c>
      <c r="AK30" s="2">
        <f>SUM(AD30:AJ30)</f>
        <v>35.5</v>
      </c>
    </row>
    <row r="31" spans="1:42" x14ac:dyDescent="0.25">
      <c r="A31" t="s">
        <v>26</v>
      </c>
      <c r="B31" s="17" t="s">
        <v>25</v>
      </c>
      <c r="C31" s="40" t="s">
        <v>155</v>
      </c>
      <c r="D31" s="10">
        <v>0</v>
      </c>
      <c r="E31" s="5">
        <v>3</v>
      </c>
      <c r="F31" s="10">
        <v>6</v>
      </c>
      <c r="G31" s="5">
        <v>4.2</v>
      </c>
      <c r="H31" s="10">
        <v>3</v>
      </c>
      <c r="I31" s="5">
        <v>4.7</v>
      </c>
      <c r="J31" s="10">
        <v>2</v>
      </c>
      <c r="K31" s="1">
        <v>0</v>
      </c>
      <c r="L31" s="1">
        <v>3</v>
      </c>
      <c r="M31" s="1">
        <v>12</v>
      </c>
      <c r="N31" s="11">
        <v>4</v>
      </c>
      <c r="O31" s="11">
        <v>2</v>
      </c>
      <c r="P31" s="11">
        <v>6</v>
      </c>
      <c r="Q31" s="11">
        <v>0</v>
      </c>
      <c r="R31" s="2">
        <f>SUM(K31:Q31)</f>
        <v>27</v>
      </c>
      <c r="T31" t="s">
        <v>26</v>
      </c>
      <c r="U31" s="17" t="s">
        <v>25</v>
      </c>
      <c r="V31" s="40" t="s">
        <v>155</v>
      </c>
      <c r="W31" s="10">
        <f t="shared" si="24"/>
        <v>0</v>
      </c>
      <c r="X31" s="10">
        <f t="shared" si="24"/>
        <v>3</v>
      </c>
      <c r="Y31" s="10">
        <f t="shared" si="24"/>
        <v>6</v>
      </c>
      <c r="Z31" s="10">
        <v>7.2</v>
      </c>
      <c r="AA31" s="10">
        <f t="shared" si="25"/>
        <v>3</v>
      </c>
      <c r="AB31" s="10">
        <f t="shared" si="25"/>
        <v>4.7</v>
      </c>
      <c r="AC31" s="10">
        <f t="shared" si="25"/>
        <v>2</v>
      </c>
      <c r="AD31" s="1">
        <f t="shared" si="25"/>
        <v>0</v>
      </c>
      <c r="AE31" s="1">
        <f t="shared" si="25"/>
        <v>3</v>
      </c>
      <c r="AF31" s="1">
        <f t="shared" si="25"/>
        <v>12</v>
      </c>
      <c r="AG31" s="1">
        <f t="shared" si="27"/>
        <v>11</v>
      </c>
      <c r="AH31" s="1">
        <f t="shared" si="26"/>
        <v>2</v>
      </c>
      <c r="AI31" s="1">
        <f t="shared" si="26"/>
        <v>6</v>
      </c>
      <c r="AJ31" s="1">
        <f t="shared" si="26"/>
        <v>0</v>
      </c>
      <c r="AK31" s="2">
        <f>SUM(AD31:AJ31)</f>
        <v>34</v>
      </c>
    </row>
    <row r="32" spans="1:42" x14ac:dyDescent="0.25">
      <c r="A32" t="s">
        <v>27</v>
      </c>
      <c r="B32" s="17" t="s">
        <v>25</v>
      </c>
      <c r="C32" s="22" t="s">
        <v>42</v>
      </c>
      <c r="D32" s="10">
        <v>0</v>
      </c>
      <c r="E32" s="5">
        <v>3</v>
      </c>
      <c r="F32" s="10">
        <v>4</v>
      </c>
      <c r="G32" s="5">
        <v>5.7</v>
      </c>
      <c r="H32" s="10">
        <v>4</v>
      </c>
      <c r="I32" s="5">
        <v>6</v>
      </c>
      <c r="J32" s="10">
        <v>2</v>
      </c>
      <c r="K32" s="1">
        <v>0</v>
      </c>
      <c r="L32" s="1">
        <v>3</v>
      </c>
      <c r="M32" s="1">
        <v>6</v>
      </c>
      <c r="N32" s="11">
        <v>7.5</v>
      </c>
      <c r="O32" s="11">
        <v>4</v>
      </c>
      <c r="P32" s="11">
        <v>12</v>
      </c>
      <c r="Q32" s="11">
        <v>0</v>
      </c>
      <c r="R32" s="2">
        <f t="shared" ref="R32" si="28">SUM(K32:Q32)</f>
        <v>32.5</v>
      </c>
      <c r="T32" t="s">
        <v>27</v>
      </c>
      <c r="U32" s="17" t="s">
        <v>25</v>
      </c>
      <c r="V32" s="22" t="s">
        <v>42</v>
      </c>
      <c r="W32" s="10">
        <f t="shared" si="24"/>
        <v>0</v>
      </c>
      <c r="X32" s="10">
        <f t="shared" si="24"/>
        <v>3</v>
      </c>
      <c r="Y32" s="10">
        <f t="shared" si="24"/>
        <v>4</v>
      </c>
      <c r="Z32" s="10">
        <v>8</v>
      </c>
      <c r="AA32" s="10">
        <f t="shared" si="25"/>
        <v>4</v>
      </c>
      <c r="AB32" s="10">
        <f t="shared" si="25"/>
        <v>6</v>
      </c>
      <c r="AC32" s="10">
        <f t="shared" si="25"/>
        <v>2</v>
      </c>
      <c r="AD32" s="1">
        <f t="shared" si="25"/>
        <v>0</v>
      </c>
      <c r="AE32" s="1">
        <f t="shared" si="25"/>
        <v>3</v>
      </c>
      <c r="AF32" s="1">
        <f t="shared" si="25"/>
        <v>6</v>
      </c>
      <c r="AG32" s="1">
        <f t="shared" si="27"/>
        <v>14.5</v>
      </c>
      <c r="AH32" s="1">
        <f t="shared" si="26"/>
        <v>4</v>
      </c>
      <c r="AI32" s="1">
        <f t="shared" si="26"/>
        <v>12</v>
      </c>
      <c r="AJ32" s="1">
        <f t="shared" si="26"/>
        <v>0</v>
      </c>
      <c r="AK32" s="2">
        <f t="shared" ref="AK32" si="29">SUM(AD32:AJ32)</f>
        <v>39.5</v>
      </c>
    </row>
    <row r="34" spans="1:42" x14ac:dyDescent="0.25">
      <c r="A34" s="3" t="s">
        <v>1</v>
      </c>
      <c r="B34" s="3" t="s">
        <v>2</v>
      </c>
      <c r="C34" s="3" t="s">
        <v>3</v>
      </c>
      <c r="D34" s="3" t="s">
        <v>4</v>
      </c>
      <c r="E34" s="3" t="s">
        <v>5</v>
      </c>
      <c r="F34" s="3" t="s">
        <v>6</v>
      </c>
      <c r="G34" s="3" t="s">
        <v>7</v>
      </c>
      <c r="H34" s="3" t="s">
        <v>8</v>
      </c>
      <c r="I34" s="3" t="s">
        <v>9</v>
      </c>
      <c r="J34" s="3" t="s">
        <v>10</v>
      </c>
      <c r="K34" s="3" t="s">
        <v>29</v>
      </c>
      <c r="L34" s="3" t="s">
        <v>30</v>
      </c>
      <c r="M34" s="3" t="s">
        <v>31</v>
      </c>
      <c r="N34" s="3" t="s">
        <v>32</v>
      </c>
      <c r="O34" s="3" t="s">
        <v>33</v>
      </c>
      <c r="P34" s="3" t="s">
        <v>34</v>
      </c>
      <c r="Q34" s="3" t="s">
        <v>35</v>
      </c>
      <c r="R34" s="3" t="s">
        <v>36</v>
      </c>
      <c r="T34" s="3" t="s">
        <v>1</v>
      </c>
      <c r="U34" s="3" t="s">
        <v>2</v>
      </c>
      <c r="V34" s="3" t="s">
        <v>3</v>
      </c>
      <c r="W34" s="3" t="s">
        <v>4</v>
      </c>
      <c r="X34" s="3" t="s">
        <v>5</v>
      </c>
      <c r="Y34" s="3" t="s">
        <v>6</v>
      </c>
      <c r="Z34" s="3" t="s">
        <v>7</v>
      </c>
      <c r="AA34" s="3" t="s">
        <v>8</v>
      </c>
      <c r="AB34" s="3" t="s">
        <v>9</v>
      </c>
      <c r="AC34" s="3" t="s">
        <v>10</v>
      </c>
      <c r="AD34" s="3" t="s">
        <v>29</v>
      </c>
      <c r="AE34" s="3" t="s">
        <v>30</v>
      </c>
      <c r="AF34" s="3" t="s">
        <v>31</v>
      </c>
      <c r="AG34" s="3" t="s">
        <v>32</v>
      </c>
      <c r="AH34" s="3" t="s">
        <v>33</v>
      </c>
      <c r="AI34" s="3" t="s">
        <v>34</v>
      </c>
      <c r="AJ34" s="3" t="s">
        <v>35</v>
      </c>
      <c r="AK34" s="3" t="s">
        <v>36</v>
      </c>
    </row>
    <row r="35" spans="1:42" x14ac:dyDescent="0.25">
      <c r="A35" t="s">
        <v>12</v>
      </c>
      <c r="B35" s="17" t="s">
        <v>13</v>
      </c>
      <c r="C35" s="35" t="s">
        <v>42</v>
      </c>
      <c r="D35" s="10">
        <f t="shared" ref="D35:D43" si="30">W19</f>
        <v>2</v>
      </c>
      <c r="E35" s="10">
        <f t="shared" ref="E35:E43" si="31">X19</f>
        <v>2</v>
      </c>
      <c r="F35" s="10">
        <f t="shared" ref="F35:F43" si="32">Y19</f>
        <v>0</v>
      </c>
      <c r="G35" s="10">
        <f t="shared" ref="G35:G43" si="33">Z19</f>
        <v>0</v>
      </c>
      <c r="H35" s="10">
        <f t="shared" ref="H35:H43" si="34">AA19</f>
        <v>0</v>
      </c>
      <c r="I35" s="10">
        <f t="shared" ref="I35:I43" si="35">AB19</f>
        <v>0</v>
      </c>
      <c r="J35" s="10">
        <f t="shared" ref="J35:J43" si="36">AC19</f>
        <v>2</v>
      </c>
      <c r="K35" s="1">
        <f t="shared" ref="K35:K43" si="37">AD19</f>
        <v>0</v>
      </c>
      <c r="L35" s="1">
        <f t="shared" ref="L35:L43" si="38">AE19</f>
        <v>0</v>
      </c>
      <c r="M35" s="1">
        <f t="shared" ref="M35:M43" si="39">AF19</f>
        <v>0</v>
      </c>
      <c r="N35" s="1">
        <f t="shared" ref="N35:N43" si="40">AG19</f>
        <v>0</v>
      </c>
      <c r="O35" s="1">
        <f t="shared" ref="O35:O43" si="41">AH19</f>
        <v>0</v>
      </c>
      <c r="P35" s="1">
        <f t="shared" ref="P35:P43" si="42">AI19</f>
        <v>0</v>
      </c>
      <c r="Q35" s="1">
        <f t="shared" ref="Q35:Q43" si="43">AJ19</f>
        <v>0</v>
      </c>
      <c r="R35" s="2">
        <f>SUM(K35:Q35)</f>
        <v>0</v>
      </c>
      <c r="T35" t="s">
        <v>12</v>
      </c>
      <c r="U35" s="17" t="s">
        <v>13</v>
      </c>
      <c r="V35" s="35" t="s">
        <v>42</v>
      </c>
      <c r="W35" s="10">
        <f t="shared" ref="W35:W44" si="44">D35</f>
        <v>2</v>
      </c>
      <c r="X35" s="10">
        <f t="shared" ref="X35:X44" si="45">E35</f>
        <v>2</v>
      </c>
      <c r="Y35" s="10">
        <f t="shared" ref="Y35:Y44" si="46">F35</f>
        <v>0</v>
      </c>
      <c r="Z35" s="10">
        <f t="shared" ref="Z35:Z44" si="47">G35</f>
        <v>0</v>
      </c>
      <c r="AA35" s="10">
        <f t="shared" ref="AA35:AA44" si="48">H35</f>
        <v>0</v>
      </c>
      <c r="AB35" s="10">
        <f t="shared" ref="AB35:AB44" si="49">I35</f>
        <v>0</v>
      </c>
      <c r="AC35" s="10">
        <f t="shared" ref="AC35:AC44" si="50">J35</f>
        <v>2</v>
      </c>
      <c r="AD35" s="1">
        <f t="shared" ref="AD35:AD44" si="51">K35</f>
        <v>0</v>
      </c>
      <c r="AE35" s="1">
        <f t="shared" ref="AE35:AE44" si="52">L35</f>
        <v>0</v>
      </c>
      <c r="AF35" s="1">
        <f t="shared" ref="AF35:AF44" si="53">M35</f>
        <v>0</v>
      </c>
      <c r="AG35" s="1">
        <f t="shared" ref="AG35:AG44" si="54">N35</f>
        <v>0</v>
      </c>
      <c r="AH35" s="1">
        <f t="shared" ref="AH35:AH44" si="55">O35</f>
        <v>0</v>
      </c>
      <c r="AI35" s="1">
        <f t="shared" ref="AI35:AI44" si="56">P35</f>
        <v>0</v>
      </c>
      <c r="AJ35" s="1">
        <f t="shared" ref="AJ35:AJ44" si="57">Q35</f>
        <v>0</v>
      </c>
      <c r="AK35" s="2">
        <f>SUM(AD35:AJ35)</f>
        <v>0</v>
      </c>
    </row>
    <row r="36" spans="1:42" x14ac:dyDescent="0.25">
      <c r="A36" t="s">
        <v>14</v>
      </c>
      <c r="B36" s="17" t="s">
        <v>37</v>
      </c>
      <c r="C36" s="22" t="s">
        <v>42</v>
      </c>
      <c r="D36" s="10">
        <f t="shared" si="30"/>
        <v>0</v>
      </c>
      <c r="E36" s="10">
        <f t="shared" si="31"/>
        <v>2</v>
      </c>
      <c r="F36" s="10">
        <f t="shared" si="32"/>
        <v>2</v>
      </c>
      <c r="G36" s="10">
        <f t="shared" si="33"/>
        <v>2</v>
      </c>
      <c r="H36" s="10">
        <f t="shared" si="34"/>
        <v>2</v>
      </c>
      <c r="I36" s="10">
        <f t="shared" si="35"/>
        <v>2</v>
      </c>
      <c r="J36" s="10">
        <f t="shared" si="36"/>
        <v>2</v>
      </c>
      <c r="K36" s="1">
        <f t="shared" si="37"/>
        <v>0</v>
      </c>
      <c r="L36" s="1">
        <f t="shared" si="38"/>
        <v>0</v>
      </c>
      <c r="M36" s="1">
        <f t="shared" si="39"/>
        <v>0</v>
      </c>
      <c r="N36" s="1">
        <f t="shared" si="40"/>
        <v>0</v>
      </c>
      <c r="O36" s="1">
        <f t="shared" si="41"/>
        <v>0</v>
      </c>
      <c r="P36" s="1">
        <f t="shared" si="42"/>
        <v>0</v>
      </c>
      <c r="Q36" s="1">
        <f t="shared" si="43"/>
        <v>0</v>
      </c>
      <c r="R36" s="2">
        <f t="shared" ref="R36" si="58">SUM(K36:Q36)</f>
        <v>0</v>
      </c>
      <c r="T36" t="s">
        <v>14</v>
      </c>
      <c r="U36" s="17" t="s">
        <v>37</v>
      </c>
      <c r="V36" s="22" t="s">
        <v>42</v>
      </c>
      <c r="W36" s="10">
        <f t="shared" si="44"/>
        <v>0</v>
      </c>
      <c r="X36" s="10">
        <f t="shared" si="45"/>
        <v>2</v>
      </c>
      <c r="Y36" s="10">
        <f t="shared" si="46"/>
        <v>2</v>
      </c>
      <c r="Z36" s="10">
        <f t="shared" si="47"/>
        <v>2</v>
      </c>
      <c r="AA36" s="10">
        <f t="shared" si="48"/>
        <v>2</v>
      </c>
      <c r="AB36" s="10">
        <f t="shared" si="49"/>
        <v>2</v>
      </c>
      <c r="AC36" s="10">
        <f t="shared" si="50"/>
        <v>2</v>
      </c>
      <c r="AD36" s="1">
        <f t="shared" si="51"/>
        <v>0</v>
      </c>
      <c r="AE36" s="1">
        <f t="shared" si="52"/>
        <v>0</v>
      </c>
      <c r="AF36" s="1">
        <f t="shared" si="53"/>
        <v>0</v>
      </c>
      <c r="AG36" s="1">
        <f t="shared" si="54"/>
        <v>0</v>
      </c>
      <c r="AH36" s="1">
        <f t="shared" si="55"/>
        <v>0</v>
      </c>
      <c r="AI36" s="1">
        <f t="shared" si="56"/>
        <v>0</v>
      </c>
      <c r="AJ36" s="1">
        <f t="shared" si="57"/>
        <v>0</v>
      </c>
      <c r="AK36" s="2">
        <f t="shared" ref="AK36" si="59">SUM(AD36:AJ36)</f>
        <v>0</v>
      </c>
    </row>
    <row r="37" spans="1:42" x14ac:dyDescent="0.25">
      <c r="A37" t="s">
        <v>15</v>
      </c>
      <c r="B37" s="17" t="s">
        <v>37</v>
      </c>
      <c r="C37" s="22" t="s">
        <v>42</v>
      </c>
      <c r="D37" s="10">
        <f t="shared" si="30"/>
        <v>0</v>
      </c>
      <c r="E37" s="10">
        <f t="shared" si="31"/>
        <v>2</v>
      </c>
      <c r="F37" s="10">
        <f t="shared" si="32"/>
        <v>2</v>
      </c>
      <c r="G37" s="10">
        <f t="shared" si="33"/>
        <v>2</v>
      </c>
      <c r="H37" s="10">
        <f t="shared" si="34"/>
        <v>2</v>
      </c>
      <c r="I37" s="10">
        <f t="shared" si="35"/>
        <v>2</v>
      </c>
      <c r="J37" s="10">
        <f t="shared" si="36"/>
        <v>2</v>
      </c>
      <c r="K37" s="1">
        <f t="shared" si="37"/>
        <v>0</v>
      </c>
      <c r="L37" s="1">
        <f t="shared" si="38"/>
        <v>0</v>
      </c>
      <c r="M37" s="1">
        <f t="shared" si="39"/>
        <v>0</v>
      </c>
      <c r="N37" s="1">
        <f t="shared" si="40"/>
        <v>0</v>
      </c>
      <c r="O37" s="1">
        <f t="shared" si="41"/>
        <v>0</v>
      </c>
      <c r="P37" s="1">
        <f t="shared" si="42"/>
        <v>0</v>
      </c>
      <c r="Q37" s="1">
        <f t="shared" si="43"/>
        <v>0</v>
      </c>
      <c r="R37" s="2">
        <f>SUM(K37:Q37)</f>
        <v>0</v>
      </c>
      <c r="T37" t="s">
        <v>15</v>
      </c>
      <c r="U37" s="17" t="s">
        <v>37</v>
      </c>
      <c r="V37" s="22" t="s">
        <v>42</v>
      </c>
      <c r="W37" s="10">
        <f t="shared" si="44"/>
        <v>0</v>
      </c>
      <c r="X37" s="10">
        <f t="shared" si="45"/>
        <v>2</v>
      </c>
      <c r="Y37" s="10">
        <f t="shared" si="46"/>
        <v>2</v>
      </c>
      <c r="Z37" s="10">
        <f t="shared" si="47"/>
        <v>2</v>
      </c>
      <c r="AA37" s="10">
        <f t="shared" si="48"/>
        <v>2</v>
      </c>
      <c r="AB37" s="10">
        <f t="shared" si="49"/>
        <v>2</v>
      </c>
      <c r="AC37" s="10">
        <f t="shared" si="50"/>
        <v>2</v>
      </c>
      <c r="AD37" s="1">
        <f t="shared" si="51"/>
        <v>0</v>
      </c>
      <c r="AE37" s="1">
        <f t="shared" si="52"/>
        <v>0</v>
      </c>
      <c r="AF37" s="1">
        <f t="shared" si="53"/>
        <v>0</v>
      </c>
      <c r="AG37" s="1">
        <f t="shared" si="54"/>
        <v>0</v>
      </c>
      <c r="AH37" s="1">
        <f t="shared" si="55"/>
        <v>0</v>
      </c>
      <c r="AI37" s="1">
        <f t="shared" si="56"/>
        <v>0</v>
      </c>
      <c r="AJ37" s="1">
        <f t="shared" si="57"/>
        <v>0</v>
      </c>
      <c r="AK37" s="2">
        <f t="shared" ref="AK37:AK48" si="60">SUM(AD37:AJ37)</f>
        <v>0</v>
      </c>
    </row>
    <row r="38" spans="1:42" x14ac:dyDescent="0.25">
      <c r="A38" t="s">
        <v>16</v>
      </c>
      <c r="B38" s="17" t="s">
        <v>45</v>
      </c>
      <c r="C38" s="24" t="s">
        <v>43</v>
      </c>
      <c r="D38" s="10">
        <f t="shared" si="30"/>
        <v>0</v>
      </c>
      <c r="E38" s="10">
        <f t="shared" si="31"/>
        <v>2</v>
      </c>
      <c r="F38" s="10">
        <f t="shared" si="32"/>
        <v>2</v>
      </c>
      <c r="G38" s="10">
        <f t="shared" si="33"/>
        <v>2</v>
      </c>
      <c r="H38" s="10">
        <f t="shared" si="34"/>
        <v>2</v>
      </c>
      <c r="I38" s="10">
        <f t="shared" si="35"/>
        <v>2</v>
      </c>
      <c r="J38" s="10">
        <f t="shared" si="36"/>
        <v>2</v>
      </c>
      <c r="K38" s="1">
        <f t="shared" si="37"/>
        <v>0</v>
      </c>
      <c r="L38" s="1">
        <f t="shared" si="38"/>
        <v>0</v>
      </c>
      <c r="M38" s="1">
        <f t="shared" si="39"/>
        <v>0</v>
      </c>
      <c r="N38" s="1">
        <f t="shared" si="40"/>
        <v>0</v>
      </c>
      <c r="O38" s="1">
        <f t="shared" si="41"/>
        <v>0</v>
      </c>
      <c r="P38" s="1">
        <f t="shared" si="42"/>
        <v>0</v>
      </c>
      <c r="Q38" s="1">
        <f t="shared" si="43"/>
        <v>0</v>
      </c>
      <c r="R38" s="2">
        <f>SUM(K38:Q38)</f>
        <v>0</v>
      </c>
      <c r="T38" t="s">
        <v>16</v>
      </c>
      <c r="U38" s="17" t="s">
        <v>45</v>
      </c>
      <c r="V38" s="24" t="s">
        <v>43</v>
      </c>
      <c r="W38" s="10">
        <f t="shared" si="44"/>
        <v>0</v>
      </c>
      <c r="X38" s="10">
        <f t="shared" si="45"/>
        <v>2</v>
      </c>
      <c r="Y38" s="10">
        <f t="shared" si="46"/>
        <v>2</v>
      </c>
      <c r="Z38" s="10">
        <f t="shared" si="47"/>
        <v>2</v>
      </c>
      <c r="AA38" s="10">
        <f t="shared" si="48"/>
        <v>2</v>
      </c>
      <c r="AB38" s="10">
        <f t="shared" si="49"/>
        <v>2</v>
      </c>
      <c r="AC38" s="10">
        <f t="shared" si="50"/>
        <v>2</v>
      </c>
      <c r="AD38" s="1">
        <f t="shared" si="51"/>
        <v>0</v>
      </c>
      <c r="AE38" s="1">
        <f t="shared" si="52"/>
        <v>0</v>
      </c>
      <c r="AF38" s="1">
        <f t="shared" si="53"/>
        <v>0</v>
      </c>
      <c r="AG38" s="1">
        <f t="shared" si="54"/>
        <v>0</v>
      </c>
      <c r="AH38" s="1">
        <f t="shared" si="55"/>
        <v>0</v>
      </c>
      <c r="AI38" s="1">
        <f t="shared" si="56"/>
        <v>0</v>
      </c>
      <c r="AJ38" s="1">
        <f t="shared" si="57"/>
        <v>0</v>
      </c>
      <c r="AK38" s="2">
        <f t="shared" si="60"/>
        <v>0</v>
      </c>
      <c r="AM38" t="s">
        <v>40</v>
      </c>
      <c r="AN38" t="s">
        <v>41</v>
      </c>
      <c r="AO38" t="s">
        <v>121</v>
      </c>
      <c r="AP38" t="s">
        <v>122</v>
      </c>
    </row>
    <row r="39" spans="1:42" x14ac:dyDescent="0.25">
      <c r="A39" t="s">
        <v>17</v>
      </c>
      <c r="B39" s="17" t="s">
        <v>45</v>
      </c>
      <c r="C39" s="22" t="s">
        <v>42</v>
      </c>
      <c r="D39" s="10">
        <f t="shared" si="30"/>
        <v>0</v>
      </c>
      <c r="E39" s="10">
        <f t="shared" si="31"/>
        <v>2</v>
      </c>
      <c r="F39" s="10">
        <f t="shared" si="32"/>
        <v>2</v>
      </c>
      <c r="G39" s="10">
        <f t="shared" si="33"/>
        <v>2</v>
      </c>
      <c r="H39" s="10">
        <f t="shared" si="34"/>
        <v>2</v>
      </c>
      <c r="I39" s="10">
        <f t="shared" si="35"/>
        <v>2</v>
      </c>
      <c r="J39" s="10">
        <f t="shared" si="36"/>
        <v>2</v>
      </c>
      <c r="K39" s="1">
        <f t="shared" si="37"/>
        <v>0</v>
      </c>
      <c r="L39" s="1">
        <f t="shared" si="38"/>
        <v>0</v>
      </c>
      <c r="M39" s="1">
        <f t="shared" si="39"/>
        <v>0</v>
      </c>
      <c r="N39" s="1">
        <f t="shared" si="40"/>
        <v>0</v>
      </c>
      <c r="O39" s="1">
        <f t="shared" si="41"/>
        <v>0</v>
      </c>
      <c r="P39" s="1">
        <f t="shared" si="42"/>
        <v>0</v>
      </c>
      <c r="Q39" s="1">
        <f t="shared" si="43"/>
        <v>0</v>
      </c>
      <c r="R39" s="2">
        <f t="shared" ref="R39:R40" si="61">SUM(K39:Q39)</f>
        <v>0</v>
      </c>
      <c r="T39" t="s">
        <v>17</v>
      </c>
      <c r="U39" s="17" t="s">
        <v>45</v>
      </c>
      <c r="V39" s="22" t="s">
        <v>42</v>
      </c>
      <c r="W39" s="10">
        <f t="shared" si="44"/>
        <v>0</v>
      </c>
      <c r="X39" s="10">
        <f t="shared" si="45"/>
        <v>2</v>
      </c>
      <c r="Y39" s="10">
        <f t="shared" si="46"/>
        <v>2</v>
      </c>
      <c r="Z39" s="10">
        <f t="shared" si="47"/>
        <v>2</v>
      </c>
      <c r="AA39" s="10">
        <f t="shared" si="48"/>
        <v>2</v>
      </c>
      <c r="AB39" s="10">
        <f t="shared" si="49"/>
        <v>2</v>
      </c>
      <c r="AC39" s="10">
        <f t="shared" si="50"/>
        <v>2</v>
      </c>
      <c r="AD39" s="1">
        <f t="shared" si="51"/>
        <v>0</v>
      </c>
      <c r="AE39" s="1">
        <f t="shared" si="52"/>
        <v>0</v>
      </c>
      <c r="AF39" s="1">
        <f t="shared" si="53"/>
        <v>0</v>
      </c>
      <c r="AG39" s="1">
        <f t="shared" si="54"/>
        <v>0</v>
      </c>
      <c r="AH39" s="1">
        <f t="shared" si="55"/>
        <v>0</v>
      </c>
      <c r="AI39" s="1">
        <f t="shared" si="56"/>
        <v>0</v>
      </c>
      <c r="AJ39" s="1">
        <f t="shared" si="57"/>
        <v>0</v>
      </c>
      <c r="AK39" s="2">
        <f t="shared" si="60"/>
        <v>0</v>
      </c>
      <c r="AL39" s="27" t="s">
        <v>79</v>
      </c>
      <c r="AM39">
        <v>40</v>
      </c>
      <c r="AN39" s="15">
        <f>AM39/16</f>
        <v>2.5</v>
      </c>
      <c r="AO39" s="15">
        <f>AP24</f>
        <v>17.4375</v>
      </c>
      <c r="AP39" s="28">
        <f>AO39+AN39</f>
        <v>19.9375</v>
      </c>
    </row>
    <row r="40" spans="1:42" x14ac:dyDescent="0.25">
      <c r="A40" t="s">
        <v>18</v>
      </c>
      <c r="B40" s="17" t="s">
        <v>77</v>
      </c>
      <c r="C40" s="23" t="s">
        <v>39</v>
      </c>
      <c r="D40" s="10">
        <f t="shared" si="30"/>
        <v>0</v>
      </c>
      <c r="E40" s="10">
        <f t="shared" si="31"/>
        <v>2</v>
      </c>
      <c r="F40" s="10">
        <f t="shared" si="32"/>
        <v>2</v>
      </c>
      <c r="G40" s="10">
        <f t="shared" si="33"/>
        <v>2</v>
      </c>
      <c r="H40" s="10">
        <f t="shared" si="34"/>
        <v>2</v>
      </c>
      <c r="I40" s="10">
        <f t="shared" si="35"/>
        <v>2</v>
      </c>
      <c r="J40" s="10">
        <f t="shared" si="36"/>
        <v>2</v>
      </c>
      <c r="K40" s="1">
        <f t="shared" si="37"/>
        <v>0</v>
      </c>
      <c r="L40" s="1">
        <f t="shared" si="38"/>
        <v>0</v>
      </c>
      <c r="M40" s="1">
        <f t="shared" si="39"/>
        <v>0</v>
      </c>
      <c r="N40" s="1">
        <f t="shared" si="40"/>
        <v>0</v>
      </c>
      <c r="O40" s="1">
        <f t="shared" si="41"/>
        <v>0</v>
      </c>
      <c r="P40" s="1">
        <f t="shared" si="42"/>
        <v>0</v>
      </c>
      <c r="Q40" s="1">
        <f t="shared" si="43"/>
        <v>0</v>
      </c>
      <c r="R40" s="2">
        <f t="shared" si="61"/>
        <v>0</v>
      </c>
      <c r="T40" t="s">
        <v>18</v>
      </c>
      <c r="U40" s="17" t="s">
        <v>77</v>
      </c>
      <c r="V40" s="23" t="s">
        <v>39</v>
      </c>
      <c r="W40" s="10">
        <f t="shared" si="44"/>
        <v>0</v>
      </c>
      <c r="X40" s="10">
        <f t="shared" si="45"/>
        <v>2</v>
      </c>
      <c r="Y40" s="10">
        <f t="shared" si="46"/>
        <v>2</v>
      </c>
      <c r="Z40" s="10">
        <f t="shared" si="47"/>
        <v>2</v>
      </c>
      <c r="AA40" s="10">
        <f t="shared" si="48"/>
        <v>2</v>
      </c>
      <c r="AB40" s="10">
        <f t="shared" si="49"/>
        <v>2</v>
      </c>
      <c r="AC40" s="10">
        <f t="shared" si="50"/>
        <v>2</v>
      </c>
      <c r="AD40" s="1">
        <f t="shared" si="51"/>
        <v>0</v>
      </c>
      <c r="AE40" s="1">
        <f t="shared" si="52"/>
        <v>0</v>
      </c>
      <c r="AF40" s="1">
        <f t="shared" si="53"/>
        <v>0</v>
      </c>
      <c r="AG40" s="1">
        <f t="shared" si="54"/>
        <v>0</v>
      </c>
      <c r="AH40" s="1">
        <f t="shared" si="55"/>
        <v>0</v>
      </c>
      <c r="AI40" s="1">
        <f t="shared" si="56"/>
        <v>0</v>
      </c>
      <c r="AJ40" s="1">
        <f t="shared" si="57"/>
        <v>0</v>
      </c>
      <c r="AK40" s="2">
        <f t="shared" si="60"/>
        <v>0</v>
      </c>
    </row>
    <row r="41" spans="1:42" x14ac:dyDescent="0.25">
      <c r="A41" t="s">
        <v>19</v>
      </c>
      <c r="B41" s="17" t="s">
        <v>77</v>
      </c>
      <c r="C41" s="23" t="s">
        <v>39</v>
      </c>
      <c r="D41" s="10">
        <f t="shared" si="30"/>
        <v>0</v>
      </c>
      <c r="E41" s="10">
        <f t="shared" si="31"/>
        <v>2</v>
      </c>
      <c r="F41" s="10">
        <f t="shared" si="32"/>
        <v>2</v>
      </c>
      <c r="G41" s="10">
        <f t="shared" si="33"/>
        <v>2</v>
      </c>
      <c r="H41" s="10">
        <f t="shared" si="34"/>
        <v>2</v>
      </c>
      <c r="I41" s="10">
        <f t="shared" si="35"/>
        <v>2</v>
      </c>
      <c r="J41" s="10">
        <f t="shared" si="36"/>
        <v>2</v>
      </c>
      <c r="K41" s="1">
        <f t="shared" si="37"/>
        <v>0</v>
      </c>
      <c r="L41" s="1">
        <f t="shared" si="38"/>
        <v>0</v>
      </c>
      <c r="M41" s="1">
        <f t="shared" si="39"/>
        <v>0</v>
      </c>
      <c r="N41" s="1">
        <f t="shared" si="40"/>
        <v>0</v>
      </c>
      <c r="O41" s="1">
        <f t="shared" si="41"/>
        <v>0</v>
      </c>
      <c r="P41" s="1">
        <f t="shared" si="42"/>
        <v>0</v>
      </c>
      <c r="Q41" s="1">
        <f t="shared" si="43"/>
        <v>0</v>
      </c>
      <c r="R41" s="2">
        <f t="shared" ref="R41:R45" si="62">SUM(K41:Q41)</f>
        <v>0</v>
      </c>
      <c r="T41" t="s">
        <v>19</v>
      </c>
      <c r="U41" s="17" t="s">
        <v>77</v>
      </c>
      <c r="V41" s="23" t="s">
        <v>39</v>
      </c>
      <c r="W41" s="10">
        <f t="shared" si="44"/>
        <v>0</v>
      </c>
      <c r="X41" s="10">
        <f t="shared" si="45"/>
        <v>2</v>
      </c>
      <c r="Y41" s="10">
        <f t="shared" si="46"/>
        <v>2</v>
      </c>
      <c r="Z41" s="10">
        <f t="shared" si="47"/>
        <v>2</v>
      </c>
      <c r="AA41" s="10">
        <f t="shared" si="48"/>
        <v>2</v>
      </c>
      <c r="AB41" s="10">
        <f t="shared" si="49"/>
        <v>2</v>
      </c>
      <c r="AC41" s="10">
        <f t="shared" si="50"/>
        <v>2</v>
      </c>
      <c r="AD41" s="1">
        <f t="shared" si="51"/>
        <v>0</v>
      </c>
      <c r="AE41" s="1">
        <f t="shared" si="52"/>
        <v>0</v>
      </c>
      <c r="AF41" s="1">
        <f t="shared" si="53"/>
        <v>0</v>
      </c>
      <c r="AG41" s="1">
        <f t="shared" si="54"/>
        <v>0</v>
      </c>
      <c r="AH41" s="1">
        <f t="shared" si="55"/>
        <v>0</v>
      </c>
      <c r="AI41" s="1">
        <f t="shared" si="56"/>
        <v>0</v>
      </c>
      <c r="AJ41" s="1">
        <f t="shared" si="57"/>
        <v>0</v>
      </c>
      <c r="AK41" s="2">
        <f t="shared" si="60"/>
        <v>0</v>
      </c>
    </row>
    <row r="42" spans="1:42" x14ac:dyDescent="0.25">
      <c r="A42" t="s">
        <v>20</v>
      </c>
      <c r="B42" s="17" t="s">
        <v>77</v>
      </c>
      <c r="C42" s="23" t="s">
        <v>39</v>
      </c>
      <c r="D42" s="10">
        <f t="shared" si="30"/>
        <v>0</v>
      </c>
      <c r="E42" s="10">
        <f t="shared" si="31"/>
        <v>2</v>
      </c>
      <c r="F42" s="10">
        <f t="shared" si="32"/>
        <v>2</v>
      </c>
      <c r="G42" s="10">
        <f t="shared" si="33"/>
        <v>2</v>
      </c>
      <c r="H42" s="10">
        <f t="shared" si="34"/>
        <v>2</v>
      </c>
      <c r="I42" s="10">
        <f t="shared" si="35"/>
        <v>2</v>
      </c>
      <c r="J42" s="10">
        <f t="shared" si="36"/>
        <v>2</v>
      </c>
      <c r="K42" s="1">
        <f t="shared" si="37"/>
        <v>0</v>
      </c>
      <c r="L42" s="1">
        <f t="shared" si="38"/>
        <v>0</v>
      </c>
      <c r="M42" s="1">
        <f t="shared" si="39"/>
        <v>0</v>
      </c>
      <c r="N42" s="1">
        <f t="shared" si="40"/>
        <v>0</v>
      </c>
      <c r="O42" s="1">
        <f t="shared" si="41"/>
        <v>0</v>
      </c>
      <c r="P42" s="1">
        <f t="shared" si="42"/>
        <v>0</v>
      </c>
      <c r="Q42" s="1">
        <f t="shared" si="43"/>
        <v>0</v>
      </c>
      <c r="R42" s="2">
        <f t="shared" si="62"/>
        <v>0</v>
      </c>
      <c r="T42" t="s">
        <v>20</v>
      </c>
      <c r="U42" s="17" t="s">
        <v>77</v>
      </c>
      <c r="V42" s="23" t="s">
        <v>39</v>
      </c>
      <c r="W42" s="10">
        <f t="shared" si="44"/>
        <v>0</v>
      </c>
      <c r="X42" s="10">
        <f t="shared" si="45"/>
        <v>2</v>
      </c>
      <c r="Y42" s="10">
        <f t="shared" si="46"/>
        <v>2</v>
      </c>
      <c r="Z42" s="10">
        <f t="shared" si="47"/>
        <v>2</v>
      </c>
      <c r="AA42" s="10">
        <f t="shared" si="48"/>
        <v>2</v>
      </c>
      <c r="AB42" s="10">
        <f t="shared" si="49"/>
        <v>2</v>
      </c>
      <c r="AC42" s="10">
        <f t="shared" si="50"/>
        <v>2</v>
      </c>
      <c r="AD42" s="1">
        <f t="shared" si="51"/>
        <v>0</v>
      </c>
      <c r="AE42" s="1">
        <f t="shared" si="52"/>
        <v>0</v>
      </c>
      <c r="AF42" s="1">
        <f t="shared" si="53"/>
        <v>0</v>
      </c>
      <c r="AG42" s="1">
        <f t="shared" si="54"/>
        <v>0</v>
      </c>
      <c r="AH42" s="1">
        <f t="shared" si="55"/>
        <v>0</v>
      </c>
      <c r="AI42" s="1">
        <f t="shared" si="56"/>
        <v>0</v>
      </c>
      <c r="AJ42" s="1">
        <f t="shared" si="57"/>
        <v>0</v>
      </c>
      <c r="AK42" s="2">
        <f t="shared" si="60"/>
        <v>0</v>
      </c>
    </row>
    <row r="43" spans="1:42" x14ac:dyDescent="0.25">
      <c r="A43" t="s">
        <v>21</v>
      </c>
      <c r="B43" s="17" t="s">
        <v>22</v>
      </c>
      <c r="C43" s="23" t="s">
        <v>39</v>
      </c>
      <c r="D43" s="10">
        <f t="shared" si="30"/>
        <v>0</v>
      </c>
      <c r="E43" s="10">
        <f t="shared" si="31"/>
        <v>2</v>
      </c>
      <c r="F43" s="10">
        <f t="shared" si="32"/>
        <v>2</v>
      </c>
      <c r="G43" s="10">
        <f t="shared" si="33"/>
        <v>2</v>
      </c>
      <c r="H43" s="10">
        <f t="shared" si="34"/>
        <v>2</v>
      </c>
      <c r="I43" s="10">
        <f t="shared" si="35"/>
        <v>2</v>
      </c>
      <c r="J43" s="10">
        <f t="shared" si="36"/>
        <v>2</v>
      </c>
      <c r="K43" s="1">
        <f t="shared" si="37"/>
        <v>0</v>
      </c>
      <c r="L43" s="1">
        <f t="shared" si="38"/>
        <v>0</v>
      </c>
      <c r="M43" s="1">
        <f t="shared" si="39"/>
        <v>0</v>
      </c>
      <c r="N43" s="1">
        <f t="shared" si="40"/>
        <v>0</v>
      </c>
      <c r="O43" s="1">
        <f t="shared" si="41"/>
        <v>0</v>
      </c>
      <c r="P43" s="1">
        <f t="shared" si="42"/>
        <v>0</v>
      </c>
      <c r="Q43" s="1">
        <f t="shared" si="43"/>
        <v>0</v>
      </c>
      <c r="R43" s="2">
        <f t="shared" si="62"/>
        <v>0</v>
      </c>
      <c r="T43" t="s">
        <v>21</v>
      </c>
      <c r="U43" s="17" t="s">
        <v>22</v>
      </c>
      <c r="V43" s="23" t="s">
        <v>39</v>
      </c>
      <c r="W43" s="10">
        <f t="shared" si="44"/>
        <v>0</v>
      </c>
      <c r="X43" s="10">
        <f t="shared" si="45"/>
        <v>2</v>
      </c>
      <c r="Y43" s="10">
        <f t="shared" si="46"/>
        <v>2</v>
      </c>
      <c r="Z43" s="10">
        <f t="shared" si="47"/>
        <v>2</v>
      </c>
      <c r="AA43" s="10">
        <f t="shared" si="48"/>
        <v>2</v>
      </c>
      <c r="AB43" s="10">
        <f t="shared" si="49"/>
        <v>2</v>
      </c>
      <c r="AC43" s="10">
        <f t="shared" si="50"/>
        <v>2</v>
      </c>
      <c r="AD43" s="1">
        <f t="shared" si="51"/>
        <v>0</v>
      </c>
      <c r="AE43" s="1">
        <f t="shared" si="52"/>
        <v>0</v>
      </c>
      <c r="AF43" s="1">
        <f t="shared" si="53"/>
        <v>0</v>
      </c>
      <c r="AG43" s="1">
        <f t="shared" si="54"/>
        <v>0</v>
      </c>
      <c r="AH43" s="1">
        <f t="shared" si="55"/>
        <v>0</v>
      </c>
      <c r="AI43" s="1">
        <f t="shared" si="56"/>
        <v>0</v>
      </c>
      <c r="AJ43" s="1">
        <f t="shared" si="57"/>
        <v>0</v>
      </c>
      <c r="AK43" s="2">
        <f t="shared" si="60"/>
        <v>0</v>
      </c>
    </row>
    <row r="44" spans="1:42" x14ac:dyDescent="0.25">
      <c r="A44" t="s">
        <v>59</v>
      </c>
      <c r="B44" s="17" t="s">
        <v>22</v>
      </c>
      <c r="C44" s="23" t="s">
        <v>39</v>
      </c>
      <c r="D44" s="10">
        <f t="shared" ref="D44:I48" si="63">W28</f>
        <v>0</v>
      </c>
      <c r="E44" s="10">
        <f t="shared" si="63"/>
        <v>2</v>
      </c>
      <c r="F44" s="10">
        <f t="shared" si="63"/>
        <v>2</v>
      </c>
      <c r="G44" s="10">
        <f t="shared" si="63"/>
        <v>2</v>
      </c>
      <c r="H44" s="10">
        <f t="shared" si="63"/>
        <v>2</v>
      </c>
      <c r="I44" s="10">
        <f t="shared" si="63"/>
        <v>2</v>
      </c>
      <c r="J44" s="10">
        <v>2</v>
      </c>
      <c r="K44" s="1">
        <f t="shared" ref="K44:P48" si="64">AD28</f>
        <v>0</v>
      </c>
      <c r="L44" s="1">
        <f t="shared" si="64"/>
        <v>0</v>
      </c>
      <c r="M44" s="1">
        <f t="shared" si="64"/>
        <v>0</v>
      </c>
      <c r="N44" s="1">
        <f t="shared" si="64"/>
        <v>0</v>
      </c>
      <c r="O44" s="1">
        <f t="shared" si="64"/>
        <v>0</v>
      </c>
      <c r="P44" s="1">
        <f t="shared" si="64"/>
        <v>0</v>
      </c>
      <c r="Q44" s="1">
        <v>0</v>
      </c>
      <c r="R44" s="2">
        <f t="shared" si="62"/>
        <v>0</v>
      </c>
      <c r="T44" t="s">
        <v>59</v>
      </c>
      <c r="U44" s="17" t="s">
        <v>22</v>
      </c>
      <c r="V44" s="23" t="s">
        <v>39</v>
      </c>
      <c r="W44" s="10">
        <f t="shared" si="44"/>
        <v>0</v>
      </c>
      <c r="X44" s="10">
        <f t="shared" si="45"/>
        <v>2</v>
      </c>
      <c r="Y44" s="10">
        <f t="shared" si="46"/>
        <v>2</v>
      </c>
      <c r="Z44" s="10">
        <f t="shared" si="47"/>
        <v>2</v>
      </c>
      <c r="AA44" s="10">
        <f t="shared" si="48"/>
        <v>2</v>
      </c>
      <c r="AB44" s="10">
        <f t="shared" si="49"/>
        <v>2</v>
      </c>
      <c r="AC44" s="10">
        <f t="shared" si="50"/>
        <v>2</v>
      </c>
      <c r="AD44" s="1">
        <f t="shared" si="51"/>
        <v>0</v>
      </c>
      <c r="AE44" s="1">
        <f t="shared" si="52"/>
        <v>0</v>
      </c>
      <c r="AF44" s="1">
        <f t="shared" si="53"/>
        <v>0</v>
      </c>
      <c r="AG44" s="1">
        <f t="shared" si="54"/>
        <v>0</v>
      </c>
      <c r="AH44" s="1">
        <f t="shared" si="55"/>
        <v>0</v>
      </c>
      <c r="AI44" s="1">
        <f t="shared" si="56"/>
        <v>0</v>
      </c>
      <c r="AJ44" s="1">
        <f t="shared" si="57"/>
        <v>0</v>
      </c>
      <c r="AK44" s="2">
        <f t="shared" si="60"/>
        <v>0</v>
      </c>
    </row>
    <row r="45" spans="1:42" x14ac:dyDescent="0.25">
      <c r="A45" t="s">
        <v>23</v>
      </c>
      <c r="B45" s="17" t="s">
        <v>25</v>
      </c>
      <c r="C45" s="23" t="s">
        <v>39</v>
      </c>
      <c r="D45" s="10">
        <f t="shared" si="63"/>
        <v>0</v>
      </c>
      <c r="E45" s="10">
        <f t="shared" si="63"/>
        <v>2</v>
      </c>
      <c r="F45" s="10">
        <f t="shared" si="63"/>
        <v>7</v>
      </c>
      <c r="G45" s="10">
        <f t="shared" si="63"/>
        <v>8</v>
      </c>
      <c r="H45" s="10">
        <f t="shared" si="63"/>
        <v>3</v>
      </c>
      <c r="I45" s="10">
        <f t="shared" si="63"/>
        <v>3</v>
      </c>
      <c r="J45" s="10">
        <v>2</v>
      </c>
      <c r="K45" s="1">
        <f t="shared" si="64"/>
        <v>0</v>
      </c>
      <c r="L45" s="1">
        <f t="shared" si="64"/>
        <v>0</v>
      </c>
      <c r="M45" s="1">
        <f t="shared" si="64"/>
        <v>16</v>
      </c>
      <c r="N45" s="1">
        <f t="shared" si="64"/>
        <v>14.5</v>
      </c>
      <c r="O45" s="1">
        <f t="shared" si="64"/>
        <v>2</v>
      </c>
      <c r="P45" s="1">
        <f t="shared" si="64"/>
        <v>2</v>
      </c>
      <c r="Q45" s="1">
        <v>0</v>
      </c>
      <c r="R45" s="2">
        <f t="shared" si="62"/>
        <v>34.5</v>
      </c>
      <c r="T45" t="s">
        <v>23</v>
      </c>
      <c r="U45" s="17" t="s">
        <v>25</v>
      </c>
      <c r="V45" s="23" t="s">
        <v>39</v>
      </c>
      <c r="W45" s="10">
        <f t="shared" ref="W45:AA48" si="65">D45</f>
        <v>0</v>
      </c>
      <c r="X45" s="10">
        <f t="shared" si="65"/>
        <v>2</v>
      </c>
      <c r="Y45" s="10">
        <f t="shared" si="65"/>
        <v>7</v>
      </c>
      <c r="Z45" s="10">
        <f t="shared" si="65"/>
        <v>8</v>
      </c>
      <c r="AA45" s="10">
        <f t="shared" si="65"/>
        <v>3</v>
      </c>
      <c r="AB45" s="10">
        <f>11+2/9</f>
        <v>11.222222222222221</v>
      </c>
      <c r="AC45" s="10">
        <f t="shared" ref="AC45:AH48" si="66">J45</f>
        <v>2</v>
      </c>
      <c r="AD45" s="1">
        <f t="shared" si="66"/>
        <v>0</v>
      </c>
      <c r="AE45" s="1">
        <f t="shared" si="66"/>
        <v>0</v>
      </c>
      <c r="AF45" s="1">
        <f t="shared" si="66"/>
        <v>16</v>
      </c>
      <c r="AG45" s="1">
        <f t="shared" si="66"/>
        <v>14.5</v>
      </c>
      <c r="AH45" s="1">
        <f t="shared" si="66"/>
        <v>2</v>
      </c>
      <c r="AI45" s="1">
        <f>P45+$AM$39</f>
        <v>42</v>
      </c>
      <c r="AJ45" s="1">
        <f>Q45</f>
        <v>0</v>
      </c>
      <c r="AK45" s="2">
        <f t="shared" si="60"/>
        <v>74.5</v>
      </c>
    </row>
    <row r="46" spans="1:42" x14ac:dyDescent="0.25">
      <c r="A46" t="s">
        <v>24</v>
      </c>
      <c r="B46" s="17" t="s">
        <v>25</v>
      </c>
      <c r="C46" s="39"/>
      <c r="D46" s="10">
        <f t="shared" si="63"/>
        <v>0</v>
      </c>
      <c r="E46" s="10">
        <f t="shared" si="63"/>
        <v>4</v>
      </c>
      <c r="F46" s="10">
        <f t="shared" si="63"/>
        <v>6</v>
      </c>
      <c r="G46" s="10">
        <f t="shared" si="63"/>
        <v>7</v>
      </c>
      <c r="H46" s="10">
        <f t="shared" si="63"/>
        <v>5</v>
      </c>
      <c r="I46" s="10">
        <f t="shared" si="63"/>
        <v>2</v>
      </c>
      <c r="J46" s="10">
        <f>AC30</f>
        <v>2</v>
      </c>
      <c r="K46" s="1">
        <f t="shared" si="64"/>
        <v>0</v>
      </c>
      <c r="L46" s="1">
        <f t="shared" si="64"/>
        <v>6</v>
      </c>
      <c r="M46" s="1">
        <f t="shared" si="64"/>
        <v>12</v>
      </c>
      <c r="N46" s="1">
        <f t="shared" si="64"/>
        <v>10.5</v>
      </c>
      <c r="O46" s="1">
        <f t="shared" si="64"/>
        <v>7</v>
      </c>
      <c r="P46" s="1">
        <f t="shared" si="64"/>
        <v>0</v>
      </c>
      <c r="Q46" s="1">
        <f>AJ30</f>
        <v>0</v>
      </c>
      <c r="R46" s="2">
        <f>SUM(K46:Q46)</f>
        <v>35.5</v>
      </c>
      <c r="T46" t="s">
        <v>24</v>
      </c>
      <c r="U46" s="17" t="s">
        <v>25</v>
      </c>
      <c r="V46" s="39"/>
      <c r="W46" s="10">
        <f t="shared" si="65"/>
        <v>0</v>
      </c>
      <c r="X46" s="10">
        <f t="shared" si="65"/>
        <v>4</v>
      </c>
      <c r="Y46" s="10">
        <f t="shared" si="65"/>
        <v>6</v>
      </c>
      <c r="Z46" s="10">
        <f t="shared" si="65"/>
        <v>7</v>
      </c>
      <c r="AA46" s="10">
        <f t="shared" si="65"/>
        <v>5</v>
      </c>
      <c r="AB46" s="10">
        <v>11</v>
      </c>
      <c r="AC46" s="10">
        <f t="shared" si="66"/>
        <v>2</v>
      </c>
      <c r="AD46" s="1">
        <f t="shared" si="66"/>
        <v>0</v>
      </c>
      <c r="AE46" s="1">
        <f t="shared" si="66"/>
        <v>6</v>
      </c>
      <c r="AF46" s="1">
        <f t="shared" si="66"/>
        <v>12</v>
      </c>
      <c r="AG46" s="1">
        <f t="shared" si="66"/>
        <v>10.5</v>
      </c>
      <c r="AH46" s="1">
        <f t="shared" si="66"/>
        <v>7</v>
      </c>
      <c r="AI46" s="1">
        <f t="shared" ref="AI46:AI48" si="67">P46+$AM$39</f>
        <v>40</v>
      </c>
      <c r="AJ46" s="1">
        <f>Q46</f>
        <v>0</v>
      </c>
      <c r="AK46" s="2">
        <f t="shared" si="60"/>
        <v>75.5</v>
      </c>
    </row>
    <row r="47" spans="1:42" x14ac:dyDescent="0.25">
      <c r="A47" t="s">
        <v>26</v>
      </c>
      <c r="B47" s="17" t="s">
        <v>25</v>
      </c>
      <c r="C47" s="40" t="s">
        <v>155</v>
      </c>
      <c r="D47" s="10">
        <f t="shared" si="63"/>
        <v>0</v>
      </c>
      <c r="E47" s="10">
        <f t="shared" si="63"/>
        <v>3</v>
      </c>
      <c r="F47" s="10">
        <f t="shared" si="63"/>
        <v>6</v>
      </c>
      <c r="G47" s="10">
        <f t="shared" si="63"/>
        <v>7.2</v>
      </c>
      <c r="H47" s="10">
        <f t="shared" si="63"/>
        <v>3</v>
      </c>
      <c r="I47" s="10">
        <f t="shared" si="63"/>
        <v>4.7</v>
      </c>
      <c r="J47" s="10">
        <f>AC31</f>
        <v>2</v>
      </c>
      <c r="K47" s="1">
        <f t="shared" si="64"/>
        <v>0</v>
      </c>
      <c r="L47" s="1">
        <f t="shared" si="64"/>
        <v>3</v>
      </c>
      <c r="M47" s="1">
        <f t="shared" si="64"/>
        <v>12</v>
      </c>
      <c r="N47" s="1">
        <f t="shared" si="64"/>
        <v>11</v>
      </c>
      <c r="O47" s="1">
        <f t="shared" si="64"/>
        <v>2</v>
      </c>
      <c r="P47" s="1">
        <f t="shared" si="64"/>
        <v>6</v>
      </c>
      <c r="Q47" s="1">
        <f>AJ31</f>
        <v>0</v>
      </c>
      <c r="R47" s="2">
        <f>SUM(K47:Q47)</f>
        <v>34</v>
      </c>
      <c r="T47" t="s">
        <v>26</v>
      </c>
      <c r="U47" s="17" t="s">
        <v>25</v>
      </c>
      <c r="V47" s="40" t="s">
        <v>155</v>
      </c>
      <c r="W47" s="10">
        <f t="shared" si="65"/>
        <v>0</v>
      </c>
      <c r="X47" s="10">
        <f t="shared" si="65"/>
        <v>3</v>
      </c>
      <c r="Y47" s="10">
        <f t="shared" si="65"/>
        <v>6</v>
      </c>
      <c r="Z47" s="10">
        <f t="shared" si="65"/>
        <v>7.2</v>
      </c>
      <c r="AA47" s="10">
        <f t="shared" si="65"/>
        <v>3</v>
      </c>
      <c r="AB47" s="10">
        <f>11+6/9</f>
        <v>11.666666666666666</v>
      </c>
      <c r="AC47" s="10">
        <f t="shared" si="66"/>
        <v>2</v>
      </c>
      <c r="AD47" s="1">
        <f t="shared" si="66"/>
        <v>0</v>
      </c>
      <c r="AE47" s="1">
        <f t="shared" si="66"/>
        <v>3</v>
      </c>
      <c r="AF47" s="1">
        <f t="shared" si="66"/>
        <v>12</v>
      </c>
      <c r="AG47" s="1">
        <f t="shared" si="66"/>
        <v>11</v>
      </c>
      <c r="AH47" s="1">
        <f t="shared" si="66"/>
        <v>2</v>
      </c>
      <c r="AI47" s="1">
        <f t="shared" si="67"/>
        <v>46</v>
      </c>
      <c r="AJ47" s="1">
        <f>Q47</f>
        <v>0</v>
      </c>
      <c r="AK47" s="2">
        <f t="shared" si="60"/>
        <v>74</v>
      </c>
    </row>
    <row r="48" spans="1:42" x14ac:dyDescent="0.25">
      <c r="A48" t="s">
        <v>27</v>
      </c>
      <c r="B48" s="17" t="s">
        <v>25</v>
      </c>
      <c r="C48" s="22" t="s">
        <v>42</v>
      </c>
      <c r="D48" s="10">
        <f t="shared" si="63"/>
        <v>0</v>
      </c>
      <c r="E48" s="10">
        <f t="shared" si="63"/>
        <v>3</v>
      </c>
      <c r="F48" s="10">
        <f t="shared" si="63"/>
        <v>4</v>
      </c>
      <c r="G48" s="10">
        <f t="shared" si="63"/>
        <v>8</v>
      </c>
      <c r="H48" s="10">
        <f t="shared" si="63"/>
        <v>4</v>
      </c>
      <c r="I48" s="10">
        <f t="shared" si="63"/>
        <v>6</v>
      </c>
      <c r="J48" s="10">
        <f>AC32</f>
        <v>2</v>
      </c>
      <c r="K48" s="1">
        <f t="shared" si="64"/>
        <v>0</v>
      </c>
      <c r="L48" s="1">
        <f t="shared" si="64"/>
        <v>3</v>
      </c>
      <c r="M48" s="1">
        <f t="shared" si="64"/>
        <v>6</v>
      </c>
      <c r="N48" s="1">
        <f t="shared" si="64"/>
        <v>14.5</v>
      </c>
      <c r="O48" s="1">
        <f t="shared" si="64"/>
        <v>4</v>
      </c>
      <c r="P48" s="1">
        <f t="shared" si="64"/>
        <v>12</v>
      </c>
      <c r="Q48" s="1">
        <f>AJ32</f>
        <v>0</v>
      </c>
      <c r="R48" s="2">
        <f t="shared" ref="R48" si="68">SUM(K48:Q48)</f>
        <v>39.5</v>
      </c>
      <c r="T48" t="s">
        <v>27</v>
      </c>
      <c r="U48" s="17" t="s">
        <v>25</v>
      </c>
      <c r="V48" s="22" t="s">
        <v>42</v>
      </c>
      <c r="W48" s="10">
        <f t="shared" si="65"/>
        <v>0</v>
      </c>
      <c r="X48" s="10">
        <f t="shared" si="65"/>
        <v>3</v>
      </c>
      <c r="Y48" s="10">
        <f t="shared" si="65"/>
        <v>4</v>
      </c>
      <c r="Z48" s="10">
        <f t="shared" si="65"/>
        <v>8</v>
      </c>
      <c r="AA48" s="10">
        <f t="shared" si="65"/>
        <v>4</v>
      </c>
      <c r="AB48" s="10">
        <f>12+3/10</f>
        <v>12.3</v>
      </c>
      <c r="AC48" s="10">
        <f t="shared" si="66"/>
        <v>2</v>
      </c>
      <c r="AD48" s="1">
        <f t="shared" si="66"/>
        <v>0</v>
      </c>
      <c r="AE48" s="1">
        <f t="shared" si="66"/>
        <v>3</v>
      </c>
      <c r="AF48" s="1">
        <f t="shared" si="66"/>
        <v>6</v>
      </c>
      <c r="AG48" s="1">
        <f t="shared" si="66"/>
        <v>14.5</v>
      </c>
      <c r="AH48" s="1">
        <f t="shared" si="66"/>
        <v>4</v>
      </c>
      <c r="AI48" s="1">
        <f t="shared" si="67"/>
        <v>52</v>
      </c>
      <c r="AJ48" s="1">
        <f>Q48</f>
        <v>0</v>
      </c>
      <c r="AK48" s="2">
        <f t="shared" si="60"/>
        <v>79.5</v>
      </c>
    </row>
    <row r="50" spans="1:42" x14ac:dyDescent="0.25">
      <c r="A50" s="3" t="s">
        <v>1</v>
      </c>
      <c r="B50" s="3" t="s">
        <v>2</v>
      </c>
      <c r="C50" s="3" t="s">
        <v>3</v>
      </c>
      <c r="D50" s="3" t="s">
        <v>4</v>
      </c>
      <c r="E50" s="3" t="s">
        <v>5</v>
      </c>
      <c r="F50" s="3" t="s">
        <v>6</v>
      </c>
      <c r="G50" s="3" t="s">
        <v>7</v>
      </c>
      <c r="H50" s="3" t="s">
        <v>8</v>
      </c>
      <c r="I50" s="3" t="s">
        <v>9</v>
      </c>
      <c r="J50" s="3" t="s">
        <v>10</v>
      </c>
      <c r="K50" s="3" t="s">
        <v>29</v>
      </c>
      <c r="L50" s="3" t="s">
        <v>30</v>
      </c>
      <c r="M50" s="3" t="s">
        <v>31</v>
      </c>
      <c r="N50" s="3" t="s">
        <v>32</v>
      </c>
      <c r="O50" s="3" t="s">
        <v>33</v>
      </c>
      <c r="P50" s="3" t="s">
        <v>34</v>
      </c>
      <c r="Q50" s="3" t="s">
        <v>35</v>
      </c>
      <c r="R50" s="3" t="s">
        <v>36</v>
      </c>
      <c r="T50" s="3" t="s">
        <v>1</v>
      </c>
      <c r="U50" s="3" t="s">
        <v>2</v>
      </c>
      <c r="V50" s="3" t="s">
        <v>3</v>
      </c>
      <c r="W50" s="3" t="s">
        <v>4</v>
      </c>
      <c r="X50" s="3" t="s">
        <v>5</v>
      </c>
      <c r="Y50" s="3" t="s">
        <v>6</v>
      </c>
      <c r="Z50" s="3" t="s">
        <v>7</v>
      </c>
      <c r="AA50" s="3" t="s">
        <v>8</v>
      </c>
      <c r="AB50" s="3" t="s">
        <v>9</v>
      </c>
      <c r="AC50" s="3" t="s">
        <v>10</v>
      </c>
      <c r="AD50" s="3" t="s">
        <v>29</v>
      </c>
      <c r="AE50" s="3" t="s">
        <v>30</v>
      </c>
      <c r="AF50" s="3" t="s">
        <v>31</v>
      </c>
      <c r="AG50" s="3" t="s">
        <v>32</v>
      </c>
      <c r="AH50" s="3" t="s">
        <v>33</v>
      </c>
      <c r="AI50" s="3" t="s">
        <v>34</v>
      </c>
      <c r="AJ50" s="3" t="s">
        <v>35</v>
      </c>
      <c r="AK50" s="3" t="s">
        <v>36</v>
      </c>
    </row>
    <row r="51" spans="1:42" x14ac:dyDescent="0.25">
      <c r="A51" t="s">
        <v>12</v>
      </c>
      <c r="B51" s="17" t="s">
        <v>13</v>
      </c>
      <c r="C51" s="35" t="s">
        <v>42</v>
      </c>
      <c r="D51" s="10">
        <f>W35</f>
        <v>2</v>
      </c>
      <c r="E51" s="10">
        <f t="shared" ref="E51:J51" si="69">X35</f>
        <v>2</v>
      </c>
      <c r="F51" s="10">
        <f t="shared" si="69"/>
        <v>0</v>
      </c>
      <c r="G51" s="10">
        <f t="shared" si="69"/>
        <v>0</v>
      </c>
      <c r="H51" s="10">
        <f t="shared" si="69"/>
        <v>0</v>
      </c>
      <c r="I51" s="10">
        <f t="shared" si="69"/>
        <v>0</v>
      </c>
      <c r="J51" s="10">
        <f t="shared" si="69"/>
        <v>2</v>
      </c>
      <c r="K51" s="1">
        <f>AD35</f>
        <v>0</v>
      </c>
      <c r="L51" s="1">
        <f t="shared" ref="L51:Q51" si="70">AE35</f>
        <v>0</v>
      </c>
      <c r="M51" s="1">
        <f t="shared" si="70"/>
        <v>0</v>
      </c>
      <c r="N51" s="1">
        <f t="shared" si="70"/>
        <v>0</v>
      </c>
      <c r="O51" s="1">
        <f t="shared" si="70"/>
        <v>0</v>
      </c>
      <c r="P51" s="1">
        <f t="shared" si="70"/>
        <v>0</v>
      </c>
      <c r="Q51" s="1">
        <f t="shared" si="70"/>
        <v>0</v>
      </c>
      <c r="R51" s="2">
        <f t="shared" ref="R51:R54" si="71">SUM(K51:Q51)</f>
        <v>0</v>
      </c>
      <c r="T51" t="s">
        <v>12</v>
      </c>
      <c r="U51" s="17" t="s">
        <v>13</v>
      </c>
      <c r="V51" s="35" t="s">
        <v>42</v>
      </c>
      <c r="W51" s="10">
        <f>D51</f>
        <v>2</v>
      </c>
      <c r="X51" s="10">
        <f t="shared" ref="X51:AC51" si="72">E51</f>
        <v>2</v>
      </c>
      <c r="Y51" s="10">
        <f t="shared" si="72"/>
        <v>0</v>
      </c>
      <c r="Z51" s="10">
        <f t="shared" si="72"/>
        <v>0</v>
      </c>
      <c r="AA51" s="10">
        <f t="shared" si="72"/>
        <v>0</v>
      </c>
      <c r="AB51" s="10">
        <f t="shared" si="72"/>
        <v>0</v>
      </c>
      <c r="AC51" s="10">
        <f t="shared" si="72"/>
        <v>2</v>
      </c>
      <c r="AD51" s="1">
        <f>K51</f>
        <v>0</v>
      </c>
      <c r="AE51" s="1">
        <f t="shared" ref="AE51:AJ51" si="73">L51</f>
        <v>0</v>
      </c>
      <c r="AF51" s="1">
        <f t="shared" si="73"/>
        <v>0</v>
      </c>
      <c r="AG51" s="1">
        <f t="shared" si="73"/>
        <v>0</v>
      </c>
      <c r="AH51" s="1">
        <f t="shared" si="73"/>
        <v>0</v>
      </c>
      <c r="AI51" s="1">
        <f t="shared" si="73"/>
        <v>0</v>
      </c>
      <c r="AJ51" s="1">
        <f t="shared" si="73"/>
        <v>0</v>
      </c>
      <c r="AK51" s="2">
        <f>SUM(AD51:AJ51)</f>
        <v>0</v>
      </c>
    </row>
    <row r="52" spans="1:42" x14ac:dyDescent="0.25">
      <c r="A52" t="s">
        <v>14</v>
      </c>
      <c r="B52" s="17" t="s">
        <v>37</v>
      </c>
      <c r="C52" s="22" t="s">
        <v>42</v>
      </c>
      <c r="D52" s="10">
        <f t="shared" ref="D52:D64" si="74">W36</f>
        <v>0</v>
      </c>
      <c r="E52" s="10">
        <f t="shared" ref="E52:E64" si="75">X36</f>
        <v>2</v>
      </c>
      <c r="F52" s="10">
        <f t="shared" ref="F52:F64" si="76">Y36</f>
        <v>2</v>
      </c>
      <c r="G52" s="10">
        <f t="shared" ref="G52:G64" si="77">Z36</f>
        <v>2</v>
      </c>
      <c r="H52" s="10">
        <f t="shared" ref="H52:H64" si="78">AA36</f>
        <v>2</v>
      </c>
      <c r="I52" s="10">
        <f t="shared" ref="I52:I64" si="79">AB36</f>
        <v>2</v>
      </c>
      <c r="J52" s="10">
        <f t="shared" ref="J52:J64" si="80">AC36</f>
        <v>2</v>
      </c>
      <c r="K52" s="1">
        <f t="shared" ref="K52:K64" si="81">AD36</f>
        <v>0</v>
      </c>
      <c r="L52" s="1">
        <f t="shared" ref="L52:L64" si="82">AE36</f>
        <v>0</v>
      </c>
      <c r="M52" s="1">
        <f t="shared" ref="M52:M64" si="83">AF36</f>
        <v>0</v>
      </c>
      <c r="N52" s="1">
        <f t="shared" ref="N52:N64" si="84">AG36</f>
        <v>0</v>
      </c>
      <c r="O52" s="1">
        <f t="shared" ref="O52:O64" si="85">AH36</f>
        <v>0</v>
      </c>
      <c r="P52" s="1">
        <f t="shared" ref="P52:P64" si="86">AI36</f>
        <v>0</v>
      </c>
      <c r="Q52" s="1">
        <f t="shared" ref="Q52:Q64" si="87">AJ36</f>
        <v>0</v>
      </c>
      <c r="R52" s="2">
        <f t="shared" si="71"/>
        <v>0</v>
      </c>
      <c r="T52" t="s">
        <v>14</v>
      </c>
      <c r="U52" s="17" t="s">
        <v>37</v>
      </c>
      <c r="V52" s="22" t="s">
        <v>42</v>
      </c>
      <c r="W52" s="10">
        <f t="shared" ref="W52:W64" si="88">D52</f>
        <v>0</v>
      </c>
      <c r="X52" s="10">
        <f t="shared" ref="X52:X64" si="89">E52</f>
        <v>2</v>
      </c>
      <c r="Y52" s="10">
        <f t="shared" ref="Y52:Y55" si="90">F52</f>
        <v>2</v>
      </c>
      <c r="Z52" s="10">
        <f t="shared" ref="Z52:Z64" si="91">G52</f>
        <v>2</v>
      </c>
      <c r="AA52" s="10">
        <f t="shared" ref="AA52:AA64" si="92">H52</f>
        <v>2</v>
      </c>
      <c r="AB52" s="10">
        <f t="shared" ref="AB52:AB64" si="93">I52</f>
        <v>2</v>
      </c>
      <c r="AC52" s="10">
        <f t="shared" ref="AC52:AC64" si="94">J52</f>
        <v>2</v>
      </c>
      <c r="AD52" s="1">
        <f t="shared" ref="AD52:AD64" si="95">K52</f>
        <v>0</v>
      </c>
      <c r="AE52" s="1">
        <f t="shared" ref="AE52:AE64" si="96">L52</f>
        <v>0</v>
      </c>
      <c r="AF52" s="1">
        <f t="shared" ref="AF52:AF55" si="97">M52</f>
        <v>0</v>
      </c>
      <c r="AG52" s="1">
        <f t="shared" ref="AG52:AG64" si="98">N52</f>
        <v>0</v>
      </c>
      <c r="AH52" s="1">
        <f t="shared" ref="AH52:AH64" si="99">O52</f>
        <v>0</v>
      </c>
      <c r="AI52" s="1">
        <f t="shared" ref="AI52:AI64" si="100">P52</f>
        <v>0</v>
      </c>
      <c r="AJ52" s="1">
        <f t="shared" ref="AJ52:AJ64" si="101">Q52</f>
        <v>0</v>
      </c>
      <c r="AK52" s="2">
        <f t="shared" ref="AK52" si="102">SUM(AD52:AJ52)</f>
        <v>0</v>
      </c>
    </row>
    <row r="53" spans="1:42" x14ac:dyDescent="0.25">
      <c r="A53" t="s">
        <v>15</v>
      </c>
      <c r="B53" s="17" t="s">
        <v>37</v>
      </c>
      <c r="C53" s="22" t="s">
        <v>42</v>
      </c>
      <c r="D53" s="10">
        <f t="shared" si="74"/>
        <v>0</v>
      </c>
      <c r="E53" s="10">
        <f t="shared" si="75"/>
        <v>2</v>
      </c>
      <c r="F53" s="10">
        <f t="shared" si="76"/>
        <v>2</v>
      </c>
      <c r="G53" s="10">
        <f t="shared" si="77"/>
        <v>2</v>
      </c>
      <c r="H53" s="10">
        <f t="shared" si="78"/>
        <v>2</v>
      </c>
      <c r="I53" s="10">
        <f t="shared" si="79"/>
        <v>2</v>
      </c>
      <c r="J53" s="10">
        <f t="shared" si="80"/>
        <v>2</v>
      </c>
      <c r="K53" s="1">
        <f t="shared" si="81"/>
        <v>0</v>
      </c>
      <c r="L53" s="1">
        <f t="shared" si="82"/>
        <v>0</v>
      </c>
      <c r="M53" s="1">
        <f t="shared" si="83"/>
        <v>0</v>
      </c>
      <c r="N53" s="1">
        <f t="shared" si="84"/>
        <v>0</v>
      </c>
      <c r="O53" s="1">
        <f t="shared" si="85"/>
        <v>0</v>
      </c>
      <c r="P53" s="1">
        <f t="shared" si="86"/>
        <v>0</v>
      </c>
      <c r="Q53" s="1">
        <f t="shared" si="87"/>
        <v>0</v>
      </c>
      <c r="R53" s="2">
        <f t="shared" si="71"/>
        <v>0</v>
      </c>
      <c r="T53" t="s">
        <v>15</v>
      </c>
      <c r="U53" s="17" t="s">
        <v>37</v>
      </c>
      <c r="V53" s="22" t="s">
        <v>42</v>
      </c>
      <c r="W53" s="10">
        <f t="shared" si="88"/>
        <v>0</v>
      </c>
      <c r="X53" s="10">
        <f t="shared" si="89"/>
        <v>2</v>
      </c>
      <c r="Y53" s="10">
        <f t="shared" si="90"/>
        <v>2</v>
      </c>
      <c r="Z53" s="10">
        <f t="shared" si="91"/>
        <v>2</v>
      </c>
      <c r="AA53" s="10">
        <f t="shared" si="92"/>
        <v>2</v>
      </c>
      <c r="AB53" s="10">
        <f t="shared" si="93"/>
        <v>2</v>
      </c>
      <c r="AC53" s="10">
        <f t="shared" si="94"/>
        <v>2</v>
      </c>
      <c r="AD53" s="1">
        <f t="shared" si="95"/>
        <v>0</v>
      </c>
      <c r="AE53" s="1">
        <f t="shared" si="96"/>
        <v>0</v>
      </c>
      <c r="AF53" s="1">
        <f t="shared" si="97"/>
        <v>0</v>
      </c>
      <c r="AG53" s="1">
        <f t="shared" si="98"/>
        <v>0</v>
      </c>
      <c r="AH53" s="1">
        <f t="shared" si="99"/>
        <v>0</v>
      </c>
      <c r="AI53" s="1">
        <f t="shared" si="100"/>
        <v>0</v>
      </c>
      <c r="AJ53" s="1">
        <f t="shared" si="101"/>
        <v>0</v>
      </c>
      <c r="AK53" s="2">
        <f>SUM(AD53:AJ53)</f>
        <v>0</v>
      </c>
    </row>
    <row r="54" spans="1:42" x14ac:dyDescent="0.25">
      <c r="A54" t="s">
        <v>16</v>
      </c>
      <c r="B54" s="17" t="s">
        <v>45</v>
      </c>
      <c r="C54" s="24" t="s">
        <v>43</v>
      </c>
      <c r="D54" s="10">
        <f t="shared" si="74"/>
        <v>0</v>
      </c>
      <c r="E54" s="10">
        <f t="shared" si="75"/>
        <v>2</v>
      </c>
      <c r="F54" s="10">
        <f t="shared" si="76"/>
        <v>2</v>
      </c>
      <c r="G54" s="10">
        <f t="shared" si="77"/>
        <v>2</v>
      </c>
      <c r="H54" s="10">
        <f t="shared" si="78"/>
        <v>2</v>
      </c>
      <c r="I54" s="10">
        <f t="shared" si="79"/>
        <v>2</v>
      </c>
      <c r="J54" s="10">
        <f t="shared" si="80"/>
        <v>2</v>
      </c>
      <c r="K54" s="1">
        <f t="shared" si="81"/>
        <v>0</v>
      </c>
      <c r="L54" s="1">
        <f t="shared" si="82"/>
        <v>0</v>
      </c>
      <c r="M54" s="1">
        <f t="shared" si="83"/>
        <v>0</v>
      </c>
      <c r="N54" s="1">
        <f t="shared" si="84"/>
        <v>0</v>
      </c>
      <c r="O54" s="1">
        <f t="shared" si="85"/>
        <v>0</v>
      </c>
      <c r="P54" s="1">
        <f t="shared" si="86"/>
        <v>0</v>
      </c>
      <c r="Q54" s="1">
        <f t="shared" si="87"/>
        <v>0</v>
      </c>
      <c r="R54" s="2">
        <f t="shared" si="71"/>
        <v>0</v>
      </c>
      <c r="T54" t="s">
        <v>16</v>
      </c>
      <c r="U54" s="17" t="s">
        <v>45</v>
      </c>
      <c r="V54" s="24" t="s">
        <v>43</v>
      </c>
      <c r="W54" s="10">
        <f t="shared" si="88"/>
        <v>0</v>
      </c>
      <c r="X54" s="10">
        <f t="shared" si="89"/>
        <v>2</v>
      </c>
      <c r="Y54" s="10">
        <f t="shared" si="90"/>
        <v>2</v>
      </c>
      <c r="Z54" s="10">
        <f t="shared" si="91"/>
        <v>2</v>
      </c>
      <c r="AA54" s="10">
        <f t="shared" si="92"/>
        <v>2</v>
      </c>
      <c r="AB54" s="10">
        <f t="shared" si="93"/>
        <v>2</v>
      </c>
      <c r="AC54" s="10">
        <f t="shared" si="94"/>
        <v>2</v>
      </c>
      <c r="AD54" s="1">
        <f t="shared" si="95"/>
        <v>0</v>
      </c>
      <c r="AE54" s="1">
        <f t="shared" si="96"/>
        <v>0</v>
      </c>
      <c r="AF54" s="1">
        <f t="shared" si="97"/>
        <v>0</v>
      </c>
      <c r="AG54" s="1">
        <f t="shared" si="98"/>
        <v>0</v>
      </c>
      <c r="AH54" s="1">
        <f t="shared" si="99"/>
        <v>0</v>
      </c>
      <c r="AI54" s="1">
        <f t="shared" si="100"/>
        <v>0</v>
      </c>
      <c r="AJ54" s="1">
        <f t="shared" si="101"/>
        <v>0</v>
      </c>
      <c r="AK54" s="2">
        <f>SUM(AD54:AJ54)</f>
        <v>0</v>
      </c>
    </row>
    <row r="55" spans="1:42" x14ac:dyDescent="0.25">
      <c r="A55" t="s">
        <v>17</v>
      </c>
      <c r="B55" s="17" t="s">
        <v>45</v>
      </c>
      <c r="C55" s="22" t="s">
        <v>42</v>
      </c>
      <c r="D55" s="10">
        <f t="shared" si="74"/>
        <v>0</v>
      </c>
      <c r="E55" s="10">
        <f t="shared" si="75"/>
        <v>2</v>
      </c>
      <c r="F55" s="10">
        <f t="shared" si="76"/>
        <v>2</v>
      </c>
      <c r="G55" s="10">
        <f t="shared" si="77"/>
        <v>2</v>
      </c>
      <c r="H55" s="10">
        <f t="shared" si="78"/>
        <v>2</v>
      </c>
      <c r="I55" s="10">
        <f t="shared" si="79"/>
        <v>2</v>
      </c>
      <c r="J55" s="10">
        <f t="shared" si="80"/>
        <v>2</v>
      </c>
      <c r="K55" s="1">
        <f t="shared" si="81"/>
        <v>0</v>
      </c>
      <c r="L55" s="1">
        <f t="shared" si="82"/>
        <v>0</v>
      </c>
      <c r="M55" s="1">
        <f t="shared" si="83"/>
        <v>0</v>
      </c>
      <c r="N55" s="1">
        <f t="shared" si="84"/>
        <v>0</v>
      </c>
      <c r="O55" s="1">
        <f t="shared" si="85"/>
        <v>0</v>
      </c>
      <c r="P55" s="1">
        <f t="shared" si="86"/>
        <v>0</v>
      </c>
      <c r="Q55" s="1">
        <f t="shared" si="87"/>
        <v>0</v>
      </c>
      <c r="R55" s="2">
        <f t="shared" ref="R55:R61" si="103">SUM(K55:Q55)</f>
        <v>0</v>
      </c>
      <c r="T55" t="s">
        <v>17</v>
      </c>
      <c r="U55" s="17" t="s">
        <v>45</v>
      </c>
      <c r="V55" s="22" t="s">
        <v>42</v>
      </c>
      <c r="W55" s="10">
        <f t="shared" si="88"/>
        <v>0</v>
      </c>
      <c r="X55" s="10">
        <f t="shared" si="89"/>
        <v>2</v>
      </c>
      <c r="Y55" s="10">
        <f t="shared" si="90"/>
        <v>2</v>
      </c>
      <c r="Z55" s="10">
        <f t="shared" si="91"/>
        <v>2</v>
      </c>
      <c r="AA55" s="10">
        <f t="shared" si="92"/>
        <v>2</v>
      </c>
      <c r="AB55" s="10">
        <f t="shared" si="93"/>
        <v>2</v>
      </c>
      <c r="AC55" s="10">
        <f t="shared" si="94"/>
        <v>2</v>
      </c>
      <c r="AD55" s="1">
        <f t="shared" si="95"/>
        <v>0</v>
      </c>
      <c r="AE55" s="1">
        <f t="shared" si="96"/>
        <v>0</v>
      </c>
      <c r="AF55" s="1">
        <f t="shared" si="97"/>
        <v>0</v>
      </c>
      <c r="AG55" s="1">
        <f t="shared" si="98"/>
        <v>0</v>
      </c>
      <c r="AH55" s="1">
        <f t="shared" si="99"/>
        <v>0</v>
      </c>
      <c r="AI55" s="1">
        <f t="shared" si="100"/>
        <v>0</v>
      </c>
      <c r="AJ55" s="1">
        <f t="shared" si="101"/>
        <v>0</v>
      </c>
      <c r="AK55" s="2">
        <f t="shared" ref="AK55:AK61" si="104">SUM(AD55:AJ55)</f>
        <v>0</v>
      </c>
      <c r="AM55" t="s">
        <v>40</v>
      </c>
      <c r="AN55" t="s">
        <v>41</v>
      </c>
      <c r="AO55" t="s">
        <v>121</v>
      </c>
      <c r="AP55" t="s">
        <v>122</v>
      </c>
    </row>
    <row r="56" spans="1:42" x14ac:dyDescent="0.25">
      <c r="A56" t="s">
        <v>18</v>
      </c>
      <c r="B56" s="17" t="s">
        <v>77</v>
      </c>
      <c r="C56" s="23" t="s">
        <v>39</v>
      </c>
      <c r="D56" s="10">
        <f t="shared" si="74"/>
        <v>0</v>
      </c>
      <c r="E56" s="10">
        <v>11</v>
      </c>
      <c r="F56" s="10">
        <v>10</v>
      </c>
      <c r="G56" s="10">
        <f t="shared" si="77"/>
        <v>2</v>
      </c>
      <c r="H56" s="10">
        <f t="shared" si="78"/>
        <v>2</v>
      </c>
      <c r="I56" s="10">
        <v>7</v>
      </c>
      <c r="J56" s="10">
        <f t="shared" si="80"/>
        <v>2</v>
      </c>
      <c r="K56" s="1">
        <f t="shared" si="81"/>
        <v>0</v>
      </c>
      <c r="L56" s="1">
        <v>46</v>
      </c>
      <c r="M56" s="1">
        <v>33</v>
      </c>
      <c r="N56" s="1">
        <f t="shared" si="84"/>
        <v>0</v>
      </c>
      <c r="O56" s="1">
        <f t="shared" si="85"/>
        <v>0</v>
      </c>
      <c r="P56" s="1">
        <v>16</v>
      </c>
      <c r="Q56" s="1">
        <f t="shared" si="87"/>
        <v>0</v>
      </c>
      <c r="R56" s="2">
        <f t="shared" si="103"/>
        <v>95</v>
      </c>
      <c r="T56" t="s">
        <v>18</v>
      </c>
      <c r="U56" s="17" t="s">
        <v>77</v>
      </c>
      <c r="V56" s="23" t="s">
        <v>39</v>
      </c>
      <c r="W56" s="10">
        <f t="shared" si="88"/>
        <v>0</v>
      </c>
      <c r="X56" s="10">
        <f t="shared" si="89"/>
        <v>11</v>
      </c>
      <c r="Y56" s="10">
        <f>14+11/13</f>
        <v>14.846153846153847</v>
      </c>
      <c r="Z56" s="10">
        <f t="shared" si="91"/>
        <v>2</v>
      </c>
      <c r="AA56" s="10">
        <f t="shared" si="92"/>
        <v>2</v>
      </c>
      <c r="AB56" s="10">
        <f t="shared" si="93"/>
        <v>7</v>
      </c>
      <c r="AC56" s="10">
        <f t="shared" si="94"/>
        <v>2</v>
      </c>
      <c r="AD56" s="1">
        <f t="shared" si="95"/>
        <v>0</v>
      </c>
      <c r="AE56" s="1">
        <f t="shared" si="96"/>
        <v>46</v>
      </c>
      <c r="AF56" s="1">
        <f>M56+$AM$56</f>
        <v>79</v>
      </c>
      <c r="AG56" s="1">
        <f t="shared" si="98"/>
        <v>0</v>
      </c>
      <c r="AH56" s="1">
        <f t="shared" si="99"/>
        <v>0</v>
      </c>
      <c r="AI56" s="1">
        <f t="shared" si="100"/>
        <v>16</v>
      </c>
      <c r="AJ56" s="1">
        <f t="shared" si="101"/>
        <v>0</v>
      </c>
      <c r="AK56" s="2">
        <f t="shared" si="104"/>
        <v>141</v>
      </c>
      <c r="AL56" s="27" t="s">
        <v>98</v>
      </c>
      <c r="AM56">
        <f>58-12</f>
        <v>46</v>
      </c>
      <c r="AN56" s="15">
        <f>AM56/16</f>
        <v>2.875</v>
      </c>
      <c r="AO56" s="15">
        <f>AP39</f>
        <v>19.9375</v>
      </c>
      <c r="AP56" s="28">
        <f>AO56+AN56</f>
        <v>22.8125</v>
      </c>
    </row>
    <row r="57" spans="1:42" x14ac:dyDescent="0.25">
      <c r="A57" t="s">
        <v>19</v>
      </c>
      <c r="B57" s="17" t="s">
        <v>77</v>
      </c>
      <c r="C57" s="23" t="s">
        <v>39</v>
      </c>
      <c r="D57" s="10">
        <f t="shared" si="74"/>
        <v>0</v>
      </c>
      <c r="E57" s="10">
        <v>11</v>
      </c>
      <c r="F57" s="10">
        <v>10</v>
      </c>
      <c r="G57" s="10">
        <f t="shared" si="77"/>
        <v>2</v>
      </c>
      <c r="H57" s="10">
        <f t="shared" si="78"/>
        <v>2</v>
      </c>
      <c r="I57" s="10">
        <v>7</v>
      </c>
      <c r="J57" s="10">
        <f t="shared" si="80"/>
        <v>2</v>
      </c>
      <c r="K57" s="1">
        <f t="shared" si="81"/>
        <v>0</v>
      </c>
      <c r="L57" s="1">
        <v>46</v>
      </c>
      <c r="M57" s="1">
        <v>33</v>
      </c>
      <c r="N57" s="1">
        <f t="shared" si="84"/>
        <v>0</v>
      </c>
      <c r="O57" s="1">
        <f t="shared" si="85"/>
        <v>0</v>
      </c>
      <c r="P57" s="1">
        <v>16</v>
      </c>
      <c r="Q57" s="1">
        <f t="shared" si="87"/>
        <v>0</v>
      </c>
      <c r="R57" s="2">
        <f t="shared" si="103"/>
        <v>95</v>
      </c>
      <c r="T57" t="s">
        <v>19</v>
      </c>
      <c r="U57" s="17" t="s">
        <v>77</v>
      </c>
      <c r="V57" s="23" t="s">
        <v>39</v>
      </c>
      <c r="W57" s="10">
        <f t="shared" si="88"/>
        <v>0</v>
      </c>
      <c r="X57" s="10">
        <f t="shared" si="89"/>
        <v>11</v>
      </c>
      <c r="Y57" s="10">
        <f t="shared" ref="Y57:Y58" si="105">14+11/13</f>
        <v>14.846153846153847</v>
      </c>
      <c r="Z57" s="10">
        <f t="shared" si="91"/>
        <v>2</v>
      </c>
      <c r="AA57" s="10">
        <f t="shared" si="92"/>
        <v>2</v>
      </c>
      <c r="AB57" s="10">
        <f t="shared" si="93"/>
        <v>7</v>
      </c>
      <c r="AC57" s="10">
        <f t="shared" si="94"/>
        <v>2</v>
      </c>
      <c r="AD57" s="1">
        <f t="shared" si="95"/>
        <v>0</v>
      </c>
      <c r="AE57" s="1">
        <f t="shared" si="96"/>
        <v>46</v>
      </c>
      <c r="AF57" s="1">
        <f t="shared" ref="AF57:AF58" si="106">M57+$AM$56</f>
        <v>79</v>
      </c>
      <c r="AG57" s="1">
        <f t="shared" si="98"/>
        <v>0</v>
      </c>
      <c r="AH57" s="1">
        <f t="shared" si="99"/>
        <v>0</v>
      </c>
      <c r="AI57" s="1">
        <f t="shared" si="100"/>
        <v>16</v>
      </c>
      <c r="AJ57" s="1">
        <f t="shared" si="101"/>
        <v>0</v>
      </c>
      <c r="AK57" s="2">
        <f t="shared" si="104"/>
        <v>141</v>
      </c>
    </row>
    <row r="58" spans="1:42" x14ac:dyDescent="0.25">
      <c r="A58" t="s">
        <v>20</v>
      </c>
      <c r="B58" s="17" t="s">
        <v>77</v>
      </c>
      <c r="C58" s="23" t="s">
        <v>39</v>
      </c>
      <c r="D58" s="10">
        <f t="shared" si="74"/>
        <v>0</v>
      </c>
      <c r="E58" s="10">
        <v>11</v>
      </c>
      <c r="F58" s="10">
        <v>10</v>
      </c>
      <c r="G58" s="10">
        <f t="shared" si="77"/>
        <v>2</v>
      </c>
      <c r="H58" s="10">
        <f t="shared" si="78"/>
        <v>2</v>
      </c>
      <c r="I58" s="10">
        <v>7</v>
      </c>
      <c r="J58" s="10">
        <f t="shared" si="80"/>
        <v>2</v>
      </c>
      <c r="K58" s="1">
        <f t="shared" si="81"/>
        <v>0</v>
      </c>
      <c r="L58" s="1">
        <v>46</v>
      </c>
      <c r="M58" s="1">
        <v>33</v>
      </c>
      <c r="N58" s="1">
        <f t="shared" si="84"/>
        <v>0</v>
      </c>
      <c r="O58" s="1">
        <f t="shared" si="85"/>
        <v>0</v>
      </c>
      <c r="P58" s="1">
        <v>16</v>
      </c>
      <c r="Q58" s="1">
        <f t="shared" si="87"/>
        <v>0</v>
      </c>
      <c r="R58" s="2">
        <f t="shared" si="103"/>
        <v>95</v>
      </c>
      <c r="T58" t="s">
        <v>20</v>
      </c>
      <c r="U58" s="17" t="s">
        <v>77</v>
      </c>
      <c r="V58" s="23" t="s">
        <v>39</v>
      </c>
      <c r="W58" s="10">
        <f t="shared" si="88"/>
        <v>0</v>
      </c>
      <c r="X58" s="10">
        <f t="shared" si="89"/>
        <v>11</v>
      </c>
      <c r="Y58" s="10">
        <f t="shared" si="105"/>
        <v>14.846153846153847</v>
      </c>
      <c r="Z58" s="10">
        <f t="shared" si="91"/>
        <v>2</v>
      </c>
      <c r="AA58" s="10">
        <f t="shared" si="92"/>
        <v>2</v>
      </c>
      <c r="AB58" s="10">
        <f t="shared" si="93"/>
        <v>7</v>
      </c>
      <c r="AC58" s="10">
        <f t="shared" si="94"/>
        <v>2</v>
      </c>
      <c r="AD58" s="1">
        <f t="shared" si="95"/>
        <v>0</v>
      </c>
      <c r="AE58" s="1">
        <f t="shared" si="96"/>
        <v>46</v>
      </c>
      <c r="AF58" s="1">
        <f t="shared" si="106"/>
        <v>79</v>
      </c>
      <c r="AG58" s="1">
        <f t="shared" si="98"/>
        <v>0</v>
      </c>
      <c r="AH58" s="1">
        <f t="shared" si="99"/>
        <v>0</v>
      </c>
      <c r="AI58" s="1">
        <f t="shared" si="100"/>
        <v>16</v>
      </c>
      <c r="AJ58" s="1">
        <f t="shared" si="101"/>
        <v>0</v>
      </c>
      <c r="AK58" s="2">
        <f t="shared" si="104"/>
        <v>141</v>
      </c>
    </row>
    <row r="59" spans="1:42" x14ac:dyDescent="0.25">
      <c r="A59" t="s">
        <v>21</v>
      </c>
      <c r="B59" s="17" t="s">
        <v>22</v>
      </c>
      <c r="C59" s="23" t="s">
        <v>39</v>
      </c>
      <c r="D59" s="10">
        <f t="shared" si="74"/>
        <v>0</v>
      </c>
      <c r="E59" s="10">
        <f t="shared" si="75"/>
        <v>2</v>
      </c>
      <c r="F59" s="10">
        <f>10.2</f>
        <v>10.199999999999999</v>
      </c>
      <c r="G59" s="10">
        <v>15</v>
      </c>
      <c r="H59" s="10">
        <f t="shared" si="78"/>
        <v>2</v>
      </c>
      <c r="I59" s="10">
        <f t="shared" si="79"/>
        <v>2</v>
      </c>
      <c r="J59" s="10">
        <v>2</v>
      </c>
      <c r="K59" s="1">
        <f t="shared" si="81"/>
        <v>0</v>
      </c>
      <c r="L59" s="1">
        <f t="shared" si="82"/>
        <v>0</v>
      </c>
      <c r="M59" s="1">
        <v>35</v>
      </c>
      <c r="N59" s="1">
        <v>55.5</v>
      </c>
      <c r="O59" s="1">
        <f t="shared" si="85"/>
        <v>0</v>
      </c>
      <c r="P59" s="1">
        <f t="shared" si="86"/>
        <v>0</v>
      </c>
      <c r="Q59" s="1">
        <v>0</v>
      </c>
      <c r="R59" s="2">
        <f t="shared" si="103"/>
        <v>90.5</v>
      </c>
      <c r="T59" t="s">
        <v>21</v>
      </c>
      <c r="U59" s="17" t="s">
        <v>22</v>
      </c>
      <c r="V59" s="23" t="s">
        <v>39</v>
      </c>
      <c r="W59" s="10">
        <f t="shared" si="88"/>
        <v>0</v>
      </c>
      <c r="X59" s="10">
        <f t="shared" si="89"/>
        <v>2</v>
      </c>
      <c r="Y59" s="10">
        <v>13</v>
      </c>
      <c r="Z59" s="10">
        <f t="shared" si="91"/>
        <v>15</v>
      </c>
      <c r="AA59" s="10">
        <f t="shared" si="92"/>
        <v>2</v>
      </c>
      <c r="AB59" s="10">
        <f t="shared" si="93"/>
        <v>2</v>
      </c>
      <c r="AC59" s="10">
        <f t="shared" si="94"/>
        <v>2</v>
      </c>
      <c r="AD59" s="1">
        <f t="shared" si="95"/>
        <v>0</v>
      </c>
      <c r="AE59" s="1">
        <f t="shared" si="96"/>
        <v>0</v>
      </c>
      <c r="AF59" s="1">
        <f>M59+$AM$56/2</f>
        <v>58</v>
      </c>
      <c r="AG59" s="1">
        <f t="shared" si="98"/>
        <v>55.5</v>
      </c>
      <c r="AH59" s="1">
        <f t="shared" si="99"/>
        <v>0</v>
      </c>
      <c r="AI59" s="1">
        <f t="shared" si="100"/>
        <v>0</v>
      </c>
      <c r="AJ59" s="1">
        <f t="shared" si="101"/>
        <v>0</v>
      </c>
      <c r="AK59" s="2">
        <f t="shared" si="104"/>
        <v>113.5</v>
      </c>
    </row>
    <row r="60" spans="1:42" x14ac:dyDescent="0.25">
      <c r="A60" t="s">
        <v>59</v>
      </c>
      <c r="B60" s="17" t="s">
        <v>22</v>
      </c>
      <c r="C60" s="23" t="s">
        <v>39</v>
      </c>
      <c r="D60" s="10">
        <f t="shared" si="74"/>
        <v>0</v>
      </c>
      <c r="E60" s="10">
        <f t="shared" si="75"/>
        <v>2</v>
      </c>
      <c r="F60" s="10">
        <v>10.199999999999999</v>
      </c>
      <c r="G60" s="10">
        <v>15</v>
      </c>
      <c r="H60" s="10">
        <f t="shared" si="78"/>
        <v>2</v>
      </c>
      <c r="I60" s="10">
        <f t="shared" si="79"/>
        <v>2</v>
      </c>
      <c r="J60" s="10">
        <v>2</v>
      </c>
      <c r="K60" s="1">
        <f t="shared" si="81"/>
        <v>0</v>
      </c>
      <c r="L60" s="1">
        <f t="shared" si="82"/>
        <v>0</v>
      </c>
      <c r="M60" s="1">
        <v>35</v>
      </c>
      <c r="N60" s="1">
        <v>55.5</v>
      </c>
      <c r="O60" s="1">
        <f t="shared" si="85"/>
        <v>0</v>
      </c>
      <c r="P60" s="1">
        <f t="shared" si="86"/>
        <v>0</v>
      </c>
      <c r="Q60" s="1">
        <v>0</v>
      </c>
      <c r="R60" s="2">
        <f t="shared" si="103"/>
        <v>90.5</v>
      </c>
      <c r="T60" t="s">
        <v>59</v>
      </c>
      <c r="U60" s="17" t="s">
        <v>22</v>
      </c>
      <c r="V60" s="23" t="s">
        <v>39</v>
      </c>
      <c r="W60" s="10">
        <f t="shared" si="88"/>
        <v>0</v>
      </c>
      <c r="X60" s="10">
        <f t="shared" si="89"/>
        <v>2</v>
      </c>
      <c r="Y60" s="10">
        <v>13</v>
      </c>
      <c r="Z60" s="10">
        <f t="shared" si="91"/>
        <v>15</v>
      </c>
      <c r="AA60" s="10">
        <f t="shared" si="92"/>
        <v>2</v>
      </c>
      <c r="AB60" s="10">
        <f t="shared" si="93"/>
        <v>2</v>
      </c>
      <c r="AC60" s="10">
        <f t="shared" si="94"/>
        <v>2</v>
      </c>
      <c r="AD60" s="1">
        <f t="shared" si="95"/>
        <v>0</v>
      </c>
      <c r="AE60" s="1">
        <f t="shared" si="96"/>
        <v>0</v>
      </c>
      <c r="AF60" s="1">
        <f>M60+$AM$56/2</f>
        <v>58</v>
      </c>
      <c r="AG60" s="1">
        <f t="shared" si="98"/>
        <v>55.5</v>
      </c>
      <c r="AH60" s="1">
        <f t="shared" si="99"/>
        <v>0</v>
      </c>
      <c r="AI60" s="1">
        <f t="shared" si="100"/>
        <v>0</v>
      </c>
      <c r="AJ60" s="1">
        <f t="shared" si="101"/>
        <v>0</v>
      </c>
      <c r="AK60" s="2">
        <f t="shared" si="104"/>
        <v>113.5</v>
      </c>
    </row>
    <row r="61" spans="1:42" x14ac:dyDescent="0.25">
      <c r="A61" t="s">
        <v>23</v>
      </c>
      <c r="B61" s="17" t="s">
        <v>25</v>
      </c>
      <c r="C61" s="23" t="s">
        <v>39</v>
      </c>
      <c r="D61" s="10">
        <f t="shared" si="74"/>
        <v>0</v>
      </c>
      <c r="E61" s="10">
        <f t="shared" si="75"/>
        <v>2</v>
      </c>
      <c r="F61" s="10">
        <f t="shared" si="76"/>
        <v>7</v>
      </c>
      <c r="G61" s="10">
        <f t="shared" si="77"/>
        <v>8</v>
      </c>
      <c r="H61" s="10">
        <f t="shared" si="78"/>
        <v>3</v>
      </c>
      <c r="I61" s="10">
        <f t="shared" si="79"/>
        <v>11.222222222222221</v>
      </c>
      <c r="J61" s="10">
        <f t="shared" si="80"/>
        <v>2</v>
      </c>
      <c r="K61" s="1">
        <f t="shared" si="81"/>
        <v>0</v>
      </c>
      <c r="L61" s="1">
        <f t="shared" si="82"/>
        <v>0</v>
      </c>
      <c r="M61" s="1">
        <f t="shared" si="83"/>
        <v>16</v>
      </c>
      <c r="N61" s="1">
        <f t="shared" si="84"/>
        <v>14.5</v>
      </c>
      <c r="O61" s="1">
        <f t="shared" si="85"/>
        <v>2</v>
      </c>
      <c r="P61" s="1">
        <f t="shared" si="86"/>
        <v>42</v>
      </c>
      <c r="Q61" s="1">
        <f t="shared" si="87"/>
        <v>0</v>
      </c>
      <c r="R61" s="2">
        <f t="shared" si="103"/>
        <v>74.5</v>
      </c>
      <c r="T61" t="s">
        <v>23</v>
      </c>
      <c r="U61" s="17" t="s">
        <v>25</v>
      </c>
      <c r="V61" s="23" t="s">
        <v>39</v>
      </c>
      <c r="W61" s="10">
        <f t="shared" si="88"/>
        <v>0</v>
      </c>
      <c r="X61" s="10">
        <f t="shared" si="89"/>
        <v>2</v>
      </c>
      <c r="Y61" s="10">
        <f>13+4/10</f>
        <v>13.4</v>
      </c>
      <c r="Z61" s="10">
        <f t="shared" si="91"/>
        <v>8</v>
      </c>
      <c r="AA61" s="10">
        <f t="shared" si="92"/>
        <v>3</v>
      </c>
      <c r="AB61" s="10">
        <f t="shared" si="93"/>
        <v>11.222222222222221</v>
      </c>
      <c r="AC61" s="10">
        <f t="shared" si="94"/>
        <v>2</v>
      </c>
      <c r="AD61" s="1">
        <f t="shared" si="95"/>
        <v>0</v>
      </c>
      <c r="AE61" s="1">
        <f t="shared" si="96"/>
        <v>0</v>
      </c>
      <c r="AF61" s="1">
        <f t="shared" ref="AF61:AF63" si="107">M61+$AM$56</f>
        <v>62</v>
      </c>
      <c r="AG61" s="1">
        <f t="shared" si="98"/>
        <v>14.5</v>
      </c>
      <c r="AH61" s="1">
        <f t="shared" si="99"/>
        <v>2</v>
      </c>
      <c r="AI61" s="1">
        <f t="shared" si="100"/>
        <v>42</v>
      </c>
      <c r="AJ61" s="1">
        <f t="shared" si="101"/>
        <v>0</v>
      </c>
      <c r="AK61" s="2">
        <f t="shared" si="104"/>
        <v>120.5</v>
      </c>
    </row>
    <row r="62" spans="1:42" x14ac:dyDescent="0.25">
      <c r="A62" t="s">
        <v>24</v>
      </c>
      <c r="B62" s="17" t="s">
        <v>25</v>
      </c>
      <c r="C62" s="39"/>
      <c r="D62" s="10">
        <f t="shared" si="74"/>
        <v>0</v>
      </c>
      <c r="E62" s="10">
        <f t="shared" si="75"/>
        <v>4</v>
      </c>
      <c r="F62" s="10">
        <f t="shared" si="76"/>
        <v>6</v>
      </c>
      <c r="G62" s="10">
        <f t="shared" si="77"/>
        <v>7</v>
      </c>
      <c r="H62" s="10">
        <f t="shared" si="78"/>
        <v>5</v>
      </c>
      <c r="I62" s="10">
        <f t="shared" si="79"/>
        <v>11</v>
      </c>
      <c r="J62" s="10">
        <f t="shared" si="80"/>
        <v>2</v>
      </c>
      <c r="K62" s="1">
        <f t="shared" si="81"/>
        <v>0</v>
      </c>
      <c r="L62" s="1">
        <f t="shared" si="82"/>
        <v>6</v>
      </c>
      <c r="M62" s="1">
        <f t="shared" si="83"/>
        <v>12</v>
      </c>
      <c r="N62" s="1">
        <f t="shared" si="84"/>
        <v>10.5</v>
      </c>
      <c r="O62" s="1">
        <f t="shared" si="85"/>
        <v>7</v>
      </c>
      <c r="P62" s="1">
        <f t="shared" si="86"/>
        <v>40</v>
      </c>
      <c r="Q62" s="1">
        <f t="shared" si="87"/>
        <v>0</v>
      </c>
      <c r="R62" s="2">
        <f>SUM(K62:Q62)</f>
        <v>75.5</v>
      </c>
      <c r="T62" t="s">
        <v>24</v>
      </c>
      <c r="U62" s="17" t="s">
        <v>25</v>
      </c>
      <c r="V62" s="39"/>
      <c r="W62" s="10">
        <f t="shared" si="88"/>
        <v>0</v>
      </c>
      <c r="X62" s="10">
        <f t="shared" si="89"/>
        <v>4</v>
      </c>
      <c r="Y62" s="10">
        <v>13</v>
      </c>
      <c r="Z62" s="10">
        <f t="shared" si="91"/>
        <v>7</v>
      </c>
      <c r="AA62" s="10">
        <f t="shared" si="92"/>
        <v>5</v>
      </c>
      <c r="AB62" s="10">
        <f t="shared" si="93"/>
        <v>11</v>
      </c>
      <c r="AC62" s="10">
        <f t="shared" si="94"/>
        <v>2</v>
      </c>
      <c r="AD62" s="1">
        <f t="shared" si="95"/>
        <v>0</v>
      </c>
      <c r="AE62" s="1">
        <f t="shared" si="96"/>
        <v>6</v>
      </c>
      <c r="AF62" s="1">
        <f t="shared" si="107"/>
        <v>58</v>
      </c>
      <c r="AG62" s="1">
        <f t="shared" si="98"/>
        <v>10.5</v>
      </c>
      <c r="AH62" s="1">
        <f t="shared" si="99"/>
        <v>7</v>
      </c>
      <c r="AI62" s="1">
        <f t="shared" si="100"/>
        <v>40</v>
      </c>
      <c r="AJ62" s="1">
        <f t="shared" si="101"/>
        <v>0</v>
      </c>
      <c r="AK62" s="2">
        <f>SUM(AD62:AJ62)</f>
        <v>121.5</v>
      </c>
    </row>
    <row r="63" spans="1:42" x14ac:dyDescent="0.25">
      <c r="A63" t="s">
        <v>26</v>
      </c>
      <c r="B63" s="17" t="s">
        <v>25</v>
      </c>
      <c r="C63" s="40" t="s">
        <v>155</v>
      </c>
      <c r="D63" s="10">
        <f t="shared" si="74"/>
        <v>0</v>
      </c>
      <c r="E63" s="10">
        <f t="shared" si="75"/>
        <v>3</v>
      </c>
      <c r="F63" s="10">
        <f t="shared" si="76"/>
        <v>6</v>
      </c>
      <c r="G63" s="10">
        <f t="shared" si="77"/>
        <v>7.2</v>
      </c>
      <c r="H63" s="10">
        <f t="shared" si="78"/>
        <v>3</v>
      </c>
      <c r="I63" s="10">
        <f t="shared" si="79"/>
        <v>11.666666666666666</v>
      </c>
      <c r="J63" s="10">
        <f t="shared" si="80"/>
        <v>2</v>
      </c>
      <c r="K63" s="1">
        <f t="shared" si="81"/>
        <v>0</v>
      </c>
      <c r="L63" s="1">
        <f t="shared" si="82"/>
        <v>3</v>
      </c>
      <c r="M63" s="1">
        <f t="shared" si="83"/>
        <v>12</v>
      </c>
      <c r="N63" s="1">
        <f t="shared" si="84"/>
        <v>11</v>
      </c>
      <c r="O63" s="1">
        <f t="shared" si="85"/>
        <v>2</v>
      </c>
      <c r="P63" s="1">
        <f t="shared" si="86"/>
        <v>46</v>
      </c>
      <c r="Q63" s="1">
        <f t="shared" si="87"/>
        <v>0</v>
      </c>
      <c r="R63" s="2">
        <f>SUM(K63:Q63)</f>
        <v>74</v>
      </c>
      <c r="T63" t="s">
        <v>26</v>
      </c>
      <c r="U63" s="17" t="s">
        <v>25</v>
      </c>
      <c r="V63" s="40" t="s">
        <v>155</v>
      </c>
      <c r="W63" s="10">
        <f t="shared" si="88"/>
        <v>0</v>
      </c>
      <c r="X63" s="10">
        <f t="shared" si="89"/>
        <v>3</v>
      </c>
      <c r="Y63" s="10">
        <v>13</v>
      </c>
      <c r="Z63" s="10">
        <f t="shared" si="91"/>
        <v>7.2</v>
      </c>
      <c r="AA63" s="10">
        <f t="shared" si="92"/>
        <v>3</v>
      </c>
      <c r="AB63" s="10">
        <f t="shared" si="93"/>
        <v>11.666666666666666</v>
      </c>
      <c r="AC63" s="10">
        <f t="shared" si="94"/>
        <v>2</v>
      </c>
      <c r="AD63" s="1">
        <f t="shared" si="95"/>
        <v>0</v>
      </c>
      <c r="AE63" s="1">
        <f t="shared" si="96"/>
        <v>3</v>
      </c>
      <c r="AF63" s="1">
        <f t="shared" si="107"/>
        <v>58</v>
      </c>
      <c r="AG63" s="1">
        <f t="shared" si="98"/>
        <v>11</v>
      </c>
      <c r="AH63" s="1">
        <f t="shared" si="99"/>
        <v>2</v>
      </c>
      <c r="AI63" s="1">
        <f t="shared" si="100"/>
        <v>46</v>
      </c>
      <c r="AJ63" s="1">
        <f t="shared" si="101"/>
        <v>0</v>
      </c>
      <c r="AK63" s="2">
        <f>SUM(AD63:AJ63)</f>
        <v>120</v>
      </c>
    </row>
    <row r="64" spans="1:42" x14ac:dyDescent="0.25">
      <c r="A64" t="s">
        <v>27</v>
      </c>
      <c r="B64" s="17" t="s">
        <v>25</v>
      </c>
      <c r="C64" s="22" t="s">
        <v>42</v>
      </c>
      <c r="D64" s="10">
        <f t="shared" si="74"/>
        <v>0</v>
      </c>
      <c r="E64" s="10">
        <f t="shared" si="75"/>
        <v>3</v>
      </c>
      <c r="F64" s="10">
        <f t="shared" si="76"/>
        <v>4</v>
      </c>
      <c r="G64" s="10">
        <f t="shared" si="77"/>
        <v>8</v>
      </c>
      <c r="H64" s="10">
        <f t="shared" si="78"/>
        <v>4</v>
      </c>
      <c r="I64" s="10">
        <f t="shared" si="79"/>
        <v>12.3</v>
      </c>
      <c r="J64" s="10">
        <f t="shared" si="80"/>
        <v>2</v>
      </c>
      <c r="K64" s="1">
        <f t="shared" si="81"/>
        <v>0</v>
      </c>
      <c r="L64" s="1">
        <f t="shared" si="82"/>
        <v>3</v>
      </c>
      <c r="M64" s="1">
        <f t="shared" si="83"/>
        <v>6</v>
      </c>
      <c r="N64" s="1">
        <f t="shared" si="84"/>
        <v>14.5</v>
      </c>
      <c r="O64" s="1">
        <f t="shared" si="85"/>
        <v>4</v>
      </c>
      <c r="P64" s="1">
        <f t="shared" si="86"/>
        <v>52</v>
      </c>
      <c r="Q64" s="1">
        <f t="shared" si="87"/>
        <v>0</v>
      </c>
      <c r="R64" s="2">
        <f t="shared" ref="R64" si="108">SUM(K64:Q64)</f>
        <v>79.5</v>
      </c>
      <c r="T64" t="s">
        <v>27</v>
      </c>
      <c r="U64" s="17" t="s">
        <v>25</v>
      </c>
      <c r="V64" s="22" t="s">
        <v>42</v>
      </c>
      <c r="W64" s="10">
        <f t="shared" si="88"/>
        <v>0</v>
      </c>
      <c r="X64" s="10">
        <f t="shared" si="89"/>
        <v>3</v>
      </c>
      <c r="Y64" s="10">
        <f>9+3/7</f>
        <v>9.4285714285714288</v>
      </c>
      <c r="Z64" s="10">
        <f t="shared" si="91"/>
        <v>8</v>
      </c>
      <c r="AA64" s="10">
        <f t="shared" si="92"/>
        <v>4</v>
      </c>
      <c r="AB64" s="10">
        <f t="shared" si="93"/>
        <v>12.3</v>
      </c>
      <c r="AC64" s="10">
        <f t="shared" si="94"/>
        <v>2</v>
      </c>
      <c r="AD64" s="1">
        <f t="shared" si="95"/>
        <v>0</v>
      </c>
      <c r="AE64" s="1">
        <f t="shared" si="96"/>
        <v>3</v>
      </c>
      <c r="AF64" s="1">
        <f>M64+$AM$56/2</f>
        <v>29</v>
      </c>
      <c r="AG64" s="1">
        <f t="shared" si="98"/>
        <v>14.5</v>
      </c>
      <c r="AH64" s="1">
        <f t="shared" si="99"/>
        <v>4</v>
      </c>
      <c r="AI64" s="1">
        <f t="shared" si="100"/>
        <v>52</v>
      </c>
      <c r="AJ64" s="1">
        <f t="shared" si="101"/>
        <v>0</v>
      </c>
      <c r="AK64" s="2">
        <f t="shared" ref="AK64" si="109">SUM(AD64:AJ64)</f>
        <v>102.5</v>
      </c>
    </row>
    <row r="66" spans="1:42" x14ac:dyDescent="0.25">
      <c r="A66" s="3" t="s">
        <v>1</v>
      </c>
      <c r="B66" s="3" t="s">
        <v>2</v>
      </c>
      <c r="C66" s="3" t="s">
        <v>3</v>
      </c>
      <c r="D66" s="3" t="s">
        <v>4</v>
      </c>
      <c r="E66" s="3" t="s">
        <v>5</v>
      </c>
      <c r="F66" s="3" t="s">
        <v>6</v>
      </c>
      <c r="G66" s="3" t="s">
        <v>7</v>
      </c>
      <c r="H66" s="3" t="s">
        <v>8</v>
      </c>
      <c r="I66" s="3" t="s">
        <v>9</v>
      </c>
      <c r="J66" s="3" t="s">
        <v>10</v>
      </c>
      <c r="K66" s="3" t="s">
        <v>29</v>
      </c>
      <c r="L66" s="3" t="s">
        <v>30</v>
      </c>
      <c r="M66" s="3" t="s">
        <v>31</v>
      </c>
      <c r="N66" s="3" t="s">
        <v>32</v>
      </c>
      <c r="O66" s="3" t="s">
        <v>33</v>
      </c>
      <c r="P66" s="3" t="s">
        <v>34</v>
      </c>
      <c r="Q66" s="3" t="s">
        <v>35</v>
      </c>
      <c r="R66" s="3" t="s">
        <v>36</v>
      </c>
      <c r="T66" s="3" t="s">
        <v>1</v>
      </c>
      <c r="U66" s="3" t="s">
        <v>2</v>
      </c>
      <c r="V66" s="3" t="s">
        <v>3</v>
      </c>
      <c r="W66" s="3" t="s">
        <v>4</v>
      </c>
      <c r="X66" s="3" t="s">
        <v>5</v>
      </c>
      <c r="Y66" s="3" t="s">
        <v>6</v>
      </c>
      <c r="Z66" s="3" t="s">
        <v>7</v>
      </c>
      <c r="AA66" s="3" t="s">
        <v>8</v>
      </c>
      <c r="AB66" s="3" t="s">
        <v>9</v>
      </c>
      <c r="AC66" s="3" t="s">
        <v>10</v>
      </c>
      <c r="AD66" s="3" t="s">
        <v>29</v>
      </c>
      <c r="AE66" s="3" t="s">
        <v>30</v>
      </c>
      <c r="AF66" s="3" t="s">
        <v>31</v>
      </c>
      <c r="AG66" s="3" t="s">
        <v>32</v>
      </c>
      <c r="AH66" s="3" t="s">
        <v>33</v>
      </c>
      <c r="AI66" s="3" t="s">
        <v>34</v>
      </c>
      <c r="AJ66" s="3" t="s">
        <v>35</v>
      </c>
      <c r="AK66" s="3" t="s">
        <v>36</v>
      </c>
    </row>
    <row r="67" spans="1:42" x14ac:dyDescent="0.25">
      <c r="A67" t="s">
        <v>12</v>
      </c>
      <c r="B67" s="17" t="s">
        <v>13</v>
      </c>
      <c r="C67" s="35" t="s">
        <v>42</v>
      </c>
      <c r="D67" s="10">
        <f>W51</f>
        <v>2</v>
      </c>
      <c r="E67" s="10">
        <f t="shared" ref="E67:J67" si="110">X51</f>
        <v>2</v>
      </c>
      <c r="F67" s="10">
        <f t="shared" si="110"/>
        <v>0</v>
      </c>
      <c r="G67" s="10">
        <f t="shared" si="110"/>
        <v>0</v>
      </c>
      <c r="H67" s="10">
        <f t="shared" si="110"/>
        <v>0</v>
      </c>
      <c r="I67" s="10">
        <f t="shared" si="110"/>
        <v>0</v>
      </c>
      <c r="J67" s="10">
        <f t="shared" si="110"/>
        <v>2</v>
      </c>
      <c r="K67" s="1">
        <f>AD51</f>
        <v>0</v>
      </c>
      <c r="L67" s="1">
        <f t="shared" ref="L67:Q67" si="111">AE51</f>
        <v>0</v>
      </c>
      <c r="M67" s="1">
        <f t="shared" si="111"/>
        <v>0</v>
      </c>
      <c r="N67" s="1">
        <f t="shared" si="111"/>
        <v>0</v>
      </c>
      <c r="O67" s="1">
        <f t="shared" si="111"/>
        <v>0</v>
      </c>
      <c r="P67" s="1">
        <f t="shared" si="111"/>
        <v>0</v>
      </c>
      <c r="Q67" s="1">
        <f t="shared" si="111"/>
        <v>0</v>
      </c>
      <c r="R67" s="2">
        <f t="shared" ref="R67:R77" si="112">SUM(K67:Q67)</f>
        <v>0</v>
      </c>
      <c r="T67" t="s">
        <v>12</v>
      </c>
      <c r="U67" s="17" t="s">
        <v>13</v>
      </c>
      <c r="V67" s="35" t="s">
        <v>42</v>
      </c>
      <c r="W67" s="10">
        <f>D67</f>
        <v>2</v>
      </c>
      <c r="X67" s="10">
        <f t="shared" ref="X67:X80" si="113">E67</f>
        <v>2</v>
      </c>
      <c r="Y67" s="10">
        <f t="shared" ref="Y67:Y71" si="114">F67</f>
        <v>0</v>
      </c>
      <c r="Z67" s="10">
        <f t="shared" ref="Z67:Z80" si="115">G67</f>
        <v>0</v>
      </c>
      <c r="AA67" s="10">
        <f t="shared" ref="AA67:AA80" si="116">H67</f>
        <v>0</v>
      </c>
      <c r="AB67" s="10">
        <f t="shared" ref="AB67:AB74" si="117">I67</f>
        <v>0</v>
      </c>
      <c r="AC67" s="10">
        <f t="shared" ref="AC67:AC80" si="118">J67</f>
        <v>2</v>
      </c>
      <c r="AD67" s="1">
        <f>K67</f>
        <v>0</v>
      </c>
      <c r="AE67" s="1">
        <f t="shared" ref="AE67:AE80" si="119">L67</f>
        <v>0</v>
      </c>
      <c r="AF67" s="1">
        <f t="shared" ref="AF67:AF71" si="120">M67</f>
        <v>0</v>
      </c>
      <c r="AG67" s="1">
        <f t="shared" ref="AG67:AG80" si="121">N67</f>
        <v>0</v>
      </c>
      <c r="AH67" s="1">
        <f t="shared" ref="AH67:AH80" si="122">O67</f>
        <v>0</v>
      </c>
      <c r="AI67" s="1">
        <f t="shared" ref="AI67:AI74" si="123">P67</f>
        <v>0</v>
      </c>
      <c r="AJ67" s="1">
        <f t="shared" ref="AJ67:AJ80" si="124">Q67</f>
        <v>0</v>
      </c>
      <c r="AK67" s="2">
        <f>SUM(AD67:AJ67)</f>
        <v>0</v>
      </c>
    </row>
    <row r="68" spans="1:42" x14ac:dyDescent="0.25">
      <c r="A68" t="s">
        <v>14</v>
      </c>
      <c r="B68" s="17" t="s">
        <v>37</v>
      </c>
      <c r="C68" s="22" t="s">
        <v>42</v>
      </c>
      <c r="D68" s="10">
        <f t="shared" ref="D68:D80" si="125">W52</f>
        <v>0</v>
      </c>
      <c r="E68" s="10">
        <f t="shared" ref="E68:E80" si="126">X52</f>
        <v>2</v>
      </c>
      <c r="F68" s="10">
        <f t="shared" ref="F68:F80" si="127">Y52</f>
        <v>2</v>
      </c>
      <c r="G68" s="10">
        <f t="shared" ref="G68:G80" si="128">Z52</f>
        <v>2</v>
      </c>
      <c r="H68" s="10">
        <f t="shared" ref="H68:H80" si="129">AA52</f>
        <v>2</v>
      </c>
      <c r="I68" s="10">
        <f t="shared" ref="I68:I80" si="130">AB52</f>
        <v>2</v>
      </c>
      <c r="J68" s="10">
        <f t="shared" ref="J68:K80" si="131">AC52</f>
        <v>2</v>
      </c>
      <c r="K68" s="1">
        <f t="shared" si="131"/>
        <v>0</v>
      </c>
      <c r="L68" s="1">
        <f t="shared" ref="L68:L80" si="132">AE52</f>
        <v>0</v>
      </c>
      <c r="M68" s="1">
        <f t="shared" ref="M68:M80" si="133">AF52</f>
        <v>0</v>
      </c>
      <c r="N68" s="1">
        <f t="shared" ref="N68:N80" si="134">AG52</f>
        <v>0</v>
      </c>
      <c r="O68" s="1">
        <f t="shared" ref="O68:O80" si="135">AH52</f>
        <v>0</v>
      </c>
      <c r="P68" s="1">
        <f t="shared" ref="P68:P80" si="136">AI52</f>
        <v>0</v>
      </c>
      <c r="Q68" s="1">
        <f t="shared" ref="Q68:Q80" si="137">AJ52</f>
        <v>0</v>
      </c>
      <c r="R68" s="2">
        <f t="shared" si="112"/>
        <v>0</v>
      </c>
      <c r="T68" t="s">
        <v>14</v>
      </c>
      <c r="U68" s="17" t="s">
        <v>37</v>
      </c>
      <c r="V68" s="22" t="s">
        <v>42</v>
      </c>
      <c r="W68" s="10">
        <f t="shared" ref="W68:W80" si="138">D68</f>
        <v>0</v>
      </c>
      <c r="X68" s="10">
        <f t="shared" si="113"/>
        <v>2</v>
      </c>
      <c r="Y68" s="10">
        <f t="shared" si="114"/>
        <v>2</v>
      </c>
      <c r="Z68" s="10">
        <f t="shared" si="115"/>
        <v>2</v>
      </c>
      <c r="AA68" s="10">
        <f t="shared" si="116"/>
        <v>2</v>
      </c>
      <c r="AB68" s="10">
        <f t="shared" si="117"/>
        <v>2</v>
      </c>
      <c r="AC68" s="10">
        <f t="shared" si="118"/>
        <v>2</v>
      </c>
      <c r="AD68" s="1">
        <f t="shared" ref="AD68:AD80" si="139">K68</f>
        <v>0</v>
      </c>
      <c r="AE68" s="1">
        <f t="shared" si="119"/>
        <v>0</v>
      </c>
      <c r="AF68" s="1">
        <f t="shared" si="120"/>
        <v>0</v>
      </c>
      <c r="AG68" s="1">
        <f t="shared" si="121"/>
        <v>0</v>
      </c>
      <c r="AH68" s="1">
        <f t="shared" si="122"/>
        <v>0</v>
      </c>
      <c r="AI68" s="1">
        <f t="shared" si="123"/>
        <v>0</v>
      </c>
      <c r="AJ68" s="1">
        <f t="shared" si="124"/>
        <v>0</v>
      </c>
      <c r="AK68" s="2">
        <f t="shared" ref="AK68" si="140">SUM(AD68:AJ68)</f>
        <v>0</v>
      </c>
    </row>
    <row r="69" spans="1:42" x14ac:dyDescent="0.25">
      <c r="A69" t="s">
        <v>15</v>
      </c>
      <c r="B69" s="17" t="s">
        <v>37</v>
      </c>
      <c r="C69" s="22" t="s">
        <v>42</v>
      </c>
      <c r="D69" s="10">
        <f t="shared" si="125"/>
        <v>0</v>
      </c>
      <c r="E69" s="10">
        <f t="shared" si="126"/>
        <v>2</v>
      </c>
      <c r="F69" s="10">
        <f t="shared" si="127"/>
        <v>2</v>
      </c>
      <c r="G69" s="10">
        <f t="shared" si="128"/>
        <v>2</v>
      </c>
      <c r="H69" s="10">
        <f t="shared" si="129"/>
        <v>2</v>
      </c>
      <c r="I69" s="10">
        <f t="shared" si="130"/>
        <v>2</v>
      </c>
      <c r="J69" s="10">
        <f t="shared" si="131"/>
        <v>2</v>
      </c>
      <c r="K69" s="1">
        <f t="shared" ref="K69:K80" si="141">AD53</f>
        <v>0</v>
      </c>
      <c r="L69" s="1">
        <f t="shared" si="132"/>
        <v>0</v>
      </c>
      <c r="M69" s="1">
        <f t="shared" si="133"/>
        <v>0</v>
      </c>
      <c r="N69" s="1">
        <f t="shared" si="134"/>
        <v>0</v>
      </c>
      <c r="O69" s="1">
        <f t="shared" si="135"/>
        <v>0</v>
      </c>
      <c r="P69" s="1">
        <f t="shared" si="136"/>
        <v>0</v>
      </c>
      <c r="Q69" s="1">
        <f t="shared" si="137"/>
        <v>0</v>
      </c>
      <c r="R69" s="2">
        <f t="shared" si="112"/>
        <v>0</v>
      </c>
      <c r="T69" t="s">
        <v>15</v>
      </c>
      <c r="U69" s="17" t="s">
        <v>37</v>
      </c>
      <c r="V69" s="22" t="s">
        <v>42</v>
      </c>
      <c r="W69" s="10">
        <f t="shared" si="138"/>
        <v>0</v>
      </c>
      <c r="X69" s="10">
        <f t="shared" si="113"/>
        <v>2</v>
      </c>
      <c r="Y69" s="10">
        <f t="shared" si="114"/>
        <v>2</v>
      </c>
      <c r="Z69" s="10">
        <f t="shared" si="115"/>
        <v>2</v>
      </c>
      <c r="AA69" s="10">
        <f t="shared" si="116"/>
        <v>2</v>
      </c>
      <c r="AB69" s="10">
        <f t="shared" si="117"/>
        <v>2</v>
      </c>
      <c r="AC69" s="10">
        <f t="shared" si="118"/>
        <v>2</v>
      </c>
      <c r="AD69" s="1">
        <f t="shared" si="139"/>
        <v>0</v>
      </c>
      <c r="AE69" s="1">
        <f t="shared" si="119"/>
        <v>0</v>
      </c>
      <c r="AF69" s="1">
        <f t="shared" si="120"/>
        <v>0</v>
      </c>
      <c r="AG69" s="1">
        <f t="shared" si="121"/>
        <v>0</v>
      </c>
      <c r="AH69" s="1">
        <f t="shared" si="122"/>
        <v>0</v>
      </c>
      <c r="AI69" s="1">
        <f t="shared" si="123"/>
        <v>0</v>
      </c>
      <c r="AJ69" s="1">
        <f t="shared" si="124"/>
        <v>0</v>
      </c>
      <c r="AK69" s="2">
        <f>SUM(AD69:AJ69)</f>
        <v>0</v>
      </c>
    </row>
    <row r="70" spans="1:42" x14ac:dyDescent="0.25">
      <c r="A70" t="s">
        <v>16</v>
      </c>
      <c r="B70" s="17" t="s">
        <v>45</v>
      </c>
      <c r="C70" s="24" t="s">
        <v>43</v>
      </c>
      <c r="D70" s="10">
        <f t="shared" si="125"/>
        <v>0</v>
      </c>
      <c r="E70" s="10">
        <f t="shared" si="126"/>
        <v>2</v>
      </c>
      <c r="F70" s="10">
        <f t="shared" si="127"/>
        <v>2</v>
      </c>
      <c r="G70" s="10">
        <f t="shared" si="128"/>
        <v>2</v>
      </c>
      <c r="H70" s="10">
        <f t="shared" si="129"/>
        <v>2</v>
      </c>
      <c r="I70" s="10">
        <f t="shared" si="130"/>
        <v>2</v>
      </c>
      <c r="J70" s="10">
        <f t="shared" si="131"/>
        <v>2</v>
      </c>
      <c r="K70" s="1">
        <f t="shared" si="141"/>
        <v>0</v>
      </c>
      <c r="L70" s="1">
        <f t="shared" si="132"/>
        <v>0</v>
      </c>
      <c r="M70" s="1">
        <f t="shared" si="133"/>
        <v>0</v>
      </c>
      <c r="N70" s="1">
        <f t="shared" si="134"/>
        <v>0</v>
      </c>
      <c r="O70" s="1">
        <f t="shared" si="135"/>
        <v>0</v>
      </c>
      <c r="P70" s="1">
        <f t="shared" si="136"/>
        <v>0</v>
      </c>
      <c r="Q70" s="1">
        <f t="shared" si="137"/>
        <v>0</v>
      </c>
      <c r="R70" s="2">
        <f t="shared" si="112"/>
        <v>0</v>
      </c>
      <c r="T70" t="s">
        <v>16</v>
      </c>
      <c r="U70" s="17" t="s">
        <v>45</v>
      </c>
      <c r="V70" s="24" t="s">
        <v>43</v>
      </c>
      <c r="W70" s="10">
        <f t="shared" si="138"/>
        <v>0</v>
      </c>
      <c r="X70" s="10">
        <f t="shared" si="113"/>
        <v>2</v>
      </c>
      <c r="Y70" s="10">
        <f t="shared" si="114"/>
        <v>2</v>
      </c>
      <c r="Z70" s="10">
        <f t="shared" si="115"/>
        <v>2</v>
      </c>
      <c r="AA70" s="10">
        <f t="shared" si="116"/>
        <v>2</v>
      </c>
      <c r="AB70" s="10">
        <f t="shared" si="117"/>
        <v>2</v>
      </c>
      <c r="AC70" s="10">
        <f t="shared" si="118"/>
        <v>2</v>
      </c>
      <c r="AD70" s="1">
        <f t="shared" si="139"/>
        <v>0</v>
      </c>
      <c r="AE70" s="1">
        <f t="shared" si="119"/>
        <v>0</v>
      </c>
      <c r="AF70" s="1">
        <f t="shared" si="120"/>
        <v>0</v>
      </c>
      <c r="AG70" s="1">
        <f t="shared" si="121"/>
        <v>0</v>
      </c>
      <c r="AH70" s="1">
        <f t="shared" si="122"/>
        <v>0</v>
      </c>
      <c r="AI70" s="1">
        <f t="shared" si="123"/>
        <v>0</v>
      </c>
      <c r="AJ70" s="1">
        <f t="shared" si="124"/>
        <v>0</v>
      </c>
      <c r="AK70" s="2">
        <f>SUM(AD70:AJ70)</f>
        <v>0</v>
      </c>
    </row>
    <row r="71" spans="1:42" x14ac:dyDescent="0.25">
      <c r="A71" t="s">
        <v>17</v>
      </c>
      <c r="B71" s="17" t="s">
        <v>45</v>
      </c>
      <c r="C71" s="22" t="s">
        <v>42</v>
      </c>
      <c r="D71" s="10">
        <f t="shared" si="125"/>
        <v>0</v>
      </c>
      <c r="E71" s="10">
        <f t="shared" si="126"/>
        <v>2</v>
      </c>
      <c r="F71" s="10">
        <f t="shared" si="127"/>
        <v>2</v>
      </c>
      <c r="G71" s="10">
        <f t="shared" si="128"/>
        <v>2</v>
      </c>
      <c r="H71" s="10">
        <f t="shared" si="129"/>
        <v>2</v>
      </c>
      <c r="I71" s="10">
        <f t="shared" si="130"/>
        <v>2</v>
      </c>
      <c r="J71" s="10">
        <f t="shared" si="131"/>
        <v>2</v>
      </c>
      <c r="K71" s="1">
        <f t="shared" si="141"/>
        <v>0</v>
      </c>
      <c r="L71" s="1">
        <f t="shared" si="132"/>
        <v>0</v>
      </c>
      <c r="M71" s="1">
        <f t="shared" si="133"/>
        <v>0</v>
      </c>
      <c r="N71" s="1">
        <f t="shared" si="134"/>
        <v>0</v>
      </c>
      <c r="O71" s="1">
        <f t="shared" si="135"/>
        <v>0</v>
      </c>
      <c r="P71" s="1">
        <f t="shared" si="136"/>
        <v>0</v>
      </c>
      <c r="Q71" s="1">
        <f t="shared" si="137"/>
        <v>0</v>
      </c>
      <c r="R71" s="2">
        <f t="shared" si="112"/>
        <v>0</v>
      </c>
      <c r="T71" t="s">
        <v>17</v>
      </c>
      <c r="U71" s="17" t="s">
        <v>45</v>
      </c>
      <c r="V71" s="22" t="s">
        <v>42</v>
      </c>
      <c r="W71" s="10">
        <f t="shared" si="138"/>
        <v>0</v>
      </c>
      <c r="X71" s="10">
        <f t="shared" si="113"/>
        <v>2</v>
      </c>
      <c r="Y71" s="10">
        <f t="shared" si="114"/>
        <v>2</v>
      </c>
      <c r="Z71" s="10">
        <f t="shared" si="115"/>
        <v>2</v>
      </c>
      <c r="AA71" s="10">
        <f t="shared" si="116"/>
        <v>2</v>
      </c>
      <c r="AB71" s="10">
        <f t="shared" si="117"/>
        <v>2</v>
      </c>
      <c r="AC71" s="10">
        <f t="shared" si="118"/>
        <v>2</v>
      </c>
      <c r="AD71" s="1">
        <f t="shared" si="139"/>
        <v>0</v>
      </c>
      <c r="AE71" s="1">
        <f t="shared" si="119"/>
        <v>0</v>
      </c>
      <c r="AF71" s="1">
        <f t="shared" si="120"/>
        <v>0</v>
      </c>
      <c r="AG71" s="1">
        <f t="shared" si="121"/>
        <v>0</v>
      </c>
      <c r="AH71" s="1">
        <f t="shared" si="122"/>
        <v>0</v>
      </c>
      <c r="AI71" s="1">
        <f t="shared" si="123"/>
        <v>0</v>
      </c>
      <c r="AJ71" s="1">
        <f t="shared" si="124"/>
        <v>0</v>
      </c>
      <c r="AK71" s="2">
        <f t="shared" ref="AK71:AK77" si="142">SUM(AD71:AJ71)</f>
        <v>0</v>
      </c>
      <c r="AM71" t="s">
        <v>40</v>
      </c>
      <c r="AN71" t="s">
        <v>41</v>
      </c>
      <c r="AO71" t="s">
        <v>121</v>
      </c>
      <c r="AP71" t="s">
        <v>122</v>
      </c>
    </row>
    <row r="72" spans="1:42" x14ac:dyDescent="0.25">
      <c r="A72" t="s">
        <v>18</v>
      </c>
      <c r="B72" s="17" t="s">
        <v>77</v>
      </c>
      <c r="C72" s="23" t="s">
        <v>39</v>
      </c>
      <c r="D72" s="10">
        <f t="shared" si="125"/>
        <v>0</v>
      </c>
      <c r="E72" s="10">
        <f t="shared" si="126"/>
        <v>11</v>
      </c>
      <c r="F72" s="10">
        <f t="shared" si="127"/>
        <v>14.846153846153847</v>
      </c>
      <c r="G72" s="10">
        <f t="shared" si="128"/>
        <v>2</v>
      </c>
      <c r="H72" s="10">
        <f t="shared" si="129"/>
        <v>2</v>
      </c>
      <c r="I72" s="10">
        <f t="shared" si="130"/>
        <v>7</v>
      </c>
      <c r="J72" s="10">
        <f t="shared" si="131"/>
        <v>2</v>
      </c>
      <c r="K72" s="1">
        <f t="shared" si="141"/>
        <v>0</v>
      </c>
      <c r="L72" s="1">
        <f t="shared" si="132"/>
        <v>46</v>
      </c>
      <c r="M72" s="1">
        <f t="shared" si="133"/>
        <v>79</v>
      </c>
      <c r="N72" s="1">
        <f t="shared" si="134"/>
        <v>0</v>
      </c>
      <c r="O72" s="1">
        <f t="shared" si="135"/>
        <v>0</v>
      </c>
      <c r="P72" s="1">
        <f t="shared" si="136"/>
        <v>16</v>
      </c>
      <c r="Q72" s="1">
        <f t="shared" si="137"/>
        <v>0</v>
      </c>
      <c r="R72" s="2">
        <f t="shared" si="112"/>
        <v>141</v>
      </c>
      <c r="T72" t="s">
        <v>18</v>
      </c>
      <c r="U72" s="17" t="s">
        <v>77</v>
      </c>
      <c r="V72" s="23" t="s">
        <v>39</v>
      </c>
      <c r="W72" s="10">
        <f t="shared" si="138"/>
        <v>0</v>
      </c>
      <c r="X72" s="10">
        <f t="shared" si="113"/>
        <v>11</v>
      </c>
      <c r="Y72" s="10">
        <f>14+11/13</f>
        <v>14.846153846153847</v>
      </c>
      <c r="Z72" s="10">
        <f t="shared" si="115"/>
        <v>2</v>
      </c>
      <c r="AA72" s="10">
        <f t="shared" si="116"/>
        <v>2</v>
      </c>
      <c r="AB72" s="10">
        <f t="shared" si="117"/>
        <v>7</v>
      </c>
      <c r="AC72" s="10">
        <f t="shared" si="118"/>
        <v>2</v>
      </c>
      <c r="AD72" s="1">
        <f t="shared" si="139"/>
        <v>0</v>
      </c>
      <c r="AE72" s="1">
        <f t="shared" si="119"/>
        <v>46</v>
      </c>
      <c r="AF72" s="1">
        <f>M72+$AM$56</f>
        <v>125</v>
      </c>
      <c r="AG72" s="1">
        <f t="shared" si="121"/>
        <v>0</v>
      </c>
      <c r="AH72" s="1">
        <f t="shared" si="122"/>
        <v>0</v>
      </c>
      <c r="AI72" s="1">
        <f t="shared" si="123"/>
        <v>16</v>
      </c>
      <c r="AJ72" s="1">
        <f t="shared" si="124"/>
        <v>0</v>
      </c>
      <c r="AK72" s="2">
        <f t="shared" si="142"/>
        <v>187</v>
      </c>
      <c r="AL72" s="27" t="s">
        <v>79</v>
      </c>
      <c r="AM72">
        <v>19</v>
      </c>
      <c r="AN72" s="15">
        <f>AM72/16</f>
        <v>1.1875</v>
      </c>
      <c r="AO72" s="15">
        <f>AP56</f>
        <v>22.8125</v>
      </c>
      <c r="AP72" s="28">
        <f>AO72+AN72</f>
        <v>24</v>
      </c>
    </row>
    <row r="73" spans="1:42" x14ac:dyDescent="0.25">
      <c r="A73" t="s">
        <v>19</v>
      </c>
      <c r="B73" s="17" t="s">
        <v>77</v>
      </c>
      <c r="C73" s="23" t="s">
        <v>39</v>
      </c>
      <c r="D73" s="10">
        <f t="shared" si="125"/>
        <v>0</v>
      </c>
      <c r="E73" s="10">
        <f t="shared" si="126"/>
        <v>11</v>
      </c>
      <c r="F73" s="10">
        <f t="shared" si="127"/>
        <v>14.846153846153847</v>
      </c>
      <c r="G73" s="10">
        <f t="shared" si="128"/>
        <v>2</v>
      </c>
      <c r="H73" s="10">
        <f t="shared" si="129"/>
        <v>2</v>
      </c>
      <c r="I73" s="10">
        <f t="shared" si="130"/>
        <v>7</v>
      </c>
      <c r="J73" s="10">
        <f t="shared" si="131"/>
        <v>2</v>
      </c>
      <c r="K73" s="1">
        <f t="shared" si="141"/>
        <v>0</v>
      </c>
      <c r="L73" s="1">
        <f t="shared" si="132"/>
        <v>46</v>
      </c>
      <c r="M73" s="1">
        <f t="shared" si="133"/>
        <v>79</v>
      </c>
      <c r="N73" s="1">
        <f t="shared" si="134"/>
        <v>0</v>
      </c>
      <c r="O73" s="1">
        <f t="shared" si="135"/>
        <v>0</v>
      </c>
      <c r="P73" s="1">
        <f t="shared" si="136"/>
        <v>16</v>
      </c>
      <c r="Q73" s="1">
        <f t="shared" si="137"/>
        <v>0</v>
      </c>
      <c r="R73" s="2">
        <f t="shared" si="112"/>
        <v>141</v>
      </c>
      <c r="T73" t="s">
        <v>19</v>
      </c>
      <c r="U73" s="17" t="s">
        <v>77</v>
      </c>
      <c r="V73" s="23" t="s">
        <v>39</v>
      </c>
      <c r="W73" s="10">
        <f t="shared" si="138"/>
        <v>0</v>
      </c>
      <c r="X73" s="10">
        <f t="shared" si="113"/>
        <v>11</v>
      </c>
      <c r="Y73" s="10">
        <f t="shared" ref="Y73:Y74" si="143">14+11/13</f>
        <v>14.846153846153847</v>
      </c>
      <c r="Z73" s="10">
        <f t="shared" si="115"/>
        <v>2</v>
      </c>
      <c r="AA73" s="10">
        <f t="shared" si="116"/>
        <v>2</v>
      </c>
      <c r="AB73" s="10">
        <f t="shared" si="117"/>
        <v>7</v>
      </c>
      <c r="AC73" s="10">
        <f t="shared" si="118"/>
        <v>2</v>
      </c>
      <c r="AD73" s="1">
        <f t="shared" si="139"/>
        <v>0</v>
      </c>
      <c r="AE73" s="1">
        <f t="shared" si="119"/>
        <v>46</v>
      </c>
      <c r="AF73" s="1">
        <f t="shared" ref="AF73:AF74" si="144">M73+$AM$56</f>
        <v>125</v>
      </c>
      <c r="AG73" s="1">
        <f t="shared" si="121"/>
        <v>0</v>
      </c>
      <c r="AH73" s="1">
        <f t="shared" si="122"/>
        <v>0</v>
      </c>
      <c r="AI73" s="1">
        <f t="shared" si="123"/>
        <v>16</v>
      </c>
      <c r="AJ73" s="1">
        <f t="shared" si="124"/>
        <v>0</v>
      </c>
      <c r="AK73" s="2">
        <f t="shared" si="142"/>
        <v>187</v>
      </c>
    </row>
    <row r="74" spans="1:42" x14ac:dyDescent="0.25">
      <c r="A74" t="s">
        <v>20</v>
      </c>
      <c r="B74" s="17" t="s">
        <v>77</v>
      </c>
      <c r="C74" s="23" t="s">
        <v>39</v>
      </c>
      <c r="D74" s="10">
        <f t="shared" si="125"/>
        <v>0</v>
      </c>
      <c r="E74" s="10">
        <f t="shared" si="126"/>
        <v>11</v>
      </c>
      <c r="F74" s="10">
        <f t="shared" si="127"/>
        <v>14.846153846153847</v>
      </c>
      <c r="G74" s="10">
        <f t="shared" si="128"/>
        <v>2</v>
      </c>
      <c r="H74" s="10">
        <f t="shared" si="129"/>
        <v>2</v>
      </c>
      <c r="I74" s="10">
        <f t="shared" si="130"/>
        <v>7</v>
      </c>
      <c r="J74" s="10">
        <f t="shared" si="131"/>
        <v>2</v>
      </c>
      <c r="K74" s="1">
        <f t="shared" si="141"/>
        <v>0</v>
      </c>
      <c r="L74" s="1">
        <f t="shared" si="132"/>
        <v>46</v>
      </c>
      <c r="M74" s="1">
        <f t="shared" si="133"/>
        <v>79</v>
      </c>
      <c r="N74" s="1">
        <f t="shared" si="134"/>
        <v>0</v>
      </c>
      <c r="O74" s="1">
        <f t="shared" si="135"/>
        <v>0</v>
      </c>
      <c r="P74" s="1">
        <f t="shared" si="136"/>
        <v>16</v>
      </c>
      <c r="Q74" s="1">
        <f t="shared" si="137"/>
        <v>0</v>
      </c>
      <c r="R74" s="2">
        <f t="shared" si="112"/>
        <v>141</v>
      </c>
      <c r="T74" t="s">
        <v>20</v>
      </c>
      <c r="U74" s="17" t="s">
        <v>77</v>
      </c>
      <c r="V74" s="23" t="s">
        <v>39</v>
      </c>
      <c r="W74" s="10">
        <f t="shared" si="138"/>
        <v>0</v>
      </c>
      <c r="X74" s="10">
        <f t="shared" si="113"/>
        <v>11</v>
      </c>
      <c r="Y74" s="10">
        <f t="shared" si="143"/>
        <v>14.846153846153847</v>
      </c>
      <c r="Z74" s="10">
        <f t="shared" si="115"/>
        <v>2</v>
      </c>
      <c r="AA74" s="10">
        <f t="shared" si="116"/>
        <v>2</v>
      </c>
      <c r="AB74" s="10">
        <f t="shared" si="117"/>
        <v>7</v>
      </c>
      <c r="AC74" s="10">
        <f t="shared" si="118"/>
        <v>2</v>
      </c>
      <c r="AD74" s="1">
        <f t="shared" si="139"/>
        <v>0</v>
      </c>
      <c r="AE74" s="1">
        <f t="shared" si="119"/>
        <v>46</v>
      </c>
      <c r="AF74" s="1">
        <f t="shared" si="144"/>
        <v>125</v>
      </c>
      <c r="AG74" s="1">
        <f t="shared" si="121"/>
        <v>0</v>
      </c>
      <c r="AH74" s="1">
        <f t="shared" si="122"/>
        <v>0</v>
      </c>
      <c r="AI74" s="1">
        <f t="shared" si="123"/>
        <v>16</v>
      </c>
      <c r="AJ74" s="1">
        <f t="shared" si="124"/>
        <v>0</v>
      </c>
      <c r="AK74" s="2">
        <f t="shared" si="142"/>
        <v>187</v>
      </c>
    </row>
    <row r="75" spans="1:42" x14ac:dyDescent="0.25">
      <c r="A75" t="s">
        <v>21</v>
      </c>
      <c r="B75" s="17" t="s">
        <v>22</v>
      </c>
      <c r="C75" s="23" t="s">
        <v>39</v>
      </c>
      <c r="D75" s="10">
        <f t="shared" si="125"/>
        <v>0</v>
      </c>
      <c r="E75" s="10">
        <f t="shared" si="126"/>
        <v>2</v>
      </c>
      <c r="F75" s="10">
        <f t="shared" si="127"/>
        <v>13</v>
      </c>
      <c r="G75" s="10">
        <f t="shared" si="128"/>
        <v>15</v>
      </c>
      <c r="H75" s="10">
        <f t="shared" si="129"/>
        <v>2</v>
      </c>
      <c r="I75" s="10">
        <f t="shared" si="130"/>
        <v>2</v>
      </c>
      <c r="J75" s="10">
        <f t="shared" si="131"/>
        <v>2</v>
      </c>
      <c r="K75" s="1">
        <f t="shared" si="141"/>
        <v>0</v>
      </c>
      <c r="L75" s="1">
        <f t="shared" si="132"/>
        <v>0</v>
      </c>
      <c r="M75" s="1">
        <f t="shared" si="133"/>
        <v>58</v>
      </c>
      <c r="N75" s="1">
        <f t="shared" si="134"/>
        <v>55.5</v>
      </c>
      <c r="O75" s="1">
        <f t="shared" si="135"/>
        <v>0</v>
      </c>
      <c r="P75" s="1">
        <f t="shared" si="136"/>
        <v>0</v>
      </c>
      <c r="Q75" s="1">
        <f t="shared" si="137"/>
        <v>0</v>
      </c>
      <c r="R75" s="2">
        <f t="shared" si="112"/>
        <v>113.5</v>
      </c>
      <c r="T75" t="s">
        <v>21</v>
      </c>
      <c r="U75" s="17" t="s">
        <v>22</v>
      </c>
      <c r="V75" s="23" t="s">
        <v>39</v>
      </c>
      <c r="W75" s="10">
        <f t="shared" si="138"/>
        <v>0</v>
      </c>
      <c r="X75" s="10">
        <f t="shared" si="113"/>
        <v>2</v>
      </c>
      <c r="Y75" s="10">
        <v>13</v>
      </c>
      <c r="Z75" s="10">
        <f t="shared" si="115"/>
        <v>15</v>
      </c>
      <c r="AA75" s="10">
        <f t="shared" si="116"/>
        <v>2</v>
      </c>
      <c r="AB75" s="10">
        <f>7+3/5</f>
        <v>7.6</v>
      </c>
      <c r="AC75" s="10">
        <f t="shared" si="118"/>
        <v>2</v>
      </c>
      <c r="AD75" s="1">
        <f t="shared" si="139"/>
        <v>0</v>
      </c>
      <c r="AE75" s="1">
        <f t="shared" si="119"/>
        <v>0</v>
      </c>
      <c r="AF75" s="1">
        <f>M75+$AM$56/2</f>
        <v>81</v>
      </c>
      <c r="AG75" s="1">
        <f t="shared" si="121"/>
        <v>55.5</v>
      </c>
      <c r="AH75" s="1">
        <f t="shared" si="122"/>
        <v>0</v>
      </c>
      <c r="AI75" s="1">
        <f>P75+$AM$72</f>
        <v>19</v>
      </c>
      <c r="AJ75" s="1">
        <f t="shared" si="124"/>
        <v>0</v>
      </c>
      <c r="AK75" s="2">
        <f t="shared" si="142"/>
        <v>155.5</v>
      </c>
    </row>
    <row r="76" spans="1:42" x14ac:dyDescent="0.25">
      <c r="A76" t="s">
        <v>59</v>
      </c>
      <c r="B76" s="17" t="s">
        <v>22</v>
      </c>
      <c r="C76" s="23" t="s">
        <v>39</v>
      </c>
      <c r="D76" s="10">
        <f t="shared" si="125"/>
        <v>0</v>
      </c>
      <c r="E76" s="10">
        <f t="shared" si="126"/>
        <v>2</v>
      </c>
      <c r="F76" s="10">
        <f t="shared" si="127"/>
        <v>13</v>
      </c>
      <c r="G76" s="10">
        <f t="shared" si="128"/>
        <v>15</v>
      </c>
      <c r="H76" s="10">
        <f t="shared" si="129"/>
        <v>2</v>
      </c>
      <c r="I76" s="10">
        <f t="shared" si="130"/>
        <v>2</v>
      </c>
      <c r="J76" s="10">
        <f t="shared" si="131"/>
        <v>2</v>
      </c>
      <c r="K76" s="1">
        <f t="shared" si="141"/>
        <v>0</v>
      </c>
      <c r="L76" s="1">
        <f t="shared" si="132"/>
        <v>0</v>
      </c>
      <c r="M76" s="1">
        <f t="shared" si="133"/>
        <v>58</v>
      </c>
      <c r="N76" s="1">
        <f t="shared" si="134"/>
        <v>55.5</v>
      </c>
      <c r="O76" s="1">
        <f t="shared" si="135"/>
        <v>0</v>
      </c>
      <c r="P76" s="1">
        <f t="shared" si="136"/>
        <v>0</v>
      </c>
      <c r="Q76" s="1">
        <f t="shared" si="137"/>
        <v>0</v>
      </c>
      <c r="R76" s="2">
        <f t="shared" si="112"/>
        <v>113.5</v>
      </c>
      <c r="T76" t="s">
        <v>59</v>
      </c>
      <c r="U76" s="17" t="s">
        <v>22</v>
      </c>
      <c r="V76" s="23" t="s">
        <v>39</v>
      </c>
      <c r="W76" s="10">
        <f t="shared" si="138"/>
        <v>0</v>
      </c>
      <c r="X76" s="10">
        <f t="shared" si="113"/>
        <v>2</v>
      </c>
      <c r="Y76" s="10">
        <v>13</v>
      </c>
      <c r="Z76" s="10">
        <f t="shared" si="115"/>
        <v>15</v>
      </c>
      <c r="AA76" s="10">
        <f t="shared" si="116"/>
        <v>2</v>
      </c>
      <c r="AB76" s="10">
        <f>AB75</f>
        <v>7.6</v>
      </c>
      <c r="AC76" s="10">
        <f t="shared" si="118"/>
        <v>2</v>
      </c>
      <c r="AD76" s="1">
        <f t="shared" si="139"/>
        <v>0</v>
      </c>
      <c r="AE76" s="1">
        <f t="shared" si="119"/>
        <v>0</v>
      </c>
      <c r="AF76" s="1">
        <f>M76+$AM$56/2</f>
        <v>81</v>
      </c>
      <c r="AG76" s="1">
        <f t="shared" si="121"/>
        <v>55.5</v>
      </c>
      <c r="AH76" s="1">
        <f t="shared" si="122"/>
        <v>0</v>
      </c>
      <c r="AI76" s="1">
        <f t="shared" ref="AI76:AI80" si="145">P76+$AM$72</f>
        <v>19</v>
      </c>
      <c r="AJ76" s="1">
        <f t="shared" si="124"/>
        <v>0</v>
      </c>
      <c r="AK76" s="2">
        <f t="shared" si="142"/>
        <v>155.5</v>
      </c>
    </row>
    <row r="77" spans="1:42" x14ac:dyDescent="0.25">
      <c r="A77" t="s">
        <v>23</v>
      </c>
      <c r="B77" s="17" t="s">
        <v>25</v>
      </c>
      <c r="C77" s="23" t="s">
        <v>39</v>
      </c>
      <c r="D77" s="10">
        <f t="shared" si="125"/>
        <v>0</v>
      </c>
      <c r="E77" s="10">
        <f t="shared" si="126"/>
        <v>2</v>
      </c>
      <c r="F77" s="10">
        <f t="shared" si="127"/>
        <v>13.4</v>
      </c>
      <c r="G77" s="10">
        <f t="shared" si="128"/>
        <v>8</v>
      </c>
      <c r="H77" s="10">
        <f t="shared" si="129"/>
        <v>3</v>
      </c>
      <c r="I77" s="10">
        <f t="shared" si="130"/>
        <v>11.222222222222221</v>
      </c>
      <c r="J77" s="10">
        <f t="shared" si="131"/>
        <v>2</v>
      </c>
      <c r="K77" s="1">
        <f t="shared" si="141"/>
        <v>0</v>
      </c>
      <c r="L77" s="1">
        <f t="shared" si="132"/>
        <v>0</v>
      </c>
      <c r="M77" s="1">
        <f t="shared" si="133"/>
        <v>62</v>
      </c>
      <c r="N77" s="1">
        <f t="shared" si="134"/>
        <v>14.5</v>
      </c>
      <c r="O77" s="1">
        <f t="shared" si="135"/>
        <v>2</v>
      </c>
      <c r="P77" s="1">
        <f t="shared" si="136"/>
        <v>42</v>
      </c>
      <c r="Q77" s="1">
        <f t="shared" si="137"/>
        <v>0</v>
      </c>
      <c r="R77" s="2">
        <f t="shared" si="112"/>
        <v>120.5</v>
      </c>
      <c r="T77" t="s">
        <v>23</v>
      </c>
      <c r="U77" s="17" t="s">
        <v>25</v>
      </c>
      <c r="V77" s="23" t="s">
        <v>39</v>
      </c>
      <c r="W77" s="10">
        <f t="shared" si="138"/>
        <v>0</v>
      </c>
      <c r="X77" s="10">
        <f t="shared" si="113"/>
        <v>2</v>
      </c>
      <c r="Y77" s="10">
        <f>13+4/10</f>
        <v>13.4</v>
      </c>
      <c r="Z77" s="10">
        <f t="shared" si="115"/>
        <v>8</v>
      </c>
      <c r="AA77" s="10">
        <f t="shared" si="116"/>
        <v>3</v>
      </c>
      <c r="AB77" s="10">
        <f>13+2/11</f>
        <v>13.181818181818182</v>
      </c>
      <c r="AC77" s="10">
        <f t="shared" si="118"/>
        <v>2</v>
      </c>
      <c r="AD77" s="1">
        <f t="shared" si="139"/>
        <v>0</v>
      </c>
      <c r="AE77" s="1">
        <f t="shared" si="119"/>
        <v>0</v>
      </c>
      <c r="AF77" s="1">
        <f t="shared" ref="AF77:AF79" si="146">M77+$AM$56</f>
        <v>108</v>
      </c>
      <c r="AG77" s="1">
        <f t="shared" si="121"/>
        <v>14.5</v>
      </c>
      <c r="AH77" s="1">
        <f t="shared" si="122"/>
        <v>2</v>
      </c>
      <c r="AI77" s="1">
        <f t="shared" si="145"/>
        <v>61</v>
      </c>
      <c r="AJ77" s="1">
        <f t="shared" si="124"/>
        <v>0</v>
      </c>
      <c r="AK77" s="2">
        <f t="shared" si="142"/>
        <v>185.5</v>
      </c>
    </row>
    <row r="78" spans="1:42" x14ac:dyDescent="0.25">
      <c r="A78" t="s">
        <v>24</v>
      </c>
      <c r="B78" s="17" t="s">
        <v>25</v>
      </c>
      <c r="C78" s="39"/>
      <c r="D78" s="10">
        <f t="shared" si="125"/>
        <v>0</v>
      </c>
      <c r="E78" s="10">
        <f t="shared" si="126"/>
        <v>4</v>
      </c>
      <c r="F78" s="10">
        <f t="shared" si="127"/>
        <v>13</v>
      </c>
      <c r="G78" s="10">
        <f t="shared" si="128"/>
        <v>7</v>
      </c>
      <c r="H78" s="10">
        <f t="shared" si="129"/>
        <v>5</v>
      </c>
      <c r="I78" s="10">
        <f t="shared" si="130"/>
        <v>11</v>
      </c>
      <c r="J78" s="10">
        <f t="shared" si="131"/>
        <v>2</v>
      </c>
      <c r="K78" s="1">
        <f t="shared" si="141"/>
        <v>0</v>
      </c>
      <c r="L78" s="1">
        <f t="shared" si="132"/>
        <v>6</v>
      </c>
      <c r="M78" s="1">
        <f t="shared" si="133"/>
        <v>58</v>
      </c>
      <c r="N78" s="1">
        <f t="shared" si="134"/>
        <v>10.5</v>
      </c>
      <c r="O78" s="1">
        <f t="shared" si="135"/>
        <v>7</v>
      </c>
      <c r="P78" s="1">
        <f t="shared" si="136"/>
        <v>40</v>
      </c>
      <c r="Q78" s="1">
        <f t="shared" si="137"/>
        <v>0</v>
      </c>
      <c r="R78" s="2">
        <f>SUM(K78:Q78)</f>
        <v>121.5</v>
      </c>
      <c r="T78" t="s">
        <v>24</v>
      </c>
      <c r="U78" s="17" t="s">
        <v>25</v>
      </c>
      <c r="V78" s="39"/>
      <c r="W78" s="10">
        <f t="shared" si="138"/>
        <v>0</v>
      </c>
      <c r="X78" s="10">
        <f t="shared" si="113"/>
        <v>4</v>
      </c>
      <c r="Y78" s="10">
        <v>13</v>
      </c>
      <c r="Z78" s="10">
        <f t="shared" si="115"/>
        <v>7</v>
      </c>
      <c r="AA78" s="10">
        <f t="shared" si="116"/>
        <v>5</v>
      </c>
      <c r="AB78" s="10">
        <v>13</v>
      </c>
      <c r="AC78" s="10">
        <f t="shared" si="118"/>
        <v>2</v>
      </c>
      <c r="AD78" s="1">
        <f t="shared" si="139"/>
        <v>0</v>
      </c>
      <c r="AE78" s="1">
        <f t="shared" si="119"/>
        <v>6</v>
      </c>
      <c r="AF78" s="1">
        <f t="shared" si="146"/>
        <v>104</v>
      </c>
      <c r="AG78" s="1">
        <f t="shared" si="121"/>
        <v>10.5</v>
      </c>
      <c r="AH78" s="1">
        <f t="shared" si="122"/>
        <v>7</v>
      </c>
      <c r="AI78" s="1">
        <f t="shared" si="145"/>
        <v>59</v>
      </c>
      <c r="AJ78" s="1">
        <f t="shared" si="124"/>
        <v>0</v>
      </c>
      <c r="AK78" s="2">
        <f>SUM(AD78:AJ78)</f>
        <v>186.5</v>
      </c>
    </row>
    <row r="79" spans="1:42" x14ac:dyDescent="0.25">
      <c r="A79" t="s">
        <v>26</v>
      </c>
      <c r="B79" s="17" t="s">
        <v>25</v>
      </c>
      <c r="C79" s="40" t="s">
        <v>155</v>
      </c>
      <c r="D79" s="10">
        <f t="shared" si="125"/>
        <v>0</v>
      </c>
      <c r="E79" s="10">
        <f t="shared" si="126"/>
        <v>3</v>
      </c>
      <c r="F79" s="10">
        <f t="shared" si="127"/>
        <v>13</v>
      </c>
      <c r="G79" s="10">
        <f t="shared" si="128"/>
        <v>7.2</v>
      </c>
      <c r="H79" s="10">
        <f t="shared" si="129"/>
        <v>3</v>
      </c>
      <c r="I79" s="10">
        <f t="shared" si="130"/>
        <v>11.666666666666666</v>
      </c>
      <c r="J79" s="10">
        <f t="shared" si="131"/>
        <v>2</v>
      </c>
      <c r="K79" s="1">
        <f t="shared" si="141"/>
        <v>0</v>
      </c>
      <c r="L79" s="1">
        <f t="shared" si="132"/>
        <v>3</v>
      </c>
      <c r="M79" s="1">
        <f t="shared" si="133"/>
        <v>58</v>
      </c>
      <c r="N79" s="1">
        <f t="shared" si="134"/>
        <v>11</v>
      </c>
      <c r="O79" s="1">
        <f t="shared" si="135"/>
        <v>2</v>
      </c>
      <c r="P79" s="1">
        <f t="shared" si="136"/>
        <v>46</v>
      </c>
      <c r="Q79" s="1">
        <f t="shared" si="137"/>
        <v>0</v>
      </c>
      <c r="R79" s="2">
        <f>SUM(K79:Q79)</f>
        <v>120</v>
      </c>
      <c r="T79" t="s">
        <v>26</v>
      </c>
      <c r="U79" s="17" t="s">
        <v>25</v>
      </c>
      <c r="V79" s="40" t="s">
        <v>155</v>
      </c>
      <c r="W79" s="10">
        <f t="shared" si="138"/>
        <v>0</v>
      </c>
      <c r="X79" s="10">
        <f t="shared" si="113"/>
        <v>3</v>
      </c>
      <c r="Y79" s="10">
        <v>13</v>
      </c>
      <c r="Z79" s="10">
        <f t="shared" si="115"/>
        <v>7.2</v>
      </c>
      <c r="AA79" s="10">
        <f t="shared" si="116"/>
        <v>3</v>
      </c>
      <c r="AB79" s="10">
        <f>13+6/11</f>
        <v>13.545454545454545</v>
      </c>
      <c r="AC79" s="10">
        <f t="shared" si="118"/>
        <v>2</v>
      </c>
      <c r="AD79" s="1">
        <f t="shared" si="139"/>
        <v>0</v>
      </c>
      <c r="AE79" s="1">
        <f t="shared" si="119"/>
        <v>3</v>
      </c>
      <c r="AF79" s="1">
        <f t="shared" si="146"/>
        <v>104</v>
      </c>
      <c r="AG79" s="1">
        <f t="shared" si="121"/>
        <v>11</v>
      </c>
      <c r="AH79" s="1">
        <f t="shared" si="122"/>
        <v>2</v>
      </c>
      <c r="AI79" s="1">
        <f t="shared" si="145"/>
        <v>65</v>
      </c>
      <c r="AJ79" s="1">
        <f t="shared" si="124"/>
        <v>0</v>
      </c>
      <c r="AK79" s="2">
        <f>SUM(AD79:AJ79)</f>
        <v>185</v>
      </c>
    </row>
    <row r="80" spans="1:42" x14ac:dyDescent="0.25">
      <c r="A80" t="s">
        <v>27</v>
      </c>
      <c r="B80" s="17" t="s">
        <v>25</v>
      </c>
      <c r="C80" s="22" t="s">
        <v>42</v>
      </c>
      <c r="D80" s="10">
        <f t="shared" si="125"/>
        <v>0</v>
      </c>
      <c r="E80" s="10">
        <f t="shared" si="126"/>
        <v>3</v>
      </c>
      <c r="F80" s="10">
        <f t="shared" si="127"/>
        <v>9.4285714285714288</v>
      </c>
      <c r="G80" s="10">
        <f t="shared" si="128"/>
        <v>8</v>
      </c>
      <c r="H80" s="10">
        <f t="shared" si="129"/>
        <v>4</v>
      </c>
      <c r="I80" s="10">
        <f t="shared" si="130"/>
        <v>12.3</v>
      </c>
      <c r="J80" s="10">
        <f t="shared" si="131"/>
        <v>2</v>
      </c>
      <c r="K80" s="1">
        <f t="shared" si="141"/>
        <v>0</v>
      </c>
      <c r="L80" s="1">
        <f t="shared" si="132"/>
        <v>3</v>
      </c>
      <c r="M80" s="1">
        <f t="shared" si="133"/>
        <v>29</v>
      </c>
      <c r="N80" s="1">
        <f t="shared" si="134"/>
        <v>14.5</v>
      </c>
      <c r="O80" s="1">
        <f t="shared" si="135"/>
        <v>4</v>
      </c>
      <c r="P80" s="1">
        <f t="shared" si="136"/>
        <v>52</v>
      </c>
      <c r="Q80" s="1">
        <f t="shared" si="137"/>
        <v>0</v>
      </c>
      <c r="R80" s="2">
        <f t="shared" ref="R80" si="147">SUM(K80:Q80)</f>
        <v>102.5</v>
      </c>
      <c r="T80" t="s">
        <v>27</v>
      </c>
      <c r="U80" s="17" t="s">
        <v>25</v>
      </c>
      <c r="V80" s="22" t="s">
        <v>42</v>
      </c>
      <c r="W80" s="10">
        <f t="shared" si="138"/>
        <v>0</v>
      </c>
      <c r="X80" s="10">
        <f t="shared" si="113"/>
        <v>3</v>
      </c>
      <c r="Y80" s="10">
        <f>9+3/7</f>
        <v>9.4285714285714288</v>
      </c>
      <c r="Z80" s="10">
        <f t="shared" si="115"/>
        <v>8</v>
      </c>
      <c r="AA80" s="10">
        <f t="shared" si="116"/>
        <v>4</v>
      </c>
      <c r="AB80" s="10">
        <f>14+1/13</f>
        <v>14.076923076923077</v>
      </c>
      <c r="AC80" s="10">
        <f t="shared" si="118"/>
        <v>2</v>
      </c>
      <c r="AD80" s="1">
        <f t="shared" si="139"/>
        <v>0</v>
      </c>
      <c r="AE80" s="1">
        <f t="shared" si="119"/>
        <v>3</v>
      </c>
      <c r="AF80" s="1">
        <f>M80+$AM$56/2</f>
        <v>52</v>
      </c>
      <c r="AG80" s="1">
        <f t="shared" si="121"/>
        <v>14.5</v>
      </c>
      <c r="AH80" s="1">
        <f t="shared" si="122"/>
        <v>4</v>
      </c>
      <c r="AI80" s="1">
        <f t="shared" si="145"/>
        <v>71</v>
      </c>
      <c r="AJ80" s="1">
        <f t="shared" si="124"/>
        <v>0</v>
      </c>
      <c r="AK80" s="2">
        <f t="shared" ref="AK80" si="148">SUM(AD80:AJ80)</f>
        <v>144.5</v>
      </c>
    </row>
    <row r="82" spans="1:42" x14ac:dyDescent="0.25">
      <c r="A82" s="3" t="s">
        <v>1</v>
      </c>
      <c r="B82" s="3" t="s">
        <v>2</v>
      </c>
      <c r="C82" s="3" t="s">
        <v>3</v>
      </c>
      <c r="D82" s="3" t="s">
        <v>4</v>
      </c>
      <c r="E82" s="3" t="s">
        <v>5</v>
      </c>
      <c r="F82" s="3" t="s">
        <v>6</v>
      </c>
      <c r="G82" s="3" t="s">
        <v>7</v>
      </c>
      <c r="H82" s="3" t="s">
        <v>8</v>
      </c>
      <c r="I82" s="3" t="s">
        <v>9</v>
      </c>
      <c r="J82" s="3" t="s">
        <v>10</v>
      </c>
      <c r="K82" s="3" t="s">
        <v>29</v>
      </c>
      <c r="L82" s="3" t="s">
        <v>30</v>
      </c>
      <c r="M82" s="3" t="s">
        <v>31</v>
      </c>
      <c r="N82" s="3" t="s">
        <v>32</v>
      </c>
      <c r="O82" s="3" t="s">
        <v>33</v>
      </c>
      <c r="P82" s="3" t="s">
        <v>34</v>
      </c>
      <c r="Q82" s="3" t="s">
        <v>35</v>
      </c>
      <c r="R82" s="3" t="s">
        <v>36</v>
      </c>
      <c r="T82" s="3" t="s">
        <v>1</v>
      </c>
      <c r="U82" s="3" t="s">
        <v>2</v>
      </c>
      <c r="V82" s="3" t="s">
        <v>3</v>
      </c>
      <c r="W82" s="3" t="s">
        <v>4</v>
      </c>
      <c r="X82" s="3" t="s">
        <v>5</v>
      </c>
      <c r="Y82" s="3" t="s">
        <v>6</v>
      </c>
      <c r="Z82" s="3" t="s">
        <v>7</v>
      </c>
      <c r="AA82" s="3" t="s">
        <v>8</v>
      </c>
      <c r="AB82" s="3" t="s">
        <v>9</v>
      </c>
      <c r="AC82" s="3" t="s">
        <v>10</v>
      </c>
      <c r="AD82" s="3" t="s">
        <v>29</v>
      </c>
      <c r="AE82" s="3" t="s">
        <v>30</v>
      </c>
      <c r="AF82" s="3" t="s">
        <v>31</v>
      </c>
      <c r="AG82" s="3" t="s">
        <v>32</v>
      </c>
      <c r="AH82" s="3" t="s">
        <v>33</v>
      </c>
      <c r="AI82" s="3" t="s">
        <v>34</v>
      </c>
      <c r="AJ82" s="3" t="s">
        <v>35</v>
      </c>
      <c r="AK82" s="3" t="s">
        <v>36</v>
      </c>
    </row>
    <row r="83" spans="1:42" x14ac:dyDescent="0.25">
      <c r="A83" t="s">
        <v>12</v>
      </c>
      <c r="B83" s="17" t="s">
        <v>13</v>
      </c>
      <c r="C83" s="35" t="s">
        <v>42</v>
      </c>
      <c r="D83" s="10">
        <v>16</v>
      </c>
      <c r="E83" s="10">
        <v>12</v>
      </c>
      <c r="F83" s="10">
        <f>Y51</f>
        <v>0</v>
      </c>
      <c r="G83" s="10">
        <f>Z51</f>
        <v>0</v>
      </c>
      <c r="H83" s="10">
        <f>AA51</f>
        <v>0</v>
      </c>
      <c r="I83" s="10">
        <f>AB51</f>
        <v>0</v>
      </c>
      <c r="J83" s="10">
        <v>14</v>
      </c>
      <c r="K83" s="1">
        <v>62</v>
      </c>
      <c r="L83" s="1">
        <v>56</v>
      </c>
      <c r="M83" s="1">
        <f>AF51</f>
        <v>0</v>
      </c>
      <c r="N83" s="1">
        <f>AG51</f>
        <v>0</v>
      </c>
      <c r="O83" s="1">
        <f>AH51</f>
        <v>0</v>
      </c>
      <c r="P83" s="1">
        <f>AI51</f>
        <v>0</v>
      </c>
      <c r="Q83" s="1">
        <v>16</v>
      </c>
      <c r="R83" s="2">
        <f>SUM(K83:Q83)</f>
        <v>134</v>
      </c>
      <c r="T83" t="s">
        <v>12</v>
      </c>
      <c r="U83" s="17" t="s">
        <v>13</v>
      </c>
      <c r="V83" s="35" t="s">
        <v>42</v>
      </c>
      <c r="W83" s="10">
        <f>D83</f>
        <v>16</v>
      </c>
      <c r="X83" s="10">
        <f t="shared" ref="X83:AB83" si="149">E83</f>
        <v>12</v>
      </c>
      <c r="Y83" s="10">
        <f t="shared" si="149"/>
        <v>0</v>
      </c>
      <c r="Z83" s="10">
        <f t="shared" si="149"/>
        <v>0</v>
      </c>
      <c r="AA83" s="10">
        <f>10+3/7</f>
        <v>10.428571428571429</v>
      </c>
      <c r="AB83" s="10">
        <f t="shared" si="149"/>
        <v>0</v>
      </c>
      <c r="AC83" s="10">
        <v>19</v>
      </c>
      <c r="AD83" s="1">
        <f>K83</f>
        <v>62</v>
      </c>
      <c r="AE83" s="1">
        <f t="shared" ref="AE83:AI83" si="150">L83</f>
        <v>56</v>
      </c>
      <c r="AF83" s="1">
        <f t="shared" si="150"/>
        <v>0</v>
      </c>
      <c r="AG83" s="1">
        <f t="shared" si="150"/>
        <v>0</v>
      </c>
      <c r="AH83" s="1">
        <f>O83+$AM$88</f>
        <v>33</v>
      </c>
      <c r="AI83" s="1">
        <f t="shared" si="150"/>
        <v>0</v>
      </c>
      <c r="AJ83" s="1">
        <f>Q83+$AM$89</f>
        <v>32</v>
      </c>
      <c r="AK83" s="2">
        <f>SUM(AD83:AJ83)</f>
        <v>183</v>
      </c>
    </row>
    <row r="84" spans="1:42" s="14" customFormat="1" x14ac:dyDescent="0.25">
      <c r="A84" t="s">
        <v>14</v>
      </c>
      <c r="B84" s="17" t="s">
        <v>37</v>
      </c>
      <c r="C84" s="22" t="s">
        <v>42</v>
      </c>
      <c r="D84" s="10">
        <f>W52</f>
        <v>0</v>
      </c>
      <c r="E84" s="10">
        <v>15</v>
      </c>
      <c r="F84" s="10">
        <f>Y52</f>
        <v>2</v>
      </c>
      <c r="G84" s="10">
        <v>15</v>
      </c>
      <c r="H84" s="10">
        <f t="shared" ref="H84:I87" si="151">AA52</f>
        <v>2</v>
      </c>
      <c r="I84" s="10">
        <f t="shared" si="151"/>
        <v>2</v>
      </c>
      <c r="J84" s="10">
        <v>2</v>
      </c>
      <c r="K84" s="1">
        <f>AD52</f>
        <v>0</v>
      </c>
      <c r="L84" s="1">
        <v>95</v>
      </c>
      <c r="M84" s="1">
        <f>AF52</f>
        <v>0</v>
      </c>
      <c r="N84" s="1">
        <v>55.5</v>
      </c>
      <c r="O84" s="1">
        <f>AH52</f>
        <v>0</v>
      </c>
      <c r="P84" s="1">
        <f>AI52</f>
        <v>0</v>
      </c>
      <c r="Q84" s="1">
        <f>AJ52</f>
        <v>0</v>
      </c>
      <c r="R84" s="2">
        <f t="shared" ref="R84" si="152">SUM(K84:Q84)</f>
        <v>150.5</v>
      </c>
      <c r="S84"/>
      <c r="T84" t="s">
        <v>14</v>
      </c>
      <c r="U84" s="17" t="s">
        <v>37</v>
      </c>
      <c r="V84" s="22" t="s">
        <v>42</v>
      </c>
      <c r="W84" s="10">
        <f t="shared" ref="W84:W96" si="153">D84</f>
        <v>0</v>
      </c>
      <c r="X84" s="10">
        <f t="shared" ref="X84:X96" si="154">E84</f>
        <v>15</v>
      </c>
      <c r="Y84" s="10">
        <f t="shared" ref="Y84:Y96" si="155">F84</f>
        <v>2</v>
      </c>
      <c r="Z84" s="10">
        <f t="shared" ref="Z84:Z96" si="156">G84</f>
        <v>15</v>
      </c>
      <c r="AA84" s="10">
        <f t="shared" ref="AA84:AA92" si="157">10+3/7</f>
        <v>10.428571428571429</v>
      </c>
      <c r="AB84" s="10">
        <f t="shared" ref="AB84:AB96" si="158">I84</f>
        <v>2</v>
      </c>
      <c r="AC84" s="10">
        <v>14</v>
      </c>
      <c r="AD84" s="1">
        <f t="shared" ref="AD84:AD96" si="159">K84</f>
        <v>0</v>
      </c>
      <c r="AE84" s="1">
        <f t="shared" ref="AE84:AE96" si="160">L84</f>
        <v>95</v>
      </c>
      <c r="AF84" s="1">
        <f t="shared" ref="AF84:AF96" si="161">M84</f>
        <v>0</v>
      </c>
      <c r="AG84" s="1">
        <f t="shared" ref="AG84:AG96" si="162">N84</f>
        <v>55.5</v>
      </c>
      <c r="AH84" s="1">
        <f t="shared" ref="AH84:AH96" si="163">O84+$AM$88</f>
        <v>33</v>
      </c>
      <c r="AI84" s="1">
        <f t="shared" ref="AI84:AI96" si="164">P84</f>
        <v>0</v>
      </c>
      <c r="AJ84" s="1">
        <f t="shared" ref="AJ84:AJ96" si="165">Q84+$AM$89</f>
        <v>16</v>
      </c>
      <c r="AK84" s="2">
        <f t="shared" ref="AK84" si="166">SUM(AD84:AJ84)</f>
        <v>199.5</v>
      </c>
      <c r="AL84" s="27"/>
      <c r="AM84"/>
      <c r="AN84"/>
      <c r="AO84"/>
      <c r="AP84"/>
    </row>
    <row r="85" spans="1:42" x14ac:dyDescent="0.25">
      <c r="A85" t="s">
        <v>15</v>
      </c>
      <c r="B85" s="17" t="s">
        <v>37</v>
      </c>
      <c r="C85" s="22" t="s">
        <v>42</v>
      </c>
      <c r="D85" s="10">
        <f>W53</f>
        <v>0</v>
      </c>
      <c r="E85" s="10">
        <v>14</v>
      </c>
      <c r="F85" s="10">
        <f>Y53</f>
        <v>2</v>
      </c>
      <c r="G85" s="10">
        <v>15</v>
      </c>
      <c r="H85" s="10">
        <f t="shared" si="151"/>
        <v>2</v>
      </c>
      <c r="I85" s="10">
        <f t="shared" si="151"/>
        <v>2</v>
      </c>
      <c r="J85" s="10">
        <v>14</v>
      </c>
      <c r="K85" s="1">
        <f>AD53</f>
        <v>0</v>
      </c>
      <c r="L85" s="1">
        <v>79</v>
      </c>
      <c r="M85" s="1">
        <f>AF53</f>
        <v>0</v>
      </c>
      <c r="N85" s="1">
        <v>55.5</v>
      </c>
      <c r="O85" s="1">
        <f t="shared" ref="O85:P87" si="167">AH53</f>
        <v>0</v>
      </c>
      <c r="P85" s="1">
        <f t="shared" si="167"/>
        <v>0</v>
      </c>
      <c r="Q85" s="1">
        <v>16</v>
      </c>
      <c r="R85" s="2">
        <f>SUM(K85:Q85)</f>
        <v>150.5</v>
      </c>
      <c r="T85" t="s">
        <v>15</v>
      </c>
      <c r="U85" s="17" t="s">
        <v>37</v>
      </c>
      <c r="V85" s="22" t="s">
        <v>42</v>
      </c>
      <c r="W85" s="10">
        <f t="shared" si="153"/>
        <v>0</v>
      </c>
      <c r="X85" s="10">
        <f t="shared" si="154"/>
        <v>14</v>
      </c>
      <c r="Y85" s="10">
        <f t="shared" si="155"/>
        <v>2</v>
      </c>
      <c r="Z85" s="10">
        <f t="shared" si="156"/>
        <v>15</v>
      </c>
      <c r="AA85" s="10">
        <f t="shared" si="157"/>
        <v>10.428571428571429</v>
      </c>
      <c r="AB85" s="10">
        <f t="shared" si="158"/>
        <v>2</v>
      </c>
      <c r="AC85" s="10">
        <v>19</v>
      </c>
      <c r="AD85" s="1">
        <f t="shared" si="159"/>
        <v>0</v>
      </c>
      <c r="AE85" s="1">
        <f t="shared" si="160"/>
        <v>79</v>
      </c>
      <c r="AF85" s="1">
        <f t="shared" si="161"/>
        <v>0</v>
      </c>
      <c r="AG85" s="1">
        <f t="shared" si="162"/>
        <v>55.5</v>
      </c>
      <c r="AH85" s="1">
        <f t="shared" si="163"/>
        <v>33</v>
      </c>
      <c r="AI85" s="1">
        <f t="shared" si="164"/>
        <v>0</v>
      </c>
      <c r="AJ85" s="1">
        <f t="shared" si="165"/>
        <v>32</v>
      </c>
      <c r="AK85" s="2">
        <f>SUM(AD85:AJ85)</f>
        <v>199.5</v>
      </c>
    </row>
    <row r="86" spans="1:42" x14ac:dyDescent="0.25">
      <c r="A86" t="s">
        <v>16</v>
      </c>
      <c r="B86" s="17" t="s">
        <v>45</v>
      </c>
      <c r="C86" s="24" t="s">
        <v>43</v>
      </c>
      <c r="D86" s="10">
        <f>W54</f>
        <v>0</v>
      </c>
      <c r="E86" s="10">
        <v>15.5</v>
      </c>
      <c r="F86" s="10">
        <v>13</v>
      </c>
      <c r="G86" s="10">
        <f>Z54</f>
        <v>2</v>
      </c>
      <c r="H86" s="10">
        <f t="shared" si="151"/>
        <v>2</v>
      </c>
      <c r="I86" s="10">
        <f t="shared" si="151"/>
        <v>2</v>
      </c>
      <c r="J86" s="10">
        <v>14</v>
      </c>
      <c r="K86" s="1">
        <f>AD54</f>
        <v>0</v>
      </c>
      <c r="L86" s="1">
        <v>104</v>
      </c>
      <c r="M86" s="1">
        <v>58</v>
      </c>
      <c r="N86" s="1">
        <f>AG54</f>
        <v>0</v>
      </c>
      <c r="O86" s="1">
        <f t="shared" si="167"/>
        <v>0</v>
      </c>
      <c r="P86" s="1">
        <f t="shared" si="167"/>
        <v>0</v>
      </c>
      <c r="Q86" s="1">
        <v>16</v>
      </c>
      <c r="R86" s="2">
        <f>SUM(K86:Q86)</f>
        <v>178</v>
      </c>
      <c r="T86" t="s">
        <v>16</v>
      </c>
      <c r="U86" s="17" t="s">
        <v>45</v>
      </c>
      <c r="V86" s="24" t="s">
        <v>43</v>
      </c>
      <c r="W86" s="10">
        <f t="shared" si="153"/>
        <v>0</v>
      </c>
      <c r="X86" s="10">
        <f t="shared" si="154"/>
        <v>15.5</v>
      </c>
      <c r="Y86" s="10">
        <f t="shared" si="155"/>
        <v>13</v>
      </c>
      <c r="Z86" s="10">
        <f t="shared" si="156"/>
        <v>2</v>
      </c>
      <c r="AA86" s="10">
        <f t="shared" si="157"/>
        <v>10.428571428571429</v>
      </c>
      <c r="AB86" s="10">
        <f t="shared" si="158"/>
        <v>2</v>
      </c>
      <c r="AC86" s="10">
        <v>19</v>
      </c>
      <c r="AD86" s="1">
        <f t="shared" si="159"/>
        <v>0</v>
      </c>
      <c r="AE86" s="1">
        <f t="shared" si="160"/>
        <v>104</v>
      </c>
      <c r="AF86" s="1">
        <f t="shared" si="161"/>
        <v>58</v>
      </c>
      <c r="AG86" s="1">
        <f t="shared" si="162"/>
        <v>0</v>
      </c>
      <c r="AH86" s="1">
        <f t="shared" si="163"/>
        <v>33</v>
      </c>
      <c r="AI86" s="1">
        <f t="shared" si="164"/>
        <v>0</v>
      </c>
      <c r="AJ86" s="1">
        <f t="shared" si="165"/>
        <v>32</v>
      </c>
      <c r="AK86" s="2">
        <f>SUM(AD86:AJ86)</f>
        <v>227</v>
      </c>
    </row>
    <row r="87" spans="1:42" x14ac:dyDescent="0.25">
      <c r="A87" t="s">
        <v>17</v>
      </c>
      <c r="B87" s="17" t="s">
        <v>45</v>
      </c>
      <c r="C87" s="22" t="s">
        <v>42</v>
      </c>
      <c r="D87" s="10">
        <f>W55</f>
        <v>0</v>
      </c>
      <c r="E87" s="10">
        <v>15.5</v>
      </c>
      <c r="F87" s="10">
        <v>13</v>
      </c>
      <c r="G87" s="10">
        <f>Z55</f>
        <v>2</v>
      </c>
      <c r="H87" s="10">
        <f t="shared" si="151"/>
        <v>2</v>
      </c>
      <c r="I87" s="10">
        <f t="shared" si="151"/>
        <v>2</v>
      </c>
      <c r="J87" s="10">
        <v>14</v>
      </c>
      <c r="K87" s="1">
        <f>AD55</f>
        <v>0</v>
      </c>
      <c r="L87" s="1">
        <v>104</v>
      </c>
      <c r="M87" s="1">
        <v>58</v>
      </c>
      <c r="N87" s="1">
        <f>AG55</f>
        <v>0</v>
      </c>
      <c r="O87" s="1">
        <f t="shared" si="167"/>
        <v>0</v>
      </c>
      <c r="P87" s="1">
        <f t="shared" si="167"/>
        <v>0</v>
      </c>
      <c r="Q87" s="1">
        <v>16</v>
      </c>
      <c r="R87" s="2">
        <f t="shared" ref="R87:R93" si="168">SUM(K87:Q87)</f>
        <v>178</v>
      </c>
      <c r="T87" t="s">
        <v>17</v>
      </c>
      <c r="U87" s="17" t="s">
        <v>45</v>
      </c>
      <c r="V87" s="22" t="s">
        <v>42</v>
      </c>
      <c r="W87" s="10">
        <f t="shared" si="153"/>
        <v>0</v>
      </c>
      <c r="X87" s="10">
        <f t="shared" si="154"/>
        <v>15.5</v>
      </c>
      <c r="Y87" s="10">
        <f t="shared" si="155"/>
        <v>13</v>
      </c>
      <c r="Z87" s="10">
        <f t="shared" si="156"/>
        <v>2</v>
      </c>
      <c r="AA87" s="10">
        <f t="shared" si="157"/>
        <v>10.428571428571429</v>
      </c>
      <c r="AB87" s="10">
        <f t="shared" si="158"/>
        <v>2</v>
      </c>
      <c r="AC87" s="10">
        <v>19</v>
      </c>
      <c r="AD87" s="1">
        <f t="shared" si="159"/>
        <v>0</v>
      </c>
      <c r="AE87" s="1">
        <f t="shared" si="160"/>
        <v>104</v>
      </c>
      <c r="AF87" s="1">
        <f t="shared" si="161"/>
        <v>58</v>
      </c>
      <c r="AG87" s="1">
        <f t="shared" si="162"/>
        <v>0</v>
      </c>
      <c r="AH87" s="1">
        <f t="shared" si="163"/>
        <v>33</v>
      </c>
      <c r="AI87" s="1">
        <f t="shared" si="164"/>
        <v>0</v>
      </c>
      <c r="AJ87" s="1">
        <f t="shared" si="165"/>
        <v>32</v>
      </c>
      <c r="AK87" s="2">
        <f t="shared" ref="AK87:AK93" si="169">SUM(AD87:AJ87)</f>
        <v>227</v>
      </c>
      <c r="AM87" t="s">
        <v>40</v>
      </c>
      <c r="AN87" t="s">
        <v>41</v>
      </c>
      <c r="AO87" t="s">
        <v>121</v>
      </c>
      <c r="AP87" t="s">
        <v>122</v>
      </c>
    </row>
    <row r="88" spans="1:42" x14ac:dyDescent="0.25">
      <c r="A88" t="s">
        <v>18</v>
      </c>
      <c r="B88" s="17" t="s">
        <v>77</v>
      </c>
      <c r="C88" s="23" t="s">
        <v>39</v>
      </c>
      <c r="D88" s="10">
        <f>W72</f>
        <v>0</v>
      </c>
      <c r="E88" s="10">
        <f t="shared" ref="E88:J88" si="170">X72</f>
        <v>11</v>
      </c>
      <c r="F88" s="10">
        <f t="shared" si="170"/>
        <v>14.846153846153847</v>
      </c>
      <c r="G88" s="10">
        <f t="shared" si="170"/>
        <v>2</v>
      </c>
      <c r="H88" s="10">
        <f t="shared" si="170"/>
        <v>2</v>
      </c>
      <c r="I88" s="10">
        <f t="shared" si="170"/>
        <v>7</v>
      </c>
      <c r="J88" s="10">
        <f t="shared" si="170"/>
        <v>2</v>
      </c>
      <c r="K88" s="1">
        <f>AD72</f>
        <v>0</v>
      </c>
      <c r="L88" s="1">
        <f t="shared" ref="L88:Q88" si="171">AE72</f>
        <v>46</v>
      </c>
      <c r="M88" s="1">
        <f t="shared" si="171"/>
        <v>125</v>
      </c>
      <c r="N88" s="1">
        <f t="shared" si="171"/>
        <v>0</v>
      </c>
      <c r="O88" s="1">
        <f t="shared" si="171"/>
        <v>0</v>
      </c>
      <c r="P88" s="1">
        <f t="shared" si="171"/>
        <v>16</v>
      </c>
      <c r="Q88" s="1">
        <f t="shared" si="171"/>
        <v>0</v>
      </c>
      <c r="R88" s="2">
        <f t="shared" si="168"/>
        <v>187</v>
      </c>
      <c r="T88" t="s">
        <v>18</v>
      </c>
      <c r="U88" s="17" t="s">
        <v>77</v>
      </c>
      <c r="V88" s="23" t="s">
        <v>39</v>
      </c>
      <c r="W88" s="10">
        <f t="shared" si="153"/>
        <v>0</v>
      </c>
      <c r="X88" s="10">
        <f t="shared" si="154"/>
        <v>11</v>
      </c>
      <c r="Y88" s="10">
        <f t="shared" si="155"/>
        <v>14.846153846153847</v>
      </c>
      <c r="Z88" s="10">
        <f t="shared" si="156"/>
        <v>2</v>
      </c>
      <c r="AA88" s="10">
        <f t="shared" si="157"/>
        <v>10.428571428571429</v>
      </c>
      <c r="AB88" s="10">
        <f t="shared" si="158"/>
        <v>7</v>
      </c>
      <c r="AC88" s="10">
        <v>14</v>
      </c>
      <c r="AD88" s="1">
        <f t="shared" si="159"/>
        <v>0</v>
      </c>
      <c r="AE88" s="1">
        <f t="shared" si="160"/>
        <v>46</v>
      </c>
      <c r="AF88" s="1">
        <f t="shared" si="161"/>
        <v>125</v>
      </c>
      <c r="AG88" s="1">
        <f t="shared" si="162"/>
        <v>0</v>
      </c>
      <c r="AH88" s="1">
        <f t="shared" si="163"/>
        <v>33</v>
      </c>
      <c r="AI88" s="1">
        <f t="shared" si="164"/>
        <v>16</v>
      </c>
      <c r="AJ88" s="1">
        <f t="shared" si="165"/>
        <v>16</v>
      </c>
      <c r="AK88" s="2">
        <f t="shared" si="169"/>
        <v>236</v>
      </c>
      <c r="AL88" s="27" t="s">
        <v>99</v>
      </c>
      <c r="AM88">
        <f>62-29</f>
        <v>33</v>
      </c>
      <c r="AN88" s="15">
        <f>AM88/16</f>
        <v>2.0625</v>
      </c>
      <c r="AO88" s="15">
        <f>AP56</f>
        <v>22.8125</v>
      </c>
      <c r="AP88" s="15">
        <f>AO88+AN88</f>
        <v>24.875</v>
      </c>
    </row>
    <row r="89" spans="1:42" x14ac:dyDescent="0.25">
      <c r="A89" t="s">
        <v>19</v>
      </c>
      <c r="B89" s="17" t="s">
        <v>77</v>
      </c>
      <c r="C89" s="23" t="s">
        <v>39</v>
      </c>
      <c r="D89" s="10">
        <f t="shared" ref="D89:D96" si="172">W73</f>
        <v>0</v>
      </c>
      <c r="E89" s="10">
        <f t="shared" ref="E89:E96" si="173">X73</f>
        <v>11</v>
      </c>
      <c r="F89" s="10">
        <f t="shared" ref="F89:F96" si="174">Y73</f>
        <v>14.846153846153847</v>
      </c>
      <c r="G89" s="10">
        <f t="shared" ref="G89:G96" si="175">Z73</f>
        <v>2</v>
      </c>
      <c r="H89" s="10">
        <f t="shared" ref="H89:H96" si="176">AA73</f>
        <v>2</v>
      </c>
      <c r="I89" s="10">
        <f t="shared" ref="I89:I96" si="177">AB73</f>
        <v>7</v>
      </c>
      <c r="J89" s="10">
        <f t="shared" ref="J89:J96" si="178">AC73</f>
        <v>2</v>
      </c>
      <c r="K89" s="1">
        <f t="shared" ref="K89:K96" si="179">AD73</f>
        <v>0</v>
      </c>
      <c r="L89" s="1">
        <f t="shared" ref="L89:L96" si="180">AE73</f>
        <v>46</v>
      </c>
      <c r="M89" s="1">
        <f t="shared" ref="M89:M96" si="181">AF73</f>
        <v>125</v>
      </c>
      <c r="N89" s="1">
        <f t="shared" ref="N89:N96" si="182">AG73</f>
        <v>0</v>
      </c>
      <c r="O89" s="1">
        <f t="shared" ref="O89:O96" si="183">AH73</f>
        <v>0</v>
      </c>
      <c r="P89" s="1">
        <f t="shared" ref="P89:P96" si="184">AI73</f>
        <v>16</v>
      </c>
      <c r="Q89" s="1">
        <f t="shared" ref="Q89:Q96" si="185">AJ73</f>
        <v>0</v>
      </c>
      <c r="R89" s="2">
        <f t="shared" si="168"/>
        <v>187</v>
      </c>
      <c r="T89" t="s">
        <v>19</v>
      </c>
      <c r="U89" s="17" t="s">
        <v>77</v>
      </c>
      <c r="V89" s="23" t="s">
        <v>39</v>
      </c>
      <c r="W89" s="10">
        <f t="shared" si="153"/>
        <v>0</v>
      </c>
      <c r="X89" s="10">
        <f t="shared" si="154"/>
        <v>11</v>
      </c>
      <c r="Y89" s="10">
        <f t="shared" si="155"/>
        <v>14.846153846153847</v>
      </c>
      <c r="Z89" s="10">
        <f t="shared" si="156"/>
        <v>2</v>
      </c>
      <c r="AA89" s="10">
        <f t="shared" si="157"/>
        <v>10.428571428571429</v>
      </c>
      <c r="AB89" s="10">
        <f t="shared" si="158"/>
        <v>7</v>
      </c>
      <c r="AC89" s="10">
        <v>14</v>
      </c>
      <c r="AD89" s="1">
        <f>K89</f>
        <v>0</v>
      </c>
      <c r="AE89" s="1">
        <f t="shared" si="160"/>
        <v>46</v>
      </c>
      <c r="AF89" s="1">
        <f t="shared" si="161"/>
        <v>125</v>
      </c>
      <c r="AG89" s="1">
        <f t="shared" si="162"/>
        <v>0</v>
      </c>
      <c r="AH89" s="1">
        <f t="shared" si="163"/>
        <v>33</v>
      </c>
      <c r="AI89" s="1">
        <f t="shared" si="164"/>
        <v>16</v>
      </c>
      <c r="AJ89" s="1">
        <f t="shared" si="165"/>
        <v>16</v>
      </c>
      <c r="AK89" s="2">
        <f t="shared" si="169"/>
        <v>236</v>
      </c>
      <c r="AL89" s="27" t="s">
        <v>44</v>
      </c>
      <c r="AM89">
        <v>16</v>
      </c>
      <c r="AN89" s="15">
        <f>AM89/16</f>
        <v>1</v>
      </c>
      <c r="AO89" s="15">
        <f>AP88</f>
        <v>24.875</v>
      </c>
      <c r="AP89" s="28">
        <f>AO89+AN89</f>
        <v>25.875</v>
      </c>
    </row>
    <row r="90" spans="1:42" x14ac:dyDescent="0.25">
      <c r="A90" t="s">
        <v>20</v>
      </c>
      <c r="B90" s="17" t="s">
        <v>77</v>
      </c>
      <c r="C90" s="23" t="s">
        <v>39</v>
      </c>
      <c r="D90" s="10">
        <f t="shared" si="172"/>
        <v>0</v>
      </c>
      <c r="E90" s="10">
        <f t="shared" si="173"/>
        <v>11</v>
      </c>
      <c r="F90" s="10">
        <f t="shared" si="174"/>
        <v>14.846153846153847</v>
      </c>
      <c r="G90" s="10">
        <f t="shared" si="175"/>
        <v>2</v>
      </c>
      <c r="H90" s="10">
        <f t="shared" si="176"/>
        <v>2</v>
      </c>
      <c r="I90" s="10">
        <f t="shared" si="177"/>
        <v>7</v>
      </c>
      <c r="J90" s="10">
        <f t="shared" si="178"/>
        <v>2</v>
      </c>
      <c r="K90" s="1">
        <f t="shared" si="179"/>
        <v>0</v>
      </c>
      <c r="L90" s="1">
        <f t="shared" si="180"/>
        <v>46</v>
      </c>
      <c r="M90" s="1">
        <f t="shared" si="181"/>
        <v>125</v>
      </c>
      <c r="N90" s="1">
        <f t="shared" si="182"/>
        <v>0</v>
      </c>
      <c r="O90" s="1">
        <f t="shared" si="183"/>
        <v>0</v>
      </c>
      <c r="P90" s="1">
        <f t="shared" si="184"/>
        <v>16</v>
      </c>
      <c r="Q90" s="1">
        <f t="shared" si="185"/>
        <v>0</v>
      </c>
      <c r="R90" s="2">
        <f t="shared" si="168"/>
        <v>187</v>
      </c>
      <c r="T90" t="s">
        <v>20</v>
      </c>
      <c r="U90" s="17" t="s">
        <v>77</v>
      </c>
      <c r="V90" s="23" t="s">
        <v>39</v>
      </c>
      <c r="W90" s="10">
        <f t="shared" si="153"/>
        <v>0</v>
      </c>
      <c r="X90" s="10">
        <f t="shared" si="154"/>
        <v>11</v>
      </c>
      <c r="Y90" s="10">
        <f t="shared" si="155"/>
        <v>14.846153846153847</v>
      </c>
      <c r="Z90" s="10">
        <f t="shared" si="156"/>
        <v>2</v>
      </c>
      <c r="AA90" s="10">
        <f t="shared" si="157"/>
        <v>10.428571428571429</v>
      </c>
      <c r="AB90" s="10">
        <f t="shared" si="158"/>
        <v>7</v>
      </c>
      <c r="AC90" s="10">
        <v>14</v>
      </c>
      <c r="AD90" s="1">
        <f t="shared" si="159"/>
        <v>0</v>
      </c>
      <c r="AE90" s="1">
        <f t="shared" si="160"/>
        <v>46</v>
      </c>
      <c r="AF90" s="1">
        <f t="shared" si="161"/>
        <v>125</v>
      </c>
      <c r="AG90" s="1">
        <f t="shared" si="162"/>
        <v>0</v>
      </c>
      <c r="AH90" s="1">
        <f t="shared" si="163"/>
        <v>33</v>
      </c>
      <c r="AI90" s="1">
        <f t="shared" si="164"/>
        <v>16</v>
      </c>
      <c r="AJ90" s="1">
        <f t="shared" si="165"/>
        <v>16</v>
      </c>
      <c r="AK90" s="2">
        <f t="shared" si="169"/>
        <v>236</v>
      </c>
    </row>
    <row r="91" spans="1:42" x14ac:dyDescent="0.25">
      <c r="A91" t="s">
        <v>21</v>
      </c>
      <c r="B91" s="17" t="s">
        <v>22</v>
      </c>
      <c r="C91" s="23" t="s">
        <v>39</v>
      </c>
      <c r="D91" s="10">
        <f t="shared" si="172"/>
        <v>0</v>
      </c>
      <c r="E91" s="10">
        <f t="shared" si="173"/>
        <v>2</v>
      </c>
      <c r="F91" s="10">
        <f t="shared" si="174"/>
        <v>13</v>
      </c>
      <c r="G91" s="10">
        <f t="shared" si="175"/>
        <v>15</v>
      </c>
      <c r="H91" s="10">
        <f t="shared" si="176"/>
        <v>2</v>
      </c>
      <c r="I91" s="10">
        <f t="shared" si="177"/>
        <v>7.6</v>
      </c>
      <c r="J91" s="10">
        <f t="shared" si="178"/>
        <v>2</v>
      </c>
      <c r="K91" s="1">
        <f t="shared" si="179"/>
        <v>0</v>
      </c>
      <c r="L91" s="1">
        <f t="shared" si="180"/>
        <v>0</v>
      </c>
      <c r="M91" s="1">
        <f t="shared" si="181"/>
        <v>81</v>
      </c>
      <c r="N91" s="1">
        <f t="shared" si="182"/>
        <v>55.5</v>
      </c>
      <c r="O91" s="1">
        <f t="shared" si="183"/>
        <v>0</v>
      </c>
      <c r="P91" s="1">
        <f t="shared" si="184"/>
        <v>19</v>
      </c>
      <c r="Q91" s="1">
        <f t="shared" si="185"/>
        <v>0</v>
      </c>
      <c r="R91" s="2">
        <f t="shared" si="168"/>
        <v>155.5</v>
      </c>
      <c r="T91" t="s">
        <v>21</v>
      </c>
      <c r="U91" s="17" t="s">
        <v>22</v>
      </c>
      <c r="V91" s="23" t="s">
        <v>39</v>
      </c>
      <c r="W91" s="10">
        <f t="shared" si="153"/>
        <v>0</v>
      </c>
      <c r="X91" s="10">
        <f t="shared" si="154"/>
        <v>2</v>
      </c>
      <c r="Y91" s="10">
        <f t="shared" si="155"/>
        <v>13</v>
      </c>
      <c r="Z91" s="10">
        <f t="shared" si="156"/>
        <v>15</v>
      </c>
      <c r="AA91" s="10">
        <f t="shared" si="157"/>
        <v>10.428571428571429</v>
      </c>
      <c r="AB91" s="10">
        <f t="shared" si="158"/>
        <v>7.6</v>
      </c>
      <c r="AC91" s="10">
        <v>14</v>
      </c>
      <c r="AD91" s="1">
        <f t="shared" si="159"/>
        <v>0</v>
      </c>
      <c r="AE91" s="1">
        <f t="shared" si="160"/>
        <v>0</v>
      </c>
      <c r="AF91" s="1">
        <f t="shared" si="161"/>
        <v>81</v>
      </c>
      <c r="AG91" s="1">
        <f t="shared" si="162"/>
        <v>55.5</v>
      </c>
      <c r="AH91" s="1">
        <f t="shared" si="163"/>
        <v>33</v>
      </c>
      <c r="AI91" s="1">
        <f t="shared" si="164"/>
        <v>19</v>
      </c>
      <c r="AJ91" s="1">
        <f t="shared" si="165"/>
        <v>16</v>
      </c>
      <c r="AK91" s="2">
        <f t="shared" si="169"/>
        <v>204.5</v>
      </c>
    </row>
    <row r="92" spans="1:42" x14ac:dyDescent="0.25">
      <c r="A92" t="s">
        <v>59</v>
      </c>
      <c r="B92" s="17" t="s">
        <v>22</v>
      </c>
      <c r="C92" s="23" t="s">
        <v>39</v>
      </c>
      <c r="D92" s="10">
        <f t="shared" si="172"/>
        <v>0</v>
      </c>
      <c r="E92" s="10">
        <f t="shared" si="173"/>
        <v>2</v>
      </c>
      <c r="F92" s="10">
        <f t="shared" si="174"/>
        <v>13</v>
      </c>
      <c r="G92" s="10">
        <f t="shared" si="175"/>
        <v>15</v>
      </c>
      <c r="H92" s="10">
        <f t="shared" si="176"/>
        <v>2</v>
      </c>
      <c r="I92" s="10">
        <f t="shared" si="177"/>
        <v>7.6</v>
      </c>
      <c r="J92" s="10">
        <f t="shared" si="178"/>
        <v>2</v>
      </c>
      <c r="K92" s="1">
        <f t="shared" si="179"/>
        <v>0</v>
      </c>
      <c r="L92" s="1">
        <f t="shared" si="180"/>
        <v>0</v>
      </c>
      <c r="M92" s="1">
        <f t="shared" si="181"/>
        <v>81</v>
      </c>
      <c r="N92" s="1">
        <f t="shared" si="182"/>
        <v>55.5</v>
      </c>
      <c r="O92" s="1">
        <f t="shared" si="183"/>
        <v>0</v>
      </c>
      <c r="P92" s="1">
        <f t="shared" si="184"/>
        <v>19</v>
      </c>
      <c r="Q92" s="1">
        <f t="shared" si="185"/>
        <v>0</v>
      </c>
      <c r="R92" s="2">
        <f t="shared" si="168"/>
        <v>155.5</v>
      </c>
      <c r="T92" t="s">
        <v>59</v>
      </c>
      <c r="U92" s="17" t="s">
        <v>22</v>
      </c>
      <c r="V92" s="23" t="s">
        <v>39</v>
      </c>
      <c r="W92" s="10">
        <f t="shared" si="153"/>
        <v>0</v>
      </c>
      <c r="X92" s="10">
        <f t="shared" si="154"/>
        <v>2</v>
      </c>
      <c r="Y92" s="10">
        <f t="shared" si="155"/>
        <v>13</v>
      </c>
      <c r="Z92" s="10">
        <f t="shared" si="156"/>
        <v>15</v>
      </c>
      <c r="AA92" s="10">
        <f t="shared" si="157"/>
        <v>10.428571428571429</v>
      </c>
      <c r="AB92" s="10">
        <f t="shared" si="158"/>
        <v>7.6</v>
      </c>
      <c r="AC92" s="10">
        <v>14</v>
      </c>
      <c r="AD92" s="1">
        <f t="shared" si="159"/>
        <v>0</v>
      </c>
      <c r="AE92" s="1">
        <f t="shared" si="160"/>
        <v>0</v>
      </c>
      <c r="AF92" s="1">
        <f t="shared" si="161"/>
        <v>81</v>
      </c>
      <c r="AG92" s="1">
        <f t="shared" si="162"/>
        <v>55.5</v>
      </c>
      <c r="AH92" s="1">
        <f t="shared" si="163"/>
        <v>33</v>
      </c>
      <c r="AI92" s="1">
        <f t="shared" si="164"/>
        <v>19</v>
      </c>
      <c r="AJ92" s="1">
        <f t="shared" si="165"/>
        <v>16</v>
      </c>
      <c r="AK92" s="2">
        <f t="shared" si="169"/>
        <v>204.5</v>
      </c>
    </row>
    <row r="93" spans="1:42" x14ac:dyDescent="0.25">
      <c r="A93" t="s">
        <v>23</v>
      </c>
      <c r="B93" s="17" t="s">
        <v>25</v>
      </c>
      <c r="C93" s="23" t="s">
        <v>39</v>
      </c>
      <c r="D93" s="10">
        <f t="shared" si="172"/>
        <v>0</v>
      </c>
      <c r="E93" s="10">
        <f t="shared" si="173"/>
        <v>2</v>
      </c>
      <c r="F93" s="10">
        <f t="shared" si="174"/>
        <v>13.4</v>
      </c>
      <c r="G93" s="10">
        <f t="shared" si="175"/>
        <v>8</v>
      </c>
      <c r="H93" s="10">
        <f t="shared" si="176"/>
        <v>3</v>
      </c>
      <c r="I93" s="10">
        <f t="shared" si="177"/>
        <v>13.181818181818182</v>
      </c>
      <c r="J93" s="10">
        <f t="shared" si="178"/>
        <v>2</v>
      </c>
      <c r="K93" s="1">
        <f t="shared" si="179"/>
        <v>0</v>
      </c>
      <c r="L93" s="1">
        <f t="shared" si="180"/>
        <v>0</v>
      </c>
      <c r="M93" s="1">
        <f t="shared" si="181"/>
        <v>108</v>
      </c>
      <c r="N93" s="1">
        <f t="shared" si="182"/>
        <v>14.5</v>
      </c>
      <c r="O93" s="1">
        <f t="shared" si="183"/>
        <v>2</v>
      </c>
      <c r="P93" s="1">
        <f t="shared" si="184"/>
        <v>61</v>
      </c>
      <c r="Q93" s="1">
        <f t="shared" si="185"/>
        <v>0</v>
      </c>
      <c r="R93" s="2">
        <f t="shared" si="168"/>
        <v>185.5</v>
      </c>
      <c r="T93" t="s">
        <v>23</v>
      </c>
      <c r="U93" s="17" t="s">
        <v>25</v>
      </c>
      <c r="V93" s="23" t="s">
        <v>39</v>
      </c>
      <c r="W93" s="10">
        <f t="shared" si="153"/>
        <v>0</v>
      </c>
      <c r="X93" s="10">
        <f t="shared" si="154"/>
        <v>2</v>
      </c>
      <c r="Y93" s="10">
        <f t="shared" si="155"/>
        <v>13.4</v>
      </c>
      <c r="Z93" s="10">
        <f t="shared" si="156"/>
        <v>8</v>
      </c>
      <c r="AA93" s="10">
        <f>10+5/7</f>
        <v>10.714285714285714</v>
      </c>
      <c r="AB93" s="10">
        <f t="shared" si="158"/>
        <v>13.181818181818182</v>
      </c>
      <c r="AC93" s="10">
        <v>14</v>
      </c>
      <c r="AD93" s="1">
        <f t="shared" si="159"/>
        <v>0</v>
      </c>
      <c r="AE93" s="1">
        <f t="shared" si="160"/>
        <v>0</v>
      </c>
      <c r="AF93" s="1">
        <f t="shared" si="161"/>
        <v>108</v>
      </c>
      <c r="AG93" s="1">
        <f t="shared" si="162"/>
        <v>14.5</v>
      </c>
      <c r="AH93" s="1">
        <f t="shared" si="163"/>
        <v>35</v>
      </c>
      <c r="AI93" s="1">
        <f t="shared" si="164"/>
        <v>61</v>
      </c>
      <c r="AJ93" s="1">
        <f t="shared" si="165"/>
        <v>16</v>
      </c>
      <c r="AK93" s="2">
        <f t="shared" si="169"/>
        <v>234.5</v>
      </c>
    </row>
    <row r="94" spans="1:42" x14ac:dyDescent="0.25">
      <c r="A94" t="s">
        <v>24</v>
      </c>
      <c r="B94" s="17" t="s">
        <v>25</v>
      </c>
      <c r="C94" s="39"/>
      <c r="D94" s="10">
        <f t="shared" si="172"/>
        <v>0</v>
      </c>
      <c r="E94" s="10">
        <f t="shared" si="173"/>
        <v>4</v>
      </c>
      <c r="F94" s="10">
        <f t="shared" si="174"/>
        <v>13</v>
      </c>
      <c r="G94" s="10">
        <f t="shared" si="175"/>
        <v>7</v>
      </c>
      <c r="H94" s="10">
        <f t="shared" si="176"/>
        <v>5</v>
      </c>
      <c r="I94" s="10">
        <f t="shared" si="177"/>
        <v>13</v>
      </c>
      <c r="J94" s="10">
        <f t="shared" si="178"/>
        <v>2</v>
      </c>
      <c r="K94" s="1">
        <f t="shared" si="179"/>
        <v>0</v>
      </c>
      <c r="L94" s="1">
        <f t="shared" si="180"/>
        <v>6</v>
      </c>
      <c r="M94" s="1">
        <f t="shared" si="181"/>
        <v>104</v>
      </c>
      <c r="N94" s="1">
        <f t="shared" si="182"/>
        <v>10.5</v>
      </c>
      <c r="O94" s="1">
        <f t="shared" si="183"/>
        <v>7</v>
      </c>
      <c r="P94" s="1">
        <f t="shared" si="184"/>
        <v>59</v>
      </c>
      <c r="Q94" s="1">
        <f t="shared" si="185"/>
        <v>0</v>
      </c>
      <c r="R94" s="2">
        <f>SUM(K94:Q94)</f>
        <v>186.5</v>
      </c>
      <c r="T94" t="s">
        <v>24</v>
      </c>
      <c r="U94" s="17" t="s">
        <v>25</v>
      </c>
      <c r="V94" s="39"/>
      <c r="W94" s="10">
        <f t="shared" si="153"/>
        <v>0</v>
      </c>
      <c r="X94" s="10">
        <f t="shared" si="154"/>
        <v>4</v>
      </c>
      <c r="Y94" s="10">
        <f t="shared" si="155"/>
        <v>13</v>
      </c>
      <c r="Z94" s="10">
        <f t="shared" si="156"/>
        <v>7</v>
      </c>
      <c r="AA94" s="10">
        <f>13+7/10</f>
        <v>13.7</v>
      </c>
      <c r="AB94" s="10">
        <f t="shared" si="158"/>
        <v>13</v>
      </c>
      <c r="AC94" s="10">
        <v>14</v>
      </c>
      <c r="AD94" s="1">
        <f t="shared" si="159"/>
        <v>0</v>
      </c>
      <c r="AE94" s="1">
        <f t="shared" si="160"/>
        <v>6</v>
      </c>
      <c r="AF94" s="1">
        <f t="shared" si="161"/>
        <v>104</v>
      </c>
      <c r="AG94" s="1">
        <f t="shared" si="162"/>
        <v>10.5</v>
      </c>
      <c r="AH94" s="1">
        <f t="shared" si="163"/>
        <v>40</v>
      </c>
      <c r="AI94" s="1">
        <f t="shared" si="164"/>
        <v>59</v>
      </c>
      <c r="AJ94" s="1">
        <f t="shared" si="165"/>
        <v>16</v>
      </c>
      <c r="AK94" s="2">
        <f>SUM(AD94:AJ94)</f>
        <v>235.5</v>
      </c>
    </row>
    <row r="95" spans="1:42" x14ac:dyDescent="0.25">
      <c r="A95" t="s">
        <v>26</v>
      </c>
      <c r="B95" s="17" t="s">
        <v>25</v>
      </c>
      <c r="C95" s="40" t="s">
        <v>155</v>
      </c>
      <c r="D95" s="10">
        <f t="shared" si="172"/>
        <v>0</v>
      </c>
      <c r="E95" s="10">
        <f t="shared" si="173"/>
        <v>3</v>
      </c>
      <c r="F95" s="10">
        <f t="shared" si="174"/>
        <v>13</v>
      </c>
      <c r="G95" s="10">
        <f t="shared" si="175"/>
        <v>7.2</v>
      </c>
      <c r="H95" s="10">
        <f t="shared" si="176"/>
        <v>3</v>
      </c>
      <c r="I95" s="10">
        <f t="shared" si="177"/>
        <v>13.545454545454545</v>
      </c>
      <c r="J95" s="10">
        <f t="shared" si="178"/>
        <v>2</v>
      </c>
      <c r="K95" s="1">
        <f t="shared" si="179"/>
        <v>0</v>
      </c>
      <c r="L95" s="1">
        <f t="shared" si="180"/>
        <v>3</v>
      </c>
      <c r="M95" s="1">
        <f t="shared" si="181"/>
        <v>104</v>
      </c>
      <c r="N95" s="1">
        <f t="shared" si="182"/>
        <v>11</v>
      </c>
      <c r="O95" s="1">
        <f t="shared" si="183"/>
        <v>2</v>
      </c>
      <c r="P95" s="1">
        <f t="shared" si="184"/>
        <v>65</v>
      </c>
      <c r="Q95" s="1">
        <f t="shared" si="185"/>
        <v>0</v>
      </c>
      <c r="R95" s="2">
        <f>SUM(K95:Q95)</f>
        <v>185</v>
      </c>
      <c r="T95" t="s">
        <v>26</v>
      </c>
      <c r="U95" s="17" t="s">
        <v>25</v>
      </c>
      <c r="V95" s="40" t="s">
        <v>155</v>
      </c>
      <c r="W95" s="10">
        <f t="shared" si="153"/>
        <v>0</v>
      </c>
      <c r="X95" s="10">
        <f t="shared" si="154"/>
        <v>3</v>
      </c>
      <c r="Y95" s="10">
        <f t="shared" si="155"/>
        <v>13</v>
      </c>
      <c r="Z95" s="10">
        <f t="shared" si="156"/>
        <v>7.2</v>
      </c>
      <c r="AA95" s="10">
        <f>14+3/12</f>
        <v>14.25</v>
      </c>
      <c r="AB95" s="10">
        <f t="shared" si="158"/>
        <v>13.545454545454545</v>
      </c>
      <c r="AC95" s="10">
        <v>14</v>
      </c>
      <c r="AD95" s="1">
        <f t="shared" si="159"/>
        <v>0</v>
      </c>
      <c r="AE95" s="1">
        <f t="shared" si="160"/>
        <v>3</v>
      </c>
      <c r="AF95" s="1">
        <f t="shared" si="161"/>
        <v>104</v>
      </c>
      <c r="AG95" s="1">
        <f t="shared" si="162"/>
        <v>11</v>
      </c>
      <c r="AH95" s="1">
        <f t="shared" si="163"/>
        <v>35</v>
      </c>
      <c r="AI95" s="1">
        <f t="shared" si="164"/>
        <v>65</v>
      </c>
      <c r="AJ95" s="1">
        <f t="shared" si="165"/>
        <v>16</v>
      </c>
      <c r="AK95" s="2">
        <f>SUM(AD95:AJ95)</f>
        <v>234</v>
      </c>
    </row>
    <row r="96" spans="1:42" x14ac:dyDescent="0.25">
      <c r="A96" t="s">
        <v>27</v>
      </c>
      <c r="B96" s="17" t="s">
        <v>25</v>
      </c>
      <c r="C96" s="22" t="s">
        <v>42</v>
      </c>
      <c r="D96" s="10">
        <f t="shared" si="172"/>
        <v>0</v>
      </c>
      <c r="E96" s="10">
        <f t="shared" si="173"/>
        <v>3</v>
      </c>
      <c r="F96" s="10">
        <f t="shared" si="174"/>
        <v>9.4285714285714288</v>
      </c>
      <c r="G96" s="10">
        <f t="shared" si="175"/>
        <v>8</v>
      </c>
      <c r="H96" s="10">
        <f t="shared" si="176"/>
        <v>4</v>
      </c>
      <c r="I96" s="10">
        <f t="shared" si="177"/>
        <v>14.076923076923077</v>
      </c>
      <c r="J96" s="10">
        <f t="shared" si="178"/>
        <v>2</v>
      </c>
      <c r="K96" s="1">
        <f t="shared" si="179"/>
        <v>0</v>
      </c>
      <c r="L96" s="1">
        <f t="shared" si="180"/>
        <v>3</v>
      </c>
      <c r="M96" s="1">
        <f t="shared" si="181"/>
        <v>52</v>
      </c>
      <c r="N96" s="1">
        <f t="shared" si="182"/>
        <v>14.5</v>
      </c>
      <c r="O96" s="1">
        <f t="shared" si="183"/>
        <v>4</v>
      </c>
      <c r="P96" s="1">
        <f t="shared" si="184"/>
        <v>71</v>
      </c>
      <c r="Q96" s="1">
        <f t="shared" si="185"/>
        <v>0</v>
      </c>
      <c r="R96" s="2">
        <f t="shared" ref="R96" si="186">SUM(K96:Q96)</f>
        <v>144.5</v>
      </c>
      <c r="T96" t="s">
        <v>27</v>
      </c>
      <c r="U96" s="17" t="s">
        <v>25</v>
      </c>
      <c r="V96" s="22" t="s">
        <v>42</v>
      </c>
      <c r="W96" s="10">
        <f t="shared" si="153"/>
        <v>0</v>
      </c>
      <c r="X96" s="10">
        <f t="shared" si="154"/>
        <v>3</v>
      </c>
      <c r="Y96" s="10">
        <f t="shared" si="155"/>
        <v>9.4285714285714288</v>
      </c>
      <c r="Z96" s="10">
        <f t="shared" si="156"/>
        <v>8</v>
      </c>
      <c r="AA96" s="10">
        <f>14+9/12</f>
        <v>14.75</v>
      </c>
      <c r="AB96" s="10">
        <f t="shared" si="158"/>
        <v>14.076923076923077</v>
      </c>
      <c r="AC96" s="10">
        <v>14</v>
      </c>
      <c r="AD96" s="1">
        <f t="shared" si="159"/>
        <v>0</v>
      </c>
      <c r="AE96" s="1">
        <f t="shared" si="160"/>
        <v>3</v>
      </c>
      <c r="AF96" s="1">
        <f t="shared" si="161"/>
        <v>52</v>
      </c>
      <c r="AG96" s="1">
        <f t="shared" si="162"/>
        <v>14.5</v>
      </c>
      <c r="AH96" s="1">
        <f t="shared" si="163"/>
        <v>37</v>
      </c>
      <c r="AI96" s="1">
        <f t="shared" si="164"/>
        <v>71</v>
      </c>
      <c r="AJ96" s="1">
        <f t="shared" si="165"/>
        <v>16</v>
      </c>
      <c r="AK96" s="2">
        <f t="shared" ref="AK96" si="187">SUM(AD96:AJ96)</f>
        <v>193.5</v>
      </c>
    </row>
  </sheetData>
  <mergeCells count="1">
    <mergeCell ref="U1:AC1"/>
  </mergeCells>
  <phoneticPr fontId="6" type="noConversion"/>
  <conditionalFormatting sqref="D3:J16">
    <cfRule type="colorScale" priority="31">
      <colorScale>
        <cfvo type="min"/>
        <cfvo type="max"/>
        <color rgb="FFFCFCFF"/>
        <color rgb="FF63BE7B"/>
      </colorScale>
    </cfRule>
  </conditionalFormatting>
  <conditionalFormatting sqref="K3:Q16">
    <cfRule type="colorScale" priority="33">
      <colorScale>
        <cfvo type="min"/>
        <cfvo type="max"/>
        <color rgb="FFFCFCFF"/>
        <color rgb="FF63BE7B"/>
      </colorScale>
    </cfRule>
  </conditionalFormatting>
  <conditionalFormatting sqref="R3:R16">
    <cfRule type="colorScale" priority="34">
      <colorScale>
        <cfvo type="min"/>
        <cfvo type="max"/>
        <color rgb="FFFCFCFF"/>
        <color rgb="FF63BE7B"/>
      </colorScale>
    </cfRule>
  </conditionalFormatting>
  <conditionalFormatting sqref="D19:J32">
    <cfRule type="colorScale" priority="35">
      <colorScale>
        <cfvo type="min"/>
        <cfvo type="max"/>
        <color rgb="FFFFEF9C"/>
        <color rgb="FF63BE7B"/>
      </colorScale>
    </cfRule>
  </conditionalFormatting>
  <conditionalFormatting sqref="K19:Q32">
    <cfRule type="colorScale" priority="37">
      <colorScale>
        <cfvo type="min"/>
        <cfvo type="max"/>
        <color rgb="FFFCFCFF"/>
        <color rgb="FF63BE7B"/>
      </colorScale>
    </cfRule>
  </conditionalFormatting>
  <conditionalFormatting sqref="W19:AC32">
    <cfRule type="colorScale" priority="38">
      <colorScale>
        <cfvo type="min"/>
        <cfvo type="max"/>
        <color rgb="FFFFEF9C"/>
        <color rgb="FF63BE7B"/>
      </colorScale>
    </cfRule>
  </conditionalFormatting>
  <conditionalFormatting sqref="AD19:AJ32">
    <cfRule type="colorScale" priority="40">
      <colorScale>
        <cfvo type="min"/>
        <cfvo type="max"/>
        <color rgb="FFFCFCFF"/>
        <color rgb="FF63BE7B"/>
      </colorScale>
    </cfRule>
  </conditionalFormatting>
  <conditionalFormatting sqref="W51:AC64">
    <cfRule type="colorScale" priority="41">
      <colorScale>
        <cfvo type="min"/>
        <cfvo type="max"/>
        <color rgb="FFFFEF9C"/>
        <color rgb="FF63BE7B"/>
      </colorScale>
    </cfRule>
  </conditionalFormatting>
  <conditionalFormatting sqref="AD51:AJ64">
    <cfRule type="colorScale" priority="43">
      <colorScale>
        <cfvo type="min"/>
        <cfvo type="max"/>
        <color rgb="FFFCFCFF"/>
        <color rgb="FF63BE7B"/>
      </colorScale>
    </cfRule>
  </conditionalFormatting>
  <conditionalFormatting sqref="D35:J48">
    <cfRule type="colorScale" priority="47">
      <colorScale>
        <cfvo type="min"/>
        <cfvo type="max"/>
        <color rgb="FFFFEF9C"/>
        <color rgb="FF63BE7B"/>
      </colorScale>
    </cfRule>
  </conditionalFormatting>
  <conditionalFormatting sqref="K35:Q48">
    <cfRule type="colorScale" priority="49">
      <colorScale>
        <cfvo type="min"/>
        <cfvo type="max"/>
        <color rgb="FFFCFCFF"/>
        <color rgb="FF63BE7B"/>
      </colorScale>
    </cfRule>
  </conditionalFormatting>
  <conditionalFormatting sqref="W35:AC48">
    <cfRule type="colorScale" priority="50">
      <colorScale>
        <cfvo type="min"/>
        <cfvo type="max"/>
        <color rgb="FFFFEF9C"/>
        <color rgb="FF63BE7B"/>
      </colorScale>
    </cfRule>
  </conditionalFormatting>
  <conditionalFormatting sqref="AD35:AJ48">
    <cfRule type="colorScale" priority="52">
      <colorScale>
        <cfvo type="min"/>
        <cfvo type="max"/>
        <color rgb="FFFCFCFF"/>
        <color rgb="FF63BE7B"/>
      </colorScale>
    </cfRule>
  </conditionalFormatting>
  <conditionalFormatting sqref="W83:AC96">
    <cfRule type="colorScale" priority="16">
      <colorScale>
        <cfvo type="min"/>
        <cfvo type="max"/>
        <color rgb="FFFFEF9C"/>
        <color rgb="FF63BE7B"/>
      </colorScale>
    </cfRule>
  </conditionalFormatting>
  <conditionalFormatting sqref="AD83:AJ96">
    <cfRule type="colorScale" priority="18">
      <colorScale>
        <cfvo type="min"/>
        <cfvo type="max"/>
        <color rgb="FFFCFCFF"/>
        <color rgb="FF63BE7B"/>
      </colorScale>
    </cfRule>
  </conditionalFormatting>
  <conditionalFormatting sqref="D83:J96">
    <cfRule type="colorScale" priority="13">
      <colorScale>
        <cfvo type="min"/>
        <cfvo type="max"/>
        <color rgb="FFFFEF9C"/>
        <color rgb="FF63BE7B"/>
      </colorScale>
    </cfRule>
  </conditionalFormatting>
  <conditionalFormatting sqref="K83:Q96">
    <cfRule type="colorScale" priority="15">
      <colorScale>
        <cfvo type="min"/>
        <cfvo type="max"/>
        <color rgb="FFFCFCFF"/>
        <color rgb="FF63BE7B"/>
      </colorScale>
    </cfRule>
  </conditionalFormatting>
  <conditionalFormatting sqref="D51:J64">
    <cfRule type="colorScale" priority="9">
      <colorScale>
        <cfvo type="min"/>
        <cfvo type="max"/>
        <color rgb="FFFFEF9C"/>
        <color rgb="FF63BE7B"/>
      </colorScale>
    </cfRule>
  </conditionalFormatting>
  <conditionalFormatting sqref="K51:Q64">
    <cfRule type="colorScale" priority="10">
      <colorScale>
        <cfvo type="min"/>
        <cfvo type="max"/>
        <color rgb="FFFCFCFF"/>
        <color rgb="FF63BE7B"/>
      </colorScale>
    </cfRule>
  </conditionalFormatting>
  <conditionalFormatting sqref="W67:AC80">
    <cfRule type="colorScale" priority="3">
      <colorScale>
        <cfvo type="min"/>
        <cfvo type="max"/>
        <color rgb="FFFFEF9C"/>
        <color rgb="FF63BE7B"/>
      </colorScale>
    </cfRule>
  </conditionalFormatting>
  <conditionalFormatting sqref="AD67:AJ80">
    <cfRule type="colorScale" priority="4">
      <colorScale>
        <cfvo type="min"/>
        <cfvo type="max"/>
        <color rgb="FFFCFCFF"/>
        <color rgb="FF63BE7B"/>
      </colorScale>
    </cfRule>
  </conditionalFormatting>
  <conditionalFormatting sqref="D67:J80">
    <cfRule type="colorScale" priority="1">
      <colorScale>
        <cfvo type="min"/>
        <cfvo type="max"/>
        <color rgb="FFFFEF9C"/>
        <color rgb="FF63BE7B"/>
      </colorScale>
    </cfRule>
  </conditionalFormatting>
  <conditionalFormatting sqref="K67:Q80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45076-C4A9-421C-ADA0-774AD677BC9B}">
  <sheetPr>
    <tabColor theme="7" tint="0.79998168889431442"/>
  </sheetPr>
  <dimension ref="A1:X19"/>
  <sheetViews>
    <sheetView workbookViewId="0">
      <selection activeCell="L4" sqref="L4"/>
    </sheetView>
  </sheetViews>
  <sheetFormatPr baseColWidth="10" defaultRowHeight="15" x14ac:dyDescent="0.25"/>
  <cols>
    <col min="1" max="1" width="5.140625" bestFit="1" customWidth="1"/>
    <col min="2" max="2" width="9.140625" bestFit="1" customWidth="1"/>
    <col min="3" max="3" width="4.42578125" bestFit="1" customWidth="1"/>
    <col min="4" max="10" width="4.5703125" bestFit="1" customWidth="1"/>
    <col min="11" max="11" width="7.28515625" style="1" bestFit="1" customWidth="1"/>
    <col min="12" max="20" width="11.42578125" style="1"/>
  </cols>
  <sheetData>
    <row r="1" spans="1:24" x14ac:dyDescent="0.25">
      <c r="K1" s="2">
        <f>K2*1.2</f>
        <v>611990.56800000009</v>
      </c>
    </row>
    <row r="2" spans="1:24" x14ac:dyDescent="0.25">
      <c r="B2" s="1"/>
      <c r="D2" s="1"/>
      <c r="E2" s="1"/>
      <c r="F2" s="1"/>
      <c r="G2" s="1"/>
      <c r="H2" s="1"/>
      <c r="I2" s="1"/>
      <c r="J2" s="1"/>
      <c r="K2" s="12">
        <f>SUM(K4:K19)</f>
        <v>509992.14000000007</v>
      </c>
      <c r="L2" s="19">
        <f>SUM(L4:L19)</f>
        <v>53616</v>
      </c>
      <c r="M2" s="19">
        <f t="shared" ref="M2:T2" si="0">SUM(M4:M19)</f>
        <v>51845</v>
      </c>
      <c r="N2" s="19">
        <f t="shared" si="0"/>
        <v>94483</v>
      </c>
      <c r="O2" s="19">
        <f t="shared" si="0"/>
        <v>121945</v>
      </c>
      <c r="P2" s="19">
        <f t="shared" si="0"/>
        <v>124900</v>
      </c>
      <c r="Q2" s="19">
        <f t="shared" si="0"/>
        <v>111319</v>
      </c>
      <c r="R2" s="19">
        <f t="shared" si="0"/>
        <v>102366</v>
      </c>
      <c r="S2" s="19">
        <f t="shared" si="0"/>
        <v>84318</v>
      </c>
      <c r="T2" s="19">
        <f t="shared" si="0"/>
        <v>74487</v>
      </c>
      <c r="V2" t="s">
        <v>57</v>
      </c>
      <c r="X2" t="s">
        <v>58</v>
      </c>
    </row>
    <row r="3" spans="1:24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18" t="s">
        <v>48</v>
      </c>
      <c r="M3" s="18" t="s">
        <v>49</v>
      </c>
      <c r="N3" s="18" t="s">
        <v>50</v>
      </c>
      <c r="O3" s="18" t="s">
        <v>51</v>
      </c>
      <c r="P3" s="18" t="s">
        <v>52</v>
      </c>
      <c r="Q3" s="18" t="s">
        <v>53</v>
      </c>
      <c r="R3" s="18" t="s">
        <v>54</v>
      </c>
      <c r="S3" s="18" t="s">
        <v>55</v>
      </c>
      <c r="T3" s="18" t="s">
        <v>56</v>
      </c>
    </row>
    <row r="4" spans="1:24" x14ac:dyDescent="0.25">
      <c r="A4" t="s">
        <v>12</v>
      </c>
      <c r="B4" s="17" t="s">
        <v>13</v>
      </c>
      <c r="C4" s="4"/>
      <c r="D4" s="10">
        <v>16</v>
      </c>
      <c r="E4" s="5">
        <v>12</v>
      </c>
      <c r="F4" s="10">
        <v>0</v>
      </c>
      <c r="G4" s="5">
        <v>0</v>
      </c>
      <c r="H4" s="10">
        <v>0</v>
      </c>
      <c r="I4" s="5">
        <v>0</v>
      </c>
      <c r="J4" s="10">
        <v>19</v>
      </c>
      <c r="K4" s="6">
        <f>(31720+3505)*1.06</f>
        <v>37338.5</v>
      </c>
      <c r="L4" s="19">
        <v>13120</v>
      </c>
      <c r="M4" s="19">
        <v>13873</v>
      </c>
      <c r="N4" s="19">
        <v>12888</v>
      </c>
      <c r="O4" s="19">
        <v>12332</v>
      </c>
      <c r="P4" s="19">
        <v>11016</v>
      </c>
      <c r="Q4" s="19">
        <v>10934</v>
      </c>
      <c r="R4" s="19">
        <v>10197</v>
      </c>
      <c r="S4" s="19">
        <v>7849</v>
      </c>
      <c r="T4" s="19">
        <v>7669</v>
      </c>
    </row>
    <row r="5" spans="1:24" x14ac:dyDescent="0.25">
      <c r="A5" t="s">
        <v>14</v>
      </c>
      <c r="B5" s="17" t="s">
        <v>46</v>
      </c>
      <c r="C5" s="7"/>
      <c r="D5" s="9">
        <v>0</v>
      </c>
      <c r="E5" s="8">
        <v>15</v>
      </c>
      <c r="F5" s="9">
        <v>2</v>
      </c>
      <c r="G5" s="8">
        <v>14</v>
      </c>
      <c r="H5" s="9">
        <v>2</v>
      </c>
      <c r="I5" s="8">
        <v>2</v>
      </c>
      <c r="J5" s="9">
        <v>19</v>
      </c>
      <c r="K5" s="6">
        <f>(26960+5805)*1.06</f>
        <v>34730.9</v>
      </c>
      <c r="L5" s="19">
        <v>9734</v>
      </c>
      <c r="M5" s="19">
        <v>9422</v>
      </c>
      <c r="N5" s="19">
        <v>8981</v>
      </c>
      <c r="O5" s="19">
        <v>7707</v>
      </c>
      <c r="P5" s="19">
        <v>5864</v>
      </c>
      <c r="Q5" s="19">
        <v>4591</v>
      </c>
      <c r="R5" s="19">
        <v>4653</v>
      </c>
      <c r="S5" s="19">
        <v>4137</v>
      </c>
      <c r="T5" s="19">
        <v>4203</v>
      </c>
    </row>
    <row r="6" spans="1:24" x14ac:dyDescent="0.25">
      <c r="A6" t="s">
        <v>15</v>
      </c>
      <c r="B6" s="17" t="s">
        <v>46</v>
      </c>
      <c r="C6" s="7"/>
      <c r="D6" s="9">
        <v>0</v>
      </c>
      <c r="E6" s="8">
        <v>15</v>
      </c>
      <c r="F6" s="9">
        <v>2</v>
      </c>
      <c r="G6" s="8">
        <v>14</v>
      </c>
      <c r="H6" s="9">
        <v>2</v>
      </c>
      <c r="I6" s="8">
        <v>2</v>
      </c>
      <c r="J6" s="9">
        <v>19</v>
      </c>
      <c r="K6" s="6">
        <f>(26960+5805)*1.06</f>
        <v>34730.9</v>
      </c>
      <c r="L6" s="19">
        <v>9734</v>
      </c>
      <c r="M6" s="19">
        <v>9422</v>
      </c>
      <c r="N6" s="19">
        <v>8981</v>
      </c>
      <c r="O6" s="19">
        <v>7707</v>
      </c>
      <c r="P6" s="19">
        <v>5864</v>
      </c>
      <c r="Q6" s="19">
        <v>4591</v>
      </c>
      <c r="R6" s="19">
        <v>4653</v>
      </c>
      <c r="S6" s="19">
        <v>4137</v>
      </c>
      <c r="T6" s="19">
        <v>4203</v>
      </c>
    </row>
    <row r="7" spans="1:24" x14ac:dyDescent="0.25">
      <c r="A7" t="s">
        <v>16</v>
      </c>
      <c r="B7" s="17" t="s">
        <v>37</v>
      </c>
      <c r="C7" s="7"/>
      <c r="D7" s="9">
        <v>0</v>
      </c>
      <c r="E7" s="8">
        <v>15</v>
      </c>
      <c r="F7" s="9">
        <v>2</v>
      </c>
      <c r="G7" s="8">
        <v>2</v>
      </c>
      <c r="H7" s="9">
        <v>2</v>
      </c>
      <c r="I7" s="8">
        <v>2</v>
      </c>
      <c r="J7" s="9">
        <v>19</v>
      </c>
      <c r="K7" s="6">
        <f>(26960)*1.06</f>
        <v>28577.600000000002</v>
      </c>
      <c r="L7" s="19">
        <v>4786</v>
      </c>
      <c r="M7" s="19">
        <v>4048</v>
      </c>
      <c r="N7" s="19">
        <v>3400</v>
      </c>
      <c r="O7" s="19">
        <v>3024</v>
      </c>
      <c r="P7" s="19">
        <v>2479</v>
      </c>
      <c r="Q7" s="19">
        <v>2067</v>
      </c>
      <c r="R7" s="19">
        <v>2182</v>
      </c>
      <c r="S7" s="19">
        <v>1603</v>
      </c>
      <c r="T7" s="19">
        <v>1537</v>
      </c>
    </row>
    <row r="8" spans="1:24" x14ac:dyDescent="0.25">
      <c r="A8" t="s">
        <v>17</v>
      </c>
      <c r="B8" s="17" t="s">
        <v>45</v>
      </c>
      <c r="C8" s="7"/>
      <c r="D8" s="9">
        <v>0</v>
      </c>
      <c r="E8" s="8">
        <v>14</v>
      </c>
      <c r="F8" s="9">
        <v>13.5</v>
      </c>
      <c r="G8" s="8">
        <v>2</v>
      </c>
      <c r="H8" s="9">
        <v>2</v>
      </c>
      <c r="I8" s="8">
        <v>2</v>
      </c>
      <c r="J8" s="9">
        <v>14</v>
      </c>
      <c r="K8" s="6">
        <f>(18370+9238)*1.04</f>
        <v>28712.32</v>
      </c>
      <c r="L8" s="19">
        <v>8121</v>
      </c>
      <c r="M8" s="19">
        <v>7540</v>
      </c>
      <c r="N8" s="19">
        <v>7324</v>
      </c>
      <c r="O8" s="19">
        <v>6853</v>
      </c>
      <c r="P8" s="19">
        <v>7089</v>
      </c>
      <c r="Q8" s="19">
        <v>6241</v>
      </c>
      <c r="R8" s="19">
        <v>4803</v>
      </c>
      <c r="S8" s="19">
        <v>3756</v>
      </c>
      <c r="T8" s="19">
        <v>3244</v>
      </c>
    </row>
    <row r="9" spans="1:24" x14ac:dyDescent="0.25">
      <c r="A9" t="s">
        <v>18</v>
      </c>
      <c r="B9" s="17" t="s">
        <v>45</v>
      </c>
      <c r="C9" s="7"/>
      <c r="D9" s="9">
        <v>0</v>
      </c>
      <c r="E9" s="8">
        <v>14</v>
      </c>
      <c r="F9" s="9">
        <v>13.5</v>
      </c>
      <c r="G9" s="8">
        <v>2</v>
      </c>
      <c r="H9" s="9">
        <v>2</v>
      </c>
      <c r="I9" s="8">
        <v>2</v>
      </c>
      <c r="J9" s="9">
        <v>14</v>
      </c>
      <c r="K9" s="6">
        <f>(18370+9238)*1.04</f>
        <v>28712.32</v>
      </c>
      <c r="L9" s="19">
        <v>8121</v>
      </c>
      <c r="M9" s="19">
        <v>7540</v>
      </c>
      <c r="N9" s="19">
        <v>7324</v>
      </c>
      <c r="O9" s="19">
        <v>6853</v>
      </c>
      <c r="P9" s="19">
        <v>7089</v>
      </c>
      <c r="Q9" s="19">
        <v>6241</v>
      </c>
      <c r="R9" s="19">
        <v>4803</v>
      </c>
      <c r="S9" s="19">
        <v>3756</v>
      </c>
      <c r="T9" s="19">
        <v>3244</v>
      </c>
    </row>
    <row r="10" spans="1:24" x14ac:dyDescent="0.25">
      <c r="A10" t="s">
        <v>20</v>
      </c>
      <c r="B10" s="17" t="s">
        <v>47</v>
      </c>
      <c r="C10" s="7"/>
      <c r="D10" s="9">
        <v>0</v>
      </c>
      <c r="E10" s="8">
        <v>11</v>
      </c>
      <c r="F10" s="9">
        <v>15</v>
      </c>
      <c r="G10" s="8">
        <v>2</v>
      </c>
      <c r="H10" s="9">
        <v>11</v>
      </c>
      <c r="I10" s="8">
        <v>7</v>
      </c>
      <c r="J10" s="9">
        <v>14</v>
      </c>
      <c r="K10" s="6">
        <f>(32580+2045+305+245)*1.04</f>
        <v>36582</v>
      </c>
      <c r="L10" s="19"/>
      <c r="M10" s="19"/>
      <c r="N10" s="19">
        <v>9117</v>
      </c>
      <c r="O10" s="19">
        <v>8886</v>
      </c>
      <c r="P10" s="19">
        <v>8618</v>
      </c>
      <c r="Q10" s="19">
        <v>7081</v>
      </c>
      <c r="R10" s="19">
        <v>6400</v>
      </c>
      <c r="S10" s="19">
        <v>4846</v>
      </c>
      <c r="T10" s="19">
        <v>3851</v>
      </c>
    </row>
    <row r="11" spans="1:24" x14ac:dyDescent="0.25">
      <c r="A11" t="s">
        <v>21</v>
      </c>
      <c r="B11" s="17" t="s">
        <v>47</v>
      </c>
      <c r="C11" s="7"/>
      <c r="D11" s="9">
        <v>0</v>
      </c>
      <c r="E11" s="8">
        <v>11</v>
      </c>
      <c r="F11" s="9">
        <v>15</v>
      </c>
      <c r="G11" s="8">
        <v>2</v>
      </c>
      <c r="H11" s="9">
        <v>11</v>
      </c>
      <c r="I11" s="8">
        <v>7</v>
      </c>
      <c r="J11" s="9">
        <v>14</v>
      </c>
      <c r="K11" s="6">
        <f>(32580+2045+305+245)*1.04</f>
        <v>36582</v>
      </c>
      <c r="L11" s="19"/>
      <c r="M11" s="19"/>
      <c r="N11" s="19">
        <v>9117</v>
      </c>
      <c r="O11" s="19">
        <v>8886</v>
      </c>
      <c r="P11" s="19">
        <v>8618</v>
      </c>
      <c r="Q11" s="19">
        <v>7081</v>
      </c>
      <c r="R11" s="19">
        <v>6400</v>
      </c>
      <c r="S11" s="19">
        <v>4846</v>
      </c>
      <c r="T11" s="19">
        <v>3851</v>
      </c>
    </row>
    <row r="12" spans="1:24" x14ac:dyDescent="0.25">
      <c r="A12" t="s">
        <v>21</v>
      </c>
      <c r="B12" s="17" t="s">
        <v>47</v>
      </c>
      <c r="C12" s="7"/>
      <c r="D12" s="9">
        <v>0</v>
      </c>
      <c r="E12" s="8">
        <v>11</v>
      </c>
      <c r="F12" s="9">
        <v>15</v>
      </c>
      <c r="G12" s="8">
        <v>2</v>
      </c>
      <c r="H12" s="9">
        <v>11</v>
      </c>
      <c r="I12" s="8">
        <v>7</v>
      </c>
      <c r="J12" s="9">
        <v>14</v>
      </c>
      <c r="K12" s="6">
        <f>(32580+2045+305+245)*1.04</f>
        <v>36582</v>
      </c>
      <c r="L12" s="19"/>
      <c r="M12" s="19"/>
      <c r="N12" s="19">
        <v>9117</v>
      </c>
      <c r="O12" s="19">
        <v>8886</v>
      </c>
      <c r="P12" s="19">
        <v>8618</v>
      </c>
      <c r="Q12" s="19">
        <v>7081</v>
      </c>
      <c r="R12" s="19">
        <v>6400</v>
      </c>
      <c r="S12" s="19">
        <v>4846</v>
      </c>
      <c r="T12" s="19">
        <v>3851</v>
      </c>
    </row>
    <row r="13" spans="1:24" x14ac:dyDescent="0.25">
      <c r="A13" t="s">
        <v>23</v>
      </c>
      <c r="B13" s="17" t="s">
        <v>47</v>
      </c>
      <c r="C13" s="7"/>
      <c r="D13" s="9">
        <v>0</v>
      </c>
      <c r="E13" s="8">
        <v>11</v>
      </c>
      <c r="F13" s="9">
        <v>15</v>
      </c>
      <c r="G13" s="8">
        <v>2</v>
      </c>
      <c r="H13" s="9">
        <v>11</v>
      </c>
      <c r="I13" s="8">
        <v>7</v>
      </c>
      <c r="J13" s="9">
        <v>14</v>
      </c>
      <c r="K13" s="6">
        <f>(32580+2045+305+245)*1.04</f>
        <v>36582</v>
      </c>
      <c r="L13" s="19"/>
      <c r="M13" s="19"/>
      <c r="N13" s="19">
        <v>9117</v>
      </c>
      <c r="O13" s="19">
        <v>8886</v>
      </c>
      <c r="P13" s="19">
        <v>8618</v>
      </c>
      <c r="Q13" s="19">
        <v>7081</v>
      </c>
      <c r="R13" s="19">
        <v>6400</v>
      </c>
      <c r="S13" s="19">
        <v>4846</v>
      </c>
      <c r="T13" s="19">
        <v>3851</v>
      </c>
    </row>
    <row r="14" spans="1:24" x14ac:dyDescent="0.25">
      <c r="A14" t="s">
        <v>24</v>
      </c>
      <c r="B14" s="17" t="s">
        <v>47</v>
      </c>
      <c r="C14" s="7"/>
      <c r="D14" s="9">
        <v>0</v>
      </c>
      <c r="E14" s="8">
        <v>11</v>
      </c>
      <c r="F14" s="9">
        <v>15</v>
      </c>
      <c r="G14" s="8">
        <v>2</v>
      </c>
      <c r="H14" s="9">
        <v>11</v>
      </c>
      <c r="I14" s="8">
        <v>7</v>
      </c>
      <c r="J14" s="9">
        <v>14</v>
      </c>
      <c r="K14" s="6">
        <f>(32580+2045+305+245)*1.04</f>
        <v>36582</v>
      </c>
      <c r="L14" s="19"/>
      <c r="M14" s="19"/>
      <c r="N14" s="19">
        <v>9117</v>
      </c>
      <c r="O14" s="19">
        <v>8886</v>
      </c>
      <c r="P14" s="19">
        <v>8618</v>
      </c>
      <c r="Q14" s="19">
        <v>7081</v>
      </c>
      <c r="R14" s="19">
        <v>6400</v>
      </c>
      <c r="S14" s="19">
        <v>4846</v>
      </c>
      <c r="T14" s="19">
        <v>3851</v>
      </c>
    </row>
    <row r="15" spans="1:24" x14ac:dyDescent="0.25">
      <c r="A15" t="s">
        <v>26</v>
      </c>
      <c r="B15" s="17" t="s">
        <v>22</v>
      </c>
      <c r="C15" s="7"/>
      <c r="D15" s="10">
        <v>0</v>
      </c>
      <c r="E15" s="5">
        <v>5</v>
      </c>
      <c r="F15" s="10">
        <v>12</v>
      </c>
      <c r="G15" s="5">
        <v>16</v>
      </c>
      <c r="H15" s="10">
        <v>10</v>
      </c>
      <c r="I15" s="5">
        <v>7</v>
      </c>
      <c r="J15" s="10">
        <v>14</v>
      </c>
      <c r="K15" s="6">
        <f>(26040+135+4335+195+245)*1.04</f>
        <v>32188</v>
      </c>
      <c r="L15" s="19"/>
      <c r="M15" s="19"/>
      <c r="N15" s="19"/>
      <c r="O15" s="19"/>
      <c r="P15" s="19">
        <v>8270</v>
      </c>
      <c r="Q15" s="19">
        <v>7453</v>
      </c>
      <c r="R15" s="19">
        <v>7263</v>
      </c>
      <c r="S15" s="19">
        <v>6631</v>
      </c>
      <c r="T15" s="19">
        <v>5666</v>
      </c>
    </row>
    <row r="16" spans="1:24" x14ac:dyDescent="0.25">
      <c r="A16" t="s">
        <v>27</v>
      </c>
      <c r="B16" s="17" t="s">
        <v>22</v>
      </c>
      <c r="C16" s="7"/>
      <c r="D16" s="10">
        <v>0</v>
      </c>
      <c r="E16" s="5">
        <v>5</v>
      </c>
      <c r="F16" s="10">
        <v>12</v>
      </c>
      <c r="G16" s="5">
        <v>16</v>
      </c>
      <c r="H16" s="10">
        <v>10</v>
      </c>
      <c r="I16" s="5">
        <v>7</v>
      </c>
      <c r="J16" s="10">
        <v>14</v>
      </c>
      <c r="K16" s="6">
        <f>(26040+135+4335+195+245)*1.04</f>
        <v>32188</v>
      </c>
      <c r="L16" s="19"/>
      <c r="M16" s="19"/>
      <c r="N16" s="19"/>
      <c r="O16" s="19"/>
      <c r="P16" s="19">
        <v>8270</v>
      </c>
      <c r="Q16" s="19">
        <v>7453</v>
      </c>
      <c r="R16" s="19">
        <v>7263</v>
      </c>
      <c r="S16" s="19">
        <v>6631</v>
      </c>
      <c r="T16" s="19">
        <v>5666</v>
      </c>
    </row>
    <row r="17" spans="1:20" x14ac:dyDescent="0.25">
      <c r="A17" t="s">
        <v>19</v>
      </c>
      <c r="B17" s="17" t="s">
        <v>25</v>
      </c>
      <c r="C17" s="7"/>
      <c r="D17" s="9">
        <v>0</v>
      </c>
      <c r="E17" s="8">
        <v>2</v>
      </c>
      <c r="F17" s="9">
        <v>12</v>
      </c>
      <c r="G17" s="8">
        <v>7</v>
      </c>
      <c r="H17" s="9">
        <v>13.5</v>
      </c>
      <c r="I17" s="8">
        <v>13</v>
      </c>
      <c r="J17" s="9">
        <v>14</v>
      </c>
      <c r="K17" s="6">
        <f>(11420+6465+4335+185)*1.04</f>
        <v>23301.200000000001</v>
      </c>
      <c r="L17" s="19"/>
      <c r="M17" s="19"/>
      <c r="N17" s="19"/>
      <c r="O17" s="19">
        <v>11013</v>
      </c>
      <c r="P17" s="19">
        <v>8623</v>
      </c>
      <c r="Q17" s="19">
        <v>8781</v>
      </c>
      <c r="R17" s="19">
        <v>8183</v>
      </c>
      <c r="S17" s="19">
        <v>7196</v>
      </c>
      <c r="T17" s="19">
        <v>6600</v>
      </c>
    </row>
    <row r="18" spans="1:20" x14ac:dyDescent="0.25">
      <c r="A18" t="s">
        <v>28</v>
      </c>
      <c r="B18" s="17" t="s">
        <v>25</v>
      </c>
      <c r="C18" s="7"/>
      <c r="D18" s="9">
        <v>0</v>
      </c>
      <c r="E18" s="8">
        <v>2</v>
      </c>
      <c r="F18" s="9">
        <v>12</v>
      </c>
      <c r="G18" s="8">
        <v>7</v>
      </c>
      <c r="H18" s="9">
        <v>13.5</v>
      </c>
      <c r="I18" s="8">
        <v>13</v>
      </c>
      <c r="J18" s="9">
        <v>14</v>
      </c>
      <c r="K18" s="6">
        <f>(11420+6465+4335+185)*1.04</f>
        <v>23301.200000000001</v>
      </c>
      <c r="L18" s="19"/>
      <c r="M18" s="19"/>
      <c r="N18" s="19"/>
      <c r="O18" s="19">
        <v>11013</v>
      </c>
      <c r="P18" s="19">
        <v>8623</v>
      </c>
      <c r="Q18" s="19">
        <v>8781</v>
      </c>
      <c r="R18" s="19">
        <v>8183</v>
      </c>
      <c r="S18" s="19">
        <v>7196</v>
      </c>
      <c r="T18" s="19">
        <v>6600</v>
      </c>
    </row>
    <row r="19" spans="1:20" x14ac:dyDescent="0.25">
      <c r="A19" t="s">
        <v>38</v>
      </c>
      <c r="B19" s="17" t="s">
        <v>25</v>
      </c>
      <c r="C19" s="7"/>
      <c r="D19" s="9">
        <v>0</v>
      </c>
      <c r="E19" s="8">
        <v>2</v>
      </c>
      <c r="F19" s="9">
        <v>12</v>
      </c>
      <c r="G19" s="8">
        <v>7</v>
      </c>
      <c r="H19" s="9">
        <v>13.5</v>
      </c>
      <c r="I19" s="8">
        <v>13</v>
      </c>
      <c r="J19" s="9">
        <v>14</v>
      </c>
      <c r="K19" s="6">
        <f>(11420+6465+4335+185)*1.04</f>
        <v>23301.200000000001</v>
      </c>
      <c r="L19" s="19"/>
      <c r="M19" s="19"/>
      <c r="N19" s="19"/>
      <c r="O19" s="19">
        <v>11013</v>
      </c>
      <c r="P19" s="19">
        <v>8623</v>
      </c>
      <c r="Q19" s="19">
        <v>8781</v>
      </c>
      <c r="R19" s="19">
        <v>8183</v>
      </c>
      <c r="S19" s="19">
        <v>7196</v>
      </c>
      <c r="T19" s="19">
        <v>6600</v>
      </c>
    </row>
  </sheetData>
  <phoneticPr fontId="6" type="noConversion"/>
  <conditionalFormatting sqref="D4:J19">
    <cfRule type="colorScale" priority="3">
      <colorScale>
        <cfvo type="min"/>
        <cfvo type="max"/>
        <color rgb="FFFCFCFF"/>
        <color rgb="FF63BE7B"/>
      </colorScale>
    </cfRule>
  </conditionalFormatting>
  <conditionalFormatting sqref="K4:K1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  <pageSetUpPr fitToPage="1"/>
  </sheetPr>
  <dimension ref="A1:AQ80"/>
  <sheetViews>
    <sheetView zoomScaleNormal="100" workbookViewId="0">
      <selection activeCell="AA59" sqref="AA59"/>
    </sheetView>
  </sheetViews>
  <sheetFormatPr baseColWidth="10" defaultRowHeight="15" x14ac:dyDescent="0.25"/>
  <cols>
    <col min="1" max="1" width="5.140625" bestFit="1" customWidth="1"/>
    <col min="2" max="2" width="9.140625" style="1" bestFit="1" customWidth="1"/>
    <col min="3" max="10" width="4.5703125" bestFit="1" customWidth="1"/>
    <col min="11" max="11" width="7.28515625" bestFit="1" customWidth="1"/>
    <col min="12" max="12" width="5.5703125" bestFit="1" customWidth="1"/>
    <col min="13" max="13" width="5.7109375" bestFit="1" customWidth="1"/>
    <col min="14" max="14" width="5.28515625" bestFit="1" customWidth="1"/>
    <col min="15" max="15" width="5.5703125" bestFit="1" customWidth="1"/>
    <col min="16" max="16" width="5.42578125" bestFit="1" customWidth="1"/>
    <col min="17" max="18" width="5.7109375" bestFit="1" customWidth="1"/>
    <col min="19" max="19" width="9.140625" bestFit="1" customWidth="1"/>
    <col min="20" max="20" width="3" customWidth="1"/>
    <col min="21" max="21" width="5.140625" bestFit="1" customWidth="1"/>
    <col min="22" max="22" width="7.5703125" bestFit="1" customWidth="1"/>
    <col min="23" max="23" width="6.140625" bestFit="1" customWidth="1"/>
    <col min="24" max="24" width="4.5703125" customWidth="1"/>
    <col min="25" max="30" width="4.5703125" bestFit="1" customWidth="1"/>
    <col min="31" max="31" width="7.28515625" bestFit="1" customWidth="1"/>
    <col min="32" max="32" width="5.5703125" bestFit="1" customWidth="1"/>
    <col min="33" max="33" width="5.7109375" bestFit="1" customWidth="1"/>
    <col min="34" max="34" width="5.28515625" bestFit="1" customWidth="1"/>
    <col min="35" max="35" width="5.5703125" bestFit="1" customWidth="1"/>
    <col min="36" max="36" width="5.42578125" bestFit="1" customWidth="1"/>
    <col min="37" max="38" width="5.7109375" bestFit="1" customWidth="1"/>
    <col min="39" max="39" width="9.140625" bestFit="1" customWidth="1"/>
    <col min="40" max="40" width="11.42578125" style="14"/>
    <col min="41" max="42" width="6.7109375" customWidth="1"/>
  </cols>
  <sheetData>
    <row r="1" spans="1:42" x14ac:dyDescent="0.25">
      <c r="D1" s="1"/>
      <c r="E1" s="1"/>
      <c r="F1" s="1"/>
      <c r="G1" s="1"/>
      <c r="H1" s="1"/>
      <c r="I1" s="1"/>
      <c r="J1" s="1"/>
      <c r="K1" s="12">
        <f>SUM(K3:K16)</f>
        <v>463772.50000000012</v>
      </c>
      <c r="L1" s="1"/>
      <c r="M1" s="1"/>
      <c r="N1" s="1"/>
      <c r="O1" s="1"/>
      <c r="P1" s="1"/>
      <c r="Q1" s="1"/>
      <c r="R1" s="1"/>
      <c r="S1" s="1"/>
      <c r="V1" s="41" t="s">
        <v>75</v>
      </c>
      <c r="W1" s="41"/>
      <c r="X1" s="41"/>
      <c r="Y1" s="41"/>
      <c r="Z1" s="41"/>
      <c r="AA1" s="41"/>
      <c r="AB1" s="41"/>
      <c r="AC1" s="41"/>
      <c r="AD1" s="41"/>
    </row>
    <row r="2" spans="1:4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  <c r="S2" s="3" t="s">
        <v>36</v>
      </c>
    </row>
    <row r="3" spans="1:42" x14ac:dyDescent="0.25">
      <c r="A3" t="s">
        <v>12</v>
      </c>
      <c r="B3" s="17" t="s">
        <v>13</v>
      </c>
      <c r="C3" s="4"/>
      <c r="D3" s="10">
        <v>16</v>
      </c>
      <c r="E3" s="5">
        <v>12</v>
      </c>
      <c r="F3" s="10">
        <v>0</v>
      </c>
      <c r="G3" s="5">
        <v>0</v>
      </c>
      <c r="H3" s="10">
        <v>0</v>
      </c>
      <c r="I3" s="5">
        <v>0</v>
      </c>
      <c r="J3" s="10">
        <v>19</v>
      </c>
      <c r="K3" s="6">
        <f>(31720+3505)*1.06</f>
        <v>37338.5</v>
      </c>
      <c r="L3" s="1">
        <v>62</v>
      </c>
      <c r="M3" s="1">
        <v>56</v>
      </c>
      <c r="N3" s="1">
        <v>0</v>
      </c>
      <c r="O3" s="11">
        <v>0</v>
      </c>
      <c r="P3" s="11">
        <v>0</v>
      </c>
      <c r="Q3" s="11">
        <v>0</v>
      </c>
      <c r="R3" s="11">
        <v>33</v>
      </c>
      <c r="S3" s="21">
        <f>SUM(L3:R3)</f>
        <v>151</v>
      </c>
    </row>
    <row r="4" spans="1:42" x14ac:dyDescent="0.25">
      <c r="A4" t="s">
        <v>14</v>
      </c>
      <c r="B4" s="17" t="s">
        <v>46</v>
      </c>
      <c r="C4" s="22" t="s">
        <v>42</v>
      </c>
      <c r="D4" s="9">
        <v>0</v>
      </c>
      <c r="E4" s="8">
        <v>15</v>
      </c>
      <c r="F4" s="9">
        <v>2</v>
      </c>
      <c r="G4" s="8">
        <v>15</v>
      </c>
      <c r="H4" s="9">
        <v>7</v>
      </c>
      <c r="I4" s="8">
        <v>2</v>
      </c>
      <c r="J4" s="9">
        <v>19</v>
      </c>
      <c r="K4" s="6">
        <f>(18090+13480+145)*1.06</f>
        <v>33617.9</v>
      </c>
      <c r="L4" s="1">
        <v>0</v>
      </c>
      <c r="M4" s="1">
        <v>95</v>
      </c>
      <c r="N4" s="1">
        <v>0</v>
      </c>
      <c r="O4" s="1">
        <v>55.5</v>
      </c>
      <c r="P4" s="1">
        <v>14</v>
      </c>
      <c r="Q4" s="1">
        <v>0</v>
      </c>
      <c r="R4" s="1">
        <v>33</v>
      </c>
      <c r="S4" s="21">
        <f t="shared" ref="S4:S13" si="0">SUM(L4:R4)</f>
        <v>197.5</v>
      </c>
      <c r="W4" s="20" t="s">
        <v>60</v>
      </c>
      <c r="AK4" s="1" t="s">
        <v>78</v>
      </c>
    </row>
    <row r="5" spans="1:42" x14ac:dyDescent="0.25">
      <c r="A5" t="s">
        <v>15</v>
      </c>
      <c r="B5" s="17" t="s">
        <v>46</v>
      </c>
      <c r="C5" s="22" t="s">
        <v>42</v>
      </c>
      <c r="D5" s="9">
        <v>0</v>
      </c>
      <c r="E5" s="8">
        <v>15</v>
      </c>
      <c r="F5" s="9">
        <v>2</v>
      </c>
      <c r="G5" s="8">
        <v>15</v>
      </c>
      <c r="H5" s="9">
        <v>7</v>
      </c>
      <c r="I5" s="8">
        <v>2</v>
      </c>
      <c r="J5" s="9">
        <v>19</v>
      </c>
      <c r="K5" s="6">
        <f>K4</f>
        <v>33617.9</v>
      </c>
      <c r="L5" s="1">
        <v>0</v>
      </c>
      <c r="M5" s="1">
        <v>95</v>
      </c>
      <c r="N5" s="1">
        <v>0</v>
      </c>
      <c r="O5" s="1">
        <v>55.5</v>
      </c>
      <c r="P5" s="1">
        <v>14</v>
      </c>
      <c r="Q5" s="1">
        <v>0</v>
      </c>
      <c r="R5" s="1">
        <v>33</v>
      </c>
      <c r="S5" s="21">
        <f t="shared" si="0"/>
        <v>197.5</v>
      </c>
      <c r="W5" t="s">
        <v>61</v>
      </c>
      <c r="AA5" t="s">
        <v>62</v>
      </c>
      <c r="AB5" t="s">
        <v>63</v>
      </c>
      <c r="AF5" t="s">
        <v>67</v>
      </c>
      <c r="AK5" s="1">
        <v>8</v>
      </c>
    </row>
    <row r="6" spans="1:42" x14ac:dyDescent="0.25">
      <c r="A6" t="s">
        <v>16</v>
      </c>
      <c r="B6" s="17" t="s">
        <v>37</v>
      </c>
      <c r="C6" s="22" t="s">
        <v>42</v>
      </c>
      <c r="D6" s="9">
        <v>0</v>
      </c>
      <c r="E6" s="8">
        <v>15.5</v>
      </c>
      <c r="F6" s="9">
        <v>2</v>
      </c>
      <c r="G6" s="8">
        <v>11</v>
      </c>
      <c r="H6" s="9">
        <v>7</v>
      </c>
      <c r="I6" s="8">
        <v>2</v>
      </c>
      <c r="J6" s="9">
        <v>19</v>
      </c>
      <c r="K6" s="6">
        <f>(32710+1355+145)*1.06</f>
        <v>36262.6</v>
      </c>
      <c r="L6" s="1">
        <v>0</v>
      </c>
      <c r="M6" s="1">
        <f>95+9</f>
        <v>104</v>
      </c>
      <c r="N6" s="1">
        <v>0</v>
      </c>
      <c r="O6" s="1">
        <f>27.5</f>
        <v>27.5</v>
      </c>
      <c r="P6" s="1">
        <v>14</v>
      </c>
      <c r="Q6" s="1">
        <v>0</v>
      </c>
      <c r="R6" s="1">
        <v>33</v>
      </c>
      <c r="S6" s="21">
        <f t="shared" si="0"/>
        <v>178.5</v>
      </c>
      <c r="W6" t="s">
        <v>64</v>
      </c>
      <c r="AA6" t="s">
        <v>62</v>
      </c>
      <c r="AK6" s="1">
        <f>AO39</f>
        <v>65</v>
      </c>
    </row>
    <row r="7" spans="1:42" x14ac:dyDescent="0.25">
      <c r="A7" t="s">
        <v>17</v>
      </c>
      <c r="B7" s="17" t="s">
        <v>45</v>
      </c>
      <c r="C7" s="22" t="s">
        <v>42</v>
      </c>
      <c r="D7" s="9">
        <v>0</v>
      </c>
      <c r="E7" s="8">
        <v>14</v>
      </c>
      <c r="F7" s="9">
        <v>14</v>
      </c>
      <c r="G7" s="8">
        <v>2</v>
      </c>
      <c r="H7" s="9">
        <v>7</v>
      </c>
      <c r="I7" s="8">
        <v>2</v>
      </c>
      <c r="J7" s="9">
        <v>14</v>
      </c>
      <c r="K7" s="6">
        <f>(18370+11230+145)*1.04</f>
        <v>30934.799999999999</v>
      </c>
      <c r="L7" s="1">
        <v>0</v>
      </c>
      <c r="M7" s="1">
        <v>79</v>
      </c>
      <c r="N7" s="1">
        <v>68</v>
      </c>
      <c r="O7" s="1">
        <v>0</v>
      </c>
      <c r="P7" s="1">
        <v>14</v>
      </c>
      <c r="Q7" s="1">
        <v>0</v>
      </c>
      <c r="R7" s="1">
        <v>16</v>
      </c>
      <c r="S7" s="21">
        <f t="shared" si="0"/>
        <v>177</v>
      </c>
      <c r="W7" t="s">
        <v>65</v>
      </c>
      <c r="AA7" t="s">
        <v>66</v>
      </c>
      <c r="AF7" t="s">
        <v>68</v>
      </c>
      <c r="AK7" s="1">
        <f>AO56</f>
        <v>45</v>
      </c>
    </row>
    <row r="8" spans="1:42" x14ac:dyDescent="0.25">
      <c r="A8" t="s">
        <v>18</v>
      </c>
      <c r="B8" s="17" t="s">
        <v>45</v>
      </c>
      <c r="C8" s="24" t="s">
        <v>43</v>
      </c>
      <c r="D8" s="9">
        <v>0</v>
      </c>
      <c r="E8" s="8">
        <v>14</v>
      </c>
      <c r="F8" s="9">
        <v>14</v>
      </c>
      <c r="G8" s="8">
        <v>2</v>
      </c>
      <c r="H8" s="9">
        <v>7</v>
      </c>
      <c r="I8" s="8">
        <v>7</v>
      </c>
      <c r="J8" s="9">
        <v>14</v>
      </c>
      <c r="K8" s="6">
        <f>K7</f>
        <v>30934.799999999999</v>
      </c>
      <c r="L8" s="1">
        <v>0</v>
      </c>
      <c r="M8" s="1">
        <v>79</v>
      </c>
      <c r="N8" s="1">
        <v>68</v>
      </c>
      <c r="O8" s="1">
        <v>0</v>
      </c>
      <c r="P8" s="1">
        <v>14</v>
      </c>
      <c r="Q8" s="1">
        <v>16</v>
      </c>
      <c r="R8" s="1">
        <v>16</v>
      </c>
      <c r="S8" s="21">
        <f t="shared" ref="S8" si="1">SUM(L8:R8)</f>
        <v>193</v>
      </c>
      <c r="W8" t="s">
        <v>69</v>
      </c>
      <c r="AA8" t="s">
        <v>70</v>
      </c>
      <c r="AF8" t="s">
        <v>71</v>
      </c>
      <c r="AK8" s="1">
        <f>AO72</f>
        <v>46</v>
      </c>
    </row>
    <row r="9" spans="1:42" x14ac:dyDescent="0.25">
      <c r="A9" t="s">
        <v>19</v>
      </c>
      <c r="B9" s="17" t="s">
        <v>47</v>
      </c>
      <c r="C9" s="23" t="s">
        <v>39</v>
      </c>
      <c r="D9" s="9">
        <v>0</v>
      </c>
      <c r="E9" s="8">
        <v>11</v>
      </c>
      <c r="F9" s="9">
        <v>15</v>
      </c>
      <c r="G9" s="8">
        <v>2</v>
      </c>
      <c r="H9" s="9">
        <v>11</v>
      </c>
      <c r="I9" s="8">
        <v>7</v>
      </c>
      <c r="J9" s="9">
        <v>14</v>
      </c>
      <c r="K9" s="6">
        <f>(32580+2045+305+145)*1.04</f>
        <v>36478</v>
      </c>
      <c r="L9" s="1">
        <v>0</v>
      </c>
      <c r="M9" s="1">
        <v>46</v>
      </c>
      <c r="N9" s="1">
        <v>81</v>
      </c>
      <c r="O9" s="1">
        <v>0</v>
      </c>
      <c r="P9" s="1">
        <v>36</v>
      </c>
      <c r="Q9" s="1">
        <v>16</v>
      </c>
      <c r="R9" s="1">
        <v>16</v>
      </c>
      <c r="S9" s="21">
        <f t="shared" ref="S9:S11" si="2">SUM(L9:R9)</f>
        <v>195</v>
      </c>
      <c r="W9" t="s">
        <v>72</v>
      </c>
      <c r="AF9" t="s">
        <v>73</v>
      </c>
      <c r="AK9" s="1"/>
    </row>
    <row r="10" spans="1:42" x14ac:dyDescent="0.25">
      <c r="A10" t="s">
        <v>20</v>
      </c>
      <c r="B10" s="17" t="s">
        <v>47</v>
      </c>
      <c r="C10" s="23" t="s">
        <v>39</v>
      </c>
      <c r="D10" s="9">
        <v>0</v>
      </c>
      <c r="E10" s="8">
        <v>11</v>
      </c>
      <c r="F10" s="9">
        <v>15</v>
      </c>
      <c r="G10" s="8">
        <v>2</v>
      </c>
      <c r="H10" s="9">
        <v>11</v>
      </c>
      <c r="I10" s="8">
        <v>7</v>
      </c>
      <c r="J10" s="9">
        <v>14</v>
      </c>
      <c r="K10" s="6">
        <f>K9</f>
        <v>36478</v>
      </c>
      <c r="L10" s="1">
        <v>0</v>
      </c>
      <c r="M10" s="1">
        <v>46</v>
      </c>
      <c r="N10" s="1">
        <v>81</v>
      </c>
      <c r="O10" s="1">
        <v>0</v>
      </c>
      <c r="P10" s="1">
        <v>36</v>
      </c>
      <c r="Q10" s="1">
        <v>16</v>
      </c>
      <c r="R10" s="1">
        <v>16</v>
      </c>
      <c r="S10" s="21">
        <f t="shared" si="2"/>
        <v>195</v>
      </c>
      <c r="W10" t="s">
        <v>74</v>
      </c>
      <c r="AK10" s="1"/>
    </row>
    <row r="11" spans="1:42" x14ac:dyDescent="0.25">
      <c r="A11" t="s">
        <v>21</v>
      </c>
      <c r="B11" s="17" t="s">
        <v>47</v>
      </c>
      <c r="C11" s="23" t="s">
        <v>39</v>
      </c>
      <c r="D11" s="9">
        <v>0</v>
      </c>
      <c r="E11" s="8">
        <v>11</v>
      </c>
      <c r="F11" s="9">
        <v>15</v>
      </c>
      <c r="G11" s="8">
        <v>2</v>
      </c>
      <c r="H11" s="9">
        <v>11</v>
      </c>
      <c r="I11" s="8">
        <v>7</v>
      </c>
      <c r="J11" s="9">
        <v>14</v>
      </c>
      <c r="K11" s="6">
        <f>K10</f>
        <v>36478</v>
      </c>
      <c r="L11" s="1">
        <v>0</v>
      </c>
      <c r="M11" s="1">
        <v>46</v>
      </c>
      <c r="N11" s="1">
        <v>81</v>
      </c>
      <c r="O11" s="1">
        <v>0</v>
      </c>
      <c r="P11" s="1">
        <v>36</v>
      </c>
      <c r="Q11" s="1">
        <v>16</v>
      </c>
      <c r="R11" s="1">
        <v>16</v>
      </c>
      <c r="S11" s="21">
        <f t="shared" si="2"/>
        <v>195</v>
      </c>
    </row>
    <row r="12" spans="1:42" x14ac:dyDescent="0.25">
      <c r="A12" t="s">
        <v>59</v>
      </c>
      <c r="B12" s="17" t="s">
        <v>22</v>
      </c>
      <c r="C12" s="23" t="s">
        <v>39</v>
      </c>
      <c r="D12" s="10">
        <v>0</v>
      </c>
      <c r="E12" s="5">
        <v>7</v>
      </c>
      <c r="F12" s="10">
        <v>14</v>
      </c>
      <c r="G12" s="5">
        <v>15</v>
      </c>
      <c r="H12" s="10">
        <v>10</v>
      </c>
      <c r="I12" s="5">
        <v>7</v>
      </c>
      <c r="J12" s="10">
        <v>14</v>
      </c>
      <c r="K12" s="6">
        <f>(18090+225+11230+195+145)*1.04</f>
        <v>31080.400000000001</v>
      </c>
      <c r="L12" s="1">
        <v>0</v>
      </c>
      <c r="M12" s="1">
        <v>18</v>
      </c>
      <c r="N12" s="1">
        <v>68</v>
      </c>
      <c r="O12" s="1">
        <v>55.5</v>
      </c>
      <c r="P12" s="1">
        <v>29</v>
      </c>
      <c r="Q12" s="1">
        <v>16</v>
      </c>
      <c r="R12" s="1">
        <v>16</v>
      </c>
      <c r="S12" s="21">
        <f t="shared" ref="S12" si="3">SUM(L12:R12)</f>
        <v>202.5</v>
      </c>
    </row>
    <row r="13" spans="1:42" x14ac:dyDescent="0.25">
      <c r="A13" t="s">
        <v>23</v>
      </c>
      <c r="B13" s="17" t="s">
        <v>22</v>
      </c>
      <c r="C13" s="23" t="s">
        <v>39</v>
      </c>
      <c r="D13" s="10">
        <v>0</v>
      </c>
      <c r="E13" s="5">
        <v>7</v>
      </c>
      <c r="F13" s="10">
        <v>14</v>
      </c>
      <c r="G13" s="5">
        <v>15</v>
      </c>
      <c r="H13" s="10">
        <v>10</v>
      </c>
      <c r="I13" s="5">
        <v>7</v>
      </c>
      <c r="J13" s="10">
        <v>14</v>
      </c>
      <c r="K13" s="6">
        <f>K12</f>
        <v>31080.400000000001</v>
      </c>
      <c r="L13" s="1">
        <v>0</v>
      </c>
      <c r="M13" s="1">
        <v>18</v>
      </c>
      <c r="N13" s="1">
        <v>68</v>
      </c>
      <c r="O13" s="1">
        <v>55.5</v>
      </c>
      <c r="P13" s="1">
        <v>29</v>
      </c>
      <c r="Q13" s="1">
        <v>16</v>
      </c>
      <c r="R13" s="1">
        <v>16</v>
      </c>
      <c r="S13" s="21">
        <f t="shared" si="0"/>
        <v>202.5</v>
      </c>
    </row>
    <row r="14" spans="1:42" x14ac:dyDescent="0.25">
      <c r="A14" t="s">
        <v>24</v>
      </c>
      <c r="B14" s="17" t="s">
        <v>25</v>
      </c>
      <c r="C14" s="23" t="s">
        <v>39</v>
      </c>
      <c r="D14" s="9">
        <v>0</v>
      </c>
      <c r="E14" s="8">
        <v>2</v>
      </c>
      <c r="F14" s="9">
        <v>13</v>
      </c>
      <c r="G14" s="8">
        <v>7</v>
      </c>
      <c r="H14" s="9">
        <v>14</v>
      </c>
      <c r="I14" s="8">
        <v>13</v>
      </c>
      <c r="J14" s="9">
        <v>14</v>
      </c>
      <c r="K14" s="6">
        <f>(14290+7245+6465+185)*1.04</f>
        <v>29312.400000000001</v>
      </c>
      <c r="L14" s="1">
        <v>0</v>
      </c>
      <c r="M14" s="1">
        <v>0</v>
      </c>
      <c r="N14" s="1">
        <v>58</v>
      </c>
      <c r="O14" s="1">
        <v>10.5</v>
      </c>
      <c r="P14" s="1">
        <v>62</v>
      </c>
      <c r="Q14" s="1">
        <v>59</v>
      </c>
      <c r="R14" s="1">
        <v>16</v>
      </c>
      <c r="S14" s="21">
        <f>SUM(L14:R14)</f>
        <v>205.5</v>
      </c>
      <c r="AO14" s="16">
        <f>AO24+AO39+AO56+AO72</f>
        <v>164</v>
      </c>
      <c r="AP14" s="16">
        <f>AP24+AP39+AP56+AP72</f>
        <v>10.25</v>
      </c>
    </row>
    <row r="15" spans="1:42" x14ac:dyDescent="0.25">
      <c r="A15" t="s">
        <v>26</v>
      </c>
      <c r="B15" s="17" t="s">
        <v>25</v>
      </c>
      <c r="C15" s="23" t="s">
        <v>39</v>
      </c>
      <c r="D15" s="9">
        <v>0</v>
      </c>
      <c r="E15" s="8">
        <v>2</v>
      </c>
      <c r="F15" s="9">
        <v>13</v>
      </c>
      <c r="G15" s="8">
        <v>7</v>
      </c>
      <c r="H15" s="9">
        <v>14</v>
      </c>
      <c r="I15" s="8">
        <v>13</v>
      </c>
      <c r="J15" s="9">
        <v>14</v>
      </c>
      <c r="K15" s="6">
        <f>K14</f>
        <v>29312.400000000001</v>
      </c>
      <c r="L15" s="1">
        <v>0</v>
      </c>
      <c r="M15" s="1">
        <v>0</v>
      </c>
      <c r="N15" s="1">
        <v>58</v>
      </c>
      <c r="O15" s="1">
        <v>10.5</v>
      </c>
      <c r="P15" s="1">
        <v>62</v>
      </c>
      <c r="Q15" s="1">
        <v>59</v>
      </c>
      <c r="R15" s="1">
        <v>16</v>
      </c>
      <c r="S15" s="21">
        <f t="shared" ref="S15:S16" si="4">SUM(L15:R15)</f>
        <v>205.5</v>
      </c>
    </row>
    <row r="16" spans="1:42" x14ac:dyDescent="0.25">
      <c r="A16" t="s">
        <v>27</v>
      </c>
      <c r="B16" s="17" t="s">
        <v>25</v>
      </c>
      <c r="C16" s="24" t="s">
        <v>43</v>
      </c>
      <c r="D16" s="9">
        <v>0</v>
      </c>
      <c r="E16" s="8">
        <v>2</v>
      </c>
      <c r="F16" s="9">
        <v>14</v>
      </c>
      <c r="G16" s="8">
        <v>7</v>
      </c>
      <c r="H16" s="9">
        <v>14</v>
      </c>
      <c r="I16" s="8">
        <v>12</v>
      </c>
      <c r="J16" s="9">
        <v>14</v>
      </c>
      <c r="K16" s="6">
        <f>(14290+11230+3955+185)*1.04</f>
        <v>30846.400000000001</v>
      </c>
      <c r="L16" s="1">
        <v>0</v>
      </c>
      <c r="M16" s="1">
        <v>0</v>
      </c>
      <c r="N16" s="1">
        <v>58</v>
      </c>
      <c r="O16" s="1">
        <v>10.5</v>
      </c>
      <c r="P16" s="1">
        <v>62</v>
      </c>
      <c r="Q16" s="1">
        <v>59</v>
      </c>
      <c r="R16" s="1">
        <v>16</v>
      </c>
      <c r="S16" s="21">
        <f t="shared" si="4"/>
        <v>205.5</v>
      </c>
    </row>
    <row r="17" spans="1:43" x14ac:dyDescent="0.25">
      <c r="K17" s="13">
        <f>SUM(K19:K32)</f>
        <v>4610</v>
      </c>
      <c r="AE17" s="13">
        <f>SUM(AE19:AE32)</f>
        <v>5270</v>
      </c>
    </row>
    <row r="18" spans="1:43" x14ac:dyDescent="0.25">
      <c r="A18" s="3" t="s">
        <v>1</v>
      </c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3" t="s">
        <v>8</v>
      </c>
      <c r="I18" s="3" t="s">
        <v>9</v>
      </c>
      <c r="J18" s="3" t="s">
        <v>10</v>
      </c>
      <c r="K18" s="3" t="s">
        <v>11</v>
      </c>
      <c r="L18" s="3" t="s">
        <v>29</v>
      </c>
      <c r="M18" s="3" t="s">
        <v>30</v>
      </c>
      <c r="N18" s="3" t="s">
        <v>31</v>
      </c>
      <c r="O18" s="3" t="s">
        <v>32</v>
      </c>
      <c r="P18" s="3" t="s">
        <v>33</v>
      </c>
      <c r="Q18" s="3" t="s">
        <v>34</v>
      </c>
      <c r="R18" s="3" t="s">
        <v>35</v>
      </c>
      <c r="S18" s="3" t="s">
        <v>36</v>
      </c>
      <c r="U18" s="3" t="s">
        <v>1</v>
      </c>
      <c r="V18" s="3" t="s">
        <v>2</v>
      </c>
      <c r="W18" s="3" t="s">
        <v>3</v>
      </c>
      <c r="X18" s="3" t="s">
        <v>4</v>
      </c>
      <c r="Y18" s="3" t="s">
        <v>5</v>
      </c>
      <c r="Z18" s="3" t="s">
        <v>6</v>
      </c>
      <c r="AA18" s="3" t="s">
        <v>7</v>
      </c>
      <c r="AB18" s="3" t="s">
        <v>8</v>
      </c>
      <c r="AC18" s="3" t="s">
        <v>9</v>
      </c>
      <c r="AD18" s="3" t="s">
        <v>10</v>
      </c>
      <c r="AE18" s="3" t="s">
        <v>11</v>
      </c>
      <c r="AF18" s="3" t="s">
        <v>29</v>
      </c>
      <c r="AG18" s="3" t="s">
        <v>30</v>
      </c>
      <c r="AH18" s="3" t="s">
        <v>31</v>
      </c>
      <c r="AI18" s="3" t="s">
        <v>32</v>
      </c>
      <c r="AJ18" s="3" t="s">
        <v>33</v>
      </c>
      <c r="AK18" s="3" t="s">
        <v>34</v>
      </c>
      <c r="AL18" s="3" t="s">
        <v>35</v>
      </c>
      <c r="AM18" s="3" t="s">
        <v>36</v>
      </c>
    </row>
    <row r="19" spans="1:43" x14ac:dyDescent="0.25">
      <c r="A19" t="s">
        <v>12</v>
      </c>
      <c r="B19" s="17" t="s">
        <v>13</v>
      </c>
      <c r="C19" s="4"/>
      <c r="D19" s="10">
        <v>2</v>
      </c>
      <c r="E19" s="5">
        <v>2</v>
      </c>
      <c r="F19" s="10">
        <v>0</v>
      </c>
      <c r="G19" s="5">
        <v>0</v>
      </c>
      <c r="H19" s="10">
        <v>0</v>
      </c>
      <c r="I19" s="5">
        <v>0</v>
      </c>
      <c r="J19" s="10">
        <v>2</v>
      </c>
      <c r="K19" s="6"/>
      <c r="L19" s="1">
        <v>0</v>
      </c>
      <c r="M19" s="1">
        <v>0</v>
      </c>
      <c r="N19" s="1">
        <v>0</v>
      </c>
      <c r="O19" s="11">
        <v>0</v>
      </c>
      <c r="P19" s="11">
        <v>0</v>
      </c>
      <c r="Q19" s="11">
        <v>0</v>
      </c>
      <c r="R19" s="11">
        <v>0</v>
      </c>
      <c r="S19" s="21">
        <f>SUM(L19:R19)</f>
        <v>0</v>
      </c>
      <c r="U19" t="s">
        <v>12</v>
      </c>
      <c r="V19" s="17" t="s">
        <v>13</v>
      </c>
      <c r="W19" s="4"/>
      <c r="X19" s="10">
        <f>D19</f>
        <v>2</v>
      </c>
      <c r="Y19" s="10">
        <f t="shared" ref="Y19:AD19" si="5">E19</f>
        <v>2</v>
      </c>
      <c r="Z19" s="10">
        <f t="shared" si="5"/>
        <v>0</v>
      </c>
      <c r="AA19" s="10">
        <f t="shared" si="5"/>
        <v>0</v>
      </c>
      <c r="AB19" s="10">
        <f t="shared" si="5"/>
        <v>0</v>
      </c>
      <c r="AC19" s="10">
        <f t="shared" si="5"/>
        <v>0</v>
      </c>
      <c r="AD19" s="10">
        <f t="shared" si="5"/>
        <v>2</v>
      </c>
      <c r="AE19" s="6">
        <f>K19</f>
        <v>0</v>
      </c>
      <c r="AF19" s="1">
        <f>L19</f>
        <v>0</v>
      </c>
      <c r="AG19" s="1">
        <f t="shared" ref="AG19:AL19" si="6">M19</f>
        <v>0</v>
      </c>
      <c r="AH19" s="1">
        <f t="shared" si="6"/>
        <v>0</v>
      </c>
      <c r="AI19" s="1">
        <f t="shared" si="6"/>
        <v>0</v>
      </c>
      <c r="AJ19" s="1">
        <f t="shared" si="6"/>
        <v>0</v>
      </c>
      <c r="AK19" s="1">
        <f t="shared" si="6"/>
        <v>0</v>
      </c>
      <c r="AL19" s="1">
        <f t="shared" si="6"/>
        <v>0</v>
      </c>
      <c r="AM19" s="21">
        <f>SUM(AF19:AL19)</f>
        <v>0</v>
      </c>
    </row>
    <row r="20" spans="1:43" x14ac:dyDescent="0.25">
      <c r="A20" t="s">
        <v>14</v>
      </c>
      <c r="B20" s="17" t="s">
        <v>46</v>
      </c>
      <c r="C20" s="22" t="s">
        <v>42</v>
      </c>
      <c r="D20" s="10">
        <v>0</v>
      </c>
      <c r="E20" s="5">
        <v>2</v>
      </c>
      <c r="F20" s="10">
        <v>2</v>
      </c>
      <c r="G20" s="5">
        <v>2</v>
      </c>
      <c r="H20" s="10">
        <v>2</v>
      </c>
      <c r="I20" s="5">
        <v>2</v>
      </c>
      <c r="J20" s="10">
        <v>2</v>
      </c>
      <c r="K20" s="6"/>
      <c r="L20" s="1">
        <v>0</v>
      </c>
      <c r="M20" s="1">
        <v>0</v>
      </c>
      <c r="N20" s="1">
        <v>0</v>
      </c>
      <c r="O20" s="11">
        <v>0</v>
      </c>
      <c r="P20" s="11">
        <v>0</v>
      </c>
      <c r="Q20" s="11">
        <v>0</v>
      </c>
      <c r="R20" s="11">
        <v>0</v>
      </c>
      <c r="S20" s="21">
        <f t="shared" ref="S20:S29" si="7">SUM(L20:R20)</f>
        <v>0</v>
      </c>
      <c r="U20" t="s">
        <v>14</v>
      </c>
      <c r="V20" s="17" t="s">
        <v>46</v>
      </c>
      <c r="W20" s="22" t="s">
        <v>42</v>
      </c>
      <c r="X20" s="10">
        <f t="shared" ref="X20:X32" si="8">D20</f>
        <v>0</v>
      </c>
      <c r="Y20" s="10">
        <f t="shared" ref="Y20:Y32" si="9">E20</f>
        <v>2</v>
      </c>
      <c r="Z20" s="10">
        <f t="shared" ref="Z20:Z32" si="10">F20</f>
        <v>2</v>
      </c>
      <c r="AA20" s="10">
        <f t="shared" ref="AA20:AA32" si="11">G20</f>
        <v>2</v>
      </c>
      <c r="AB20" s="10">
        <f t="shared" ref="AB20:AB32" si="12">H20</f>
        <v>2</v>
      </c>
      <c r="AC20" s="10">
        <f t="shared" ref="AC20:AC32" si="13">I20</f>
        <v>2</v>
      </c>
      <c r="AD20" s="10">
        <f t="shared" ref="AD20:AD32" si="14">J20</f>
        <v>2</v>
      </c>
      <c r="AE20" s="6">
        <f t="shared" ref="AE20:AE32" si="15">K20</f>
        <v>0</v>
      </c>
      <c r="AF20" s="1">
        <f t="shared" ref="AF20:AF32" si="16">L20</f>
        <v>0</v>
      </c>
      <c r="AG20" s="1">
        <f t="shared" ref="AG20:AG32" si="17">M20</f>
        <v>0</v>
      </c>
      <c r="AH20" s="1">
        <f t="shared" ref="AH20:AH32" si="18">N20</f>
        <v>0</v>
      </c>
      <c r="AI20" s="1">
        <f t="shared" ref="AI20:AI32" si="19">O20</f>
        <v>0</v>
      </c>
      <c r="AJ20" s="1">
        <f t="shared" ref="AJ20:AJ32" si="20">P20</f>
        <v>0</v>
      </c>
      <c r="AK20" s="1">
        <f t="shared" ref="AK20:AK32" si="21">Q20</f>
        <v>0</v>
      </c>
      <c r="AL20" s="1">
        <f t="shared" ref="AL20:AL32" si="22">R20</f>
        <v>0</v>
      </c>
      <c r="AM20" s="21">
        <f t="shared" ref="AM20" si="23">SUM(AF20:AL20)</f>
        <v>0</v>
      </c>
    </row>
    <row r="21" spans="1:43" x14ac:dyDescent="0.25">
      <c r="A21" t="s">
        <v>15</v>
      </c>
      <c r="B21" s="17" t="s">
        <v>46</v>
      </c>
      <c r="C21" s="22" t="s">
        <v>42</v>
      </c>
      <c r="D21" s="10">
        <v>0</v>
      </c>
      <c r="E21" s="5">
        <v>2</v>
      </c>
      <c r="F21" s="10">
        <v>2</v>
      </c>
      <c r="G21" s="5">
        <v>2</v>
      </c>
      <c r="H21" s="10">
        <v>2</v>
      </c>
      <c r="I21" s="5">
        <v>2</v>
      </c>
      <c r="J21" s="10">
        <v>2</v>
      </c>
      <c r="K21" s="6"/>
      <c r="L21" s="1">
        <v>0</v>
      </c>
      <c r="M21" s="1">
        <v>0</v>
      </c>
      <c r="N21" s="1">
        <v>0</v>
      </c>
      <c r="O21" s="11">
        <v>0</v>
      </c>
      <c r="P21" s="11">
        <v>0</v>
      </c>
      <c r="Q21" s="11">
        <v>0</v>
      </c>
      <c r="R21" s="11">
        <v>0</v>
      </c>
      <c r="S21" s="21">
        <f>SUM(L21:R21)</f>
        <v>0</v>
      </c>
      <c r="U21" t="s">
        <v>15</v>
      </c>
      <c r="V21" s="17" t="s">
        <v>46</v>
      </c>
      <c r="W21" s="22" t="s">
        <v>42</v>
      </c>
      <c r="X21" s="10">
        <f t="shared" si="8"/>
        <v>0</v>
      </c>
      <c r="Y21" s="10">
        <f t="shared" si="9"/>
        <v>2</v>
      </c>
      <c r="Z21" s="10">
        <f t="shared" si="10"/>
        <v>2</v>
      </c>
      <c r="AA21" s="10">
        <f t="shared" si="11"/>
        <v>2</v>
      </c>
      <c r="AB21" s="10">
        <f t="shared" si="12"/>
        <v>2</v>
      </c>
      <c r="AC21" s="10">
        <f t="shared" si="13"/>
        <v>2</v>
      </c>
      <c r="AD21" s="10">
        <f t="shared" si="14"/>
        <v>2</v>
      </c>
      <c r="AE21" s="6">
        <f t="shared" si="15"/>
        <v>0</v>
      </c>
      <c r="AF21" s="1">
        <f t="shared" si="16"/>
        <v>0</v>
      </c>
      <c r="AG21" s="1">
        <f t="shared" si="17"/>
        <v>0</v>
      </c>
      <c r="AH21" s="1">
        <f t="shared" si="18"/>
        <v>0</v>
      </c>
      <c r="AI21" s="1">
        <f t="shared" si="19"/>
        <v>0</v>
      </c>
      <c r="AJ21" s="1">
        <f t="shared" si="20"/>
        <v>0</v>
      </c>
      <c r="AK21" s="1">
        <f t="shared" si="21"/>
        <v>0</v>
      </c>
      <c r="AL21" s="1">
        <f t="shared" si="22"/>
        <v>0</v>
      </c>
      <c r="AM21" s="21">
        <f>SUM(AF21:AL21)</f>
        <v>0</v>
      </c>
    </row>
    <row r="22" spans="1:43" x14ac:dyDescent="0.25">
      <c r="A22" t="s">
        <v>16</v>
      </c>
      <c r="B22" s="17" t="s">
        <v>37</v>
      </c>
      <c r="C22" s="22" t="s">
        <v>42</v>
      </c>
      <c r="D22" s="10">
        <v>0</v>
      </c>
      <c r="E22" s="5">
        <v>2</v>
      </c>
      <c r="F22" s="10">
        <v>2</v>
      </c>
      <c r="G22" s="5">
        <v>2</v>
      </c>
      <c r="H22" s="10">
        <v>2</v>
      </c>
      <c r="I22" s="5">
        <v>2</v>
      </c>
      <c r="J22" s="10">
        <v>2</v>
      </c>
      <c r="K22" s="6"/>
      <c r="L22" s="1">
        <v>0</v>
      </c>
      <c r="M22" s="1">
        <v>0</v>
      </c>
      <c r="N22" s="1">
        <v>0</v>
      </c>
      <c r="O22" s="11">
        <v>0</v>
      </c>
      <c r="P22" s="11">
        <v>0</v>
      </c>
      <c r="Q22" s="11">
        <v>0</v>
      </c>
      <c r="R22" s="11">
        <v>0</v>
      </c>
      <c r="S22" s="21">
        <f>SUM(L22:R22)</f>
        <v>0</v>
      </c>
      <c r="U22" t="s">
        <v>16</v>
      </c>
      <c r="V22" s="17" t="s">
        <v>37</v>
      </c>
      <c r="W22" s="22" t="s">
        <v>42</v>
      </c>
      <c r="X22" s="10">
        <f t="shared" si="8"/>
        <v>0</v>
      </c>
      <c r="Y22" s="10">
        <f t="shared" si="9"/>
        <v>2</v>
      </c>
      <c r="Z22" s="10">
        <f t="shared" si="10"/>
        <v>2</v>
      </c>
      <c r="AA22" s="10">
        <f t="shared" si="11"/>
        <v>2</v>
      </c>
      <c r="AB22" s="10">
        <f t="shared" si="12"/>
        <v>2</v>
      </c>
      <c r="AC22" s="10">
        <f t="shared" si="13"/>
        <v>2</v>
      </c>
      <c r="AD22" s="10">
        <f t="shared" si="14"/>
        <v>2</v>
      </c>
      <c r="AE22" s="6">
        <f t="shared" si="15"/>
        <v>0</v>
      </c>
      <c r="AF22" s="1">
        <f t="shared" si="16"/>
        <v>0</v>
      </c>
      <c r="AG22" s="1">
        <f t="shared" si="17"/>
        <v>0</v>
      </c>
      <c r="AH22" s="1">
        <f t="shared" si="18"/>
        <v>0</v>
      </c>
      <c r="AI22" s="1">
        <f t="shared" si="19"/>
        <v>0</v>
      </c>
      <c r="AJ22" s="1">
        <f t="shared" si="20"/>
        <v>0</v>
      </c>
      <c r="AK22" s="1">
        <f t="shared" si="21"/>
        <v>0</v>
      </c>
      <c r="AL22" s="1">
        <f t="shared" si="22"/>
        <v>0</v>
      </c>
      <c r="AM22" s="21">
        <f>SUM(AF22:AL22)</f>
        <v>0</v>
      </c>
    </row>
    <row r="23" spans="1:43" x14ac:dyDescent="0.25">
      <c r="A23" t="s">
        <v>17</v>
      </c>
      <c r="B23" s="17" t="s">
        <v>76</v>
      </c>
      <c r="C23" s="22" t="s">
        <v>42</v>
      </c>
      <c r="D23" s="10">
        <v>0</v>
      </c>
      <c r="E23" s="5">
        <v>2</v>
      </c>
      <c r="F23" s="10">
        <v>2</v>
      </c>
      <c r="G23" s="5">
        <v>2</v>
      </c>
      <c r="H23" s="10">
        <v>2</v>
      </c>
      <c r="I23" s="5">
        <v>2</v>
      </c>
      <c r="J23" s="10">
        <v>2</v>
      </c>
      <c r="K23" s="6"/>
      <c r="L23" s="1">
        <v>0</v>
      </c>
      <c r="M23" s="1">
        <v>0</v>
      </c>
      <c r="N23" s="1">
        <v>0</v>
      </c>
      <c r="O23" s="11">
        <v>0</v>
      </c>
      <c r="P23" s="11">
        <v>0</v>
      </c>
      <c r="Q23" s="11">
        <v>0</v>
      </c>
      <c r="R23" s="11">
        <v>0</v>
      </c>
      <c r="S23" s="21">
        <f t="shared" si="7"/>
        <v>0</v>
      </c>
      <c r="U23" t="s">
        <v>17</v>
      </c>
      <c r="V23" s="17" t="s">
        <v>76</v>
      </c>
      <c r="W23" s="22" t="s">
        <v>42</v>
      </c>
      <c r="X23" s="10">
        <f t="shared" si="8"/>
        <v>0</v>
      </c>
      <c r="Y23" s="10">
        <f t="shared" si="9"/>
        <v>2</v>
      </c>
      <c r="Z23" s="10">
        <f t="shared" si="10"/>
        <v>2</v>
      </c>
      <c r="AA23" s="10">
        <f t="shared" si="11"/>
        <v>2</v>
      </c>
      <c r="AB23" s="10">
        <f t="shared" si="12"/>
        <v>2</v>
      </c>
      <c r="AC23" s="10">
        <f t="shared" si="13"/>
        <v>2</v>
      </c>
      <c r="AD23" s="10">
        <f t="shared" si="14"/>
        <v>2</v>
      </c>
      <c r="AE23" s="6">
        <f t="shared" si="15"/>
        <v>0</v>
      </c>
      <c r="AF23" s="1">
        <f t="shared" si="16"/>
        <v>0</v>
      </c>
      <c r="AG23" s="1">
        <f t="shared" si="17"/>
        <v>0</v>
      </c>
      <c r="AH23" s="1">
        <f t="shared" si="18"/>
        <v>0</v>
      </c>
      <c r="AI23" s="1">
        <f t="shared" si="19"/>
        <v>0</v>
      </c>
      <c r="AJ23" s="1">
        <f t="shared" si="20"/>
        <v>0</v>
      </c>
      <c r="AK23" s="1">
        <f t="shared" si="21"/>
        <v>0</v>
      </c>
      <c r="AL23" s="1">
        <f t="shared" si="22"/>
        <v>0</v>
      </c>
      <c r="AM23" s="21">
        <f t="shared" ref="AM23:AM29" si="24">SUM(AF23:AL23)</f>
        <v>0</v>
      </c>
      <c r="AO23" t="s">
        <v>40</v>
      </c>
      <c r="AP23" t="s">
        <v>41</v>
      </c>
    </row>
    <row r="24" spans="1:43" x14ac:dyDescent="0.25">
      <c r="A24" t="s">
        <v>18</v>
      </c>
      <c r="B24" s="17" t="s">
        <v>76</v>
      </c>
      <c r="C24" s="24" t="s">
        <v>43</v>
      </c>
      <c r="D24" s="10">
        <v>0</v>
      </c>
      <c r="E24" s="5">
        <v>7</v>
      </c>
      <c r="F24" s="10">
        <v>5</v>
      </c>
      <c r="G24" s="5">
        <v>2</v>
      </c>
      <c r="H24" s="10">
        <v>2</v>
      </c>
      <c r="I24" s="5">
        <v>5</v>
      </c>
      <c r="J24" s="10">
        <v>2</v>
      </c>
      <c r="K24" s="6">
        <f>450+135+135</f>
        <v>720</v>
      </c>
      <c r="L24" s="1">
        <v>0</v>
      </c>
      <c r="M24" s="1">
        <v>18</v>
      </c>
      <c r="N24" s="1">
        <v>9</v>
      </c>
      <c r="O24" s="11">
        <v>0</v>
      </c>
      <c r="P24" s="11">
        <v>0</v>
      </c>
      <c r="Q24" s="11">
        <v>8</v>
      </c>
      <c r="R24" s="11">
        <v>0</v>
      </c>
      <c r="S24" s="21">
        <f t="shared" si="7"/>
        <v>35</v>
      </c>
      <c r="U24" t="s">
        <v>18</v>
      </c>
      <c r="V24" s="17" t="s">
        <v>76</v>
      </c>
      <c r="W24" s="24" t="s">
        <v>43</v>
      </c>
      <c r="X24" s="10">
        <f t="shared" si="8"/>
        <v>0</v>
      </c>
      <c r="Y24" s="10">
        <f t="shared" si="9"/>
        <v>7</v>
      </c>
      <c r="Z24" s="10">
        <f t="shared" si="10"/>
        <v>5</v>
      </c>
      <c r="AA24" s="10">
        <f t="shared" si="11"/>
        <v>2</v>
      </c>
      <c r="AB24" s="10">
        <f t="shared" si="12"/>
        <v>2</v>
      </c>
      <c r="AC24" s="10">
        <v>7</v>
      </c>
      <c r="AD24" s="10">
        <f t="shared" si="14"/>
        <v>2</v>
      </c>
      <c r="AE24" s="6">
        <f>450+135+245</f>
        <v>830</v>
      </c>
      <c r="AF24" s="1">
        <f t="shared" si="16"/>
        <v>0</v>
      </c>
      <c r="AG24" s="1">
        <f t="shared" si="17"/>
        <v>18</v>
      </c>
      <c r="AH24" s="1">
        <f t="shared" si="18"/>
        <v>9</v>
      </c>
      <c r="AI24" s="1">
        <f t="shared" si="19"/>
        <v>0</v>
      </c>
      <c r="AJ24" s="1">
        <f t="shared" si="20"/>
        <v>0</v>
      </c>
      <c r="AK24" s="1">
        <v>16</v>
      </c>
      <c r="AL24" s="1">
        <f t="shared" si="22"/>
        <v>0</v>
      </c>
      <c r="AM24" s="21">
        <f t="shared" si="24"/>
        <v>43</v>
      </c>
      <c r="AN24" s="14" t="s">
        <v>79</v>
      </c>
      <c r="AO24">
        <v>8</v>
      </c>
      <c r="AP24" s="15">
        <f>AO24/16</f>
        <v>0.5</v>
      </c>
    </row>
    <row r="25" spans="1:43" x14ac:dyDescent="0.25">
      <c r="A25" t="s">
        <v>19</v>
      </c>
      <c r="B25" s="17" t="s">
        <v>77</v>
      </c>
      <c r="C25" s="23" t="s">
        <v>39</v>
      </c>
      <c r="D25" s="10">
        <v>0</v>
      </c>
      <c r="E25" s="5">
        <v>2</v>
      </c>
      <c r="F25" s="10">
        <v>7</v>
      </c>
      <c r="G25" s="5">
        <v>2</v>
      </c>
      <c r="H25" s="10">
        <v>5</v>
      </c>
      <c r="I25" s="5">
        <v>5</v>
      </c>
      <c r="J25" s="10">
        <v>2</v>
      </c>
      <c r="K25" s="6">
        <f>510+135+135</f>
        <v>780</v>
      </c>
      <c r="L25" s="1">
        <v>0</v>
      </c>
      <c r="M25" s="1">
        <v>0</v>
      </c>
      <c r="N25" s="1">
        <v>16</v>
      </c>
      <c r="O25" s="11">
        <v>0</v>
      </c>
      <c r="P25" s="11">
        <v>7</v>
      </c>
      <c r="Q25" s="11">
        <v>8</v>
      </c>
      <c r="R25" s="11">
        <v>0</v>
      </c>
      <c r="S25" s="21">
        <f t="shared" si="7"/>
        <v>31</v>
      </c>
      <c r="U25" t="s">
        <v>19</v>
      </c>
      <c r="V25" s="17" t="s">
        <v>77</v>
      </c>
      <c r="W25" s="23" t="s">
        <v>39</v>
      </c>
      <c r="X25" s="10">
        <f t="shared" si="8"/>
        <v>0</v>
      </c>
      <c r="Y25" s="10">
        <f t="shared" si="9"/>
        <v>2</v>
      </c>
      <c r="Z25" s="10">
        <f t="shared" si="10"/>
        <v>7</v>
      </c>
      <c r="AA25" s="10">
        <f t="shared" si="11"/>
        <v>2</v>
      </c>
      <c r="AB25" s="10">
        <f t="shared" si="12"/>
        <v>5</v>
      </c>
      <c r="AC25" s="10">
        <v>7</v>
      </c>
      <c r="AD25" s="10">
        <f t="shared" si="14"/>
        <v>2</v>
      </c>
      <c r="AE25" s="6">
        <f>510+135+245</f>
        <v>890</v>
      </c>
      <c r="AF25" s="1">
        <f t="shared" si="16"/>
        <v>0</v>
      </c>
      <c r="AG25" s="1">
        <f t="shared" si="17"/>
        <v>0</v>
      </c>
      <c r="AH25" s="1">
        <f t="shared" si="18"/>
        <v>16</v>
      </c>
      <c r="AI25" s="1">
        <f t="shared" si="19"/>
        <v>0</v>
      </c>
      <c r="AJ25" s="1">
        <f t="shared" si="20"/>
        <v>7</v>
      </c>
      <c r="AK25" s="1">
        <v>16</v>
      </c>
      <c r="AL25" s="1">
        <f t="shared" si="22"/>
        <v>0</v>
      </c>
      <c r="AM25" s="21">
        <f t="shared" si="24"/>
        <v>39</v>
      </c>
      <c r="AO25" s="14" t="s">
        <v>82</v>
      </c>
      <c r="AQ25" s="14" t="s">
        <v>80</v>
      </c>
    </row>
    <row r="26" spans="1:43" x14ac:dyDescent="0.25">
      <c r="A26" t="s">
        <v>20</v>
      </c>
      <c r="B26" s="17" t="s">
        <v>77</v>
      </c>
      <c r="C26" s="23" t="s">
        <v>39</v>
      </c>
      <c r="D26" s="10">
        <v>0</v>
      </c>
      <c r="E26" s="5">
        <v>2</v>
      </c>
      <c r="F26" s="10">
        <v>7</v>
      </c>
      <c r="G26" s="5">
        <v>2</v>
      </c>
      <c r="H26" s="10">
        <v>5</v>
      </c>
      <c r="I26" s="5">
        <v>5</v>
      </c>
      <c r="J26" s="10">
        <v>2</v>
      </c>
      <c r="K26" s="6">
        <f>K25</f>
        <v>780</v>
      </c>
      <c r="L26" s="1">
        <v>0</v>
      </c>
      <c r="M26" s="1">
        <v>0</v>
      </c>
      <c r="N26" s="1">
        <v>16</v>
      </c>
      <c r="O26" s="11">
        <v>0</v>
      </c>
      <c r="P26" s="11">
        <v>7</v>
      </c>
      <c r="Q26" s="11">
        <v>8</v>
      </c>
      <c r="R26" s="11">
        <v>0</v>
      </c>
      <c r="S26" s="21">
        <f t="shared" si="7"/>
        <v>31</v>
      </c>
      <c r="U26" t="s">
        <v>20</v>
      </c>
      <c r="V26" s="17" t="s">
        <v>77</v>
      </c>
      <c r="W26" s="23" t="s">
        <v>39</v>
      </c>
      <c r="X26" s="10">
        <f t="shared" si="8"/>
        <v>0</v>
      </c>
      <c r="Y26" s="10">
        <f t="shared" si="9"/>
        <v>2</v>
      </c>
      <c r="Z26" s="10">
        <f t="shared" si="10"/>
        <v>7</v>
      </c>
      <c r="AA26" s="10">
        <f t="shared" si="11"/>
        <v>2</v>
      </c>
      <c r="AB26" s="10">
        <f t="shared" si="12"/>
        <v>5</v>
      </c>
      <c r="AC26" s="10">
        <v>7</v>
      </c>
      <c r="AD26" s="10">
        <f t="shared" si="14"/>
        <v>2</v>
      </c>
      <c r="AE26" s="6">
        <f>AE25</f>
        <v>890</v>
      </c>
      <c r="AF26" s="1">
        <f t="shared" si="16"/>
        <v>0</v>
      </c>
      <c r="AG26" s="1">
        <f t="shared" si="17"/>
        <v>0</v>
      </c>
      <c r="AH26" s="1">
        <f t="shared" si="18"/>
        <v>16</v>
      </c>
      <c r="AI26" s="1">
        <f t="shared" si="19"/>
        <v>0</v>
      </c>
      <c r="AJ26" s="1">
        <f t="shared" si="20"/>
        <v>7</v>
      </c>
      <c r="AK26" s="1">
        <v>16</v>
      </c>
      <c r="AL26" s="1">
        <f t="shared" si="22"/>
        <v>0</v>
      </c>
      <c r="AM26" s="21">
        <f t="shared" si="24"/>
        <v>39</v>
      </c>
      <c r="AO26" s="14" t="s">
        <v>83</v>
      </c>
      <c r="AQ26" s="14" t="s">
        <v>81</v>
      </c>
    </row>
    <row r="27" spans="1:43" x14ac:dyDescent="0.25">
      <c r="A27" t="s">
        <v>21</v>
      </c>
      <c r="B27" s="17" t="s">
        <v>77</v>
      </c>
      <c r="C27" s="23" t="s">
        <v>39</v>
      </c>
      <c r="D27" s="10">
        <v>0</v>
      </c>
      <c r="E27" s="5">
        <v>2</v>
      </c>
      <c r="F27" s="10">
        <v>7</v>
      </c>
      <c r="G27" s="5">
        <v>2</v>
      </c>
      <c r="H27" s="10">
        <v>5</v>
      </c>
      <c r="I27" s="5">
        <v>5</v>
      </c>
      <c r="J27" s="10">
        <v>2</v>
      </c>
      <c r="K27" s="6">
        <f>K26</f>
        <v>780</v>
      </c>
      <c r="L27" s="1">
        <v>0</v>
      </c>
      <c r="M27" s="1">
        <v>0</v>
      </c>
      <c r="N27" s="1">
        <v>16</v>
      </c>
      <c r="O27" s="11">
        <v>0</v>
      </c>
      <c r="P27" s="11">
        <v>7</v>
      </c>
      <c r="Q27" s="11">
        <v>8</v>
      </c>
      <c r="R27" s="11">
        <v>0</v>
      </c>
      <c r="S27" s="21">
        <f t="shared" si="7"/>
        <v>31</v>
      </c>
      <c r="U27" t="s">
        <v>21</v>
      </c>
      <c r="V27" s="17" t="s">
        <v>77</v>
      </c>
      <c r="W27" s="23" t="s">
        <v>39</v>
      </c>
      <c r="X27" s="10">
        <f t="shared" si="8"/>
        <v>0</v>
      </c>
      <c r="Y27" s="10">
        <f t="shared" si="9"/>
        <v>2</v>
      </c>
      <c r="Z27" s="10">
        <f t="shared" si="10"/>
        <v>7</v>
      </c>
      <c r="AA27" s="10">
        <f t="shared" si="11"/>
        <v>2</v>
      </c>
      <c r="AB27" s="10">
        <f t="shared" si="12"/>
        <v>5</v>
      </c>
      <c r="AC27" s="10">
        <v>7</v>
      </c>
      <c r="AD27" s="10">
        <f t="shared" si="14"/>
        <v>2</v>
      </c>
      <c r="AE27" s="6">
        <f>AE26</f>
        <v>890</v>
      </c>
      <c r="AF27" s="1">
        <f t="shared" si="16"/>
        <v>0</v>
      </c>
      <c r="AG27" s="1">
        <f t="shared" si="17"/>
        <v>0</v>
      </c>
      <c r="AH27" s="1">
        <f t="shared" si="18"/>
        <v>16</v>
      </c>
      <c r="AI27" s="1">
        <f t="shared" si="19"/>
        <v>0</v>
      </c>
      <c r="AJ27" s="1">
        <f t="shared" si="20"/>
        <v>7</v>
      </c>
      <c r="AK27" s="1">
        <v>16</v>
      </c>
      <c r="AL27" s="1">
        <f t="shared" si="22"/>
        <v>0</v>
      </c>
      <c r="AM27" s="21">
        <f t="shared" si="24"/>
        <v>39</v>
      </c>
    </row>
    <row r="28" spans="1:43" x14ac:dyDescent="0.25">
      <c r="A28" t="s">
        <v>21</v>
      </c>
      <c r="B28" s="17" t="s">
        <v>22</v>
      </c>
      <c r="C28" s="23" t="s">
        <v>39</v>
      </c>
      <c r="D28" s="10">
        <v>0</v>
      </c>
      <c r="E28" s="5">
        <v>2</v>
      </c>
      <c r="F28" s="10">
        <v>5</v>
      </c>
      <c r="G28" s="5">
        <v>7</v>
      </c>
      <c r="H28" s="10">
        <v>5</v>
      </c>
      <c r="I28" s="5">
        <v>5</v>
      </c>
      <c r="J28" s="10">
        <v>2</v>
      </c>
      <c r="K28" s="6">
        <f>370+135+135+135</f>
        <v>775</v>
      </c>
      <c r="L28" s="1">
        <v>0</v>
      </c>
      <c r="M28" s="1">
        <v>0</v>
      </c>
      <c r="N28" s="1">
        <v>9</v>
      </c>
      <c r="O28" s="11">
        <v>10.5</v>
      </c>
      <c r="P28" s="11">
        <v>7</v>
      </c>
      <c r="Q28" s="11">
        <v>8</v>
      </c>
      <c r="R28" s="11">
        <v>0</v>
      </c>
      <c r="S28" s="21">
        <f t="shared" si="7"/>
        <v>34.5</v>
      </c>
      <c r="U28" t="s">
        <v>21</v>
      </c>
      <c r="V28" s="17" t="s">
        <v>22</v>
      </c>
      <c r="W28" s="23" t="s">
        <v>39</v>
      </c>
      <c r="X28" s="10">
        <f t="shared" si="8"/>
        <v>0</v>
      </c>
      <c r="Y28" s="10">
        <f t="shared" si="9"/>
        <v>2</v>
      </c>
      <c r="Z28" s="10">
        <f t="shared" si="10"/>
        <v>5</v>
      </c>
      <c r="AA28" s="10">
        <f t="shared" si="11"/>
        <v>7</v>
      </c>
      <c r="AB28" s="10">
        <f t="shared" si="12"/>
        <v>5</v>
      </c>
      <c r="AC28" s="10">
        <v>7</v>
      </c>
      <c r="AD28" s="10">
        <f t="shared" si="14"/>
        <v>2</v>
      </c>
      <c r="AE28" s="6">
        <f>370+135+135+245</f>
        <v>885</v>
      </c>
      <c r="AF28" s="1">
        <f t="shared" si="16"/>
        <v>0</v>
      </c>
      <c r="AG28" s="1">
        <f t="shared" si="17"/>
        <v>0</v>
      </c>
      <c r="AH28" s="1">
        <f t="shared" si="18"/>
        <v>9</v>
      </c>
      <c r="AI28" s="1">
        <f t="shared" si="19"/>
        <v>10.5</v>
      </c>
      <c r="AJ28" s="1">
        <f t="shared" si="20"/>
        <v>7</v>
      </c>
      <c r="AK28" s="1">
        <v>16</v>
      </c>
      <c r="AL28" s="1">
        <f t="shared" si="22"/>
        <v>0</v>
      </c>
      <c r="AM28" s="21">
        <f t="shared" si="24"/>
        <v>42.5</v>
      </c>
    </row>
    <row r="29" spans="1:43" x14ac:dyDescent="0.25">
      <c r="A29" t="s">
        <v>23</v>
      </c>
      <c r="B29" s="17" t="s">
        <v>22</v>
      </c>
      <c r="C29" s="23" t="s">
        <v>39</v>
      </c>
      <c r="D29" s="10">
        <v>0</v>
      </c>
      <c r="E29" s="5">
        <v>2</v>
      </c>
      <c r="F29" s="10">
        <v>5</v>
      </c>
      <c r="G29" s="5">
        <v>7</v>
      </c>
      <c r="H29" s="10">
        <v>5</v>
      </c>
      <c r="I29" s="5">
        <v>5</v>
      </c>
      <c r="J29" s="10">
        <v>2</v>
      </c>
      <c r="K29" s="6">
        <f>K28</f>
        <v>775</v>
      </c>
      <c r="L29" s="1">
        <v>0</v>
      </c>
      <c r="M29" s="1">
        <v>0</v>
      </c>
      <c r="N29" s="1">
        <v>9</v>
      </c>
      <c r="O29" s="11">
        <v>10.5</v>
      </c>
      <c r="P29" s="11">
        <v>7</v>
      </c>
      <c r="Q29" s="11">
        <v>8</v>
      </c>
      <c r="R29" s="11">
        <v>0</v>
      </c>
      <c r="S29" s="21">
        <f t="shared" si="7"/>
        <v>34.5</v>
      </c>
      <c r="U29" t="s">
        <v>23</v>
      </c>
      <c r="V29" s="17" t="s">
        <v>22</v>
      </c>
      <c r="W29" s="23" t="s">
        <v>39</v>
      </c>
      <c r="X29" s="10">
        <f t="shared" si="8"/>
        <v>0</v>
      </c>
      <c r="Y29" s="10">
        <f t="shared" si="9"/>
        <v>2</v>
      </c>
      <c r="Z29" s="10">
        <f t="shared" si="10"/>
        <v>5</v>
      </c>
      <c r="AA29" s="10">
        <f t="shared" si="11"/>
        <v>7</v>
      </c>
      <c r="AB29" s="10">
        <f t="shared" si="12"/>
        <v>5</v>
      </c>
      <c r="AC29" s="10">
        <v>7</v>
      </c>
      <c r="AD29" s="10">
        <f t="shared" si="14"/>
        <v>2</v>
      </c>
      <c r="AE29" s="6">
        <f>AE28</f>
        <v>885</v>
      </c>
      <c r="AF29" s="1">
        <f t="shared" si="16"/>
        <v>0</v>
      </c>
      <c r="AG29" s="1">
        <f t="shared" si="17"/>
        <v>0</v>
      </c>
      <c r="AH29" s="1">
        <f t="shared" si="18"/>
        <v>9</v>
      </c>
      <c r="AI29" s="1">
        <f t="shared" si="19"/>
        <v>10.5</v>
      </c>
      <c r="AJ29" s="1">
        <f t="shared" si="20"/>
        <v>7</v>
      </c>
      <c r="AK29" s="1">
        <v>16</v>
      </c>
      <c r="AL29" s="1">
        <f t="shared" si="22"/>
        <v>0</v>
      </c>
      <c r="AM29" s="21">
        <f t="shared" si="24"/>
        <v>42.5</v>
      </c>
    </row>
    <row r="30" spans="1:43" x14ac:dyDescent="0.25">
      <c r="A30" t="s">
        <v>24</v>
      </c>
      <c r="B30" s="17" t="s">
        <v>25</v>
      </c>
      <c r="C30" s="23" t="s">
        <v>39</v>
      </c>
      <c r="D30" s="10">
        <v>0</v>
      </c>
      <c r="E30" s="5">
        <v>2</v>
      </c>
      <c r="F30" s="10">
        <v>2</v>
      </c>
      <c r="G30" s="5">
        <v>2</v>
      </c>
      <c r="H30" s="10">
        <v>2</v>
      </c>
      <c r="I30" s="5">
        <v>2</v>
      </c>
      <c r="J30" s="10">
        <v>2</v>
      </c>
      <c r="K30" s="6"/>
      <c r="L30" s="1">
        <v>0</v>
      </c>
      <c r="M30" s="1">
        <v>0</v>
      </c>
      <c r="N30" s="1">
        <v>0</v>
      </c>
      <c r="O30" s="11">
        <v>0</v>
      </c>
      <c r="P30" s="11">
        <v>0</v>
      </c>
      <c r="Q30" s="11">
        <v>0</v>
      </c>
      <c r="R30" s="11">
        <v>0</v>
      </c>
      <c r="S30" s="21">
        <f>SUM(L30:R30)</f>
        <v>0</v>
      </c>
      <c r="U30" t="s">
        <v>24</v>
      </c>
      <c r="V30" s="17" t="s">
        <v>25</v>
      </c>
      <c r="W30" s="23" t="s">
        <v>39</v>
      </c>
      <c r="X30" s="10">
        <f t="shared" si="8"/>
        <v>0</v>
      </c>
      <c r="Y30" s="10">
        <f t="shared" si="9"/>
        <v>2</v>
      </c>
      <c r="Z30" s="10">
        <f t="shared" si="10"/>
        <v>2</v>
      </c>
      <c r="AA30" s="10">
        <f t="shared" si="11"/>
        <v>2</v>
      </c>
      <c r="AB30" s="10">
        <f t="shared" si="12"/>
        <v>2</v>
      </c>
      <c r="AC30" s="10">
        <f t="shared" si="13"/>
        <v>2</v>
      </c>
      <c r="AD30" s="10">
        <f t="shared" si="14"/>
        <v>2</v>
      </c>
      <c r="AE30" s="6">
        <f t="shared" si="15"/>
        <v>0</v>
      </c>
      <c r="AF30" s="1">
        <f t="shared" si="16"/>
        <v>0</v>
      </c>
      <c r="AG30" s="1">
        <f t="shared" si="17"/>
        <v>0</v>
      </c>
      <c r="AH30" s="1">
        <f t="shared" si="18"/>
        <v>0</v>
      </c>
      <c r="AI30" s="1">
        <f t="shared" si="19"/>
        <v>0</v>
      </c>
      <c r="AJ30" s="1">
        <f t="shared" si="20"/>
        <v>0</v>
      </c>
      <c r="AK30" s="1">
        <f t="shared" si="21"/>
        <v>0</v>
      </c>
      <c r="AL30" s="1">
        <f t="shared" si="22"/>
        <v>0</v>
      </c>
      <c r="AM30" s="21">
        <f>SUM(AF30:AL30)</f>
        <v>0</v>
      </c>
    </row>
    <row r="31" spans="1:43" x14ac:dyDescent="0.25">
      <c r="A31" t="s">
        <v>26</v>
      </c>
      <c r="B31" s="17" t="s">
        <v>25</v>
      </c>
      <c r="C31" s="23" t="s">
        <v>39</v>
      </c>
      <c r="D31" s="10">
        <v>0</v>
      </c>
      <c r="E31" s="5">
        <v>2</v>
      </c>
      <c r="F31" s="10">
        <v>2</v>
      </c>
      <c r="G31" s="5">
        <v>2</v>
      </c>
      <c r="H31" s="10">
        <v>2</v>
      </c>
      <c r="I31" s="5">
        <v>2</v>
      </c>
      <c r="J31" s="10">
        <v>2</v>
      </c>
      <c r="K31" s="6"/>
      <c r="L31" s="1">
        <v>0</v>
      </c>
      <c r="M31" s="1">
        <v>0</v>
      </c>
      <c r="N31" s="1">
        <v>0</v>
      </c>
      <c r="O31" s="11">
        <v>0</v>
      </c>
      <c r="P31" s="11">
        <v>0</v>
      </c>
      <c r="Q31" s="11">
        <v>0</v>
      </c>
      <c r="R31" s="11">
        <v>0</v>
      </c>
      <c r="S31" s="21">
        <f>SUM(L31:R31)</f>
        <v>0</v>
      </c>
      <c r="U31" t="s">
        <v>26</v>
      </c>
      <c r="V31" s="17" t="s">
        <v>25</v>
      </c>
      <c r="W31" s="23" t="s">
        <v>39</v>
      </c>
      <c r="X31" s="10">
        <f t="shared" si="8"/>
        <v>0</v>
      </c>
      <c r="Y31" s="10">
        <f t="shared" si="9"/>
        <v>2</v>
      </c>
      <c r="Z31" s="10">
        <f t="shared" si="10"/>
        <v>2</v>
      </c>
      <c r="AA31" s="10">
        <f t="shared" si="11"/>
        <v>2</v>
      </c>
      <c r="AB31" s="10">
        <f t="shared" si="12"/>
        <v>2</v>
      </c>
      <c r="AC31" s="10">
        <f t="shared" si="13"/>
        <v>2</v>
      </c>
      <c r="AD31" s="10">
        <f t="shared" si="14"/>
        <v>2</v>
      </c>
      <c r="AE31" s="6">
        <f t="shared" si="15"/>
        <v>0</v>
      </c>
      <c r="AF31" s="1">
        <f t="shared" si="16"/>
        <v>0</v>
      </c>
      <c r="AG31" s="1">
        <f t="shared" si="17"/>
        <v>0</v>
      </c>
      <c r="AH31" s="1">
        <f t="shared" si="18"/>
        <v>0</v>
      </c>
      <c r="AI31" s="1">
        <f t="shared" si="19"/>
        <v>0</v>
      </c>
      <c r="AJ31" s="1">
        <f t="shared" si="20"/>
        <v>0</v>
      </c>
      <c r="AK31" s="1">
        <f t="shared" si="21"/>
        <v>0</v>
      </c>
      <c r="AL31" s="1">
        <f t="shared" si="22"/>
        <v>0</v>
      </c>
      <c r="AM31" s="21">
        <f>SUM(AF31:AL31)</f>
        <v>0</v>
      </c>
    </row>
    <row r="32" spans="1:43" x14ac:dyDescent="0.25">
      <c r="A32" t="s">
        <v>27</v>
      </c>
      <c r="B32" s="17" t="s">
        <v>25</v>
      </c>
      <c r="C32" s="24" t="s">
        <v>43</v>
      </c>
      <c r="D32" s="10">
        <v>0</v>
      </c>
      <c r="E32" s="5">
        <v>2</v>
      </c>
      <c r="F32" s="10">
        <v>2</v>
      </c>
      <c r="G32" s="5">
        <v>2</v>
      </c>
      <c r="H32" s="10">
        <v>2</v>
      </c>
      <c r="I32" s="5">
        <v>2</v>
      </c>
      <c r="J32" s="10">
        <v>2</v>
      </c>
      <c r="K32" s="6"/>
      <c r="L32" s="1">
        <v>0</v>
      </c>
      <c r="M32" s="1">
        <v>0</v>
      </c>
      <c r="N32" s="1">
        <v>0</v>
      </c>
      <c r="O32" s="11">
        <v>0</v>
      </c>
      <c r="P32" s="11">
        <v>0</v>
      </c>
      <c r="Q32" s="11">
        <v>0</v>
      </c>
      <c r="R32" s="11">
        <v>0</v>
      </c>
      <c r="S32" s="21">
        <f t="shared" ref="S32" si="25">SUM(L32:R32)</f>
        <v>0</v>
      </c>
      <c r="U32" t="s">
        <v>27</v>
      </c>
      <c r="V32" s="17" t="s">
        <v>25</v>
      </c>
      <c r="W32" s="24" t="s">
        <v>43</v>
      </c>
      <c r="X32" s="10">
        <f t="shared" si="8"/>
        <v>0</v>
      </c>
      <c r="Y32" s="10">
        <f t="shared" si="9"/>
        <v>2</v>
      </c>
      <c r="Z32" s="10">
        <f t="shared" si="10"/>
        <v>2</v>
      </c>
      <c r="AA32" s="10">
        <f t="shared" si="11"/>
        <v>2</v>
      </c>
      <c r="AB32" s="10">
        <f t="shared" si="12"/>
        <v>2</v>
      </c>
      <c r="AC32" s="10">
        <f t="shared" si="13"/>
        <v>2</v>
      </c>
      <c r="AD32" s="10">
        <f t="shared" si="14"/>
        <v>2</v>
      </c>
      <c r="AE32" s="6">
        <f t="shared" si="15"/>
        <v>0</v>
      </c>
      <c r="AF32" s="1">
        <f t="shared" si="16"/>
        <v>0</v>
      </c>
      <c r="AG32" s="1">
        <f t="shared" si="17"/>
        <v>0</v>
      </c>
      <c r="AH32" s="1">
        <f t="shared" si="18"/>
        <v>0</v>
      </c>
      <c r="AI32" s="1">
        <f t="shared" si="19"/>
        <v>0</v>
      </c>
      <c r="AJ32" s="1">
        <f t="shared" si="20"/>
        <v>0</v>
      </c>
      <c r="AK32" s="1">
        <f t="shared" si="21"/>
        <v>0</v>
      </c>
      <c r="AL32" s="1">
        <f t="shared" si="22"/>
        <v>0</v>
      </c>
      <c r="AM32" s="21">
        <f t="shared" ref="AM32" si="26">SUM(AF32:AL32)</f>
        <v>0</v>
      </c>
    </row>
    <row r="33" spans="1:43" x14ac:dyDescent="0.25">
      <c r="K33" s="13">
        <f>SUM(K35:K48)</f>
        <v>5270</v>
      </c>
      <c r="AE33" s="13">
        <f>SUM(AE35:AE48)</f>
        <v>183040</v>
      </c>
    </row>
    <row r="34" spans="1:43" x14ac:dyDescent="0.25">
      <c r="A34" s="3" t="s">
        <v>1</v>
      </c>
      <c r="B34" s="3" t="s">
        <v>2</v>
      </c>
      <c r="C34" s="3" t="s">
        <v>3</v>
      </c>
      <c r="D34" s="3" t="s">
        <v>4</v>
      </c>
      <c r="E34" s="3" t="s">
        <v>5</v>
      </c>
      <c r="F34" s="3" t="s">
        <v>6</v>
      </c>
      <c r="G34" s="3" t="s">
        <v>7</v>
      </c>
      <c r="H34" s="3" t="s">
        <v>8</v>
      </c>
      <c r="I34" s="3" t="s">
        <v>9</v>
      </c>
      <c r="J34" s="3" t="s">
        <v>10</v>
      </c>
      <c r="K34" s="3" t="s">
        <v>11</v>
      </c>
      <c r="L34" s="3" t="s">
        <v>29</v>
      </c>
      <c r="M34" s="3" t="s">
        <v>30</v>
      </c>
      <c r="N34" s="3" t="s">
        <v>31</v>
      </c>
      <c r="O34" s="3" t="s">
        <v>32</v>
      </c>
      <c r="P34" s="3" t="s">
        <v>33</v>
      </c>
      <c r="Q34" s="3" t="s">
        <v>34</v>
      </c>
      <c r="R34" s="3" t="s">
        <v>35</v>
      </c>
      <c r="S34" s="3" t="s">
        <v>36</v>
      </c>
      <c r="U34" s="3" t="s">
        <v>1</v>
      </c>
      <c r="V34" s="3" t="s">
        <v>2</v>
      </c>
      <c r="W34" s="3" t="s">
        <v>3</v>
      </c>
      <c r="X34" s="3" t="s">
        <v>4</v>
      </c>
      <c r="Y34" s="3" t="s">
        <v>5</v>
      </c>
      <c r="Z34" s="3" t="s">
        <v>6</v>
      </c>
      <c r="AA34" s="3" t="s">
        <v>7</v>
      </c>
      <c r="AB34" s="3" t="s">
        <v>8</v>
      </c>
      <c r="AC34" s="3" t="s">
        <v>9</v>
      </c>
      <c r="AD34" s="3" t="s">
        <v>10</v>
      </c>
      <c r="AE34" s="3" t="s">
        <v>11</v>
      </c>
      <c r="AF34" s="3" t="s">
        <v>29</v>
      </c>
      <c r="AG34" s="3" t="s">
        <v>30</v>
      </c>
      <c r="AH34" s="3" t="s">
        <v>31</v>
      </c>
      <c r="AI34" s="3" t="s">
        <v>32</v>
      </c>
      <c r="AJ34" s="3" t="s">
        <v>33</v>
      </c>
      <c r="AK34" s="3" t="s">
        <v>34</v>
      </c>
      <c r="AL34" s="3" t="s">
        <v>35</v>
      </c>
      <c r="AM34" s="3" t="s">
        <v>36</v>
      </c>
    </row>
    <row r="35" spans="1:43" x14ac:dyDescent="0.25">
      <c r="A35" t="s">
        <v>12</v>
      </c>
      <c r="B35" s="17" t="s">
        <v>13</v>
      </c>
      <c r="C35" s="4"/>
      <c r="D35" s="10">
        <f>X19</f>
        <v>2</v>
      </c>
      <c r="E35" s="10">
        <f t="shared" ref="E35:J35" si="27">Y19</f>
        <v>2</v>
      </c>
      <c r="F35" s="10">
        <f t="shared" si="27"/>
        <v>0</v>
      </c>
      <c r="G35" s="10">
        <f t="shared" si="27"/>
        <v>0</v>
      </c>
      <c r="H35" s="10">
        <f t="shared" si="27"/>
        <v>0</v>
      </c>
      <c r="I35" s="10">
        <f t="shared" si="27"/>
        <v>0</v>
      </c>
      <c r="J35" s="10">
        <f t="shared" si="27"/>
        <v>2</v>
      </c>
      <c r="K35" s="6">
        <f>AE19</f>
        <v>0</v>
      </c>
      <c r="L35" s="1">
        <f>AF19</f>
        <v>0</v>
      </c>
      <c r="M35" s="1">
        <f t="shared" ref="M35:R35" si="28">AG19</f>
        <v>0</v>
      </c>
      <c r="N35" s="1">
        <f t="shared" si="28"/>
        <v>0</v>
      </c>
      <c r="O35" s="1">
        <f t="shared" si="28"/>
        <v>0</v>
      </c>
      <c r="P35" s="1">
        <f t="shared" si="28"/>
        <v>0</v>
      </c>
      <c r="Q35" s="1">
        <f t="shared" si="28"/>
        <v>0</v>
      </c>
      <c r="R35" s="1">
        <f t="shared" si="28"/>
        <v>0</v>
      </c>
      <c r="S35" s="21">
        <f>SUM(L35:R35)</f>
        <v>0</v>
      </c>
      <c r="U35" t="s">
        <v>12</v>
      </c>
      <c r="V35" s="17" t="s">
        <v>13</v>
      </c>
      <c r="W35" s="4"/>
      <c r="X35" s="10">
        <f>D35</f>
        <v>2</v>
      </c>
      <c r="Y35" s="10">
        <f t="shared" ref="Y35:Y48" si="29">E35</f>
        <v>2</v>
      </c>
      <c r="Z35" s="10">
        <f t="shared" ref="Z35:Z48" si="30">F35</f>
        <v>0</v>
      </c>
      <c r="AA35" s="10">
        <f t="shared" ref="AA35:AA48" si="31">G35</f>
        <v>0</v>
      </c>
      <c r="AB35" s="10">
        <f t="shared" ref="AB35:AB48" si="32">H35</f>
        <v>0</v>
      </c>
      <c r="AC35" s="10">
        <f t="shared" ref="AC35:AC48" si="33">I35</f>
        <v>0</v>
      </c>
      <c r="AD35" s="10">
        <f t="shared" ref="AD35:AD48" si="34">J35</f>
        <v>2</v>
      </c>
      <c r="AE35" s="6">
        <f>K35</f>
        <v>0</v>
      </c>
      <c r="AF35" s="1">
        <f>L35</f>
        <v>0</v>
      </c>
      <c r="AG35" s="1">
        <f t="shared" ref="AG35:AG48" si="35">M35</f>
        <v>0</v>
      </c>
      <c r="AH35" s="1">
        <f t="shared" ref="AH35:AH48" si="36">N35</f>
        <v>0</v>
      </c>
      <c r="AI35" s="1">
        <f t="shared" ref="AI35:AI48" si="37">O35</f>
        <v>0</v>
      </c>
      <c r="AJ35" s="1">
        <f t="shared" ref="AJ35:AJ48" si="38">P35</f>
        <v>0</v>
      </c>
      <c r="AK35" s="1">
        <f t="shared" ref="AK35:AK48" si="39">Q35</f>
        <v>0</v>
      </c>
      <c r="AL35" s="1">
        <f t="shared" ref="AL35:AL48" si="40">R35</f>
        <v>0</v>
      </c>
      <c r="AM35" s="21">
        <f>SUM(AF35:AL35)</f>
        <v>0</v>
      </c>
    </row>
    <row r="36" spans="1:43" x14ac:dyDescent="0.25">
      <c r="A36" t="s">
        <v>14</v>
      </c>
      <c r="B36" s="17" t="s">
        <v>46</v>
      </c>
      <c r="C36" s="22" t="s">
        <v>42</v>
      </c>
      <c r="D36" s="10">
        <f t="shared" ref="D36:D48" si="41">X20</f>
        <v>0</v>
      </c>
      <c r="E36" s="10">
        <f t="shared" ref="E36:E48" si="42">Y20</f>
        <v>2</v>
      </c>
      <c r="F36" s="10">
        <f t="shared" ref="F36:F48" si="43">Z20</f>
        <v>2</v>
      </c>
      <c r="G36" s="10">
        <f t="shared" ref="G36:G48" si="44">AA20</f>
        <v>2</v>
      </c>
      <c r="H36" s="10">
        <f t="shared" ref="H36:H48" si="45">AB20</f>
        <v>2</v>
      </c>
      <c r="I36" s="10">
        <f t="shared" ref="I36:I48" si="46">AC20</f>
        <v>2</v>
      </c>
      <c r="J36" s="10">
        <f t="shared" ref="J36:L48" si="47">AD20</f>
        <v>2</v>
      </c>
      <c r="K36" s="6">
        <f t="shared" si="47"/>
        <v>0</v>
      </c>
      <c r="L36" s="1">
        <f t="shared" si="47"/>
        <v>0</v>
      </c>
      <c r="M36" s="1">
        <v>0</v>
      </c>
      <c r="N36" s="1">
        <f t="shared" ref="N36:N48" si="48">AH20</f>
        <v>0</v>
      </c>
      <c r="O36" s="1">
        <f t="shared" ref="O36:O48" si="49">AI20</f>
        <v>0</v>
      </c>
      <c r="P36" s="1">
        <f t="shared" ref="P36:P48" si="50">AJ20</f>
        <v>0</v>
      </c>
      <c r="Q36" s="1">
        <f t="shared" ref="Q36:Q48" si="51">AK20</f>
        <v>0</v>
      </c>
      <c r="R36" s="1">
        <f t="shared" ref="R36:R48" si="52">AL20</f>
        <v>0</v>
      </c>
      <c r="S36" s="21">
        <f t="shared" ref="S36" si="53">SUM(L36:R36)</f>
        <v>0</v>
      </c>
      <c r="U36" t="s">
        <v>14</v>
      </c>
      <c r="V36" s="17" t="s">
        <v>46</v>
      </c>
      <c r="W36" s="22" t="s">
        <v>42</v>
      </c>
      <c r="X36" s="10">
        <f t="shared" ref="X36:X48" si="54">D36</f>
        <v>0</v>
      </c>
      <c r="Y36" s="10">
        <f t="shared" si="29"/>
        <v>2</v>
      </c>
      <c r="Z36" s="10">
        <f t="shared" si="30"/>
        <v>2</v>
      </c>
      <c r="AA36" s="10">
        <f t="shared" si="31"/>
        <v>2</v>
      </c>
      <c r="AB36" s="10">
        <f t="shared" si="32"/>
        <v>2</v>
      </c>
      <c r="AC36" s="10">
        <f t="shared" si="33"/>
        <v>2</v>
      </c>
      <c r="AD36" s="10">
        <f t="shared" si="34"/>
        <v>2</v>
      </c>
      <c r="AE36" s="6">
        <f t="shared" ref="AE36:AE48" si="55">K36</f>
        <v>0</v>
      </c>
      <c r="AF36" s="1">
        <f t="shared" ref="AF36:AF48" si="56">L36</f>
        <v>0</v>
      </c>
      <c r="AG36" s="1">
        <f t="shared" si="35"/>
        <v>0</v>
      </c>
      <c r="AH36" s="1">
        <f t="shared" si="36"/>
        <v>0</v>
      </c>
      <c r="AI36" s="1">
        <f t="shared" si="37"/>
        <v>0</v>
      </c>
      <c r="AJ36" s="1">
        <f t="shared" si="38"/>
        <v>0</v>
      </c>
      <c r="AK36" s="1">
        <f t="shared" si="39"/>
        <v>0</v>
      </c>
      <c r="AL36" s="1">
        <f t="shared" si="40"/>
        <v>0</v>
      </c>
      <c r="AM36" s="21">
        <f t="shared" ref="AM36" si="57">SUM(AF36:AL36)</f>
        <v>0</v>
      </c>
    </row>
    <row r="37" spans="1:43" x14ac:dyDescent="0.25">
      <c r="A37" t="s">
        <v>15</v>
      </c>
      <c r="B37" s="17" t="s">
        <v>46</v>
      </c>
      <c r="C37" s="22" t="s">
        <v>42</v>
      </c>
      <c r="D37" s="10">
        <f t="shared" si="41"/>
        <v>0</v>
      </c>
      <c r="E37" s="10">
        <f t="shared" si="42"/>
        <v>2</v>
      </c>
      <c r="F37" s="10">
        <f t="shared" si="43"/>
        <v>2</v>
      </c>
      <c r="G37" s="10">
        <f t="shared" si="44"/>
        <v>2</v>
      </c>
      <c r="H37" s="10">
        <f t="shared" si="45"/>
        <v>2</v>
      </c>
      <c r="I37" s="10">
        <f t="shared" si="46"/>
        <v>2</v>
      </c>
      <c r="J37" s="10">
        <f t="shared" si="47"/>
        <v>2</v>
      </c>
      <c r="K37" s="6">
        <f t="shared" ref="K37:L37" si="58">AE21</f>
        <v>0</v>
      </c>
      <c r="L37" s="1">
        <f t="shared" si="58"/>
        <v>0</v>
      </c>
      <c r="M37" s="1">
        <v>0</v>
      </c>
      <c r="N37" s="1">
        <f t="shared" si="48"/>
        <v>0</v>
      </c>
      <c r="O37" s="1">
        <f t="shared" si="49"/>
        <v>0</v>
      </c>
      <c r="P37" s="1">
        <f t="shared" si="50"/>
        <v>0</v>
      </c>
      <c r="Q37" s="1">
        <f t="shared" si="51"/>
        <v>0</v>
      </c>
      <c r="R37" s="1">
        <f t="shared" si="52"/>
        <v>0</v>
      </c>
      <c r="S37" s="21">
        <f>SUM(L37:R37)</f>
        <v>0</v>
      </c>
      <c r="U37" t="s">
        <v>15</v>
      </c>
      <c r="V37" s="17" t="s">
        <v>46</v>
      </c>
      <c r="W37" s="22" t="s">
        <v>42</v>
      </c>
      <c r="X37" s="10">
        <f t="shared" si="54"/>
        <v>0</v>
      </c>
      <c r="Y37" s="10">
        <f t="shared" si="29"/>
        <v>2</v>
      </c>
      <c r="Z37" s="10">
        <f t="shared" si="30"/>
        <v>2</v>
      </c>
      <c r="AA37" s="10">
        <f t="shared" si="31"/>
        <v>2</v>
      </c>
      <c r="AB37" s="10">
        <f t="shared" si="32"/>
        <v>2</v>
      </c>
      <c r="AC37" s="10">
        <f t="shared" si="33"/>
        <v>2</v>
      </c>
      <c r="AD37" s="10">
        <f t="shared" si="34"/>
        <v>2</v>
      </c>
      <c r="AE37" s="6">
        <f t="shared" si="55"/>
        <v>0</v>
      </c>
      <c r="AF37" s="1">
        <f t="shared" si="56"/>
        <v>0</v>
      </c>
      <c r="AG37" s="1">
        <f t="shared" si="35"/>
        <v>0</v>
      </c>
      <c r="AH37" s="1">
        <f t="shared" si="36"/>
        <v>0</v>
      </c>
      <c r="AI37" s="1">
        <f t="shared" si="37"/>
        <v>0</v>
      </c>
      <c r="AJ37" s="1">
        <f t="shared" si="38"/>
        <v>0</v>
      </c>
      <c r="AK37" s="1">
        <f t="shared" si="39"/>
        <v>0</v>
      </c>
      <c r="AL37" s="1">
        <f t="shared" si="40"/>
        <v>0</v>
      </c>
      <c r="AM37" s="21">
        <f>SUM(AF37:AL37)</f>
        <v>0</v>
      </c>
    </row>
    <row r="38" spans="1:43" x14ac:dyDescent="0.25">
      <c r="A38" t="s">
        <v>16</v>
      </c>
      <c r="B38" s="17" t="s">
        <v>37</v>
      </c>
      <c r="C38" s="22" t="s">
        <v>42</v>
      </c>
      <c r="D38" s="10">
        <f t="shared" si="41"/>
        <v>0</v>
      </c>
      <c r="E38" s="10">
        <f t="shared" si="42"/>
        <v>2</v>
      </c>
      <c r="F38" s="10">
        <f t="shared" si="43"/>
        <v>2</v>
      </c>
      <c r="G38" s="10">
        <f t="shared" si="44"/>
        <v>2</v>
      </c>
      <c r="H38" s="10">
        <f t="shared" si="45"/>
        <v>2</v>
      </c>
      <c r="I38" s="10">
        <f t="shared" si="46"/>
        <v>2</v>
      </c>
      <c r="J38" s="10">
        <f t="shared" si="47"/>
        <v>2</v>
      </c>
      <c r="K38" s="6">
        <f t="shared" ref="K38:L38" si="59">AE22</f>
        <v>0</v>
      </c>
      <c r="L38" s="1">
        <f t="shared" si="59"/>
        <v>0</v>
      </c>
      <c r="M38" s="1">
        <v>0</v>
      </c>
      <c r="N38" s="1">
        <f t="shared" si="48"/>
        <v>0</v>
      </c>
      <c r="O38" s="1">
        <f t="shared" si="49"/>
        <v>0</v>
      </c>
      <c r="P38" s="1">
        <f t="shared" si="50"/>
        <v>0</v>
      </c>
      <c r="Q38" s="1">
        <f t="shared" si="51"/>
        <v>0</v>
      </c>
      <c r="R38" s="1">
        <f t="shared" si="52"/>
        <v>0</v>
      </c>
      <c r="S38" s="21">
        <f>SUM(L38:R38)</f>
        <v>0</v>
      </c>
      <c r="U38" t="s">
        <v>16</v>
      </c>
      <c r="V38" s="17" t="s">
        <v>37</v>
      </c>
      <c r="W38" s="22" t="s">
        <v>42</v>
      </c>
      <c r="X38" s="10">
        <f t="shared" si="54"/>
        <v>0</v>
      </c>
      <c r="Y38" s="10">
        <f t="shared" si="29"/>
        <v>2</v>
      </c>
      <c r="Z38" s="10">
        <f t="shared" si="30"/>
        <v>2</v>
      </c>
      <c r="AA38" s="10">
        <f t="shared" si="31"/>
        <v>2</v>
      </c>
      <c r="AB38" s="10">
        <f t="shared" si="32"/>
        <v>2</v>
      </c>
      <c r="AC38" s="10">
        <f t="shared" si="33"/>
        <v>2</v>
      </c>
      <c r="AD38" s="10">
        <f t="shared" si="34"/>
        <v>2</v>
      </c>
      <c r="AE38" s="6">
        <f t="shared" si="55"/>
        <v>0</v>
      </c>
      <c r="AF38" s="1">
        <f t="shared" si="56"/>
        <v>0</v>
      </c>
      <c r="AG38" s="1">
        <f t="shared" si="35"/>
        <v>0</v>
      </c>
      <c r="AH38" s="1">
        <f t="shared" si="36"/>
        <v>0</v>
      </c>
      <c r="AI38" s="1">
        <f t="shared" si="37"/>
        <v>0</v>
      </c>
      <c r="AJ38" s="1">
        <f t="shared" si="38"/>
        <v>0</v>
      </c>
      <c r="AK38" s="1">
        <f t="shared" si="39"/>
        <v>0</v>
      </c>
      <c r="AL38" s="1">
        <f t="shared" si="40"/>
        <v>0</v>
      </c>
      <c r="AM38" s="21">
        <f>SUM(AF38:AL38)</f>
        <v>0</v>
      </c>
      <c r="AO38" t="s">
        <v>40</v>
      </c>
      <c r="AP38" t="s">
        <v>41</v>
      </c>
    </row>
    <row r="39" spans="1:43" x14ac:dyDescent="0.25">
      <c r="A39" t="s">
        <v>17</v>
      </c>
      <c r="B39" s="17" t="s">
        <v>76</v>
      </c>
      <c r="C39" s="22" t="s">
        <v>42</v>
      </c>
      <c r="D39" s="10">
        <f t="shared" si="41"/>
        <v>0</v>
      </c>
      <c r="E39" s="10">
        <f t="shared" si="42"/>
        <v>2</v>
      </c>
      <c r="F39" s="10">
        <f t="shared" si="43"/>
        <v>2</v>
      </c>
      <c r="G39" s="10">
        <f t="shared" si="44"/>
        <v>2</v>
      </c>
      <c r="H39" s="10">
        <f t="shared" si="45"/>
        <v>2</v>
      </c>
      <c r="I39" s="10">
        <f t="shared" si="46"/>
        <v>2</v>
      </c>
      <c r="J39" s="10">
        <f t="shared" si="47"/>
        <v>2</v>
      </c>
      <c r="K39" s="6">
        <f t="shared" ref="K39:L39" si="60">AE23</f>
        <v>0</v>
      </c>
      <c r="L39" s="1">
        <f t="shared" si="60"/>
        <v>0</v>
      </c>
      <c r="M39" s="1">
        <v>0</v>
      </c>
      <c r="N39" s="1">
        <f t="shared" si="48"/>
        <v>0</v>
      </c>
      <c r="O39" s="1">
        <f t="shared" si="49"/>
        <v>0</v>
      </c>
      <c r="P39" s="1">
        <f t="shared" si="50"/>
        <v>0</v>
      </c>
      <c r="Q39" s="1">
        <f t="shared" si="51"/>
        <v>0</v>
      </c>
      <c r="R39" s="1">
        <f t="shared" si="52"/>
        <v>0</v>
      </c>
      <c r="S39" s="21">
        <f t="shared" ref="S39:S45" si="61">SUM(L39:R39)</f>
        <v>0</v>
      </c>
      <c r="U39" t="s">
        <v>17</v>
      </c>
      <c r="V39" s="17" t="s">
        <v>76</v>
      </c>
      <c r="W39" s="22" t="s">
        <v>42</v>
      </c>
      <c r="X39" s="10">
        <f t="shared" si="54"/>
        <v>0</v>
      </c>
      <c r="Y39" s="10">
        <f t="shared" si="29"/>
        <v>2</v>
      </c>
      <c r="Z39" s="10">
        <f t="shared" si="30"/>
        <v>2</v>
      </c>
      <c r="AA39" s="10">
        <f t="shared" si="31"/>
        <v>2</v>
      </c>
      <c r="AB39" s="10">
        <f t="shared" si="32"/>
        <v>2</v>
      </c>
      <c r="AC39" s="10">
        <f t="shared" si="33"/>
        <v>2</v>
      </c>
      <c r="AD39" s="10">
        <f t="shared" si="34"/>
        <v>2</v>
      </c>
      <c r="AE39" s="6">
        <f t="shared" si="55"/>
        <v>0</v>
      </c>
      <c r="AF39" s="1">
        <f t="shared" si="56"/>
        <v>0</v>
      </c>
      <c r="AG39" s="1">
        <f t="shared" si="35"/>
        <v>0</v>
      </c>
      <c r="AH39" s="1">
        <f t="shared" si="36"/>
        <v>0</v>
      </c>
      <c r="AI39" s="1">
        <f t="shared" si="37"/>
        <v>0</v>
      </c>
      <c r="AJ39" s="1">
        <f t="shared" si="38"/>
        <v>0</v>
      </c>
      <c r="AK39" s="1">
        <f t="shared" si="39"/>
        <v>0</v>
      </c>
      <c r="AL39" s="1">
        <f t="shared" si="40"/>
        <v>0</v>
      </c>
      <c r="AM39" s="21">
        <f t="shared" ref="AM39:AM45" si="62">SUM(AF39:AL39)</f>
        <v>0</v>
      </c>
      <c r="AN39" s="14" t="s">
        <v>64</v>
      </c>
      <c r="AO39">
        <f>81-16</f>
        <v>65</v>
      </c>
      <c r="AP39" s="15">
        <f>AO39/16</f>
        <v>4.0625</v>
      </c>
    </row>
    <row r="40" spans="1:43" x14ac:dyDescent="0.25">
      <c r="A40" t="s">
        <v>18</v>
      </c>
      <c r="B40" s="17" t="s">
        <v>76</v>
      </c>
      <c r="C40" s="24" t="s">
        <v>43</v>
      </c>
      <c r="D40" s="10">
        <f t="shared" si="41"/>
        <v>0</v>
      </c>
      <c r="E40" s="10">
        <f t="shared" si="42"/>
        <v>7</v>
      </c>
      <c r="F40" s="10">
        <f t="shared" si="43"/>
        <v>5</v>
      </c>
      <c r="G40" s="10">
        <f t="shared" si="44"/>
        <v>2</v>
      </c>
      <c r="H40" s="10">
        <f t="shared" si="45"/>
        <v>2</v>
      </c>
      <c r="I40" s="10">
        <f t="shared" si="46"/>
        <v>7</v>
      </c>
      <c r="J40" s="10">
        <f t="shared" si="47"/>
        <v>2</v>
      </c>
      <c r="K40" s="6">
        <f t="shared" ref="K40:L40" si="63">AE24</f>
        <v>830</v>
      </c>
      <c r="L40" s="1">
        <f t="shared" si="63"/>
        <v>0</v>
      </c>
      <c r="M40" s="1">
        <f t="shared" ref="M40:M48" si="64">AG24</f>
        <v>18</v>
      </c>
      <c r="N40" s="1">
        <f t="shared" si="48"/>
        <v>9</v>
      </c>
      <c r="O40" s="1">
        <f t="shared" si="49"/>
        <v>0</v>
      </c>
      <c r="P40" s="1">
        <f t="shared" si="50"/>
        <v>0</v>
      </c>
      <c r="Q40" s="1">
        <f t="shared" si="51"/>
        <v>16</v>
      </c>
      <c r="R40" s="1">
        <f t="shared" si="52"/>
        <v>0</v>
      </c>
      <c r="S40" s="21">
        <f t="shared" si="61"/>
        <v>43</v>
      </c>
      <c r="U40" t="s">
        <v>18</v>
      </c>
      <c r="V40" s="17" t="s">
        <v>76</v>
      </c>
      <c r="W40" s="24" t="s">
        <v>43</v>
      </c>
      <c r="X40" s="10">
        <f t="shared" si="54"/>
        <v>0</v>
      </c>
      <c r="Y40" s="10">
        <f t="shared" si="29"/>
        <v>7</v>
      </c>
      <c r="Z40" s="10">
        <f>14+6/13</f>
        <v>14.461538461538462</v>
      </c>
      <c r="AA40" s="10">
        <f t="shared" si="31"/>
        <v>2</v>
      </c>
      <c r="AB40" s="10">
        <f t="shared" si="32"/>
        <v>2</v>
      </c>
      <c r="AC40" s="10">
        <f t="shared" si="33"/>
        <v>7</v>
      </c>
      <c r="AD40" s="10">
        <f t="shared" si="34"/>
        <v>2</v>
      </c>
      <c r="AE40" s="6">
        <f>27520+225+245</f>
        <v>27990</v>
      </c>
      <c r="AF40" s="1">
        <f t="shared" si="56"/>
        <v>0</v>
      </c>
      <c r="AG40" s="1">
        <f t="shared" si="35"/>
        <v>18</v>
      </c>
      <c r="AH40" s="1">
        <f>9+65</f>
        <v>74</v>
      </c>
      <c r="AI40" s="1">
        <f t="shared" si="37"/>
        <v>0</v>
      </c>
      <c r="AJ40" s="1">
        <f t="shared" si="38"/>
        <v>0</v>
      </c>
      <c r="AK40" s="1">
        <f t="shared" si="39"/>
        <v>16</v>
      </c>
      <c r="AL40" s="1">
        <f t="shared" si="40"/>
        <v>0</v>
      </c>
      <c r="AM40" s="21">
        <f t="shared" si="62"/>
        <v>108</v>
      </c>
      <c r="AO40" s="14" t="str">
        <f>AO26</f>
        <v>18.0</v>
      </c>
      <c r="AQ40" s="14" t="s">
        <v>80</v>
      </c>
    </row>
    <row r="41" spans="1:43" x14ac:dyDescent="0.25">
      <c r="A41" t="s">
        <v>19</v>
      </c>
      <c r="B41" s="17" t="s">
        <v>77</v>
      </c>
      <c r="C41" s="23" t="s">
        <v>39</v>
      </c>
      <c r="D41" s="10">
        <f t="shared" si="41"/>
        <v>0</v>
      </c>
      <c r="E41" s="10">
        <f t="shared" si="42"/>
        <v>2</v>
      </c>
      <c r="F41" s="10">
        <f t="shared" si="43"/>
        <v>7</v>
      </c>
      <c r="G41" s="10">
        <f t="shared" si="44"/>
        <v>2</v>
      </c>
      <c r="H41" s="10">
        <f t="shared" si="45"/>
        <v>5</v>
      </c>
      <c r="I41" s="10">
        <f t="shared" si="46"/>
        <v>7</v>
      </c>
      <c r="J41" s="10">
        <f t="shared" si="47"/>
        <v>2</v>
      </c>
      <c r="K41" s="6">
        <f t="shared" ref="K41:L41" si="65">AE25</f>
        <v>890</v>
      </c>
      <c r="L41" s="1">
        <f t="shared" si="65"/>
        <v>0</v>
      </c>
      <c r="M41" s="1">
        <f t="shared" si="64"/>
        <v>0</v>
      </c>
      <c r="N41" s="1">
        <f t="shared" si="48"/>
        <v>16</v>
      </c>
      <c r="O41" s="1">
        <f t="shared" si="49"/>
        <v>0</v>
      </c>
      <c r="P41" s="1">
        <f t="shared" si="50"/>
        <v>7</v>
      </c>
      <c r="Q41" s="1">
        <f t="shared" si="51"/>
        <v>16</v>
      </c>
      <c r="R41" s="1">
        <f t="shared" si="52"/>
        <v>0</v>
      </c>
      <c r="S41" s="21">
        <f t="shared" si="61"/>
        <v>39</v>
      </c>
      <c r="U41" t="s">
        <v>19</v>
      </c>
      <c r="V41" s="17" t="s">
        <v>77</v>
      </c>
      <c r="W41" s="23" t="s">
        <v>39</v>
      </c>
      <c r="X41" s="10">
        <f t="shared" si="54"/>
        <v>0</v>
      </c>
      <c r="Y41" s="10">
        <f t="shared" si="29"/>
        <v>2</v>
      </c>
      <c r="Z41" s="10">
        <v>15</v>
      </c>
      <c r="AA41" s="10">
        <f t="shared" si="31"/>
        <v>2</v>
      </c>
      <c r="AB41" s="10">
        <f t="shared" si="32"/>
        <v>5</v>
      </c>
      <c r="AC41" s="10">
        <f t="shared" si="33"/>
        <v>7</v>
      </c>
      <c r="AD41" s="10">
        <f t="shared" si="34"/>
        <v>2</v>
      </c>
      <c r="AE41" s="6">
        <f>32580+135+245</f>
        <v>32960</v>
      </c>
      <c r="AF41" s="1">
        <f t="shared" si="56"/>
        <v>0</v>
      </c>
      <c r="AG41" s="1">
        <f t="shared" si="35"/>
        <v>0</v>
      </c>
      <c r="AH41" s="1">
        <f>65+16</f>
        <v>81</v>
      </c>
      <c r="AI41" s="1">
        <f t="shared" si="37"/>
        <v>0</v>
      </c>
      <c r="AJ41" s="1">
        <f t="shared" si="38"/>
        <v>7</v>
      </c>
      <c r="AK41" s="1">
        <f t="shared" si="39"/>
        <v>16</v>
      </c>
      <c r="AL41" s="1">
        <f t="shared" si="40"/>
        <v>0</v>
      </c>
      <c r="AM41" s="21">
        <f t="shared" si="62"/>
        <v>104</v>
      </c>
      <c r="AO41" s="14" t="s">
        <v>84</v>
      </c>
      <c r="AQ41" s="14" t="s">
        <v>81</v>
      </c>
    </row>
    <row r="42" spans="1:43" x14ac:dyDescent="0.25">
      <c r="A42" t="s">
        <v>20</v>
      </c>
      <c r="B42" s="17" t="s">
        <v>77</v>
      </c>
      <c r="C42" s="23" t="s">
        <v>39</v>
      </c>
      <c r="D42" s="10">
        <f t="shared" si="41"/>
        <v>0</v>
      </c>
      <c r="E42" s="10">
        <f t="shared" si="42"/>
        <v>2</v>
      </c>
      <c r="F42" s="10">
        <f t="shared" si="43"/>
        <v>7</v>
      </c>
      <c r="G42" s="10">
        <f t="shared" si="44"/>
        <v>2</v>
      </c>
      <c r="H42" s="10">
        <f t="shared" si="45"/>
        <v>5</v>
      </c>
      <c r="I42" s="10">
        <f t="shared" si="46"/>
        <v>7</v>
      </c>
      <c r="J42" s="10">
        <f t="shared" si="47"/>
        <v>2</v>
      </c>
      <c r="K42" s="6">
        <f t="shared" ref="K42:L42" si="66">AE26</f>
        <v>890</v>
      </c>
      <c r="L42" s="1">
        <f t="shared" si="66"/>
        <v>0</v>
      </c>
      <c r="M42" s="1">
        <f t="shared" si="64"/>
        <v>0</v>
      </c>
      <c r="N42" s="1">
        <f t="shared" si="48"/>
        <v>16</v>
      </c>
      <c r="O42" s="1">
        <f t="shared" si="49"/>
        <v>0</v>
      </c>
      <c r="P42" s="1">
        <f t="shared" si="50"/>
        <v>7</v>
      </c>
      <c r="Q42" s="1">
        <f t="shared" si="51"/>
        <v>16</v>
      </c>
      <c r="R42" s="1">
        <f t="shared" si="52"/>
        <v>0</v>
      </c>
      <c r="S42" s="21">
        <f t="shared" si="61"/>
        <v>39</v>
      </c>
      <c r="U42" t="s">
        <v>20</v>
      </c>
      <c r="V42" s="17" t="s">
        <v>77</v>
      </c>
      <c r="W42" s="23" t="s">
        <v>39</v>
      </c>
      <c r="X42" s="10">
        <f t="shared" si="54"/>
        <v>0</v>
      </c>
      <c r="Y42" s="10">
        <f t="shared" si="29"/>
        <v>2</v>
      </c>
      <c r="Z42" s="10">
        <v>15</v>
      </c>
      <c r="AA42" s="10">
        <f t="shared" si="31"/>
        <v>2</v>
      </c>
      <c r="AB42" s="10">
        <f t="shared" si="32"/>
        <v>5</v>
      </c>
      <c r="AC42" s="10">
        <f t="shared" si="33"/>
        <v>7</v>
      </c>
      <c r="AD42" s="10">
        <f t="shared" si="34"/>
        <v>2</v>
      </c>
      <c r="AE42" s="6">
        <f>AE41</f>
        <v>32960</v>
      </c>
      <c r="AF42" s="1">
        <f t="shared" si="56"/>
        <v>0</v>
      </c>
      <c r="AG42" s="1">
        <f t="shared" si="35"/>
        <v>0</v>
      </c>
      <c r="AH42" s="1">
        <f>AH41</f>
        <v>81</v>
      </c>
      <c r="AI42" s="1">
        <f t="shared" si="37"/>
        <v>0</v>
      </c>
      <c r="AJ42" s="1">
        <f t="shared" si="38"/>
        <v>7</v>
      </c>
      <c r="AK42" s="1">
        <f t="shared" si="39"/>
        <v>16</v>
      </c>
      <c r="AL42" s="1">
        <f t="shared" si="40"/>
        <v>0</v>
      </c>
      <c r="AM42" s="21">
        <f t="shared" si="62"/>
        <v>104</v>
      </c>
    </row>
    <row r="43" spans="1:43" x14ac:dyDescent="0.25">
      <c r="A43" t="s">
        <v>21</v>
      </c>
      <c r="B43" s="17" t="s">
        <v>77</v>
      </c>
      <c r="C43" s="23" t="s">
        <v>39</v>
      </c>
      <c r="D43" s="10">
        <f t="shared" si="41"/>
        <v>0</v>
      </c>
      <c r="E43" s="10">
        <f t="shared" si="42"/>
        <v>2</v>
      </c>
      <c r="F43" s="10">
        <f t="shared" si="43"/>
        <v>7</v>
      </c>
      <c r="G43" s="10">
        <f t="shared" si="44"/>
        <v>2</v>
      </c>
      <c r="H43" s="10">
        <f t="shared" si="45"/>
        <v>5</v>
      </c>
      <c r="I43" s="10">
        <f t="shared" si="46"/>
        <v>7</v>
      </c>
      <c r="J43" s="10">
        <f t="shared" si="47"/>
        <v>2</v>
      </c>
      <c r="K43" s="6">
        <f t="shared" ref="K43:L43" si="67">AE27</f>
        <v>890</v>
      </c>
      <c r="L43" s="1">
        <f t="shared" si="67"/>
        <v>0</v>
      </c>
      <c r="M43" s="1">
        <f t="shared" si="64"/>
        <v>0</v>
      </c>
      <c r="N43" s="1">
        <f t="shared" si="48"/>
        <v>16</v>
      </c>
      <c r="O43" s="1">
        <f t="shared" si="49"/>
        <v>0</v>
      </c>
      <c r="P43" s="1">
        <f t="shared" si="50"/>
        <v>7</v>
      </c>
      <c r="Q43" s="1">
        <f t="shared" si="51"/>
        <v>16</v>
      </c>
      <c r="R43" s="1">
        <f t="shared" si="52"/>
        <v>0</v>
      </c>
      <c r="S43" s="21">
        <f t="shared" si="61"/>
        <v>39</v>
      </c>
      <c r="U43" t="s">
        <v>21</v>
      </c>
      <c r="V43" s="17" t="s">
        <v>77</v>
      </c>
      <c r="W43" s="23" t="s">
        <v>39</v>
      </c>
      <c r="X43" s="10">
        <f t="shared" si="54"/>
        <v>0</v>
      </c>
      <c r="Y43" s="10">
        <f t="shared" si="29"/>
        <v>2</v>
      </c>
      <c r="Z43" s="10">
        <v>15</v>
      </c>
      <c r="AA43" s="10">
        <f t="shared" si="31"/>
        <v>2</v>
      </c>
      <c r="AB43" s="10">
        <f t="shared" si="32"/>
        <v>5</v>
      </c>
      <c r="AC43" s="10">
        <f t="shared" si="33"/>
        <v>7</v>
      </c>
      <c r="AD43" s="10">
        <f t="shared" si="34"/>
        <v>2</v>
      </c>
      <c r="AE43" s="6">
        <f>AE42</f>
        <v>32960</v>
      </c>
      <c r="AF43" s="1">
        <f t="shared" si="56"/>
        <v>0</v>
      </c>
      <c r="AG43" s="1">
        <f t="shared" si="35"/>
        <v>0</v>
      </c>
      <c r="AH43" s="1">
        <f>AH42</f>
        <v>81</v>
      </c>
      <c r="AI43" s="1">
        <f t="shared" si="37"/>
        <v>0</v>
      </c>
      <c r="AJ43" s="1">
        <f t="shared" si="38"/>
        <v>7</v>
      </c>
      <c r="AK43" s="1">
        <f t="shared" si="39"/>
        <v>16</v>
      </c>
      <c r="AL43" s="1">
        <f t="shared" si="40"/>
        <v>0</v>
      </c>
      <c r="AM43" s="21">
        <f t="shared" si="62"/>
        <v>104</v>
      </c>
    </row>
    <row r="44" spans="1:43" x14ac:dyDescent="0.25">
      <c r="A44" t="s">
        <v>21</v>
      </c>
      <c r="B44" s="17" t="s">
        <v>22</v>
      </c>
      <c r="C44" s="23" t="s">
        <v>39</v>
      </c>
      <c r="D44" s="10">
        <f t="shared" si="41"/>
        <v>0</v>
      </c>
      <c r="E44" s="10">
        <f t="shared" si="42"/>
        <v>2</v>
      </c>
      <c r="F44" s="10">
        <f t="shared" si="43"/>
        <v>5</v>
      </c>
      <c r="G44" s="10">
        <f t="shared" si="44"/>
        <v>7</v>
      </c>
      <c r="H44" s="10">
        <f t="shared" si="45"/>
        <v>5</v>
      </c>
      <c r="I44" s="10">
        <f t="shared" si="46"/>
        <v>7</v>
      </c>
      <c r="J44" s="10">
        <f t="shared" si="47"/>
        <v>2</v>
      </c>
      <c r="K44" s="6">
        <f t="shared" ref="K44:L44" si="68">AE28</f>
        <v>885</v>
      </c>
      <c r="L44" s="1">
        <f t="shared" si="68"/>
        <v>0</v>
      </c>
      <c r="M44" s="1">
        <f t="shared" si="64"/>
        <v>0</v>
      </c>
      <c r="N44" s="1">
        <f t="shared" si="48"/>
        <v>9</v>
      </c>
      <c r="O44" s="1">
        <f t="shared" si="49"/>
        <v>10.5</v>
      </c>
      <c r="P44" s="1">
        <f t="shared" si="50"/>
        <v>7</v>
      </c>
      <c r="Q44" s="1">
        <f t="shared" si="51"/>
        <v>16</v>
      </c>
      <c r="R44" s="1">
        <f t="shared" si="52"/>
        <v>0</v>
      </c>
      <c r="S44" s="21">
        <f t="shared" si="61"/>
        <v>42.5</v>
      </c>
      <c r="U44" t="s">
        <v>21</v>
      </c>
      <c r="V44" s="17" t="s">
        <v>22</v>
      </c>
      <c r="W44" s="23" t="s">
        <v>39</v>
      </c>
      <c r="X44" s="10">
        <f t="shared" si="54"/>
        <v>0</v>
      </c>
      <c r="Y44" s="10">
        <f t="shared" si="29"/>
        <v>2</v>
      </c>
      <c r="Z44" s="10">
        <f>Z40</f>
        <v>14.461538461538462</v>
      </c>
      <c r="AA44" s="10">
        <f t="shared" si="31"/>
        <v>7</v>
      </c>
      <c r="AB44" s="10">
        <f t="shared" si="32"/>
        <v>5</v>
      </c>
      <c r="AC44" s="10">
        <f t="shared" si="33"/>
        <v>7</v>
      </c>
      <c r="AD44" s="10">
        <f t="shared" si="34"/>
        <v>2</v>
      </c>
      <c r="AE44" s="6">
        <f>27520+185+135+245</f>
        <v>28085</v>
      </c>
      <c r="AF44" s="1">
        <f t="shared" si="56"/>
        <v>0</v>
      </c>
      <c r="AG44" s="1">
        <f t="shared" si="35"/>
        <v>0</v>
      </c>
      <c r="AH44" s="1">
        <v>74</v>
      </c>
      <c r="AI44" s="1">
        <f t="shared" si="37"/>
        <v>10.5</v>
      </c>
      <c r="AJ44" s="1">
        <f t="shared" si="38"/>
        <v>7</v>
      </c>
      <c r="AK44" s="1">
        <f t="shared" si="39"/>
        <v>16</v>
      </c>
      <c r="AL44" s="1">
        <f t="shared" si="40"/>
        <v>0</v>
      </c>
      <c r="AM44" s="21">
        <f t="shared" si="62"/>
        <v>107.5</v>
      </c>
    </row>
    <row r="45" spans="1:43" x14ac:dyDescent="0.25">
      <c r="A45" t="s">
        <v>23</v>
      </c>
      <c r="B45" s="17" t="s">
        <v>22</v>
      </c>
      <c r="C45" s="23" t="s">
        <v>39</v>
      </c>
      <c r="D45" s="10">
        <f t="shared" si="41"/>
        <v>0</v>
      </c>
      <c r="E45" s="10">
        <f t="shared" si="42"/>
        <v>2</v>
      </c>
      <c r="F45" s="10">
        <f t="shared" si="43"/>
        <v>5</v>
      </c>
      <c r="G45" s="10">
        <f t="shared" si="44"/>
        <v>7</v>
      </c>
      <c r="H45" s="10">
        <f t="shared" si="45"/>
        <v>5</v>
      </c>
      <c r="I45" s="10">
        <f t="shared" si="46"/>
        <v>7</v>
      </c>
      <c r="J45" s="10">
        <f t="shared" si="47"/>
        <v>2</v>
      </c>
      <c r="K45" s="6">
        <f t="shared" ref="K45:L45" si="69">AE29</f>
        <v>885</v>
      </c>
      <c r="L45" s="1">
        <f t="shared" si="69"/>
        <v>0</v>
      </c>
      <c r="M45" s="1">
        <f t="shared" si="64"/>
        <v>0</v>
      </c>
      <c r="N45" s="1">
        <f t="shared" si="48"/>
        <v>9</v>
      </c>
      <c r="O45" s="1">
        <f t="shared" si="49"/>
        <v>10.5</v>
      </c>
      <c r="P45" s="1">
        <f t="shared" si="50"/>
        <v>7</v>
      </c>
      <c r="Q45" s="1">
        <f t="shared" si="51"/>
        <v>16</v>
      </c>
      <c r="R45" s="1">
        <f t="shared" si="52"/>
        <v>0</v>
      </c>
      <c r="S45" s="21">
        <f t="shared" si="61"/>
        <v>42.5</v>
      </c>
      <c r="U45" t="s">
        <v>23</v>
      </c>
      <c r="V45" s="17" t="s">
        <v>22</v>
      </c>
      <c r="W45" s="23" t="s">
        <v>39</v>
      </c>
      <c r="X45" s="10">
        <f t="shared" si="54"/>
        <v>0</v>
      </c>
      <c r="Y45" s="10">
        <f t="shared" si="29"/>
        <v>2</v>
      </c>
      <c r="Z45" s="10">
        <f>Z40</f>
        <v>14.461538461538462</v>
      </c>
      <c r="AA45" s="10">
        <f t="shared" si="31"/>
        <v>7</v>
      </c>
      <c r="AB45" s="10">
        <f t="shared" si="32"/>
        <v>5</v>
      </c>
      <c r="AC45" s="10">
        <f t="shared" si="33"/>
        <v>7</v>
      </c>
      <c r="AD45" s="10">
        <f t="shared" si="34"/>
        <v>2</v>
      </c>
      <c r="AE45" s="6">
        <f>AE44</f>
        <v>28085</v>
      </c>
      <c r="AF45" s="1">
        <f t="shared" si="56"/>
        <v>0</v>
      </c>
      <c r="AG45" s="1">
        <f t="shared" si="35"/>
        <v>0</v>
      </c>
      <c r="AH45" s="1">
        <v>74</v>
      </c>
      <c r="AI45" s="1">
        <f t="shared" si="37"/>
        <v>10.5</v>
      </c>
      <c r="AJ45" s="1">
        <f t="shared" si="38"/>
        <v>7</v>
      </c>
      <c r="AK45" s="1">
        <f t="shared" si="39"/>
        <v>16</v>
      </c>
      <c r="AL45" s="1">
        <f t="shared" si="40"/>
        <v>0</v>
      </c>
      <c r="AM45" s="21">
        <f t="shared" si="62"/>
        <v>107.5</v>
      </c>
    </row>
    <row r="46" spans="1:43" x14ac:dyDescent="0.25">
      <c r="A46" t="s">
        <v>24</v>
      </c>
      <c r="B46" s="17" t="s">
        <v>25</v>
      </c>
      <c r="C46" s="23" t="s">
        <v>39</v>
      </c>
      <c r="D46" s="10">
        <f t="shared" si="41"/>
        <v>0</v>
      </c>
      <c r="E46" s="10">
        <f t="shared" si="42"/>
        <v>2</v>
      </c>
      <c r="F46" s="10">
        <f t="shared" si="43"/>
        <v>2</v>
      </c>
      <c r="G46" s="10">
        <f t="shared" si="44"/>
        <v>2</v>
      </c>
      <c r="H46" s="10">
        <f t="shared" si="45"/>
        <v>2</v>
      </c>
      <c r="I46" s="10">
        <f t="shared" si="46"/>
        <v>2</v>
      </c>
      <c r="J46" s="10">
        <f t="shared" si="47"/>
        <v>2</v>
      </c>
      <c r="K46" s="6">
        <f t="shared" ref="K46:L46" si="70">AE30</f>
        <v>0</v>
      </c>
      <c r="L46" s="1">
        <f t="shared" si="70"/>
        <v>0</v>
      </c>
      <c r="M46" s="1">
        <f t="shared" si="64"/>
        <v>0</v>
      </c>
      <c r="N46" s="1">
        <f t="shared" si="48"/>
        <v>0</v>
      </c>
      <c r="O46" s="1">
        <f t="shared" si="49"/>
        <v>0</v>
      </c>
      <c r="P46" s="1">
        <f t="shared" si="50"/>
        <v>0</v>
      </c>
      <c r="Q46" s="1">
        <f t="shared" si="51"/>
        <v>0</v>
      </c>
      <c r="R46" s="1">
        <f t="shared" si="52"/>
        <v>0</v>
      </c>
      <c r="S46" s="21">
        <f>SUM(L46:R46)</f>
        <v>0</v>
      </c>
      <c r="U46" t="s">
        <v>24</v>
      </c>
      <c r="V46" s="17" t="s">
        <v>25</v>
      </c>
      <c r="W46" s="23" t="s">
        <v>39</v>
      </c>
      <c r="X46" s="10">
        <f t="shared" si="54"/>
        <v>0</v>
      </c>
      <c r="Y46" s="10">
        <f t="shared" si="29"/>
        <v>2</v>
      </c>
      <c r="Z46" s="10">
        <f t="shared" si="30"/>
        <v>2</v>
      </c>
      <c r="AA46" s="10">
        <f t="shared" si="31"/>
        <v>2</v>
      </c>
      <c r="AB46" s="10">
        <f t="shared" si="32"/>
        <v>2</v>
      </c>
      <c r="AC46" s="10">
        <f t="shared" si="33"/>
        <v>2</v>
      </c>
      <c r="AD46" s="10">
        <f t="shared" si="34"/>
        <v>2</v>
      </c>
      <c r="AE46" s="6">
        <f t="shared" si="55"/>
        <v>0</v>
      </c>
      <c r="AF46" s="1">
        <f t="shared" si="56"/>
        <v>0</v>
      </c>
      <c r="AG46" s="1">
        <f t="shared" si="35"/>
        <v>0</v>
      </c>
      <c r="AH46" s="1">
        <f t="shared" si="36"/>
        <v>0</v>
      </c>
      <c r="AI46" s="1">
        <f t="shared" si="37"/>
        <v>0</v>
      </c>
      <c r="AJ46" s="1">
        <f t="shared" si="38"/>
        <v>0</v>
      </c>
      <c r="AK46" s="1">
        <f t="shared" si="39"/>
        <v>0</v>
      </c>
      <c r="AL46" s="1">
        <f t="shared" si="40"/>
        <v>0</v>
      </c>
      <c r="AM46" s="21">
        <f>SUM(AF46:AL46)</f>
        <v>0</v>
      </c>
    </row>
    <row r="47" spans="1:43" x14ac:dyDescent="0.25">
      <c r="A47" t="s">
        <v>26</v>
      </c>
      <c r="B47" s="17" t="s">
        <v>25</v>
      </c>
      <c r="C47" s="23" t="s">
        <v>39</v>
      </c>
      <c r="D47" s="10">
        <f t="shared" si="41"/>
        <v>0</v>
      </c>
      <c r="E47" s="10">
        <f t="shared" si="42"/>
        <v>2</v>
      </c>
      <c r="F47" s="10">
        <f t="shared" si="43"/>
        <v>2</v>
      </c>
      <c r="G47" s="10">
        <f t="shared" si="44"/>
        <v>2</v>
      </c>
      <c r="H47" s="10">
        <f t="shared" si="45"/>
        <v>2</v>
      </c>
      <c r="I47" s="10">
        <f t="shared" si="46"/>
        <v>2</v>
      </c>
      <c r="J47" s="10">
        <f t="shared" si="47"/>
        <v>2</v>
      </c>
      <c r="K47" s="6">
        <f t="shared" ref="K47:L47" si="71">AE31</f>
        <v>0</v>
      </c>
      <c r="L47" s="1">
        <f t="shared" si="71"/>
        <v>0</v>
      </c>
      <c r="M47" s="1">
        <f t="shared" si="64"/>
        <v>0</v>
      </c>
      <c r="N47" s="1">
        <f t="shared" si="48"/>
        <v>0</v>
      </c>
      <c r="O47" s="1">
        <f t="shared" si="49"/>
        <v>0</v>
      </c>
      <c r="P47" s="1">
        <f t="shared" si="50"/>
        <v>0</v>
      </c>
      <c r="Q47" s="1">
        <f t="shared" si="51"/>
        <v>0</v>
      </c>
      <c r="R47" s="1">
        <f t="shared" si="52"/>
        <v>0</v>
      </c>
      <c r="S47" s="21">
        <f>SUM(L47:R47)</f>
        <v>0</v>
      </c>
      <c r="U47" t="s">
        <v>26</v>
      </c>
      <c r="V47" s="17" t="s">
        <v>25</v>
      </c>
      <c r="W47" s="23" t="s">
        <v>39</v>
      </c>
      <c r="X47" s="10">
        <f t="shared" si="54"/>
        <v>0</v>
      </c>
      <c r="Y47" s="10">
        <f t="shared" si="29"/>
        <v>2</v>
      </c>
      <c r="Z47" s="10">
        <f t="shared" si="30"/>
        <v>2</v>
      </c>
      <c r="AA47" s="10">
        <f t="shared" si="31"/>
        <v>2</v>
      </c>
      <c r="AB47" s="10">
        <f t="shared" si="32"/>
        <v>2</v>
      </c>
      <c r="AC47" s="10">
        <f t="shared" si="33"/>
        <v>2</v>
      </c>
      <c r="AD47" s="10">
        <f t="shared" si="34"/>
        <v>2</v>
      </c>
      <c r="AE47" s="6">
        <f t="shared" si="55"/>
        <v>0</v>
      </c>
      <c r="AF47" s="1">
        <f t="shared" si="56"/>
        <v>0</v>
      </c>
      <c r="AG47" s="1">
        <f t="shared" si="35"/>
        <v>0</v>
      </c>
      <c r="AH47" s="1">
        <f t="shared" si="36"/>
        <v>0</v>
      </c>
      <c r="AI47" s="1">
        <f t="shared" si="37"/>
        <v>0</v>
      </c>
      <c r="AJ47" s="1">
        <f t="shared" si="38"/>
        <v>0</v>
      </c>
      <c r="AK47" s="1">
        <f t="shared" si="39"/>
        <v>0</v>
      </c>
      <c r="AL47" s="1">
        <f t="shared" si="40"/>
        <v>0</v>
      </c>
      <c r="AM47" s="21">
        <f>SUM(AF47:AL47)</f>
        <v>0</v>
      </c>
    </row>
    <row r="48" spans="1:43" x14ac:dyDescent="0.25">
      <c r="A48" t="s">
        <v>27</v>
      </c>
      <c r="B48" s="17" t="s">
        <v>25</v>
      </c>
      <c r="C48" s="24" t="s">
        <v>43</v>
      </c>
      <c r="D48" s="10">
        <f t="shared" si="41"/>
        <v>0</v>
      </c>
      <c r="E48" s="10">
        <f t="shared" si="42"/>
        <v>2</v>
      </c>
      <c r="F48" s="10">
        <f t="shared" si="43"/>
        <v>2</v>
      </c>
      <c r="G48" s="10">
        <f t="shared" si="44"/>
        <v>2</v>
      </c>
      <c r="H48" s="10">
        <f t="shared" si="45"/>
        <v>2</v>
      </c>
      <c r="I48" s="10">
        <f t="shared" si="46"/>
        <v>2</v>
      </c>
      <c r="J48" s="10">
        <f t="shared" si="47"/>
        <v>2</v>
      </c>
      <c r="K48" s="6">
        <f t="shared" ref="K48:L48" si="72">AE32</f>
        <v>0</v>
      </c>
      <c r="L48" s="1">
        <f t="shared" si="72"/>
        <v>0</v>
      </c>
      <c r="M48" s="1">
        <f t="shared" si="64"/>
        <v>0</v>
      </c>
      <c r="N48" s="1">
        <f t="shared" si="48"/>
        <v>0</v>
      </c>
      <c r="O48" s="1">
        <f t="shared" si="49"/>
        <v>0</v>
      </c>
      <c r="P48" s="1">
        <f t="shared" si="50"/>
        <v>0</v>
      </c>
      <c r="Q48" s="1">
        <f t="shared" si="51"/>
        <v>0</v>
      </c>
      <c r="R48" s="1">
        <f t="shared" si="52"/>
        <v>0</v>
      </c>
      <c r="S48" s="21">
        <f t="shared" ref="S48" si="73">SUM(L48:R48)</f>
        <v>0</v>
      </c>
      <c r="U48" t="s">
        <v>27</v>
      </c>
      <c r="V48" s="17" t="s">
        <v>25</v>
      </c>
      <c r="W48" s="24" t="s">
        <v>43</v>
      </c>
      <c r="X48" s="10">
        <f t="shared" si="54"/>
        <v>0</v>
      </c>
      <c r="Y48" s="10">
        <f t="shared" si="29"/>
        <v>2</v>
      </c>
      <c r="Z48" s="10">
        <f t="shared" si="30"/>
        <v>2</v>
      </c>
      <c r="AA48" s="10">
        <f t="shared" si="31"/>
        <v>2</v>
      </c>
      <c r="AB48" s="10">
        <f t="shared" si="32"/>
        <v>2</v>
      </c>
      <c r="AC48" s="10">
        <f t="shared" si="33"/>
        <v>2</v>
      </c>
      <c r="AD48" s="10">
        <f t="shared" si="34"/>
        <v>2</v>
      </c>
      <c r="AE48" s="6">
        <f t="shared" si="55"/>
        <v>0</v>
      </c>
      <c r="AF48" s="1">
        <f t="shared" si="56"/>
        <v>0</v>
      </c>
      <c r="AG48" s="1">
        <f t="shared" si="35"/>
        <v>0</v>
      </c>
      <c r="AH48" s="1">
        <f t="shared" si="36"/>
        <v>0</v>
      </c>
      <c r="AI48" s="1">
        <f t="shared" si="37"/>
        <v>0</v>
      </c>
      <c r="AJ48" s="1">
        <f t="shared" si="38"/>
        <v>0</v>
      </c>
      <c r="AK48" s="1">
        <f t="shared" si="39"/>
        <v>0</v>
      </c>
      <c r="AL48" s="1">
        <f t="shared" si="40"/>
        <v>0</v>
      </c>
      <c r="AM48" s="21">
        <f t="shared" ref="AM48" si="74">SUM(AF48:AL48)</f>
        <v>0</v>
      </c>
    </row>
    <row r="49" spans="1:43" x14ac:dyDescent="0.25">
      <c r="K49" s="13">
        <f>SUM(K51:K64)</f>
        <v>200777.2</v>
      </c>
      <c r="AE49" s="13">
        <f>SUM(AE51:AE64)</f>
        <v>247114.8</v>
      </c>
    </row>
    <row r="50" spans="1:43" x14ac:dyDescent="0.25">
      <c r="A50" s="3" t="s">
        <v>1</v>
      </c>
      <c r="B50" s="3" t="s">
        <v>2</v>
      </c>
      <c r="C50" s="3" t="s">
        <v>3</v>
      </c>
      <c r="D50" s="3" t="s">
        <v>4</v>
      </c>
      <c r="E50" s="3" t="s">
        <v>5</v>
      </c>
      <c r="F50" s="3" t="s">
        <v>6</v>
      </c>
      <c r="G50" s="3" t="s">
        <v>7</v>
      </c>
      <c r="H50" s="3" t="s">
        <v>8</v>
      </c>
      <c r="I50" s="3" t="s">
        <v>9</v>
      </c>
      <c r="J50" s="3" t="s">
        <v>10</v>
      </c>
      <c r="K50" s="3" t="s">
        <v>11</v>
      </c>
      <c r="L50" s="3" t="s">
        <v>29</v>
      </c>
      <c r="M50" s="3" t="s">
        <v>30</v>
      </c>
      <c r="N50" s="3" t="s">
        <v>31</v>
      </c>
      <c r="O50" s="3" t="s">
        <v>32</v>
      </c>
      <c r="P50" s="3" t="s">
        <v>33</v>
      </c>
      <c r="Q50" s="3" t="s">
        <v>34</v>
      </c>
      <c r="R50" s="3" t="s">
        <v>35</v>
      </c>
      <c r="S50" s="3" t="s">
        <v>36</v>
      </c>
      <c r="U50" s="3" t="s">
        <v>1</v>
      </c>
      <c r="V50" s="3" t="s">
        <v>2</v>
      </c>
      <c r="W50" s="3" t="s">
        <v>3</v>
      </c>
      <c r="X50" s="3" t="s">
        <v>4</v>
      </c>
      <c r="Y50" s="3" t="s">
        <v>5</v>
      </c>
      <c r="Z50" s="3" t="s">
        <v>6</v>
      </c>
      <c r="AA50" s="3" t="s">
        <v>7</v>
      </c>
      <c r="AB50" s="3" t="s">
        <v>8</v>
      </c>
      <c r="AC50" s="3" t="s">
        <v>9</v>
      </c>
      <c r="AD50" s="3" t="s">
        <v>10</v>
      </c>
      <c r="AE50" s="3" t="s">
        <v>11</v>
      </c>
      <c r="AF50" s="3" t="s">
        <v>29</v>
      </c>
      <c r="AG50" s="3" t="s">
        <v>30</v>
      </c>
      <c r="AH50" s="3" t="s">
        <v>31</v>
      </c>
      <c r="AI50" s="3" t="s">
        <v>32</v>
      </c>
      <c r="AJ50" s="3" t="s">
        <v>33</v>
      </c>
      <c r="AK50" s="3" t="s">
        <v>34</v>
      </c>
      <c r="AL50" s="3" t="s">
        <v>35</v>
      </c>
      <c r="AM50" s="3" t="s">
        <v>36</v>
      </c>
    </row>
    <row r="51" spans="1:43" x14ac:dyDescent="0.25">
      <c r="A51" t="s">
        <v>12</v>
      </c>
      <c r="B51" s="17" t="s">
        <v>13</v>
      </c>
      <c r="C51" s="4"/>
      <c r="D51" s="10">
        <v>2</v>
      </c>
      <c r="E51" s="10">
        <v>0</v>
      </c>
      <c r="F51" s="10">
        <f t="shared" ref="F51:F64" si="75">Z35</f>
        <v>0</v>
      </c>
      <c r="G51" s="10">
        <f t="shared" ref="G51:G64" si="76">AA35</f>
        <v>0</v>
      </c>
      <c r="H51" s="10">
        <f t="shared" ref="H51:H64" si="77">AB35</f>
        <v>0</v>
      </c>
      <c r="I51" s="10">
        <f t="shared" ref="I51:I64" si="78">AC35</f>
        <v>0</v>
      </c>
      <c r="J51" s="10">
        <v>2</v>
      </c>
      <c r="K51" s="6"/>
      <c r="L51" s="1">
        <v>0</v>
      </c>
      <c r="M51" s="1">
        <v>0</v>
      </c>
      <c r="N51" s="1">
        <f t="shared" ref="N51:N64" si="79">AH35</f>
        <v>0</v>
      </c>
      <c r="O51" s="1">
        <f t="shared" ref="O51:O64" si="80">AI35</f>
        <v>0</v>
      </c>
      <c r="P51" s="1">
        <f t="shared" ref="P51:P64" si="81">AJ35</f>
        <v>0</v>
      </c>
      <c r="Q51" s="1">
        <f t="shared" ref="Q51:Q64" si="82">AK35</f>
        <v>0</v>
      </c>
      <c r="R51" s="1">
        <v>0</v>
      </c>
      <c r="S51" s="2">
        <f>SUM(L51:R51)</f>
        <v>0</v>
      </c>
      <c r="U51" t="s">
        <v>12</v>
      </c>
      <c r="V51" s="17" t="s">
        <v>13</v>
      </c>
      <c r="W51" s="4"/>
      <c r="X51" s="10">
        <f>D51</f>
        <v>2</v>
      </c>
      <c r="Y51" s="10">
        <v>2</v>
      </c>
      <c r="Z51" s="10">
        <f t="shared" ref="Z51:Z64" si="83">F51</f>
        <v>0</v>
      </c>
      <c r="AA51" s="10">
        <f t="shared" ref="AA51:AA64" si="84">G51</f>
        <v>0</v>
      </c>
      <c r="AB51" s="10">
        <f t="shared" ref="AB51:AB64" si="85">H51</f>
        <v>0</v>
      </c>
      <c r="AC51" s="10">
        <f t="shared" ref="AC51:AC64" si="86">I51</f>
        <v>0</v>
      </c>
      <c r="AD51" s="10">
        <f t="shared" ref="AD51:AD64" si="87">J51</f>
        <v>2</v>
      </c>
      <c r="AE51" s="6">
        <f>K51</f>
        <v>0</v>
      </c>
      <c r="AF51" s="1">
        <f>L51</f>
        <v>0</v>
      </c>
      <c r="AG51" s="1">
        <v>0</v>
      </c>
      <c r="AH51" s="1">
        <f t="shared" ref="AH51:AH64" si="88">N51</f>
        <v>0</v>
      </c>
      <c r="AI51" s="1">
        <f t="shared" ref="AI51:AI64" si="89">O51</f>
        <v>0</v>
      </c>
      <c r="AJ51" s="1">
        <f t="shared" ref="AJ51:AJ64" si="90">P51</f>
        <v>0</v>
      </c>
      <c r="AK51" s="1">
        <f t="shared" ref="AK51:AK64" si="91">Q51</f>
        <v>0</v>
      </c>
      <c r="AL51" s="1">
        <f t="shared" ref="AL51:AL64" si="92">R51</f>
        <v>0</v>
      </c>
      <c r="AM51" s="2">
        <f>SUM(AF51:AL51)</f>
        <v>0</v>
      </c>
    </row>
    <row r="52" spans="1:43" x14ac:dyDescent="0.25">
      <c r="A52" t="s">
        <v>14</v>
      </c>
      <c r="B52" s="17" t="s">
        <v>46</v>
      </c>
      <c r="C52" s="22" t="s">
        <v>42</v>
      </c>
      <c r="D52" s="10">
        <f t="shared" ref="D52:D64" si="93">X36</f>
        <v>0</v>
      </c>
      <c r="E52" s="10">
        <v>11.5</v>
      </c>
      <c r="F52" s="10">
        <f t="shared" si="75"/>
        <v>2</v>
      </c>
      <c r="G52" s="10">
        <v>7</v>
      </c>
      <c r="H52" s="10">
        <v>5</v>
      </c>
      <c r="I52" s="10">
        <f t="shared" si="78"/>
        <v>2</v>
      </c>
      <c r="J52" s="10">
        <v>14</v>
      </c>
      <c r="K52" s="6">
        <f>(5550+135)*1.04</f>
        <v>5912.4000000000005</v>
      </c>
      <c r="L52" s="1">
        <f t="shared" ref="L52:L64" si="94">AF36</f>
        <v>0</v>
      </c>
      <c r="M52" s="1">
        <v>49</v>
      </c>
      <c r="N52" s="1">
        <f t="shared" si="79"/>
        <v>0</v>
      </c>
      <c r="O52" s="1">
        <v>10.5</v>
      </c>
      <c r="P52" s="1">
        <v>7</v>
      </c>
      <c r="Q52" s="1">
        <f t="shared" si="82"/>
        <v>0</v>
      </c>
      <c r="R52" s="1">
        <v>14</v>
      </c>
      <c r="S52" s="2">
        <f t="shared" ref="S52" si="95">SUM(L52:R52)</f>
        <v>80.5</v>
      </c>
      <c r="U52" t="s">
        <v>14</v>
      </c>
      <c r="V52" s="17" t="s">
        <v>46</v>
      </c>
      <c r="W52" s="22" t="s">
        <v>42</v>
      </c>
      <c r="X52" s="10">
        <f t="shared" ref="X52:X64" si="96">D52</f>
        <v>0</v>
      </c>
      <c r="Y52" s="10">
        <f t="shared" ref="Y52:Y64" si="97">E52</f>
        <v>11.5</v>
      </c>
      <c r="Z52" s="10">
        <f t="shared" si="83"/>
        <v>2</v>
      </c>
      <c r="AA52" s="10">
        <v>15</v>
      </c>
      <c r="AB52" s="10">
        <f t="shared" si="85"/>
        <v>5</v>
      </c>
      <c r="AC52" s="10">
        <f t="shared" si="86"/>
        <v>2</v>
      </c>
      <c r="AD52" s="10">
        <f t="shared" si="87"/>
        <v>14</v>
      </c>
      <c r="AE52" s="6">
        <f>(18090+2775+135)*1.04</f>
        <v>21840</v>
      </c>
      <c r="AF52" s="1">
        <f t="shared" ref="AF52:AF64" si="98">L52</f>
        <v>0</v>
      </c>
      <c r="AG52" s="1">
        <f>M52</f>
        <v>49</v>
      </c>
      <c r="AH52" s="1">
        <f t="shared" si="88"/>
        <v>0</v>
      </c>
      <c r="AI52" s="1">
        <v>55.5</v>
      </c>
      <c r="AJ52" s="1">
        <f t="shared" si="90"/>
        <v>7</v>
      </c>
      <c r="AK52" s="1">
        <f t="shared" si="91"/>
        <v>0</v>
      </c>
      <c r="AL52" s="1">
        <f t="shared" si="92"/>
        <v>14</v>
      </c>
      <c r="AM52" s="2">
        <f t="shared" ref="AM52" si="99">SUM(AF52:AL52)</f>
        <v>125.5</v>
      </c>
    </row>
    <row r="53" spans="1:43" x14ac:dyDescent="0.25">
      <c r="A53" t="s">
        <v>15</v>
      </c>
      <c r="B53" s="17" t="s">
        <v>46</v>
      </c>
      <c r="C53" s="22" t="s">
        <v>42</v>
      </c>
      <c r="D53" s="10">
        <f t="shared" si="93"/>
        <v>0</v>
      </c>
      <c r="E53" s="10">
        <v>11.5</v>
      </c>
      <c r="F53" s="10">
        <f t="shared" si="75"/>
        <v>2</v>
      </c>
      <c r="G53" s="10">
        <v>7</v>
      </c>
      <c r="H53" s="10">
        <v>5</v>
      </c>
      <c r="I53" s="10">
        <f t="shared" si="78"/>
        <v>2</v>
      </c>
      <c r="J53" s="10">
        <v>14</v>
      </c>
      <c r="K53" s="6">
        <f>K52</f>
        <v>5912.4000000000005</v>
      </c>
      <c r="L53" s="1">
        <f t="shared" si="94"/>
        <v>0</v>
      </c>
      <c r="M53" s="1">
        <v>49</v>
      </c>
      <c r="N53" s="1">
        <f t="shared" si="79"/>
        <v>0</v>
      </c>
      <c r="O53" s="1">
        <v>10.5</v>
      </c>
      <c r="P53" s="1">
        <v>7</v>
      </c>
      <c r="Q53" s="1">
        <f t="shared" si="82"/>
        <v>0</v>
      </c>
      <c r="R53" s="1">
        <v>14</v>
      </c>
      <c r="S53" s="2">
        <f>SUM(L53:R53)</f>
        <v>80.5</v>
      </c>
      <c r="U53" t="s">
        <v>15</v>
      </c>
      <c r="V53" s="17" t="s">
        <v>46</v>
      </c>
      <c r="W53" s="22" t="s">
        <v>42</v>
      </c>
      <c r="X53" s="10">
        <f t="shared" si="96"/>
        <v>0</v>
      </c>
      <c r="Y53" s="10">
        <f t="shared" si="97"/>
        <v>11.5</v>
      </c>
      <c r="Z53" s="10">
        <f t="shared" si="83"/>
        <v>2</v>
      </c>
      <c r="AA53" s="10">
        <v>15</v>
      </c>
      <c r="AB53" s="10">
        <f t="shared" si="85"/>
        <v>5</v>
      </c>
      <c r="AC53" s="10">
        <f t="shared" si="86"/>
        <v>2</v>
      </c>
      <c r="AD53" s="10">
        <f t="shared" si="87"/>
        <v>14</v>
      </c>
      <c r="AE53" s="6">
        <f>AE52</f>
        <v>21840</v>
      </c>
      <c r="AF53" s="1">
        <f t="shared" si="98"/>
        <v>0</v>
      </c>
      <c r="AG53" s="1">
        <f t="shared" ref="AG53:AG64" si="100">M53</f>
        <v>49</v>
      </c>
      <c r="AH53" s="1">
        <f t="shared" si="88"/>
        <v>0</v>
      </c>
      <c r="AI53" s="1">
        <v>55.5</v>
      </c>
      <c r="AJ53" s="1">
        <f t="shared" si="90"/>
        <v>7</v>
      </c>
      <c r="AK53" s="1">
        <f t="shared" si="91"/>
        <v>0</v>
      </c>
      <c r="AL53" s="1">
        <f t="shared" si="92"/>
        <v>14</v>
      </c>
      <c r="AM53" s="2">
        <f>SUM(AF53:AL53)</f>
        <v>125.5</v>
      </c>
    </row>
    <row r="54" spans="1:43" x14ac:dyDescent="0.25">
      <c r="A54" t="s">
        <v>16</v>
      </c>
      <c r="B54" s="17" t="s">
        <v>37</v>
      </c>
      <c r="C54" s="22" t="s">
        <v>42</v>
      </c>
      <c r="D54" s="10">
        <f t="shared" si="93"/>
        <v>0</v>
      </c>
      <c r="E54" s="10">
        <v>12.2</v>
      </c>
      <c r="F54" s="10">
        <f t="shared" si="75"/>
        <v>2</v>
      </c>
      <c r="G54" s="10">
        <f t="shared" si="76"/>
        <v>2</v>
      </c>
      <c r="H54" s="10">
        <v>5</v>
      </c>
      <c r="I54" s="10">
        <f t="shared" si="78"/>
        <v>2</v>
      </c>
      <c r="J54" s="10">
        <v>14</v>
      </c>
      <c r="K54" s="6">
        <f>K53</f>
        <v>5912.4000000000005</v>
      </c>
      <c r="L54" s="1">
        <f t="shared" si="94"/>
        <v>0</v>
      </c>
      <c r="M54" s="1">
        <v>58</v>
      </c>
      <c r="N54" s="1">
        <f t="shared" si="79"/>
        <v>0</v>
      </c>
      <c r="O54" s="1">
        <f t="shared" si="80"/>
        <v>0</v>
      </c>
      <c r="P54" s="1">
        <v>7</v>
      </c>
      <c r="Q54" s="1">
        <f t="shared" si="82"/>
        <v>0</v>
      </c>
      <c r="R54" s="1">
        <v>14</v>
      </c>
      <c r="S54" s="2">
        <f>SUM(L54:R54)</f>
        <v>79</v>
      </c>
      <c r="U54" t="s">
        <v>16</v>
      </c>
      <c r="V54" s="17" t="s">
        <v>37</v>
      </c>
      <c r="W54" s="22" t="s">
        <v>42</v>
      </c>
      <c r="X54" s="10">
        <f t="shared" si="96"/>
        <v>0</v>
      </c>
      <c r="Y54" s="10">
        <f t="shared" si="97"/>
        <v>12.2</v>
      </c>
      <c r="Z54" s="10">
        <f t="shared" si="83"/>
        <v>2</v>
      </c>
      <c r="AA54" s="10">
        <v>10</v>
      </c>
      <c r="AB54" s="10">
        <f t="shared" si="85"/>
        <v>5</v>
      </c>
      <c r="AC54" s="10">
        <f t="shared" si="86"/>
        <v>2</v>
      </c>
      <c r="AD54" s="10">
        <f t="shared" si="87"/>
        <v>14</v>
      </c>
      <c r="AE54" s="6">
        <f>(7700+785+135)*1.04</f>
        <v>8964.8000000000011</v>
      </c>
      <c r="AF54" s="1">
        <f t="shared" si="98"/>
        <v>0</v>
      </c>
      <c r="AG54" s="1">
        <f t="shared" si="100"/>
        <v>58</v>
      </c>
      <c r="AH54" s="1">
        <f t="shared" si="88"/>
        <v>0</v>
      </c>
      <c r="AI54" s="1">
        <f>45/2</f>
        <v>22.5</v>
      </c>
      <c r="AJ54" s="1">
        <f t="shared" si="90"/>
        <v>7</v>
      </c>
      <c r="AK54" s="1">
        <f t="shared" si="91"/>
        <v>0</v>
      </c>
      <c r="AL54" s="1">
        <f t="shared" si="92"/>
        <v>14</v>
      </c>
      <c r="AM54" s="2">
        <f>SUM(AF54:AL54)</f>
        <v>101.5</v>
      </c>
    </row>
    <row r="55" spans="1:43" x14ac:dyDescent="0.25">
      <c r="A55" t="s">
        <v>17</v>
      </c>
      <c r="B55" s="17" t="s">
        <v>76</v>
      </c>
      <c r="C55" s="22" t="s">
        <v>42</v>
      </c>
      <c r="D55" s="10">
        <f t="shared" si="93"/>
        <v>0</v>
      </c>
      <c r="E55" s="10">
        <v>2</v>
      </c>
      <c r="F55" s="10">
        <v>2</v>
      </c>
      <c r="G55" s="10">
        <f t="shared" si="76"/>
        <v>2</v>
      </c>
      <c r="H55" s="10">
        <v>2</v>
      </c>
      <c r="I55" s="10">
        <f t="shared" si="78"/>
        <v>2</v>
      </c>
      <c r="J55" s="10">
        <f t="shared" ref="J55:J64" si="101">AD39</f>
        <v>2</v>
      </c>
      <c r="K55" s="6"/>
      <c r="L55" s="1">
        <f t="shared" si="94"/>
        <v>0</v>
      </c>
      <c r="M55" s="1">
        <v>0</v>
      </c>
      <c r="N55" s="1">
        <v>0</v>
      </c>
      <c r="O55" s="1">
        <f t="shared" si="80"/>
        <v>0</v>
      </c>
      <c r="P55" s="1">
        <v>0</v>
      </c>
      <c r="Q55" s="1">
        <f t="shared" si="82"/>
        <v>0</v>
      </c>
      <c r="R55" s="1">
        <f t="shared" ref="R55:R64" si="102">AL39</f>
        <v>0</v>
      </c>
      <c r="S55" s="2">
        <f t="shared" ref="S55:S61" si="103">SUM(L55:R55)</f>
        <v>0</v>
      </c>
      <c r="U55" t="s">
        <v>17</v>
      </c>
      <c r="V55" s="17" t="s">
        <v>76</v>
      </c>
      <c r="W55" s="22" t="s">
        <v>42</v>
      </c>
      <c r="X55" s="10">
        <f t="shared" si="96"/>
        <v>0</v>
      </c>
      <c r="Y55" s="10">
        <f t="shared" si="97"/>
        <v>2</v>
      </c>
      <c r="Z55" s="10">
        <f t="shared" si="83"/>
        <v>2</v>
      </c>
      <c r="AA55" s="10">
        <f t="shared" si="84"/>
        <v>2</v>
      </c>
      <c r="AB55" s="10">
        <f t="shared" si="85"/>
        <v>2</v>
      </c>
      <c r="AC55" s="10">
        <f t="shared" si="86"/>
        <v>2</v>
      </c>
      <c r="AD55" s="10">
        <f t="shared" si="87"/>
        <v>2</v>
      </c>
      <c r="AE55" s="6">
        <f t="shared" ref="AE55:AE64" si="104">K55</f>
        <v>0</v>
      </c>
      <c r="AF55" s="1">
        <f t="shared" si="98"/>
        <v>0</v>
      </c>
      <c r="AG55" s="1">
        <f t="shared" si="100"/>
        <v>0</v>
      </c>
      <c r="AH55" s="1">
        <f t="shared" si="88"/>
        <v>0</v>
      </c>
      <c r="AI55" s="1">
        <f t="shared" si="89"/>
        <v>0</v>
      </c>
      <c r="AJ55" s="1">
        <f t="shared" si="90"/>
        <v>0</v>
      </c>
      <c r="AK55" s="1">
        <f t="shared" si="91"/>
        <v>0</v>
      </c>
      <c r="AL55" s="1">
        <f t="shared" si="92"/>
        <v>0</v>
      </c>
      <c r="AM55" s="2">
        <f t="shared" ref="AM55:AM61" si="105">SUM(AF55:AL55)</f>
        <v>0</v>
      </c>
      <c r="AO55" t="s">
        <v>40</v>
      </c>
      <c r="AP55" t="s">
        <v>41</v>
      </c>
    </row>
    <row r="56" spans="1:43" x14ac:dyDescent="0.25">
      <c r="A56" t="s">
        <v>18</v>
      </c>
      <c r="B56" s="17" t="s">
        <v>76</v>
      </c>
      <c r="C56" s="24" t="s">
        <v>43</v>
      </c>
      <c r="D56" s="10">
        <f t="shared" si="93"/>
        <v>0</v>
      </c>
      <c r="E56" s="10">
        <f t="shared" ref="E56:E64" si="106">Y40</f>
        <v>7</v>
      </c>
      <c r="F56" s="10">
        <f t="shared" si="75"/>
        <v>14.461538461538462</v>
      </c>
      <c r="G56" s="10">
        <f t="shared" si="76"/>
        <v>2</v>
      </c>
      <c r="H56" s="10">
        <f t="shared" si="77"/>
        <v>2</v>
      </c>
      <c r="I56" s="10">
        <f t="shared" si="78"/>
        <v>7</v>
      </c>
      <c r="J56" s="10">
        <f t="shared" si="101"/>
        <v>2</v>
      </c>
      <c r="K56" s="6">
        <f t="shared" ref="K56:K64" si="107">AE40</f>
        <v>27990</v>
      </c>
      <c r="L56" s="1">
        <f t="shared" si="94"/>
        <v>0</v>
      </c>
      <c r="M56" s="1">
        <f t="shared" ref="M56:M64" si="108">AG40</f>
        <v>18</v>
      </c>
      <c r="N56" s="1">
        <f t="shared" si="79"/>
        <v>74</v>
      </c>
      <c r="O56" s="1">
        <f t="shared" si="80"/>
        <v>0</v>
      </c>
      <c r="P56" s="1">
        <f t="shared" si="81"/>
        <v>0</v>
      </c>
      <c r="Q56" s="1">
        <f t="shared" si="82"/>
        <v>16</v>
      </c>
      <c r="R56" s="1">
        <f t="shared" si="102"/>
        <v>0</v>
      </c>
      <c r="S56" s="2">
        <f t="shared" si="103"/>
        <v>108</v>
      </c>
      <c r="U56" t="s">
        <v>18</v>
      </c>
      <c r="V56" s="17" t="s">
        <v>76</v>
      </c>
      <c r="W56" s="24" t="s">
        <v>43</v>
      </c>
      <c r="X56" s="10">
        <f t="shared" si="96"/>
        <v>0</v>
      </c>
      <c r="Y56" s="10">
        <f t="shared" si="97"/>
        <v>7</v>
      </c>
      <c r="Z56" s="10">
        <f t="shared" si="83"/>
        <v>14.461538461538462</v>
      </c>
      <c r="AA56" s="10">
        <v>10</v>
      </c>
      <c r="AB56" s="10">
        <f t="shared" si="85"/>
        <v>2</v>
      </c>
      <c r="AC56" s="10">
        <f t="shared" si="86"/>
        <v>7</v>
      </c>
      <c r="AD56" s="10">
        <f t="shared" si="87"/>
        <v>2</v>
      </c>
      <c r="AE56" s="6">
        <f>27520+225+245+785</f>
        <v>28775</v>
      </c>
      <c r="AF56" s="1">
        <f t="shared" si="98"/>
        <v>0</v>
      </c>
      <c r="AG56" s="1">
        <f t="shared" si="100"/>
        <v>18</v>
      </c>
      <c r="AH56" s="1">
        <f t="shared" si="88"/>
        <v>74</v>
      </c>
      <c r="AI56" s="1">
        <v>22.5</v>
      </c>
      <c r="AJ56" s="1">
        <f t="shared" si="90"/>
        <v>0</v>
      </c>
      <c r="AK56" s="1">
        <f t="shared" si="91"/>
        <v>16</v>
      </c>
      <c r="AL56" s="1">
        <f t="shared" si="92"/>
        <v>0</v>
      </c>
      <c r="AM56" s="2">
        <f t="shared" si="105"/>
        <v>130.5</v>
      </c>
      <c r="AN56" s="14" t="s">
        <v>65</v>
      </c>
      <c r="AO56">
        <f>55.5-10.5</f>
        <v>45</v>
      </c>
      <c r="AP56" s="15">
        <f>AO56/16</f>
        <v>2.8125</v>
      </c>
    </row>
    <row r="57" spans="1:43" x14ac:dyDescent="0.25">
      <c r="A57" t="s">
        <v>19</v>
      </c>
      <c r="B57" s="17" t="s">
        <v>77</v>
      </c>
      <c r="C57" s="23" t="s">
        <v>39</v>
      </c>
      <c r="D57" s="10">
        <f t="shared" si="93"/>
        <v>0</v>
      </c>
      <c r="E57" s="10">
        <f t="shared" si="106"/>
        <v>2</v>
      </c>
      <c r="F57" s="10">
        <f t="shared" si="75"/>
        <v>15</v>
      </c>
      <c r="G57" s="10">
        <f t="shared" si="76"/>
        <v>2</v>
      </c>
      <c r="H57" s="10">
        <f t="shared" si="77"/>
        <v>5</v>
      </c>
      <c r="I57" s="10">
        <f t="shared" si="78"/>
        <v>7</v>
      </c>
      <c r="J57" s="10">
        <f t="shared" si="101"/>
        <v>2</v>
      </c>
      <c r="K57" s="6">
        <f t="shared" si="107"/>
        <v>32960</v>
      </c>
      <c r="L57" s="1">
        <f t="shared" si="94"/>
        <v>0</v>
      </c>
      <c r="M57" s="1">
        <f t="shared" si="108"/>
        <v>0</v>
      </c>
      <c r="N57" s="1">
        <f t="shared" si="79"/>
        <v>81</v>
      </c>
      <c r="O57" s="1">
        <f t="shared" si="80"/>
        <v>0</v>
      </c>
      <c r="P57" s="1">
        <f t="shared" si="81"/>
        <v>7</v>
      </c>
      <c r="Q57" s="1">
        <f t="shared" si="82"/>
        <v>16</v>
      </c>
      <c r="R57" s="1">
        <f t="shared" si="102"/>
        <v>0</v>
      </c>
      <c r="S57" s="2">
        <f t="shared" si="103"/>
        <v>104</v>
      </c>
      <c r="U57" t="s">
        <v>19</v>
      </c>
      <c r="V57" s="17" t="s">
        <v>77</v>
      </c>
      <c r="W57" s="23" t="s">
        <v>39</v>
      </c>
      <c r="X57" s="10">
        <f t="shared" si="96"/>
        <v>0</v>
      </c>
      <c r="Y57" s="10">
        <f t="shared" si="97"/>
        <v>2</v>
      </c>
      <c r="Z57" s="10">
        <f t="shared" si="83"/>
        <v>15</v>
      </c>
      <c r="AA57" s="10">
        <f t="shared" si="84"/>
        <v>2</v>
      </c>
      <c r="AB57" s="10">
        <f t="shared" si="85"/>
        <v>5</v>
      </c>
      <c r="AC57" s="10">
        <f t="shared" si="86"/>
        <v>7</v>
      </c>
      <c r="AD57" s="10">
        <f t="shared" si="87"/>
        <v>2</v>
      </c>
      <c r="AE57" s="6">
        <f>32580+135+245+785</f>
        <v>33745</v>
      </c>
      <c r="AF57" s="1">
        <f t="shared" si="98"/>
        <v>0</v>
      </c>
      <c r="AG57" s="1">
        <f t="shared" si="100"/>
        <v>0</v>
      </c>
      <c r="AH57" s="1">
        <f t="shared" si="88"/>
        <v>81</v>
      </c>
      <c r="AI57" s="1">
        <f t="shared" si="89"/>
        <v>0</v>
      </c>
      <c r="AJ57" s="1">
        <f t="shared" si="90"/>
        <v>7</v>
      </c>
      <c r="AK57" s="1">
        <f t="shared" si="91"/>
        <v>16</v>
      </c>
      <c r="AL57" s="1">
        <f t="shared" si="92"/>
        <v>0</v>
      </c>
      <c r="AM57" s="2">
        <f t="shared" si="105"/>
        <v>104</v>
      </c>
      <c r="AO57" s="14" t="str">
        <f>AO41</f>
        <v>22.0</v>
      </c>
      <c r="AQ57" s="14" t="s">
        <v>80</v>
      </c>
    </row>
    <row r="58" spans="1:43" x14ac:dyDescent="0.25">
      <c r="A58" t="s">
        <v>20</v>
      </c>
      <c r="B58" s="17" t="s">
        <v>77</v>
      </c>
      <c r="C58" s="23" t="s">
        <v>39</v>
      </c>
      <c r="D58" s="10">
        <f t="shared" si="93"/>
        <v>0</v>
      </c>
      <c r="E58" s="10">
        <f t="shared" si="106"/>
        <v>2</v>
      </c>
      <c r="F58" s="10">
        <f t="shared" si="75"/>
        <v>15</v>
      </c>
      <c r="G58" s="10">
        <f t="shared" si="76"/>
        <v>2</v>
      </c>
      <c r="H58" s="10">
        <f t="shared" si="77"/>
        <v>5</v>
      </c>
      <c r="I58" s="10">
        <f t="shared" si="78"/>
        <v>7</v>
      </c>
      <c r="J58" s="10">
        <f t="shared" si="101"/>
        <v>2</v>
      </c>
      <c r="K58" s="6">
        <f t="shared" si="107"/>
        <v>32960</v>
      </c>
      <c r="L58" s="1">
        <f t="shared" si="94"/>
        <v>0</v>
      </c>
      <c r="M58" s="1">
        <f t="shared" si="108"/>
        <v>0</v>
      </c>
      <c r="N58" s="1">
        <f t="shared" si="79"/>
        <v>81</v>
      </c>
      <c r="O58" s="1">
        <f t="shared" si="80"/>
        <v>0</v>
      </c>
      <c r="P58" s="1">
        <f t="shared" si="81"/>
        <v>7</v>
      </c>
      <c r="Q58" s="1">
        <f t="shared" si="82"/>
        <v>16</v>
      </c>
      <c r="R58" s="1">
        <f t="shared" si="102"/>
        <v>0</v>
      </c>
      <c r="S58" s="2">
        <f t="shared" si="103"/>
        <v>104</v>
      </c>
      <c r="U58" t="s">
        <v>20</v>
      </c>
      <c r="V58" s="17" t="s">
        <v>77</v>
      </c>
      <c r="W58" s="23" t="s">
        <v>39</v>
      </c>
      <c r="X58" s="10">
        <f t="shared" si="96"/>
        <v>0</v>
      </c>
      <c r="Y58" s="10">
        <f t="shared" si="97"/>
        <v>2</v>
      </c>
      <c r="Z58" s="10">
        <f t="shared" si="83"/>
        <v>15</v>
      </c>
      <c r="AA58" s="10">
        <v>10</v>
      </c>
      <c r="AB58" s="10">
        <f t="shared" si="85"/>
        <v>5</v>
      </c>
      <c r="AC58" s="10">
        <f t="shared" si="86"/>
        <v>7</v>
      </c>
      <c r="AD58" s="10">
        <f t="shared" si="87"/>
        <v>2</v>
      </c>
      <c r="AE58" s="6">
        <f>AE57</f>
        <v>33745</v>
      </c>
      <c r="AF58" s="1">
        <f t="shared" si="98"/>
        <v>0</v>
      </c>
      <c r="AG58" s="1">
        <f t="shared" si="100"/>
        <v>0</v>
      </c>
      <c r="AH58" s="1">
        <f t="shared" si="88"/>
        <v>81</v>
      </c>
      <c r="AI58" s="1">
        <v>22.5</v>
      </c>
      <c r="AJ58" s="1">
        <f t="shared" si="90"/>
        <v>7</v>
      </c>
      <c r="AK58" s="1">
        <f t="shared" si="91"/>
        <v>16</v>
      </c>
      <c r="AL58" s="1">
        <f t="shared" si="92"/>
        <v>0</v>
      </c>
      <c r="AM58" s="2">
        <f t="shared" si="105"/>
        <v>126.5</v>
      </c>
      <c r="AO58" s="14" t="s">
        <v>85</v>
      </c>
      <c r="AQ58" s="14" t="s">
        <v>81</v>
      </c>
    </row>
    <row r="59" spans="1:43" x14ac:dyDescent="0.25">
      <c r="A59" t="s">
        <v>21</v>
      </c>
      <c r="B59" s="17" t="s">
        <v>77</v>
      </c>
      <c r="C59" s="23" t="s">
        <v>39</v>
      </c>
      <c r="D59" s="10">
        <f t="shared" si="93"/>
        <v>0</v>
      </c>
      <c r="E59" s="10">
        <f t="shared" si="106"/>
        <v>2</v>
      </c>
      <c r="F59" s="10">
        <f t="shared" si="75"/>
        <v>15</v>
      </c>
      <c r="G59" s="10">
        <f t="shared" si="76"/>
        <v>2</v>
      </c>
      <c r="H59" s="10">
        <f t="shared" si="77"/>
        <v>5</v>
      </c>
      <c r="I59" s="10">
        <f t="shared" si="78"/>
        <v>7</v>
      </c>
      <c r="J59" s="10">
        <f t="shared" si="101"/>
        <v>2</v>
      </c>
      <c r="K59" s="6">
        <f t="shared" si="107"/>
        <v>32960</v>
      </c>
      <c r="L59" s="1">
        <f t="shared" si="94"/>
        <v>0</v>
      </c>
      <c r="M59" s="1">
        <f t="shared" si="108"/>
        <v>0</v>
      </c>
      <c r="N59" s="1">
        <f t="shared" si="79"/>
        <v>81</v>
      </c>
      <c r="O59" s="1">
        <f t="shared" si="80"/>
        <v>0</v>
      </c>
      <c r="P59" s="1">
        <f t="shared" si="81"/>
        <v>7</v>
      </c>
      <c r="Q59" s="1">
        <f t="shared" si="82"/>
        <v>16</v>
      </c>
      <c r="R59" s="1">
        <f t="shared" si="102"/>
        <v>0</v>
      </c>
      <c r="S59" s="2">
        <f t="shared" si="103"/>
        <v>104</v>
      </c>
      <c r="U59" t="s">
        <v>21</v>
      </c>
      <c r="V59" s="17" t="s">
        <v>77</v>
      </c>
      <c r="W59" s="23" t="s">
        <v>39</v>
      </c>
      <c r="X59" s="10">
        <f t="shared" si="96"/>
        <v>0</v>
      </c>
      <c r="Y59" s="10">
        <f t="shared" si="97"/>
        <v>2</v>
      </c>
      <c r="Z59" s="10">
        <f t="shared" si="83"/>
        <v>15</v>
      </c>
      <c r="AA59" s="10">
        <v>10</v>
      </c>
      <c r="AB59" s="10">
        <f t="shared" si="85"/>
        <v>5</v>
      </c>
      <c r="AC59" s="10">
        <f t="shared" si="86"/>
        <v>7</v>
      </c>
      <c r="AD59" s="10">
        <f t="shared" si="87"/>
        <v>2</v>
      </c>
      <c r="AE59" s="6">
        <f>AE58</f>
        <v>33745</v>
      </c>
      <c r="AF59" s="1">
        <f t="shared" si="98"/>
        <v>0</v>
      </c>
      <c r="AG59" s="1">
        <f t="shared" si="100"/>
        <v>0</v>
      </c>
      <c r="AH59" s="1">
        <f t="shared" si="88"/>
        <v>81</v>
      </c>
      <c r="AI59" s="1">
        <v>22.5</v>
      </c>
      <c r="AJ59" s="1">
        <f t="shared" si="90"/>
        <v>7</v>
      </c>
      <c r="AK59" s="1">
        <f t="shared" si="91"/>
        <v>16</v>
      </c>
      <c r="AL59" s="1">
        <f t="shared" si="92"/>
        <v>0</v>
      </c>
      <c r="AM59" s="2">
        <f t="shared" si="105"/>
        <v>126.5</v>
      </c>
    </row>
    <row r="60" spans="1:43" x14ac:dyDescent="0.25">
      <c r="A60" t="s">
        <v>21</v>
      </c>
      <c r="B60" s="17" t="s">
        <v>22</v>
      </c>
      <c r="C60" s="23" t="s">
        <v>39</v>
      </c>
      <c r="D60" s="10">
        <f t="shared" si="93"/>
        <v>0</v>
      </c>
      <c r="E60" s="10">
        <f t="shared" si="106"/>
        <v>2</v>
      </c>
      <c r="F60" s="10">
        <f t="shared" si="75"/>
        <v>14.461538461538462</v>
      </c>
      <c r="G60" s="10">
        <f t="shared" si="76"/>
        <v>7</v>
      </c>
      <c r="H60" s="10">
        <f t="shared" si="77"/>
        <v>5</v>
      </c>
      <c r="I60" s="10">
        <f t="shared" si="78"/>
        <v>7</v>
      </c>
      <c r="J60" s="10">
        <f t="shared" si="101"/>
        <v>2</v>
      </c>
      <c r="K60" s="6">
        <f t="shared" si="107"/>
        <v>28085</v>
      </c>
      <c r="L60" s="1">
        <f t="shared" si="94"/>
        <v>0</v>
      </c>
      <c r="M60" s="1">
        <f t="shared" si="108"/>
        <v>0</v>
      </c>
      <c r="N60" s="1">
        <f t="shared" si="79"/>
        <v>74</v>
      </c>
      <c r="O60" s="1">
        <f t="shared" si="80"/>
        <v>10.5</v>
      </c>
      <c r="P60" s="1">
        <f t="shared" si="81"/>
        <v>7</v>
      </c>
      <c r="Q60" s="1">
        <f t="shared" si="82"/>
        <v>16</v>
      </c>
      <c r="R60" s="1">
        <f t="shared" si="102"/>
        <v>0</v>
      </c>
      <c r="S60" s="2">
        <f t="shared" si="103"/>
        <v>107.5</v>
      </c>
      <c r="U60" t="s">
        <v>21</v>
      </c>
      <c r="V60" s="17" t="s">
        <v>22</v>
      </c>
      <c r="W60" s="23" t="s">
        <v>39</v>
      </c>
      <c r="X60" s="10">
        <f t="shared" si="96"/>
        <v>0</v>
      </c>
      <c r="Y60" s="10">
        <f t="shared" si="97"/>
        <v>2</v>
      </c>
      <c r="Z60" s="10">
        <f t="shared" si="83"/>
        <v>14.461538461538462</v>
      </c>
      <c r="AA60" s="10">
        <v>15</v>
      </c>
      <c r="AB60" s="10">
        <f t="shared" si="85"/>
        <v>5</v>
      </c>
      <c r="AC60" s="10">
        <f t="shared" si="86"/>
        <v>7</v>
      </c>
      <c r="AD60" s="10">
        <f t="shared" si="87"/>
        <v>2</v>
      </c>
      <c r="AE60" s="6">
        <f>18090+13760+135+245</f>
        <v>32230</v>
      </c>
      <c r="AF60" s="1">
        <f t="shared" si="98"/>
        <v>0</v>
      </c>
      <c r="AG60" s="1">
        <f t="shared" si="100"/>
        <v>0</v>
      </c>
      <c r="AH60" s="1">
        <f t="shared" si="88"/>
        <v>74</v>
      </c>
      <c r="AI60" s="1">
        <v>55.5</v>
      </c>
      <c r="AJ60" s="1">
        <f t="shared" si="90"/>
        <v>7</v>
      </c>
      <c r="AK60" s="1">
        <f t="shared" si="91"/>
        <v>16</v>
      </c>
      <c r="AL60" s="1">
        <f t="shared" si="92"/>
        <v>0</v>
      </c>
      <c r="AM60" s="2">
        <f t="shared" si="105"/>
        <v>152.5</v>
      </c>
    </row>
    <row r="61" spans="1:43" x14ac:dyDescent="0.25">
      <c r="A61" t="s">
        <v>23</v>
      </c>
      <c r="B61" s="17" t="s">
        <v>22</v>
      </c>
      <c r="C61" s="23" t="s">
        <v>39</v>
      </c>
      <c r="D61" s="10">
        <f t="shared" si="93"/>
        <v>0</v>
      </c>
      <c r="E61" s="10">
        <f t="shared" si="106"/>
        <v>2</v>
      </c>
      <c r="F61" s="10">
        <f t="shared" si="75"/>
        <v>14.461538461538462</v>
      </c>
      <c r="G61" s="10">
        <f t="shared" si="76"/>
        <v>7</v>
      </c>
      <c r="H61" s="10">
        <f t="shared" si="77"/>
        <v>5</v>
      </c>
      <c r="I61" s="10">
        <f t="shared" si="78"/>
        <v>7</v>
      </c>
      <c r="J61" s="10">
        <f t="shared" si="101"/>
        <v>2</v>
      </c>
      <c r="K61" s="6">
        <f t="shared" si="107"/>
        <v>28085</v>
      </c>
      <c r="L61" s="1">
        <f t="shared" si="94"/>
        <v>0</v>
      </c>
      <c r="M61" s="1">
        <f t="shared" si="108"/>
        <v>0</v>
      </c>
      <c r="N61" s="1">
        <f t="shared" si="79"/>
        <v>74</v>
      </c>
      <c r="O61" s="1">
        <f t="shared" si="80"/>
        <v>10.5</v>
      </c>
      <c r="P61" s="1">
        <f t="shared" si="81"/>
        <v>7</v>
      </c>
      <c r="Q61" s="1">
        <f t="shared" si="82"/>
        <v>16</v>
      </c>
      <c r="R61" s="1">
        <f t="shared" si="102"/>
        <v>0</v>
      </c>
      <c r="S61" s="2">
        <f t="shared" si="103"/>
        <v>107.5</v>
      </c>
      <c r="U61" t="s">
        <v>23</v>
      </c>
      <c r="V61" s="17" t="s">
        <v>22</v>
      </c>
      <c r="W61" s="23" t="s">
        <v>39</v>
      </c>
      <c r="X61" s="10">
        <f t="shared" si="96"/>
        <v>0</v>
      </c>
      <c r="Y61" s="10">
        <f t="shared" si="97"/>
        <v>2</v>
      </c>
      <c r="Z61" s="10">
        <f t="shared" si="83"/>
        <v>14.461538461538462</v>
      </c>
      <c r="AA61" s="10">
        <v>15</v>
      </c>
      <c r="AB61" s="10">
        <f t="shared" si="85"/>
        <v>5</v>
      </c>
      <c r="AC61" s="10">
        <f t="shared" si="86"/>
        <v>7</v>
      </c>
      <c r="AD61" s="10">
        <f t="shared" si="87"/>
        <v>2</v>
      </c>
      <c r="AE61" s="6">
        <f>AE60</f>
        <v>32230</v>
      </c>
      <c r="AF61" s="1">
        <f t="shared" si="98"/>
        <v>0</v>
      </c>
      <c r="AG61" s="1">
        <f t="shared" si="100"/>
        <v>0</v>
      </c>
      <c r="AH61" s="1">
        <f t="shared" si="88"/>
        <v>74</v>
      </c>
      <c r="AI61" s="1">
        <v>55.5</v>
      </c>
      <c r="AJ61" s="1">
        <f t="shared" si="90"/>
        <v>7</v>
      </c>
      <c r="AK61" s="1">
        <f t="shared" si="91"/>
        <v>16</v>
      </c>
      <c r="AL61" s="1">
        <f t="shared" si="92"/>
        <v>0</v>
      </c>
      <c r="AM61" s="2">
        <f t="shared" si="105"/>
        <v>152.5</v>
      </c>
    </row>
    <row r="62" spans="1:43" x14ac:dyDescent="0.25">
      <c r="A62" t="s">
        <v>24</v>
      </c>
      <c r="B62" s="17" t="s">
        <v>25</v>
      </c>
      <c r="C62" s="23" t="s">
        <v>39</v>
      </c>
      <c r="D62" s="10">
        <f t="shared" si="93"/>
        <v>0</v>
      </c>
      <c r="E62" s="10">
        <f t="shared" si="106"/>
        <v>2</v>
      </c>
      <c r="F62" s="10">
        <f t="shared" si="75"/>
        <v>2</v>
      </c>
      <c r="G62" s="10">
        <f t="shared" si="76"/>
        <v>2</v>
      </c>
      <c r="H62" s="10">
        <f t="shared" si="77"/>
        <v>2</v>
      </c>
      <c r="I62" s="10">
        <f t="shared" si="78"/>
        <v>2</v>
      </c>
      <c r="J62" s="10">
        <f t="shared" si="101"/>
        <v>2</v>
      </c>
      <c r="K62" s="6">
        <f t="shared" si="107"/>
        <v>0</v>
      </c>
      <c r="L62" s="1">
        <f t="shared" si="94"/>
        <v>0</v>
      </c>
      <c r="M62" s="1">
        <f t="shared" si="108"/>
        <v>0</v>
      </c>
      <c r="N62" s="1">
        <f t="shared" si="79"/>
        <v>0</v>
      </c>
      <c r="O62" s="1">
        <f t="shared" si="80"/>
        <v>0</v>
      </c>
      <c r="P62" s="1">
        <f t="shared" si="81"/>
        <v>0</v>
      </c>
      <c r="Q62" s="1">
        <f t="shared" si="82"/>
        <v>0</v>
      </c>
      <c r="R62" s="1">
        <f t="shared" si="102"/>
        <v>0</v>
      </c>
      <c r="S62" s="2">
        <f>SUM(L62:R62)</f>
        <v>0</v>
      </c>
      <c r="U62" t="s">
        <v>24</v>
      </c>
      <c r="V62" s="17" t="s">
        <v>25</v>
      </c>
      <c r="W62" s="23" t="s">
        <v>39</v>
      </c>
      <c r="X62" s="10">
        <f t="shared" si="96"/>
        <v>0</v>
      </c>
      <c r="Y62" s="10">
        <f t="shared" si="97"/>
        <v>2</v>
      </c>
      <c r="Z62" s="10">
        <f t="shared" si="83"/>
        <v>2</v>
      </c>
      <c r="AA62" s="10">
        <f t="shared" si="84"/>
        <v>2</v>
      </c>
      <c r="AB62" s="10">
        <f t="shared" si="85"/>
        <v>2</v>
      </c>
      <c r="AC62" s="10">
        <f t="shared" si="86"/>
        <v>2</v>
      </c>
      <c r="AD62" s="10">
        <f t="shared" si="87"/>
        <v>2</v>
      </c>
      <c r="AE62" s="6">
        <f t="shared" si="104"/>
        <v>0</v>
      </c>
      <c r="AF62" s="1">
        <f t="shared" si="98"/>
        <v>0</v>
      </c>
      <c r="AG62" s="1">
        <f t="shared" si="100"/>
        <v>0</v>
      </c>
      <c r="AH62" s="1">
        <f t="shared" si="88"/>
        <v>0</v>
      </c>
      <c r="AI62" s="1">
        <f t="shared" si="89"/>
        <v>0</v>
      </c>
      <c r="AJ62" s="1">
        <f t="shared" si="90"/>
        <v>0</v>
      </c>
      <c r="AK62" s="1">
        <f t="shared" si="91"/>
        <v>0</v>
      </c>
      <c r="AL62" s="1">
        <f t="shared" si="92"/>
        <v>0</v>
      </c>
      <c r="AM62" s="2">
        <f>SUM(AF62:AL62)</f>
        <v>0</v>
      </c>
    </row>
    <row r="63" spans="1:43" x14ac:dyDescent="0.25">
      <c r="A63" t="s">
        <v>26</v>
      </c>
      <c r="B63" s="17" t="s">
        <v>25</v>
      </c>
      <c r="C63" s="23" t="s">
        <v>39</v>
      </c>
      <c r="D63" s="10">
        <f t="shared" si="93"/>
        <v>0</v>
      </c>
      <c r="E63" s="10">
        <f t="shared" si="106"/>
        <v>2</v>
      </c>
      <c r="F63" s="10">
        <f t="shared" si="75"/>
        <v>2</v>
      </c>
      <c r="G63" s="10">
        <f t="shared" si="76"/>
        <v>2</v>
      </c>
      <c r="H63" s="10">
        <f t="shared" si="77"/>
        <v>2</v>
      </c>
      <c r="I63" s="10">
        <f t="shared" si="78"/>
        <v>2</v>
      </c>
      <c r="J63" s="10">
        <f t="shared" si="101"/>
        <v>2</v>
      </c>
      <c r="K63" s="6">
        <f t="shared" si="107"/>
        <v>0</v>
      </c>
      <c r="L63" s="1">
        <f t="shared" si="94"/>
        <v>0</v>
      </c>
      <c r="M63" s="1">
        <f t="shared" si="108"/>
        <v>0</v>
      </c>
      <c r="N63" s="1">
        <f t="shared" si="79"/>
        <v>0</v>
      </c>
      <c r="O63" s="1">
        <f t="shared" si="80"/>
        <v>0</v>
      </c>
      <c r="P63" s="1">
        <f t="shared" si="81"/>
        <v>0</v>
      </c>
      <c r="Q63" s="1">
        <f t="shared" si="82"/>
        <v>0</v>
      </c>
      <c r="R63" s="1">
        <f t="shared" si="102"/>
        <v>0</v>
      </c>
      <c r="S63" s="2">
        <f>SUM(L63:R63)</f>
        <v>0</v>
      </c>
      <c r="U63" t="s">
        <v>26</v>
      </c>
      <c r="V63" s="17" t="s">
        <v>25</v>
      </c>
      <c r="W63" s="23" t="s">
        <v>39</v>
      </c>
      <c r="X63" s="10">
        <f t="shared" si="96"/>
        <v>0</v>
      </c>
      <c r="Y63" s="10">
        <f t="shared" si="97"/>
        <v>2</v>
      </c>
      <c r="Z63" s="10">
        <f t="shared" si="83"/>
        <v>2</v>
      </c>
      <c r="AA63" s="10">
        <f t="shared" si="84"/>
        <v>2</v>
      </c>
      <c r="AB63" s="10">
        <f t="shared" si="85"/>
        <v>2</v>
      </c>
      <c r="AC63" s="10">
        <f t="shared" si="86"/>
        <v>2</v>
      </c>
      <c r="AD63" s="10">
        <f t="shared" si="87"/>
        <v>2</v>
      </c>
      <c r="AE63" s="6">
        <f t="shared" si="104"/>
        <v>0</v>
      </c>
      <c r="AF63" s="1">
        <f t="shared" si="98"/>
        <v>0</v>
      </c>
      <c r="AG63" s="1">
        <f t="shared" si="100"/>
        <v>0</v>
      </c>
      <c r="AH63" s="1">
        <f t="shared" si="88"/>
        <v>0</v>
      </c>
      <c r="AI63" s="1">
        <f t="shared" si="89"/>
        <v>0</v>
      </c>
      <c r="AJ63" s="1">
        <f t="shared" si="90"/>
        <v>0</v>
      </c>
      <c r="AK63" s="1">
        <f t="shared" si="91"/>
        <v>0</v>
      </c>
      <c r="AL63" s="1">
        <f t="shared" si="92"/>
        <v>0</v>
      </c>
      <c r="AM63" s="2">
        <f>SUM(AF63:AL63)</f>
        <v>0</v>
      </c>
    </row>
    <row r="64" spans="1:43" x14ac:dyDescent="0.25">
      <c r="A64" t="s">
        <v>27</v>
      </c>
      <c r="B64" s="17" t="s">
        <v>25</v>
      </c>
      <c r="C64" s="24" t="s">
        <v>43</v>
      </c>
      <c r="D64" s="10">
        <f t="shared" si="93"/>
        <v>0</v>
      </c>
      <c r="E64" s="10">
        <f t="shared" si="106"/>
        <v>2</v>
      </c>
      <c r="F64" s="10">
        <f t="shared" si="75"/>
        <v>2</v>
      </c>
      <c r="G64" s="10">
        <f t="shared" si="76"/>
        <v>2</v>
      </c>
      <c r="H64" s="10">
        <f t="shared" si="77"/>
        <v>2</v>
      </c>
      <c r="I64" s="10">
        <f t="shared" si="78"/>
        <v>2</v>
      </c>
      <c r="J64" s="10">
        <f t="shared" si="101"/>
        <v>2</v>
      </c>
      <c r="K64" s="6">
        <f t="shared" si="107"/>
        <v>0</v>
      </c>
      <c r="L64" s="1">
        <f t="shared" si="94"/>
        <v>0</v>
      </c>
      <c r="M64" s="1">
        <f t="shared" si="108"/>
        <v>0</v>
      </c>
      <c r="N64" s="1">
        <f t="shared" si="79"/>
        <v>0</v>
      </c>
      <c r="O64" s="1">
        <f t="shared" si="80"/>
        <v>0</v>
      </c>
      <c r="P64" s="1">
        <f t="shared" si="81"/>
        <v>0</v>
      </c>
      <c r="Q64" s="1">
        <f t="shared" si="82"/>
        <v>0</v>
      </c>
      <c r="R64" s="1">
        <f t="shared" si="102"/>
        <v>0</v>
      </c>
      <c r="S64" s="2">
        <f t="shared" ref="S64" si="109">SUM(L64:R64)</f>
        <v>0</v>
      </c>
      <c r="U64" t="s">
        <v>27</v>
      </c>
      <c r="V64" s="17" t="s">
        <v>25</v>
      </c>
      <c r="W64" s="24" t="s">
        <v>43</v>
      </c>
      <c r="X64" s="10">
        <f t="shared" si="96"/>
        <v>0</v>
      </c>
      <c r="Y64" s="10">
        <f t="shared" si="97"/>
        <v>2</v>
      </c>
      <c r="Z64" s="10">
        <f t="shared" si="83"/>
        <v>2</v>
      </c>
      <c r="AA64" s="10">
        <f t="shared" si="84"/>
        <v>2</v>
      </c>
      <c r="AB64" s="10">
        <f t="shared" si="85"/>
        <v>2</v>
      </c>
      <c r="AC64" s="10">
        <f t="shared" si="86"/>
        <v>2</v>
      </c>
      <c r="AD64" s="10">
        <f t="shared" si="87"/>
        <v>2</v>
      </c>
      <c r="AE64" s="6">
        <f t="shared" si="104"/>
        <v>0</v>
      </c>
      <c r="AF64" s="1">
        <f t="shared" si="98"/>
        <v>0</v>
      </c>
      <c r="AG64" s="1">
        <f t="shared" si="100"/>
        <v>0</v>
      </c>
      <c r="AH64" s="1">
        <f t="shared" si="88"/>
        <v>0</v>
      </c>
      <c r="AI64" s="1">
        <f t="shared" si="89"/>
        <v>0</v>
      </c>
      <c r="AJ64" s="1">
        <f t="shared" si="90"/>
        <v>0</v>
      </c>
      <c r="AK64" s="1">
        <f t="shared" si="91"/>
        <v>0</v>
      </c>
      <c r="AL64" s="1">
        <f t="shared" si="92"/>
        <v>0</v>
      </c>
      <c r="AM64" s="2">
        <f t="shared" ref="AM64" si="110">SUM(AF64:AL64)</f>
        <v>0</v>
      </c>
    </row>
    <row r="65" spans="1:43" x14ac:dyDescent="0.25">
      <c r="K65" s="13">
        <f>SUM(K67:K80)</f>
        <v>290214</v>
      </c>
      <c r="AE65" s="13">
        <f>SUM(AE67:AE80)</f>
        <v>370706.64</v>
      </c>
    </row>
    <row r="66" spans="1:43" x14ac:dyDescent="0.25">
      <c r="A66" s="3" t="s">
        <v>1</v>
      </c>
      <c r="B66" s="3" t="s">
        <v>2</v>
      </c>
      <c r="C66" s="3" t="s">
        <v>3</v>
      </c>
      <c r="D66" s="3" t="s">
        <v>4</v>
      </c>
      <c r="E66" s="3" t="s">
        <v>5</v>
      </c>
      <c r="F66" s="3" t="s">
        <v>6</v>
      </c>
      <c r="G66" s="3" t="s">
        <v>7</v>
      </c>
      <c r="H66" s="3" t="s">
        <v>8</v>
      </c>
      <c r="I66" s="3" t="s">
        <v>9</v>
      </c>
      <c r="J66" s="3" t="s">
        <v>10</v>
      </c>
      <c r="K66" s="3" t="s">
        <v>11</v>
      </c>
      <c r="L66" s="3" t="s">
        <v>29</v>
      </c>
      <c r="M66" s="3" t="s">
        <v>30</v>
      </c>
      <c r="N66" s="3" t="s">
        <v>31</v>
      </c>
      <c r="O66" s="3" t="s">
        <v>32</v>
      </c>
      <c r="P66" s="3" t="s">
        <v>33</v>
      </c>
      <c r="Q66" s="3" t="s">
        <v>34</v>
      </c>
      <c r="R66" s="3" t="s">
        <v>35</v>
      </c>
      <c r="S66" s="3" t="s">
        <v>36</v>
      </c>
      <c r="U66" s="3" t="s">
        <v>1</v>
      </c>
      <c r="V66" s="3" t="s">
        <v>2</v>
      </c>
      <c r="W66" s="3" t="s">
        <v>3</v>
      </c>
      <c r="X66" s="3" t="s">
        <v>4</v>
      </c>
      <c r="Y66" s="3" t="s">
        <v>5</v>
      </c>
      <c r="Z66" s="3" t="s">
        <v>6</v>
      </c>
      <c r="AA66" s="3" t="s">
        <v>7</v>
      </c>
      <c r="AB66" s="3" t="s">
        <v>8</v>
      </c>
      <c r="AC66" s="3" t="s">
        <v>9</v>
      </c>
      <c r="AD66" s="3" t="s">
        <v>10</v>
      </c>
      <c r="AE66" s="3" t="s">
        <v>11</v>
      </c>
      <c r="AF66" s="3" t="s">
        <v>29</v>
      </c>
      <c r="AG66" s="3" t="s">
        <v>30</v>
      </c>
      <c r="AH66" s="3" t="s">
        <v>31</v>
      </c>
      <c r="AI66" s="3" t="s">
        <v>32</v>
      </c>
      <c r="AJ66" s="3" t="s">
        <v>33</v>
      </c>
      <c r="AK66" s="3" t="s">
        <v>34</v>
      </c>
      <c r="AL66" s="3" t="s">
        <v>35</v>
      </c>
      <c r="AM66" s="3" t="s">
        <v>36</v>
      </c>
    </row>
    <row r="67" spans="1:43" x14ac:dyDescent="0.25">
      <c r="A67" t="s">
        <v>12</v>
      </c>
      <c r="B67" s="17" t="s">
        <v>13</v>
      </c>
      <c r="C67" s="4"/>
      <c r="D67" s="10">
        <v>16</v>
      </c>
      <c r="E67" s="10">
        <v>5</v>
      </c>
      <c r="F67" s="10">
        <f t="shared" ref="F67:F80" si="111">Z51</f>
        <v>0</v>
      </c>
      <c r="G67" s="10">
        <f t="shared" ref="G67:G80" si="112">AA51</f>
        <v>0</v>
      </c>
      <c r="H67" s="10">
        <f t="shared" ref="H67:H80" si="113">AB51</f>
        <v>0</v>
      </c>
      <c r="I67" s="10">
        <f t="shared" ref="I67:I80" si="114">AC51</f>
        <v>0</v>
      </c>
      <c r="J67" s="10">
        <v>14</v>
      </c>
      <c r="K67" s="6">
        <f>(31720+135)*1.04</f>
        <v>33129.200000000004</v>
      </c>
      <c r="L67" s="1">
        <v>62</v>
      </c>
      <c r="M67" s="1">
        <v>10</v>
      </c>
      <c r="N67" s="1">
        <f t="shared" ref="N67:N80" si="115">AH51</f>
        <v>0</v>
      </c>
      <c r="O67" s="1">
        <f t="shared" ref="O67:O80" si="116">AI51</f>
        <v>0</v>
      </c>
      <c r="P67" s="1">
        <f t="shared" ref="P67:P80" si="117">AJ51</f>
        <v>0</v>
      </c>
      <c r="Q67" s="1">
        <f t="shared" ref="Q67:Q80" si="118">AK51</f>
        <v>0</v>
      </c>
      <c r="R67" s="1">
        <v>14</v>
      </c>
      <c r="S67" s="2">
        <f>SUM(L67:R67)</f>
        <v>86</v>
      </c>
      <c r="U67" t="s">
        <v>12</v>
      </c>
      <c r="V67" s="17" t="s">
        <v>13</v>
      </c>
      <c r="W67" s="4"/>
      <c r="X67" s="10">
        <f>D67</f>
        <v>16</v>
      </c>
      <c r="Y67" s="10">
        <v>12</v>
      </c>
      <c r="Z67" s="10">
        <f t="shared" ref="Z67:Z80" si="119">F67</f>
        <v>0</v>
      </c>
      <c r="AA67" s="10">
        <f t="shared" ref="AA67:AA80" si="120">G67</f>
        <v>0</v>
      </c>
      <c r="AB67" s="10">
        <f t="shared" ref="AB67:AB80" si="121">H67</f>
        <v>0</v>
      </c>
      <c r="AC67" s="10">
        <f t="shared" ref="AC67:AC80" si="122">I67</f>
        <v>0</v>
      </c>
      <c r="AD67" s="10">
        <f t="shared" ref="AD67:AD80" si="123">J67</f>
        <v>14</v>
      </c>
      <c r="AE67" s="6">
        <f>(31720+3506)*1.04</f>
        <v>36635.040000000001</v>
      </c>
      <c r="AF67" s="1">
        <f>L67</f>
        <v>62</v>
      </c>
      <c r="AG67" s="1">
        <v>56</v>
      </c>
      <c r="AH67" s="1">
        <f t="shared" ref="AH67:AH80" si="124">N67</f>
        <v>0</v>
      </c>
      <c r="AI67" s="1">
        <f t="shared" ref="AI67:AI80" si="125">O67</f>
        <v>0</v>
      </c>
      <c r="AJ67" s="1">
        <f t="shared" ref="AJ67:AJ80" si="126">P67</f>
        <v>0</v>
      </c>
      <c r="AK67" s="1">
        <f t="shared" ref="AK67:AK80" si="127">Q67</f>
        <v>0</v>
      </c>
      <c r="AL67" s="1">
        <f t="shared" ref="AL67:AL80" si="128">R67</f>
        <v>14</v>
      </c>
      <c r="AM67" s="2">
        <f>SUM(AF67:AL67)</f>
        <v>132</v>
      </c>
    </row>
    <row r="68" spans="1:43" x14ac:dyDescent="0.25">
      <c r="A68" t="s">
        <v>14</v>
      </c>
      <c r="B68" s="17" t="s">
        <v>46</v>
      </c>
      <c r="C68" s="22" t="s">
        <v>42</v>
      </c>
      <c r="D68" s="10">
        <f t="shared" ref="D68:D80" si="129">X52</f>
        <v>0</v>
      </c>
      <c r="E68" s="10">
        <f t="shared" ref="E68:E80" si="130">Y52</f>
        <v>11.5</v>
      </c>
      <c r="F68" s="10">
        <f t="shared" si="111"/>
        <v>2</v>
      </c>
      <c r="G68" s="10">
        <f t="shared" si="112"/>
        <v>15</v>
      </c>
      <c r="H68" s="10">
        <f t="shared" si="113"/>
        <v>5</v>
      </c>
      <c r="I68" s="10">
        <f t="shared" si="114"/>
        <v>2</v>
      </c>
      <c r="J68" s="10">
        <f t="shared" ref="J68:J80" si="131">AD52</f>
        <v>14</v>
      </c>
      <c r="K68" s="6">
        <f t="shared" ref="K68:K80" si="132">AE52</f>
        <v>21840</v>
      </c>
      <c r="L68" s="1">
        <f t="shared" ref="L68:L80" si="133">AF52</f>
        <v>0</v>
      </c>
      <c r="M68" s="1">
        <f t="shared" ref="M68:M80" si="134">AG52</f>
        <v>49</v>
      </c>
      <c r="N68" s="1">
        <f t="shared" si="115"/>
        <v>0</v>
      </c>
      <c r="O68" s="1">
        <f t="shared" si="116"/>
        <v>55.5</v>
      </c>
      <c r="P68" s="1">
        <f t="shared" si="117"/>
        <v>7</v>
      </c>
      <c r="Q68" s="1">
        <f t="shared" si="118"/>
        <v>0</v>
      </c>
      <c r="R68" s="1">
        <f t="shared" ref="R68:R80" si="135">AL52</f>
        <v>14</v>
      </c>
      <c r="S68" s="2">
        <f t="shared" ref="S68" si="136">SUM(L68:R68)</f>
        <v>125.5</v>
      </c>
      <c r="U68" t="s">
        <v>14</v>
      </c>
      <c r="V68" s="17" t="s">
        <v>46</v>
      </c>
      <c r="W68" s="22" t="s">
        <v>42</v>
      </c>
      <c r="X68" s="10">
        <f t="shared" ref="X68:X80" si="137">D68</f>
        <v>0</v>
      </c>
      <c r="Y68" s="10">
        <v>15</v>
      </c>
      <c r="Z68" s="10">
        <f t="shared" si="119"/>
        <v>2</v>
      </c>
      <c r="AA68" s="10">
        <f t="shared" si="120"/>
        <v>15</v>
      </c>
      <c r="AB68" s="10">
        <f t="shared" si="121"/>
        <v>5</v>
      </c>
      <c r="AC68" s="10">
        <f t="shared" si="122"/>
        <v>2</v>
      </c>
      <c r="AD68" s="10">
        <f t="shared" si="123"/>
        <v>14</v>
      </c>
      <c r="AE68" s="6">
        <f>(18090+13480+135)*1.04</f>
        <v>32973.200000000004</v>
      </c>
      <c r="AF68" s="1">
        <f t="shared" ref="AF68:AF80" si="138">L68</f>
        <v>0</v>
      </c>
      <c r="AG68" s="1">
        <f>49+46</f>
        <v>95</v>
      </c>
      <c r="AH68" s="1">
        <f t="shared" si="124"/>
        <v>0</v>
      </c>
      <c r="AI68" s="1">
        <f t="shared" si="125"/>
        <v>55.5</v>
      </c>
      <c r="AJ68" s="1">
        <f t="shared" si="126"/>
        <v>7</v>
      </c>
      <c r="AK68" s="1">
        <f t="shared" si="127"/>
        <v>0</v>
      </c>
      <c r="AL68" s="1">
        <f t="shared" si="128"/>
        <v>14</v>
      </c>
      <c r="AM68" s="2">
        <f t="shared" ref="AM68" si="139">SUM(AF68:AL68)</f>
        <v>171.5</v>
      </c>
    </row>
    <row r="69" spans="1:43" x14ac:dyDescent="0.25">
      <c r="A69" t="s">
        <v>15</v>
      </c>
      <c r="B69" s="17" t="s">
        <v>46</v>
      </c>
      <c r="C69" s="22" t="s">
        <v>42</v>
      </c>
      <c r="D69" s="10">
        <f t="shared" si="129"/>
        <v>0</v>
      </c>
      <c r="E69" s="10">
        <f t="shared" si="130"/>
        <v>11.5</v>
      </c>
      <c r="F69" s="10">
        <f t="shared" si="111"/>
        <v>2</v>
      </c>
      <c r="G69" s="10">
        <f t="shared" si="112"/>
        <v>15</v>
      </c>
      <c r="H69" s="10">
        <f t="shared" si="113"/>
        <v>5</v>
      </c>
      <c r="I69" s="10">
        <f t="shared" si="114"/>
        <v>2</v>
      </c>
      <c r="J69" s="10">
        <f t="shared" si="131"/>
        <v>14</v>
      </c>
      <c r="K69" s="6">
        <f t="shared" si="132"/>
        <v>21840</v>
      </c>
      <c r="L69" s="1">
        <f t="shared" si="133"/>
        <v>0</v>
      </c>
      <c r="M69" s="1">
        <f t="shared" si="134"/>
        <v>49</v>
      </c>
      <c r="N69" s="1">
        <f t="shared" si="115"/>
        <v>0</v>
      </c>
      <c r="O69" s="1">
        <f t="shared" si="116"/>
        <v>55.5</v>
      </c>
      <c r="P69" s="1">
        <f t="shared" si="117"/>
        <v>7</v>
      </c>
      <c r="Q69" s="1">
        <f t="shared" si="118"/>
        <v>0</v>
      </c>
      <c r="R69" s="1">
        <f t="shared" si="135"/>
        <v>14</v>
      </c>
      <c r="S69" s="2">
        <f>SUM(L69:R69)</f>
        <v>125.5</v>
      </c>
      <c r="U69" t="s">
        <v>15</v>
      </c>
      <c r="V69" s="17" t="s">
        <v>46</v>
      </c>
      <c r="W69" s="22" t="s">
        <v>42</v>
      </c>
      <c r="X69" s="10">
        <f t="shared" si="137"/>
        <v>0</v>
      </c>
      <c r="Y69" s="10">
        <v>15</v>
      </c>
      <c r="Z69" s="10">
        <f t="shared" si="119"/>
        <v>2</v>
      </c>
      <c r="AA69" s="10">
        <f t="shared" si="120"/>
        <v>15</v>
      </c>
      <c r="AB69" s="10">
        <f t="shared" si="121"/>
        <v>5</v>
      </c>
      <c r="AC69" s="10">
        <f t="shared" si="122"/>
        <v>2</v>
      </c>
      <c r="AD69" s="10">
        <f t="shared" si="123"/>
        <v>14</v>
      </c>
      <c r="AE69" s="6">
        <f>AE68</f>
        <v>32973.200000000004</v>
      </c>
      <c r="AF69" s="1">
        <f t="shared" si="138"/>
        <v>0</v>
      </c>
      <c r="AG69" s="1">
        <v>95</v>
      </c>
      <c r="AH69" s="1">
        <f t="shared" si="124"/>
        <v>0</v>
      </c>
      <c r="AI69" s="1">
        <f t="shared" si="125"/>
        <v>55.5</v>
      </c>
      <c r="AJ69" s="1">
        <f t="shared" si="126"/>
        <v>7</v>
      </c>
      <c r="AK69" s="1">
        <f t="shared" si="127"/>
        <v>0</v>
      </c>
      <c r="AL69" s="1">
        <f t="shared" si="128"/>
        <v>14</v>
      </c>
      <c r="AM69" s="2">
        <f>SUM(AF69:AL69)</f>
        <v>171.5</v>
      </c>
    </row>
    <row r="70" spans="1:43" x14ac:dyDescent="0.25">
      <c r="A70" t="s">
        <v>16</v>
      </c>
      <c r="B70" s="17" t="s">
        <v>37</v>
      </c>
      <c r="C70" s="22" t="s">
        <v>42</v>
      </c>
      <c r="D70" s="10">
        <f t="shared" si="129"/>
        <v>0</v>
      </c>
      <c r="E70" s="10">
        <f t="shared" si="130"/>
        <v>12.2</v>
      </c>
      <c r="F70" s="10">
        <f t="shared" si="111"/>
        <v>2</v>
      </c>
      <c r="G70" s="10">
        <f t="shared" si="112"/>
        <v>10</v>
      </c>
      <c r="H70" s="10">
        <f t="shared" si="113"/>
        <v>5</v>
      </c>
      <c r="I70" s="10">
        <f t="shared" si="114"/>
        <v>2</v>
      </c>
      <c r="J70" s="10">
        <f t="shared" si="131"/>
        <v>14</v>
      </c>
      <c r="K70" s="6">
        <f t="shared" si="132"/>
        <v>8964.8000000000011</v>
      </c>
      <c r="L70" s="1">
        <f t="shared" si="133"/>
        <v>0</v>
      </c>
      <c r="M70" s="1">
        <f t="shared" si="134"/>
        <v>58</v>
      </c>
      <c r="N70" s="1">
        <f t="shared" si="115"/>
        <v>0</v>
      </c>
      <c r="O70" s="1">
        <f t="shared" si="116"/>
        <v>22.5</v>
      </c>
      <c r="P70" s="1">
        <f t="shared" si="117"/>
        <v>7</v>
      </c>
      <c r="Q70" s="1">
        <f t="shared" si="118"/>
        <v>0</v>
      </c>
      <c r="R70" s="1">
        <f t="shared" si="135"/>
        <v>14</v>
      </c>
      <c r="S70" s="2">
        <f>SUM(L70:R70)</f>
        <v>101.5</v>
      </c>
      <c r="U70" t="s">
        <v>16</v>
      </c>
      <c r="V70" s="17" t="s">
        <v>37</v>
      </c>
      <c r="W70" s="22" t="s">
        <v>42</v>
      </c>
      <c r="X70" s="10">
        <f t="shared" si="137"/>
        <v>0</v>
      </c>
      <c r="Y70" s="10">
        <v>15.5</v>
      </c>
      <c r="Z70" s="10">
        <f t="shared" si="119"/>
        <v>2</v>
      </c>
      <c r="AA70" s="10">
        <f t="shared" si="120"/>
        <v>10</v>
      </c>
      <c r="AB70" s="10">
        <f t="shared" si="121"/>
        <v>5</v>
      </c>
      <c r="AC70" s="10">
        <f t="shared" si="122"/>
        <v>2</v>
      </c>
      <c r="AD70" s="10">
        <f t="shared" si="123"/>
        <v>14</v>
      </c>
      <c r="AE70" s="6">
        <f>(32710+785+135)*1.04</f>
        <v>34975.200000000004</v>
      </c>
      <c r="AF70" s="1">
        <f t="shared" si="138"/>
        <v>0</v>
      </c>
      <c r="AG70" s="1">
        <f>58+46</f>
        <v>104</v>
      </c>
      <c r="AH70" s="1">
        <f t="shared" si="124"/>
        <v>0</v>
      </c>
      <c r="AI70" s="1">
        <f t="shared" si="125"/>
        <v>22.5</v>
      </c>
      <c r="AJ70" s="1">
        <f t="shared" si="126"/>
        <v>7</v>
      </c>
      <c r="AK70" s="1">
        <f t="shared" si="127"/>
        <v>0</v>
      </c>
      <c r="AL70" s="1">
        <f t="shared" si="128"/>
        <v>14</v>
      </c>
      <c r="AM70" s="2">
        <f>SUM(AF70:AL70)</f>
        <v>147.5</v>
      </c>
    </row>
    <row r="71" spans="1:43" x14ac:dyDescent="0.25">
      <c r="A71" t="s">
        <v>17</v>
      </c>
      <c r="B71" s="17" t="s">
        <v>76</v>
      </c>
      <c r="C71" s="22" t="s">
        <v>42</v>
      </c>
      <c r="D71" s="10">
        <f t="shared" si="129"/>
        <v>0</v>
      </c>
      <c r="E71" s="10">
        <v>10.199999999999999</v>
      </c>
      <c r="F71" s="10">
        <v>12</v>
      </c>
      <c r="G71" s="10">
        <f t="shared" si="112"/>
        <v>2</v>
      </c>
      <c r="H71" s="10">
        <v>5</v>
      </c>
      <c r="I71" s="10">
        <f t="shared" si="114"/>
        <v>2</v>
      </c>
      <c r="J71" s="10">
        <f t="shared" si="131"/>
        <v>2</v>
      </c>
      <c r="K71" s="6">
        <f>8670+1165+135</f>
        <v>9970</v>
      </c>
      <c r="L71" s="1">
        <f t="shared" si="133"/>
        <v>0</v>
      </c>
      <c r="M71" s="1">
        <v>40</v>
      </c>
      <c r="N71" s="1">
        <v>48</v>
      </c>
      <c r="O71" s="1">
        <f t="shared" si="116"/>
        <v>0</v>
      </c>
      <c r="P71" s="1">
        <v>7</v>
      </c>
      <c r="Q71" s="1">
        <f t="shared" si="118"/>
        <v>0</v>
      </c>
      <c r="R71" s="1">
        <f t="shared" si="135"/>
        <v>0</v>
      </c>
      <c r="S71" s="2">
        <f t="shared" ref="S71:S77" si="140">SUM(L71:R71)</f>
        <v>95</v>
      </c>
      <c r="U71" t="s">
        <v>17</v>
      </c>
      <c r="V71" s="17" t="s">
        <v>76</v>
      </c>
      <c r="W71" s="22" t="s">
        <v>42</v>
      </c>
      <c r="X71" s="10">
        <f t="shared" si="137"/>
        <v>0</v>
      </c>
      <c r="Y71" s="10">
        <v>14.5</v>
      </c>
      <c r="Z71" s="10">
        <f t="shared" si="119"/>
        <v>12</v>
      </c>
      <c r="AA71" s="10">
        <f t="shared" si="120"/>
        <v>2</v>
      </c>
      <c r="AB71" s="10">
        <f t="shared" si="121"/>
        <v>5</v>
      </c>
      <c r="AC71" s="10">
        <f t="shared" si="122"/>
        <v>2</v>
      </c>
      <c r="AD71" s="10">
        <f t="shared" si="123"/>
        <v>2</v>
      </c>
      <c r="AE71" s="6">
        <f>(22665+4335+135)</f>
        <v>27135</v>
      </c>
      <c r="AF71" s="1">
        <f t="shared" si="138"/>
        <v>0</v>
      </c>
      <c r="AG71" s="1">
        <v>86</v>
      </c>
      <c r="AH71" s="1">
        <f t="shared" si="124"/>
        <v>48</v>
      </c>
      <c r="AI71" s="1">
        <f t="shared" si="125"/>
        <v>0</v>
      </c>
      <c r="AJ71" s="1">
        <f t="shared" si="126"/>
        <v>7</v>
      </c>
      <c r="AK71" s="1">
        <f t="shared" si="127"/>
        <v>0</v>
      </c>
      <c r="AL71" s="1">
        <f t="shared" si="128"/>
        <v>0</v>
      </c>
      <c r="AM71" s="2">
        <f t="shared" ref="AM71:AM77" si="141">SUM(AF71:AL71)</f>
        <v>141</v>
      </c>
      <c r="AO71" t="s">
        <v>40</v>
      </c>
      <c r="AP71" t="s">
        <v>41</v>
      </c>
    </row>
    <row r="72" spans="1:43" x14ac:dyDescent="0.25">
      <c r="A72" t="s">
        <v>18</v>
      </c>
      <c r="B72" s="17" t="s">
        <v>76</v>
      </c>
      <c r="C72" s="24" t="s">
        <v>43</v>
      </c>
      <c r="D72" s="10">
        <f t="shared" si="129"/>
        <v>0</v>
      </c>
      <c r="E72" s="10">
        <f t="shared" si="130"/>
        <v>7</v>
      </c>
      <c r="F72" s="10">
        <f t="shared" si="111"/>
        <v>14.461538461538462</v>
      </c>
      <c r="G72" s="10">
        <f t="shared" si="112"/>
        <v>10</v>
      </c>
      <c r="H72" s="10">
        <f t="shared" si="113"/>
        <v>2</v>
      </c>
      <c r="I72" s="10">
        <f t="shared" si="114"/>
        <v>7</v>
      </c>
      <c r="J72" s="10">
        <f t="shared" si="131"/>
        <v>2</v>
      </c>
      <c r="K72" s="6">
        <f t="shared" si="132"/>
        <v>28775</v>
      </c>
      <c r="L72" s="1">
        <f t="shared" si="133"/>
        <v>0</v>
      </c>
      <c r="M72" s="1">
        <f t="shared" si="134"/>
        <v>18</v>
      </c>
      <c r="N72" s="1">
        <f t="shared" si="115"/>
        <v>74</v>
      </c>
      <c r="O72" s="1">
        <f t="shared" si="116"/>
        <v>22.5</v>
      </c>
      <c r="P72" s="1">
        <f t="shared" si="117"/>
        <v>0</v>
      </c>
      <c r="Q72" s="1">
        <f t="shared" si="118"/>
        <v>16</v>
      </c>
      <c r="R72" s="1">
        <f t="shared" si="135"/>
        <v>0</v>
      </c>
      <c r="S72" s="2">
        <f t="shared" si="140"/>
        <v>130.5</v>
      </c>
      <c r="U72" t="s">
        <v>18</v>
      </c>
      <c r="V72" s="17" t="s">
        <v>76</v>
      </c>
      <c r="W72" s="24" t="s">
        <v>43</v>
      </c>
      <c r="X72" s="10">
        <f t="shared" si="137"/>
        <v>0</v>
      </c>
      <c r="Y72" s="10">
        <v>12.5</v>
      </c>
      <c r="Z72" s="10">
        <f t="shared" si="119"/>
        <v>14.461538461538462</v>
      </c>
      <c r="AA72" s="10">
        <f t="shared" si="120"/>
        <v>10</v>
      </c>
      <c r="AB72" s="10">
        <f t="shared" si="121"/>
        <v>2</v>
      </c>
      <c r="AC72" s="10">
        <f t="shared" si="122"/>
        <v>7</v>
      </c>
      <c r="AD72" s="10">
        <f t="shared" si="123"/>
        <v>2</v>
      </c>
      <c r="AE72" s="6">
        <f>27520+3505+245+785</f>
        <v>32055</v>
      </c>
      <c r="AF72" s="1">
        <f t="shared" si="138"/>
        <v>0</v>
      </c>
      <c r="AG72" s="1">
        <f>18+46</f>
        <v>64</v>
      </c>
      <c r="AH72" s="1">
        <f t="shared" si="124"/>
        <v>74</v>
      </c>
      <c r="AI72" s="1">
        <f t="shared" si="125"/>
        <v>22.5</v>
      </c>
      <c r="AJ72" s="1">
        <f t="shared" si="126"/>
        <v>0</v>
      </c>
      <c r="AK72" s="1">
        <f t="shared" si="127"/>
        <v>16</v>
      </c>
      <c r="AL72" s="1">
        <f t="shared" si="128"/>
        <v>0</v>
      </c>
      <c r="AM72" s="2">
        <f t="shared" si="141"/>
        <v>176.5</v>
      </c>
      <c r="AN72" s="14" t="s">
        <v>69</v>
      </c>
      <c r="AO72">
        <f>95-49</f>
        <v>46</v>
      </c>
      <c r="AP72" s="15">
        <f>AO72/16</f>
        <v>2.875</v>
      </c>
    </row>
    <row r="73" spans="1:43" x14ac:dyDescent="0.25">
      <c r="A73" t="s">
        <v>19</v>
      </c>
      <c r="B73" s="17" t="s">
        <v>77</v>
      </c>
      <c r="C73" s="23" t="s">
        <v>39</v>
      </c>
      <c r="D73" s="10">
        <f t="shared" si="129"/>
        <v>0</v>
      </c>
      <c r="E73" s="10">
        <f t="shared" si="130"/>
        <v>2</v>
      </c>
      <c r="F73" s="10">
        <f t="shared" si="111"/>
        <v>15</v>
      </c>
      <c r="G73" s="10">
        <f t="shared" si="112"/>
        <v>2</v>
      </c>
      <c r="H73" s="10">
        <f t="shared" si="113"/>
        <v>5</v>
      </c>
      <c r="I73" s="10">
        <f t="shared" si="114"/>
        <v>7</v>
      </c>
      <c r="J73" s="10">
        <f t="shared" si="131"/>
        <v>2</v>
      </c>
      <c r="K73" s="6">
        <f t="shared" si="132"/>
        <v>33745</v>
      </c>
      <c r="L73" s="1">
        <f t="shared" si="133"/>
        <v>0</v>
      </c>
      <c r="M73" s="1">
        <f t="shared" si="134"/>
        <v>0</v>
      </c>
      <c r="N73" s="1">
        <f t="shared" si="115"/>
        <v>81</v>
      </c>
      <c r="O73" s="1">
        <f t="shared" si="116"/>
        <v>0</v>
      </c>
      <c r="P73" s="1">
        <f t="shared" si="117"/>
        <v>7</v>
      </c>
      <c r="Q73" s="1">
        <f t="shared" si="118"/>
        <v>16</v>
      </c>
      <c r="R73" s="1">
        <f t="shared" si="135"/>
        <v>0</v>
      </c>
      <c r="S73" s="2">
        <f t="shared" si="140"/>
        <v>104</v>
      </c>
      <c r="U73" t="s">
        <v>19</v>
      </c>
      <c r="V73" s="17" t="s">
        <v>77</v>
      </c>
      <c r="W73" s="23" t="s">
        <v>39</v>
      </c>
      <c r="X73" s="10">
        <f t="shared" si="137"/>
        <v>0</v>
      </c>
      <c r="Y73" s="10">
        <v>11</v>
      </c>
      <c r="Z73" s="10">
        <f t="shared" si="119"/>
        <v>15</v>
      </c>
      <c r="AA73" s="10">
        <f t="shared" si="120"/>
        <v>2</v>
      </c>
      <c r="AB73" s="10">
        <f t="shared" si="121"/>
        <v>5</v>
      </c>
      <c r="AC73" s="10">
        <f t="shared" si="122"/>
        <v>7</v>
      </c>
      <c r="AD73" s="10">
        <f t="shared" si="123"/>
        <v>2</v>
      </c>
      <c r="AE73" s="6">
        <f>K73+2505</f>
        <v>36250</v>
      </c>
      <c r="AF73" s="1">
        <f t="shared" si="138"/>
        <v>0</v>
      </c>
      <c r="AG73" s="1">
        <v>46</v>
      </c>
      <c r="AH73" s="1">
        <f t="shared" si="124"/>
        <v>81</v>
      </c>
      <c r="AI73" s="1">
        <f t="shared" si="125"/>
        <v>0</v>
      </c>
      <c r="AJ73" s="1">
        <f t="shared" si="126"/>
        <v>7</v>
      </c>
      <c r="AK73" s="1">
        <f t="shared" si="127"/>
        <v>16</v>
      </c>
      <c r="AL73" s="1">
        <f t="shared" si="128"/>
        <v>0</v>
      </c>
      <c r="AM73" s="2">
        <f t="shared" si="141"/>
        <v>150</v>
      </c>
      <c r="AO73" s="14" t="str">
        <f>AO58</f>
        <v>24.8</v>
      </c>
      <c r="AQ73" s="14" t="s">
        <v>80</v>
      </c>
    </row>
    <row r="74" spans="1:43" x14ac:dyDescent="0.25">
      <c r="A74" t="s">
        <v>20</v>
      </c>
      <c r="B74" s="17" t="s">
        <v>77</v>
      </c>
      <c r="C74" s="23" t="s">
        <v>39</v>
      </c>
      <c r="D74" s="10">
        <f t="shared" si="129"/>
        <v>0</v>
      </c>
      <c r="E74" s="10">
        <f t="shared" si="130"/>
        <v>2</v>
      </c>
      <c r="F74" s="10">
        <f t="shared" si="111"/>
        <v>15</v>
      </c>
      <c r="G74" s="10">
        <f t="shared" si="112"/>
        <v>10</v>
      </c>
      <c r="H74" s="10">
        <f t="shared" si="113"/>
        <v>5</v>
      </c>
      <c r="I74" s="10">
        <f t="shared" si="114"/>
        <v>7</v>
      </c>
      <c r="J74" s="10">
        <f t="shared" si="131"/>
        <v>2</v>
      </c>
      <c r="K74" s="6">
        <f t="shared" si="132"/>
        <v>33745</v>
      </c>
      <c r="L74" s="1">
        <f t="shared" si="133"/>
        <v>0</v>
      </c>
      <c r="M74" s="1">
        <f t="shared" si="134"/>
        <v>0</v>
      </c>
      <c r="N74" s="1">
        <f t="shared" si="115"/>
        <v>81</v>
      </c>
      <c r="O74" s="1">
        <f t="shared" si="116"/>
        <v>22.5</v>
      </c>
      <c r="P74" s="1">
        <f t="shared" si="117"/>
        <v>7</v>
      </c>
      <c r="Q74" s="1">
        <f t="shared" si="118"/>
        <v>16</v>
      </c>
      <c r="R74" s="1">
        <f t="shared" si="135"/>
        <v>0</v>
      </c>
      <c r="S74" s="2">
        <f t="shared" si="140"/>
        <v>126.5</v>
      </c>
      <c r="U74" t="s">
        <v>20</v>
      </c>
      <c r="V74" s="17" t="s">
        <v>77</v>
      </c>
      <c r="W74" s="23" t="s">
        <v>39</v>
      </c>
      <c r="X74" s="10">
        <f t="shared" si="137"/>
        <v>0</v>
      </c>
      <c r="Y74" s="10">
        <v>11</v>
      </c>
      <c r="Z74" s="10">
        <f t="shared" si="119"/>
        <v>15</v>
      </c>
      <c r="AA74" s="10">
        <f t="shared" si="120"/>
        <v>10</v>
      </c>
      <c r="AB74" s="10">
        <f t="shared" si="121"/>
        <v>5</v>
      </c>
      <c r="AC74" s="10">
        <f t="shared" si="122"/>
        <v>7</v>
      </c>
      <c r="AD74" s="10">
        <f t="shared" si="123"/>
        <v>2</v>
      </c>
      <c r="AE74" s="6">
        <f>AE73</f>
        <v>36250</v>
      </c>
      <c r="AF74" s="1">
        <f t="shared" si="138"/>
        <v>0</v>
      </c>
      <c r="AG74" s="1">
        <v>46</v>
      </c>
      <c r="AH74" s="1">
        <f t="shared" si="124"/>
        <v>81</v>
      </c>
      <c r="AI74" s="1">
        <f t="shared" si="125"/>
        <v>22.5</v>
      </c>
      <c r="AJ74" s="1">
        <f t="shared" si="126"/>
        <v>7</v>
      </c>
      <c r="AK74" s="1">
        <f t="shared" si="127"/>
        <v>16</v>
      </c>
      <c r="AL74" s="1">
        <f t="shared" si="128"/>
        <v>0</v>
      </c>
      <c r="AM74" s="2">
        <f t="shared" si="141"/>
        <v>172.5</v>
      </c>
      <c r="AO74" s="14">
        <f>24.9+2.9</f>
        <v>27.799999999999997</v>
      </c>
      <c r="AQ74" s="14" t="s">
        <v>81</v>
      </c>
    </row>
    <row r="75" spans="1:43" x14ac:dyDescent="0.25">
      <c r="A75" t="s">
        <v>21</v>
      </c>
      <c r="B75" s="17" t="s">
        <v>77</v>
      </c>
      <c r="C75" s="23" t="s">
        <v>39</v>
      </c>
      <c r="D75" s="10">
        <f t="shared" si="129"/>
        <v>0</v>
      </c>
      <c r="E75" s="10">
        <f t="shared" si="130"/>
        <v>2</v>
      </c>
      <c r="F75" s="10">
        <f t="shared" si="111"/>
        <v>15</v>
      </c>
      <c r="G75" s="10">
        <f t="shared" si="112"/>
        <v>10</v>
      </c>
      <c r="H75" s="10">
        <f t="shared" si="113"/>
        <v>5</v>
      </c>
      <c r="I75" s="10">
        <f t="shared" si="114"/>
        <v>7</v>
      </c>
      <c r="J75" s="10">
        <f t="shared" si="131"/>
        <v>2</v>
      </c>
      <c r="K75" s="6">
        <f t="shared" si="132"/>
        <v>33745</v>
      </c>
      <c r="L75" s="1">
        <f t="shared" si="133"/>
        <v>0</v>
      </c>
      <c r="M75" s="1">
        <f t="shared" si="134"/>
        <v>0</v>
      </c>
      <c r="N75" s="1">
        <f t="shared" si="115"/>
        <v>81</v>
      </c>
      <c r="O75" s="1">
        <f t="shared" si="116"/>
        <v>22.5</v>
      </c>
      <c r="P75" s="1">
        <f t="shared" si="117"/>
        <v>7</v>
      </c>
      <c r="Q75" s="1">
        <f t="shared" si="118"/>
        <v>16</v>
      </c>
      <c r="R75" s="1">
        <f t="shared" si="135"/>
        <v>0</v>
      </c>
      <c r="S75" s="2">
        <f t="shared" si="140"/>
        <v>126.5</v>
      </c>
      <c r="U75" t="s">
        <v>21</v>
      </c>
      <c r="V75" s="17" t="s">
        <v>77</v>
      </c>
      <c r="W75" s="23" t="s">
        <v>39</v>
      </c>
      <c r="X75" s="10">
        <f t="shared" si="137"/>
        <v>0</v>
      </c>
      <c r="Y75" s="10">
        <v>11</v>
      </c>
      <c r="Z75" s="10">
        <f t="shared" si="119"/>
        <v>15</v>
      </c>
      <c r="AA75" s="10">
        <f t="shared" si="120"/>
        <v>10</v>
      </c>
      <c r="AB75" s="10">
        <f t="shared" si="121"/>
        <v>5</v>
      </c>
      <c r="AC75" s="10">
        <f t="shared" si="122"/>
        <v>7</v>
      </c>
      <c r="AD75" s="10">
        <f t="shared" si="123"/>
        <v>2</v>
      </c>
      <c r="AE75" s="6">
        <f>AE74</f>
        <v>36250</v>
      </c>
      <c r="AF75" s="1">
        <f t="shared" si="138"/>
        <v>0</v>
      </c>
      <c r="AG75" s="1">
        <v>46</v>
      </c>
      <c r="AH75" s="1">
        <f t="shared" si="124"/>
        <v>81</v>
      </c>
      <c r="AI75" s="1">
        <f t="shared" si="125"/>
        <v>22.5</v>
      </c>
      <c r="AJ75" s="1">
        <f t="shared" si="126"/>
        <v>7</v>
      </c>
      <c r="AK75" s="1">
        <f t="shared" si="127"/>
        <v>16</v>
      </c>
      <c r="AL75" s="1">
        <f t="shared" si="128"/>
        <v>0</v>
      </c>
      <c r="AM75" s="2">
        <f t="shared" si="141"/>
        <v>172.5</v>
      </c>
    </row>
    <row r="76" spans="1:43" x14ac:dyDescent="0.25">
      <c r="A76" t="s">
        <v>21</v>
      </c>
      <c r="B76" s="17" t="s">
        <v>22</v>
      </c>
      <c r="C76" s="23" t="s">
        <v>39</v>
      </c>
      <c r="D76" s="10">
        <f t="shared" si="129"/>
        <v>0</v>
      </c>
      <c r="E76" s="10">
        <f t="shared" si="130"/>
        <v>2</v>
      </c>
      <c r="F76" s="10">
        <f t="shared" si="111"/>
        <v>14.461538461538462</v>
      </c>
      <c r="G76" s="10">
        <f t="shared" si="112"/>
        <v>15</v>
      </c>
      <c r="H76" s="10">
        <f t="shared" si="113"/>
        <v>5</v>
      </c>
      <c r="I76" s="10">
        <f t="shared" si="114"/>
        <v>7</v>
      </c>
      <c r="J76" s="10">
        <f t="shared" si="131"/>
        <v>2</v>
      </c>
      <c r="K76" s="6">
        <f t="shared" si="132"/>
        <v>32230</v>
      </c>
      <c r="L76" s="1">
        <f t="shared" si="133"/>
        <v>0</v>
      </c>
      <c r="M76" s="1">
        <f t="shared" si="134"/>
        <v>0</v>
      </c>
      <c r="N76" s="1">
        <f t="shared" si="115"/>
        <v>74</v>
      </c>
      <c r="O76" s="1">
        <f t="shared" si="116"/>
        <v>55.5</v>
      </c>
      <c r="P76" s="1">
        <f t="shared" si="117"/>
        <v>7</v>
      </c>
      <c r="Q76" s="1">
        <f t="shared" si="118"/>
        <v>16</v>
      </c>
      <c r="R76" s="1">
        <f t="shared" si="135"/>
        <v>0</v>
      </c>
      <c r="S76" s="2">
        <f t="shared" si="140"/>
        <v>152.5</v>
      </c>
      <c r="U76" t="s">
        <v>21</v>
      </c>
      <c r="V76" s="17" t="s">
        <v>22</v>
      </c>
      <c r="W76" s="23" t="s">
        <v>39</v>
      </c>
      <c r="X76" s="10">
        <f t="shared" si="137"/>
        <v>0</v>
      </c>
      <c r="Y76" s="10">
        <v>7.8</v>
      </c>
      <c r="Z76" s="10">
        <f t="shared" si="119"/>
        <v>14.461538461538462</v>
      </c>
      <c r="AA76" s="10">
        <f t="shared" si="120"/>
        <v>15</v>
      </c>
      <c r="AB76" s="10">
        <f t="shared" si="121"/>
        <v>5</v>
      </c>
      <c r="AC76" s="10">
        <f t="shared" si="122"/>
        <v>7</v>
      </c>
      <c r="AD76" s="10">
        <f t="shared" si="123"/>
        <v>2</v>
      </c>
      <c r="AE76" s="6">
        <f>K76+375</f>
        <v>32605</v>
      </c>
      <c r="AF76" s="1">
        <f t="shared" si="138"/>
        <v>0</v>
      </c>
      <c r="AG76" s="1">
        <v>23</v>
      </c>
      <c r="AH76" s="1">
        <f t="shared" si="124"/>
        <v>74</v>
      </c>
      <c r="AI76" s="1">
        <f t="shared" si="125"/>
        <v>55.5</v>
      </c>
      <c r="AJ76" s="1">
        <f t="shared" si="126"/>
        <v>7</v>
      </c>
      <c r="AK76" s="1">
        <f t="shared" si="127"/>
        <v>16</v>
      </c>
      <c r="AL76" s="1">
        <f t="shared" si="128"/>
        <v>0</v>
      </c>
      <c r="AM76" s="2">
        <f t="shared" si="141"/>
        <v>175.5</v>
      </c>
    </row>
    <row r="77" spans="1:43" x14ac:dyDescent="0.25">
      <c r="A77" t="s">
        <v>23</v>
      </c>
      <c r="B77" s="17" t="s">
        <v>22</v>
      </c>
      <c r="C77" s="23" t="s">
        <v>39</v>
      </c>
      <c r="D77" s="10">
        <f t="shared" si="129"/>
        <v>0</v>
      </c>
      <c r="E77" s="10">
        <f t="shared" si="130"/>
        <v>2</v>
      </c>
      <c r="F77" s="10">
        <f t="shared" si="111"/>
        <v>14.461538461538462</v>
      </c>
      <c r="G77" s="10">
        <f t="shared" si="112"/>
        <v>15</v>
      </c>
      <c r="H77" s="10">
        <f t="shared" si="113"/>
        <v>5</v>
      </c>
      <c r="I77" s="10">
        <f t="shared" si="114"/>
        <v>7</v>
      </c>
      <c r="J77" s="10">
        <f t="shared" si="131"/>
        <v>2</v>
      </c>
      <c r="K77" s="6">
        <f t="shared" si="132"/>
        <v>32230</v>
      </c>
      <c r="L77" s="1">
        <f t="shared" si="133"/>
        <v>0</v>
      </c>
      <c r="M77" s="1">
        <f t="shared" si="134"/>
        <v>0</v>
      </c>
      <c r="N77" s="1">
        <f t="shared" si="115"/>
        <v>74</v>
      </c>
      <c r="O77" s="1">
        <f t="shared" si="116"/>
        <v>55.5</v>
      </c>
      <c r="P77" s="1">
        <f t="shared" si="117"/>
        <v>7</v>
      </c>
      <c r="Q77" s="1">
        <f t="shared" si="118"/>
        <v>16</v>
      </c>
      <c r="R77" s="1">
        <f t="shared" si="135"/>
        <v>0</v>
      </c>
      <c r="S77" s="2">
        <f t="shared" si="140"/>
        <v>152.5</v>
      </c>
      <c r="U77" t="s">
        <v>23</v>
      </c>
      <c r="V77" s="17" t="s">
        <v>22</v>
      </c>
      <c r="W77" s="23" t="s">
        <v>39</v>
      </c>
      <c r="X77" s="10">
        <f t="shared" si="137"/>
        <v>0</v>
      </c>
      <c r="Y77" s="10">
        <v>7.8</v>
      </c>
      <c r="Z77" s="10">
        <f t="shared" si="119"/>
        <v>14.461538461538462</v>
      </c>
      <c r="AA77" s="10">
        <f t="shared" si="120"/>
        <v>15</v>
      </c>
      <c r="AB77" s="10">
        <f t="shared" si="121"/>
        <v>5</v>
      </c>
      <c r="AC77" s="10">
        <f t="shared" si="122"/>
        <v>7</v>
      </c>
      <c r="AD77" s="10">
        <f t="shared" si="123"/>
        <v>2</v>
      </c>
      <c r="AE77" s="6">
        <f>AE76</f>
        <v>32605</v>
      </c>
      <c r="AF77" s="1">
        <f t="shared" si="138"/>
        <v>0</v>
      </c>
      <c r="AG77" s="1">
        <v>23</v>
      </c>
      <c r="AH77" s="1">
        <f t="shared" si="124"/>
        <v>74</v>
      </c>
      <c r="AI77" s="1">
        <f t="shared" si="125"/>
        <v>55.5</v>
      </c>
      <c r="AJ77" s="1">
        <f t="shared" si="126"/>
        <v>7</v>
      </c>
      <c r="AK77" s="1">
        <f t="shared" si="127"/>
        <v>16</v>
      </c>
      <c r="AL77" s="1">
        <f t="shared" si="128"/>
        <v>0</v>
      </c>
      <c r="AM77" s="2">
        <f t="shared" si="141"/>
        <v>175.5</v>
      </c>
    </row>
    <row r="78" spans="1:43" x14ac:dyDescent="0.25">
      <c r="A78" t="s">
        <v>24</v>
      </c>
      <c r="B78" s="17" t="s">
        <v>25</v>
      </c>
      <c r="C78" s="23" t="s">
        <v>39</v>
      </c>
      <c r="D78" s="10">
        <f t="shared" si="129"/>
        <v>0</v>
      </c>
      <c r="E78" s="10">
        <f t="shared" si="130"/>
        <v>2</v>
      </c>
      <c r="F78" s="10">
        <f t="shared" si="111"/>
        <v>2</v>
      </c>
      <c r="G78" s="10">
        <f t="shared" si="112"/>
        <v>2</v>
      </c>
      <c r="H78" s="10">
        <f t="shared" si="113"/>
        <v>2</v>
      </c>
      <c r="I78" s="10">
        <f t="shared" si="114"/>
        <v>2</v>
      </c>
      <c r="J78" s="10">
        <f t="shared" si="131"/>
        <v>2</v>
      </c>
      <c r="K78" s="6">
        <f t="shared" si="132"/>
        <v>0</v>
      </c>
      <c r="L78" s="1">
        <f t="shared" si="133"/>
        <v>0</v>
      </c>
      <c r="M78" s="1">
        <f t="shared" si="134"/>
        <v>0</v>
      </c>
      <c r="N78" s="1">
        <f t="shared" si="115"/>
        <v>0</v>
      </c>
      <c r="O78" s="1">
        <f t="shared" si="116"/>
        <v>0</v>
      </c>
      <c r="P78" s="1">
        <f t="shared" si="117"/>
        <v>0</v>
      </c>
      <c r="Q78" s="1">
        <f t="shared" si="118"/>
        <v>0</v>
      </c>
      <c r="R78" s="1">
        <f t="shared" si="135"/>
        <v>0</v>
      </c>
      <c r="S78" s="2">
        <f>SUM(L78:R78)</f>
        <v>0</v>
      </c>
      <c r="U78" t="s">
        <v>24</v>
      </c>
      <c r="V78" s="17" t="s">
        <v>25</v>
      </c>
      <c r="W78" s="23" t="s">
        <v>39</v>
      </c>
      <c r="X78" s="10">
        <f t="shared" si="137"/>
        <v>0</v>
      </c>
      <c r="Y78" s="10">
        <f t="shared" ref="Y78:Y80" si="142">E78</f>
        <v>2</v>
      </c>
      <c r="Z78" s="10">
        <f t="shared" si="119"/>
        <v>2</v>
      </c>
      <c r="AA78" s="10">
        <f t="shared" si="120"/>
        <v>2</v>
      </c>
      <c r="AB78" s="10">
        <f t="shared" si="121"/>
        <v>2</v>
      </c>
      <c r="AC78" s="10">
        <f t="shared" si="122"/>
        <v>2</v>
      </c>
      <c r="AD78" s="10">
        <f t="shared" si="123"/>
        <v>2</v>
      </c>
      <c r="AE78" s="6">
        <f t="shared" ref="AE78:AE80" si="143">K78</f>
        <v>0</v>
      </c>
      <c r="AF78" s="1">
        <f t="shared" si="138"/>
        <v>0</v>
      </c>
      <c r="AG78" s="1">
        <f t="shared" ref="AG78:AG80" si="144">M78</f>
        <v>0</v>
      </c>
      <c r="AH78" s="1">
        <f t="shared" si="124"/>
        <v>0</v>
      </c>
      <c r="AI78" s="1">
        <f t="shared" si="125"/>
        <v>0</v>
      </c>
      <c r="AJ78" s="1">
        <f t="shared" si="126"/>
        <v>0</v>
      </c>
      <c r="AK78" s="1">
        <f t="shared" si="127"/>
        <v>0</v>
      </c>
      <c r="AL78" s="1">
        <f t="shared" si="128"/>
        <v>0</v>
      </c>
      <c r="AM78" s="2">
        <f>SUM(AF78:AL78)</f>
        <v>0</v>
      </c>
    </row>
    <row r="79" spans="1:43" x14ac:dyDescent="0.25">
      <c r="A79" t="s">
        <v>26</v>
      </c>
      <c r="B79" s="17" t="s">
        <v>25</v>
      </c>
      <c r="C79" s="23" t="s">
        <v>39</v>
      </c>
      <c r="D79" s="10">
        <f t="shared" si="129"/>
        <v>0</v>
      </c>
      <c r="E79" s="10">
        <f t="shared" si="130"/>
        <v>2</v>
      </c>
      <c r="F79" s="10">
        <f t="shared" si="111"/>
        <v>2</v>
      </c>
      <c r="G79" s="10">
        <f t="shared" si="112"/>
        <v>2</v>
      </c>
      <c r="H79" s="10">
        <f t="shared" si="113"/>
        <v>2</v>
      </c>
      <c r="I79" s="10">
        <f t="shared" si="114"/>
        <v>2</v>
      </c>
      <c r="J79" s="10">
        <f t="shared" si="131"/>
        <v>2</v>
      </c>
      <c r="K79" s="6">
        <f t="shared" si="132"/>
        <v>0</v>
      </c>
      <c r="L79" s="1">
        <f t="shared" si="133"/>
        <v>0</v>
      </c>
      <c r="M79" s="1">
        <f t="shared" si="134"/>
        <v>0</v>
      </c>
      <c r="N79" s="1">
        <f t="shared" si="115"/>
        <v>0</v>
      </c>
      <c r="O79" s="1">
        <f t="shared" si="116"/>
        <v>0</v>
      </c>
      <c r="P79" s="1">
        <f t="shared" si="117"/>
        <v>0</v>
      </c>
      <c r="Q79" s="1">
        <f t="shared" si="118"/>
        <v>0</v>
      </c>
      <c r="R79" s="1">
        <f t="shared" si="135"/>
        <v>0</v>
      </c>
      <c r="S79" s="2">
        <f>SUM(L79:R79)</f>
        <v>0</v>
      </c>
      <c r="U79" t="s">
        <v>26</v>
      </c>
      <c r="V79" s="17" t="s">
        <v>25</v>
      </c>
      <c r="W79" s="23" t="s">
        <v>39</v>
      </c>
      <c r="X79" s="10">
        <f t="shared" si="137"/>
        <v>0</v>
      </c>
      <c r="Y79" s="10">
        <f t="shared" si="142"/>
        <v>2</v>
      </c>
      <c r="Z79" s="10">
        <f t="shared" si="119"/>
        <v>2</v>
      </c>
      <c r="AA79" s="10">
        <f t="shared" si="120"/>
        <v>2</v>
      </c>
      <c r="AB79" s="10">
        <f t="shared" si="121"/>
        <v>2</v>
      </c>
      <c r="AC79" s="10">
        <f t="shared" si="122"/>
        <v>2</v>
      </c>
      <c r="AD79" s="10">
        <f t="shared" si="123"/>
        <v>2</v>
      </c>
      <c r="AE79" s="6">
        <f t="shared" si="143"/>
        <v>0</v>
      </c>
      <c r="AF79" s="1">
        <f t="shared" si="138"/>
        <v>0</v>
      </c>
      <c r="AG79" s="1">
        <f t="shared" si="144"/>
        <v>0</v>
      </c>
      <c r="AH79" s="1">
        <f t="shared" si="124"/>
        <v>0</v>
      </c>
      <c r="AI79" s="1">
        <f t="shared" si="125"/>
        <v>0</v>
      </c>
      <c r="AJ79" s="1">
        <f t="shared" si="126"/>
        <v>0</v>
      </c>
      <c r="AK79" s="1">
        <f t="shared" si="127"/>
        <v>0</v>
      </c>
      <c r="AL79" s="1">
        <f t="shared" si="128"/>
        <v>0</v>
      </c>
      <c r="AM79" s="2">
        <f>SUM(AF79:AL79)</f>
        <v>0</v>
      </c>
    </row>
    <row r="80" spans="1:43" x14ac:dyDescent="0.25">
      <c r="A80" t="s">
        <v>27</v>
      </c>
      <c r="B80" s="17" t="s">
        <v>25</v>
      </c>
      <c r="C80" s="24" t="s">
        <v>43</v>
      </c>
      <c r="D80" s="10">
        <f t="shared" si="129"/>
        <v>0</v>
      </c>
      <c r="E80" s="10">
        <f t="shared" si="130"/>
        <v>2</v>
      </c>
      <c r="F80" s="10">
        <f t="shared" si="111"/>
        <v>2</v>
      </c>
      <c r="G80" s="10">
        <f t="shared" si="112"/>
        <v>2</v>
      </c>
      <c r="H80" s="10">
        <f t="shared" si="113"/>
        <v>2</v>
      </c>
      <c r="I80" s="10">
        <f t="shared" si="114"/>
        <v>2</v>
      </c>
      <c r="J80" s="10">
        <f t="shared" si="131"/>
        <v>2</v>
      </c>
      <c r="K80" s="6">
        <f t="shared" si="132"/>
        <v>0</v>
      </c>
      <c r="L80" s="1">
        <f t="shared" si="133"/>
        <v>0</v>
      </c>
      <c r="M80" s="1">
        <f t="shared" si="134"/>
        <v>0</v>
      </c>
      <c r="N80" s="1">
        <f t="shared" si="115"/>
        <v>0</v>
      </c>
      <c r="O80" s="1">
        <f t="shared" si="116"/>
        <v>0</v>
      </c>
      <c r="P80" s="1">
        <f t="shared" si="117"/>
        <v>0</v>
      </c>
      <c r="Q80" s="1">
        <f t="shared" si="118"/>
        <v>0</v>
      </c>
      <c r="R80" s="1">
        <f t="shared" si="135"/>
        <v>0</v>
      </c>
      <c r="S80" s="2">
        <f t="shared" ref="S80" si="145">SUM(L80:R80)</f>
        <v>0</v>
      </c>
      <c r="U80" t="s">
        <v>27</v>
      </c>
      <c r="V80" s="17" t="s">
        <v>25</v>
      </c>
      <c r="W80" s="24" t="s">
        <v>43</v>
      </c>
      <c r="X80" s="10">
        <f t="shared" si="137"/>
        <v>0</v>
      </c>
      <c r="Y80" s="10">
        <f t="shared" si="142"/>
        <v>2</v>
      </c>
      <c r="Z80" s="10">
        <f t="shared" si="119"/>
        <v>2</v>
      </c>
      <c r="AA80" s="10">
        <f t="shared" si="120"/>
        <v>2</v>
      </c>
      <c r="AB80" s="10">
        <f t="shared" si="121"/>
        <v>2</v>
      </c>
      <c r="AC80" s="10">
        <f t="shared" si="122"/>
        <v>2</v>
      </c>
      <c r="AD80" s="10">
        <f t="shared" si="123"/>
        <v>2</v>
      </c>
      <c r="AE80" s="6">
        <f t="shared" si="143"/>
        <v>0</v>
      </c>
      <c r="AF80" s="1">
        <f t="shared" si="138"/>
        <v>0</v>
      </c>
      <c r="AG80" s="1">
        <f t="shared" si="144"/>
        <v>0</v>
      </c>
      <c r="AH80" s="1">
        <f t="shared" si="124"/>
        <v>0</v>
      </c>
      <c r="AI80" s="1">
        <f t="shared" si="125"/>
        <v>0</v>
      </c>
      <c r="AJ80" s="1">
        <f t="shared" si="126"/>
        <v>0</v>
      </c>
      <c r="AK80" s="1">
        <f t="shared" si="127"/>
        <v>0</v>
      </c>
      <c r="AL80" s="1">
        <f t="shared" si="128"/>
        <v>0</v>
      </c>
      <c r="AM80" s="2">
        <f t="shared" ref="AM80" si="146">SUM(AF80:AL80)</f>
        <v>0</v>
      </c>
    </row>
  </sheetData>
  <mergeCells count="1">
    <mergeCell ref="V1:AD1"/>
  </mergeCells>
  <phoneticPr fontId="6" type="noConversion"/>
  <conditionalFormatting sqref="D3:J16">
    <cfRule type="colorScale" priority="77">
      <colorScale>
        <cfvo type="min"/>
        <cfvo type="max"/>
        <color rgb="FFFCFCFF"/>
        <color rgb="FF63BE7B"/>
      </colorScale>
    </cfRule>
  </conditionalFormatting>
  <conditionalFormatting sqref="K3:K16">
    <cfRule type="colorScale" priority="79">
      <colorScale>
        <cfvo type="min"/>
        <cfvo type="max"/>
        <color rgb="FFFCFCFF"/>
        <color rgb="FFF8696B"/>
      </colorScale>
    </cfRule>
  </conditionalFormatting>
  <conditionalFormatting sqref="L3:R16">
    <cfRule type="colorScale" priority="81">
      <colorScale>
        <cfvo type="min"/>
        <cfvo type="max"/>
        <color rgb="FFFCFCFF"/>
        <color rgb="FF63BE7B"/>
      </colorScale>
    </cfRule>
  </conditionalFormatting>
  <conditionalFormatting sqref="S3:S16">
    <cfRule type="colorScale" priority="83">
      <colorScale>
        <cfvo type="min"/>
        <cfvo type="max"/>
        <color rgb="FFFCFCFF"/>
        <color rgb="FF63BE7B"/>
      </colorScale>
    </cfRule>
  </conditionalFormatting>
  <conditionalFormatting sqref="D35:J48">
    <cfRule type="colorScale" priority="96">
      <colorScale>
        <cfvo type="min"/>
        <cfvo type="max"/>
        <color rgb="FFFFEF9C"/>
        <color rgb="FF63BE7B"/>
      </colorScale>
    </cfRule>
  </conditionalFormatting>
  <conditionalFormatting sqref="K35:K48">
    <cfRule type="dataBar" priority="9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{98B09BCF-19E5-4400-9256-3B5C56F57798}</x14:id>
        </ext>
      </extLst>
    </cfRule>
  </conditionalFormatting>
  <conditionalFormatting sqref="L35:R48">
    <cfRule type="colorScale" priority="98">
      <colorScale>
        <cfvo type="min"/>
        <cfvo type="max"/>
        <color rgb="FFFCFCFF"/>
        <color rgb="FF63BE7B"/>
      </colorScale>
    </cfRule>
  </conditionalFormatting>
  <conditionalFormatting sqref="D19:J32">
    <cfRule type="colorScale" priority="102">
      <colorScale>
        <cfvo type="min"/>
        <cfvo type="max"/>
        <color rgb="FFFFEF9C"/>
        <color rgb="FF63BE7B"/>
      </colorScale>
    </cfRule>
  </conditionalFormatting>
  <conditionalFormatting sqref="K19:K32">
    <cfRule type="dataBar" priority="1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{C21EAECE-35B0-4F7A-AA85-34D4495CCE9B}</x14:id>
        </ext>
      </extLst>
    </cfRule>
  </conditionalFormatting>
  <conditionalFormatting sqref="L19:R32">
    <cfRule type="colorScale" priority="104">
      <colorScale>
        <cfvo type="min"/>
        <cfvo type="max"/>
        <color rgb="FFFCFCFF"/>
        <color rgb="FF63BE7B"/>
      </colorScale>
    </cfRule>
  </conditionalFormatting>
  <conditionalFormatting sqref="X19:AD32">
    <cfRule type="colorScale" priority="105">
      <colorScale>
        <cfvo type="min"/>
        <cfvo type="max"/>
        <color rgb="FFFFEF9C"/>
        <color rgb="FF63BE7B"/>
      </colorScale>
    </cfRule>
  </conditionalFormatting>
  <conditionalFormatting sqref="AE19:AE32">
    <cfRule type="dataBar" priority="10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{B337EF6E-0DE2-49A9-AC31-9599F9FB1CBE}</x14:id>
        </ext>
      </extLst>
    </cfRule>
  </conditionalFormatting>
  <conditionalFormatting sqref="AF19:AL32">
    <cfRule type="colorScale" priority="107">
      <colorScale>
        <cfvo type="min"/>
        <cfvo type="max"/>
        <color rgb="FFFCFCFF"/>
        <color rgb="FF63BE7B"/>
      </colorScale>
    </cfRule>
  </conditionalFormatting>
  <conditionalFormatting sqref="X35:AD48">
    <cfRule type="colorScale" priority="13">
      <colorScale>
        <cfvo type="min"/>
        <cfvo type="max"/>
        <color rgb="FFFFEF9C"/>
        <color rgb="FF63BE7B"/>
      </colorScale>
    </cfRule>
  </conditionalFormatting>
  <conditionalFormatting sqref="AE35:AE48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{72ACC8C7-F4BE-437A-A831-52C6FE26A456}</x14:id>
        </ext>
      </extLst>
    </cfRule>
  </conditionalFormatting>
  <conditionalFormatting sqref="AF35:AL48">
    <cfRule type="colorScale" priority="15">
      <colorScale>
        <cfvo type="min"/>
        <cfvo type="max"/>
        <color rgb="FFFCFCFF"/>
        <color rgb="FF63BE7B"/>
      </colorScale>
    </cfRule>
  </conditionalFormatting>
  <conditionalFormatting sqref="X51:AD64">
    <cfRule type="colorScale" priority="10">
      <colorScale>
        <cfvo type="min"/>
        <cfvo type="max"/>
        <color rgb="FFFFEF9C"/>
        <color rgb="FF63BE7B"/>
      </colorScale>
    </cfRule>
  </conditionalFormatting>
  <conditionalFormatting sqref="AE51:AE64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{61701537-E74D-4A19-B9B9-4BE137F775B6}</x14:id>
        </ext>
      </extLst>
    </cfRule>
  </conditionalFormatting>
  <conditionalFormatting sqref="AF51:AL64">
    <cfRule type="colorScale" priority="12">
      <colorScale>
        <cfvo type="min"/>
        <cfvo type="max"/>
        <color rgb="FFFCFCFF"/>
        <color rgb="FF63BE7B"/>
      </colorScale>
    </cfRule>
  </conditionalFormatting>
  <conditionalFormatting sqref="X67:AD80">
    <cfRule type="colorScale" priority="7">
      <colorScale>
        <cfvo type="min"/>
        <cfvo type="max"/>
        <color rgb="FFFFEF9C"/>
        <color rgb="FF63BE7B"/>
      </colorScale>
    </cfRule>
  </conditionalFormatting>
  <conditionalFormatting sqref="AE67:AE80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{C23133D0-A384-4239-82CF-058338B8FE86}</x14:id>
        </ext>
      </extLst>
    </cfRule>
  </conditionalFormatting>
  <conditionalFormatting sqref="AF67:AL80">
    <cfRule type="colorScale" priority="9">
      <colorScale>
        <cfvo type="min"/>
        <cfvo type="max"/>
        <color rgb="FFFCFCFF"/>
        <color rgb="FF63BE7B"/>
      </colorScale>
    </cfRule>
  </conditionalFormatting>
  <conditionalFormatting sqref="D51:J64">
    <cfRule type="colorScale" priority="4">
      <colorScale>
        <cfvo type="min"/>
        <cfvo type="max"/>
        <color rgb="FFFFEF9C"/>
        <color rgb="FF63BE7B"/>
      </colorScale>
    </cfRule>
  </conditionalFormatting>
  <conditionalFormatting sqref="K51:K64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{7B0D3A45-DBE0-4A7C-8D20-A0DD7A8830CA}</x14:id>
        </ext>
      </extLst>
    </cfRule>
  </conditionalFormatting>
  <conditionalFormatting sqref="L51:R64">
    <cfRule type="colorScale" priority="6">
      <colorScale>
        <cfvo type="min"/>
        <cfvo type="max"/>
        <color rgb="FFFCFCFF"/>
        <color rgb="FF63BE7B"/>
      </colorScale>
    </cfRule>
  </conditionalFormatting>
  <conditionalFormatting sqref="D67:J80">
    <cfRule type="colorScale" priority="1">
      <colorScale>
        <cfvo type="min"/>
        <cfvo type="max"/>
        <color rgb="FFFFEF9C"/>
        <color rgb="FF63BE7B"/>
      </colorScale>
    </cfRule>
  </conditionalFormatting>
  <conditionalFormatting sqref="K67:K8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{E093836F-9DBE-4EA5-A05A-560D61BD2D39}</x14:id>
        </ext>
      </extLst>
    </cfRule>
  </conditionalFormatting>
  <conditionalFormatting sqref="L67:R80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scale="41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B09BCF-19E5-4400-9256-3B5C56F577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K35:K48</xm:sqref>
        </x14:conditionalFormatting>
        <x14:conditionalFormatting xmlns:xm="http://schemas.microsoft.com/office/excel/2006/main">
          <x14:cfRule type="dataBar" id="{C21EAECE-35B0-4F7A-AA85-34D4495CCE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K19:K32</xm:sqref>
        </x14:conditionalFormatting>
        <x14:conditionalFormatting xmlns:xm="http://schemas.microsoft.com/office/excel/2006/main">
          <x14:cfRule type="dataBar" id="{B337EF6E-0DE2-49A9-AC31-9599F9FB1C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AE19:AE32</xm:sqref>
        </x14:conditionalFormatting>
        <x14:conditionalFormatting xmlns:xm="http://schemas.microsoft.com/office/excel/2006/main">
          <x14:cfRule type="dataBar" id="{72ACC8C7-F4BE-437A-A831-52C6FE26A4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AE35:AE48</xm:sqref>
        </x14:conditionalFormatting>
        <x14:conditionalFormatting xmlns:xm="http://schemas.microsoft.com/office/excel/2006/main">
          <x14:cfRule type="dataBar" id="{61701537-E74D-4A19-B9B9-4BE137F775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AE51:AE64</xm:sqref>
        </x14:conditionalFormatting>
        <x14:conditionalFormatting xmlns:xm="http://schemas.microsoft.com/office/excel/2006/main">
          <x14:cfRule type="dataBar" id="{C23133D0-A384-4239-82CF-058338B8FE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AE67:AE80</xm:sqref>
        </x14:conditionalFormatting>
        <x14:conditionalFormatting xmlns:xm="http://schemas.microsoft.com/office/excel/2006/main">
          <x14:cfRule type="dataBar" id="{7B0D3A45-DBE0-4A7C-8D20-A0DD7A8830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K51:K64</xm:sqref>
        </x14:conditionalFormatting>
        <x14:conditionalFormatting xmlns:xm="http://schemas.microsoft.com/office/excel/2006/main">
          <x14:cfRule type="dataBar" id="{E093836F-9DBE-4EA5-A05A-560D61BD2D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K67:K80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51409-7E05-4010-8982-DAC52FC6FC77}">
  <sheetPr>
    <tabColor theme="5" tint="-0.249977111117893"/>
  </sheetPr>
  <dimension ref="A1:D177"/>
  <sheetViews>
    <sheetView workbookViewId="0">
      <selection activeCell="E1" sqref="E1"/>
    </sheetView>
  </sheetViews>
  <sheetFormatPr baseColWidth="10" defaultRowHeight="15" x14ac:dyDescent="0.25"/>
  <cols>
    <col min="1" max="2" width="11.42578125" style="1"/>
    <col min="3" max="3" width="14.28515625" style="1" bestFit="1" customWidth="1"/>
    <col min="4" max="4" width="40.42578125" bestFit="1" customWidth="1"/>
  </cols>
  <sheetData>
    <row r="1" spans="1:4" x14ac:dyDescent="0.25">
      <c r="A1" s="2" t="s">
        <v>86</v>
      </c>
      <c r="B1" s="2" t="s">
        <v>87</v>
      </c>
      <c r="C1" s="2" t="s">
        <v>60</v>
      </c>
      <c r="D1" s="20" t="s">
        <v>88</v>
      </c>
    </row>
    <row r="2" spans="1:4" x14ac:dyDescent="0.25">
      <c r="A2" s="25">
        <v>1</v>
      </c>
      <c r="B2" s="25">
        <v>1</v>
      </c>
      <c r="C2" s="1" t="s">
        <v>89</v>
      </c>
      <c r="D2" t="s">
        <v>90</v>
      </c>
    </row>
    <row r="3" spans="1:4" x14ac:dyDescent="0.25">
      <c r="A3" s="25">
        <v>1</v>
      </c>
      <c r="B3" s="25">
        <v>2</v>
      </c>
      <c r="C3" s="1" t="s">
        <v>89</v>
      </c>
    </row>
    <row r="4" spans="1:4" x14ac:dyDescent="0.25">
      <c r="A4" s="25">
        <v>1</v>
      </c>
      <c r="B4" s="25">
        <v>3</v>
      </c>
      <c r="C4" s="1" t="s">
        <v>89</v>
      </c>
    </row>
    <row r="5" spans="1:4" x14ac:dyDescent="0.25">
      <c r="A5" s="25">
        <v>1</v>
      </c>
      <c r="B5" s="25">
        <v>4</v>
      </c>
      <c r="C5" s="1" t="s">
        <v>89</v>
      </c>
    </row>
    <row r="6" spans="1:4" x14ac:dyDescent="0.25">
      <c r="A6" s="25">
        <v>1</v>
      </c>
      <c r="B6" s="25">
        <v>5</v>
      </c>
      <c r="C6" s="1" t="s">
        <v>89</v>
      </c>
    </row>
    <row r="7" spans="1:4" x14ac:dyDescent="0.25">
      <c r="A7" s="25">
        <v>1</v>
      </c>
      <c r="B7" s="25">
        <v>6</v>
      </c>
      <c r="C7" s="1" t="s">
        <v>89</v>
      </c>
    </row>
    <row r="8" spans="1:4" x14ac:dyDescent="0.25">
      <c r="A8" s="25">
        <v>1</v>
      </c>
      <c r="B8" s="25">
        <v>7</v>
      </c>
      <c r="C8" s="1" t="s">
        <v>89</v>
      </c>
    </row>
    <row r="9" spans="1:4" x14ac:dyDescent="0.25">
      <c r="A9" s="25">
        <v>1</v>
      </c>
      <c r="B9" s="25">
        <v>8</v>
      </c>
      <c r="C9" s="1" t="s">
        <v>89</v>
      </c>
    </row>
    <row r="10" spans="1:4" x14ac:dyDescent="0.25">
      <c r="A10" s="25">
        <v>1</v>
      </c>
      <c r="B10" s="25">
        <v>9</v>
      </c>
      <c r="C10" s="1" t="s">
        <v>91</v>
      </c>
      <c r="D10" t="s">
        <v>92</v>
      </c>
    </row>
    <row r="11" spans="1:4" x14ac:dyDescent="0.25">
      <c r="A11" s="25">
        <v>1</v>
      </c>
      <c r="B11" s="25">
        <v>10</v>
      </c>
      <c r="C11" s="1" t="s">
        <v>91</v>
      </c>
    </row>
    <row r="12" spans="1:4" x14ac:dyDescent="0.25">
      <c r="A12" s="25">
        <v>1</v>
      </c>
      <c r="B12" s="25">
        <v>11</v>
      </c>
      <c r="C12" s="1" t="s">
        <v>91</v>
      </c>
    </row>
    <row r="13" spans="1:4" x14ac:dyDescent="0.25">
      <c r="A13" s="25">
        <v>1</v>
      </c>
      <c r="B13" s="25">
        <v>12</v>
      </c>
      <c r="C13" s="1" t="s">
        <v>91</v>
      </c>
    </row>
    <row r="14" spans="1:4" x14ac:dyDescent="0.25">
      <c r="A14" s="25">
        <v>1</v>
      </c>
      <c r="B14" s="25">
        <v>13</v>
      </c>
      <c r="C14" s="1" t="s">
        <v>91</v>
      </c>
    </row>
    <row r="15" spans="1:4" x14ac:dyDescent="0.25">
      <c r="A15" s="25">
        <v>1</v>
      </c>
      <c r="B15" s="25">
        <v>14</v>
      </c>
      <c r="C15" s="1" t="s">
        <v>91</v>
      </c>
    </row>
    <row r="16" spans="1:4" x14ac:dyDescent="0.25">
      <c r="A16" s="25">
        <v>1</v>
      </c>
      <c r="B16" s="25">
        <v>15</v>
      </c>
      <c r="C16" s="1" t="s">
        <v>91</v>
      </c>
    </row>
    <row r="17" spans="1:3" x14ac:dyDescent="0.25">
      <c r="A17" s="25">
        <v>1</v>
      </c>
      <c r="B17" s="25">
        <v>16</v>
      </c>
      <c r="C17" s="1" t="s">
        <v>91</v>
      </c>
    </row>
    <row r="18" spans="1:3" x14ac:dyDescent="0.25">
      <c r="A18" s="26">
        <v>2</v>
      </c>
      <c r="B18" s="26">
        <v>1</v>
      </c>
      <c r="C18" s="1" t="s">
        <v>91</v>
      </c>
    </row>
    <row r="19" spans="1:3" x14ac:dyDescent="0.25">
      <c r="A19" s="26">
        <v>2</v>
      </c>
      <c r="B19" s="26">
        <v>2</v>
      </c>
      <c r="C19" s="1" t="s">
        <v>91</v>
      </c>
    </row>
    <row r="20" spans="1:3" x14ac:dyDescent="0.25">
      <c r="A20" s="26">
        <v>2</v>
      </c>
      <c r="B20" s="26">
        <v>3</v>
      </c>
      <c r="C20" s="1" t="s">
        <v>91</v>
      </c>
    </row>
    <row r="21" spans="1:3" x14ac:dyDescent="0.25">
      <c r="A21" s="26">
        <v>2</v>
      </c>
      <c r="B21" s="26">
        <v>4</v>
      </c>
      <c r="C21" s="1" t="s">
        <v>91</v>
      </c>
    </row>
    <row r="22" spans="1:3" x14ac:dyDescent="0.25">
      <c r="A22" s="26">
        <v>2</v>
      </c>
      <c r="B22" s="26">
        <v>5</v>
      </c>
      <c r="C22" s="1" t="s">
        <v>91</v>
      </c>
    </row>
    <row r="23" spans="1:3" x14ac:dyDescent="0.25">
      <c r="A23" s="26">
        <v>2</v>
      </c>
      <c r="B23" s="26">
        <v>6</v>
      </c>
      <c r="C23" s="1" t="s">
        <v>91</v>
      </c>
    </row>
    <row r="24" spans="1:3" x14ac:dyDescent="0.25">
      <c r="A24" s="26">
        <v>2</v>
      </c>
      <c r="B24" s="26">
        <v>7</v>
      </c>
      <c r="C24" s="1" t="s">
        <v>91</v>
      </c>
    </row>
    <row r="25" spans="1:3" x14ac:dyDescent="0.25">
      <c r="A25" s="26">
        <v>2</v>
      </c>
      <c r="B25" s="26">
        <v>8</v>
      </c>
      <c r="C25" s="1" t="s">
        <v>91</v>
      </c>
    </row>
    <row r="26" spans="1:3" x14ac:dyDescent="0.25">
      <c r="A26" s="26">
        <v>2</v>
      </c>
      <c r="B26" s="26">
        <v>9</v>
      </c>
      <c r="C26" s="1" t="s">
        <v>91</v>
      </c>
    </row>
    <row r="27" spans="1:3" x14ac:dyDescent="0.25">
      <c r="A27" s="26">
        <v>2</v>
      </c>
      <c r="B27" s="26">
        <v>10</v>
      </c>
      <c r="C27" s="1" t="s">
        <v>91</v>
      </c>
    </row>
    <row r="28" spans="1:3" x14ac:dyDescent="0.25">
      <c r="A28" s="26">
        <v>2</v>
      </c>
      <c r="B28" s="26">
        <v>11</v>
      </c>
      <c r="C28" s="1" t="s">
        <v>91</v>
      </c>
    </row>
    <row r="29" spans="1:3" x14ac:dyDescent="0.25">
      <c r="A29" s="26">
        <v>2</v>
      </c>
      <c r="B29" s="26">
        <v>12</v>
      </c>
      <c r="C29" s="1" t="s">
        <v>91</v>
      </c>
    </row>
    <row r="30" spans="1:3" x14ac:dyDescent="0.25">
      <c r="A30" s="26">
        <v>2</v>
      </c>
      <c r="B30" s="26">
        <v>13</v>
      </c>
      <c r="C30" s="1" t="s">
        <v>91</v>
      </c>
    </row>
    <row r="31" spans="1:3" x14ac:dyDescent="0.25">
      <c r="A31" s="26">
        <v>2</v>
      </c>
      <c r="B31" s="26">
        <v>14</v>
      </c>
      <c r="C31" s="1" t="s">
        <v>91</v>
      </c>
    </row>
    <row r="32" spans="1:3" x14ac:dyDescent="0.25">
      <c r="A32" s="26">
        <v>2</v>
      </c>
      <c r="B32" s="26">
        <v>15</v>
      </c>
      <c r="C32" s="1" t="s">
        <v>91</v>
      </c>
    </row>
    <row r="33" spans="1:3" x14ac:dyDescent="0.25">
      <c r="A33" s="26">
        <v>2</v>
      </c>
      <c r="B33" s="26">
        <v>16</v>
      </c>
      <c r="C33" s="1" t="s">
        <v>91</v>
      </c>
    </row>
    <row r="34" spans="1:3" x14ac:dyDescent="0.25">
      <c r="A34" s="25">
        <v>3</v>
      </c>
      <c r="B34" s="25">
        <v>1</v>
      </c>
      <c r="C34" s="1" t="s">
        <v>91</v>
      </c>
    </row>
    <row r="35" spans="1:3" x14ac:dyDescent="0.25">
      <c r="A35" s="25">
        <v>3</v>
      </c>
      <c r="B35" s="25">
        <v>2</v>
      </c>
      <c r="C35" s="1" t="s">
        <v>91</v>
      </c>
    </row>
    <row r="36" spans="1:3" x14ac:dyDescent="0.25">
      <c r="A36" s="25">
        <v>3</v>
      </c>
      <c r="B36" s="25">
        <v>3</v>
      </c>
      <c r="C36" s="1" t="s">
        <v>91</v>
      </c>
    </row>
    <row r="37" spans="1:3" x14ac:dyDescent="0.25">
      <c r="A37" s="25">
        <v>3</v>
      </c>
      <c r="B37" s="25">
        <v>4</v>
      </c>
      <c r="C37" s="1" t="s">
        <v>91</v>
      </c>
    </row>
    <row r="38" spans="1:3" x14ac:dyDescent="0.25">
      <c r="A38" s="25">
        <v>3</v>
      </c>
      <c r="B38" s="25">
        <v>5</v>
      </c>
      <c r="C38" s="1" t="s">
        <v>91</v>
      </c>
    </row>
    <row r="39" spans="1:3" x14ac:dyDescent="0.25">
      <c r="A39" s="25">
        <v>3</v>
      </c>
      <c r="B39" s="25">
        <v>6</v>
      </c>
      <c r="C39" s="1" t="s">
        <v>91</v>
      </c>
    </row>
    <row r="40" spans="1:3" x14ac:dyDescent="0.25">
      <c r="A40" s="25">
        <v>3</v>
      </c>
      <c r="B40" s="25">
        <v>7</v>
      </c>
      <c r="C40" s="1" t="s">
        <v>91</v>
      </c>
    </row>
    <row r="41" spans="1:3" x14ac:dyDescent="0.25">
      <c r="A41" s="25">
        <v>3</v>
      </c>
      <c r="B41" s="25">
        <v>8</v>
      </c>
      <c r="C41" s="1" t="s">
        <v>91</v>
      </c>
    </row>
    <row r="42" spans="1:3" x14ac:dyDescent="0.25">
      <c r="A42" s="25">
        <v>3</v>
      </c>
      <c r="B42" s="25">
        <v>9</v>
      </c>
      <c r="C42" s="1" t="s">
        <v>91</v>
      </c>
    </row>
    <row r="43" spans="1:3" x14ac:dyDescent="0.25">
      <c r="A43" s="25">
        <v>3</v>
      </c>
      <c r="B43" s="25">
        <v>10</v>
      </c>
      <c r="C43" s="1" t="s">
        <v>91</v>
      </c>
    </row>
    <row r="44" spans="1:3" x14ac:dyDescent="0.25">
      <c r="A44" s="25">
        <v>3</v>
      </c>
      <c r="B44" s="25">
        <v>11</v>
      </c>
      <c r="C44" s="1" t="s">
        <v>91</v>
      </c>
    </row>
    <row r="45" spans="1:3" x14ac:dyDescent="0.25">
      <c r="A45" s="25">
        <v>3</v>
      </c>
      <c r="B45" s="25">
        <v>12</v>
      </c>
      <c r="C45" s="1" t="s">
        <v>91</v>
      </c>
    </row>
    <row r="46" spans="1:3" x14ac:dyDescent="0.25">
      <c r="A46" s="25">
        <v>3</v>
      </c>
      <c r="B46" s="25">
        <v>13</v>
      </c>
      <c r="C46" s="1" t="s">
        <v>91</v>
      </c>
    </row>
    <row r="47" spans="1:3" x14ac:dyDescent="0.25">
      <c r="A47" s="25">
        <v>3</v>
      </c>
      <c r="B47" s="25">
        <v>14</v>
      </c>
      <c r="C47" s="1" t="s">
        <v>91</v>
      </c>
    </row>
    <row r="48" spans="1:3" x14ac:dyDescent="0.25">
      <c r="A48" s="25">
        <v>3</v>
      </c>
      <c r="B48" s="25">
        <v>15</v>
      </c>
      <c r="C48" s="1" t="s">
        <v>91</v>
      </c>
    </row>
    <row r="49" spans="1:3" x14ac:dyDescent="0.25">
      <c r="A49" s="25">
        <v>3</v>
      </c>
      <c r="B49" s="25">
        <v>16</v>
      </c>
      <c r="C49" s="1" t="s">
        <v>91</v>
      </c>
    </row>
    <row r="50" spans="1:3" x14ac:dyDescent="0.25">
      <c r="A50" s="26">
        <v>4</v>
      </c>
      <c r="B50" s="26">
        <v>1</v>
      </c>
      <c r="C50" s="1" t="s">
        <v>91</v>
      </c>
    </row>
    <row r="51" spans="1:3" x14ac:dyDescent="0.25">
      <c r="A51" s="26">
        <v>4</v>
      </c>
      <c r="B51" s="26">
        <v>2</v>
      </c>
      <c r="C51" s="1" t="s">
        <v>91</v>
      </c>
    </row>
    <row r="52" spans="1:3" x14ac:dyDescent="0.25">
      <c r="A52" s="26">
        <v>4</v>
      </c>
      <c r="B52" s="26">
        <v>3</v>
      </c>
      <c r="C52" s="1" t="s">
        <v>91</v>
      </c>
    </row>
    <row r="53" spans="1:3" x14ac:dyDescent="0.25">
      <c r="A53" s="26">
        <v>4</v>
      </c>
      <c r="B53" s="26">
        <v>4</v>
      </c>
      <c r="C53" s="1" t="s">
        <v>91</v>
      </c>
    </row>
    <row r="54" spans="1:3" x14ac:dyDescent="0.25">
      <c r="A54" s="26">
        <v>4</v>
      </c>
      <c r="B54" s="26">
        <v>5</v>
      </c>
      <c r="C54" s="1" t="s">
        <v>91</v>
      </c>
    </row>
    <row r="55" spans="1:3" x14ac:dyDescent="0.25">
      <c r="A55" s="26">
        <v>4</v>
      </c>
      <c r="B55" s="26">
        <v>6</v>
      </c>
      <c r="C55" s="1" t="s">
        <v>91</v>
      </c>
    </row>
    <row r="56" spans="1:3" x14ac:dyDescent="0.25">
      <c r="A56" s="26">
        <v>4</v>
      </c>
      <c r="B56" s="26">
        <v>7</v>
      </c>
      <c r="C56" s="1" t="s">
        <v>91</v>
      </c>
    </row>
    <row r="57" spans="1:3" x14ac:dyDescent="0.25">
      <c r="A57" s="26">
        <v>4</v>
      </c>
      <c r="B57" s="26">
        <v>8</v>
      </c>
      <c r="C57" s="1" t="s">
        <v>91</v>
      </c>
    </row>
    <row r="58" spans="1:3" x14ac:dyDescent="0.25">
      <c r="A58" s="26">
        <v>4</v>
      </c>
      <c r="B58" s="26">
        <v>9</v>
      </c>
      <c r="C58" s="1" t="s">
        <v>91</v>
      </c>
    </row>
    <row r="59" spans="1:3" x14ac:dyDescent="0.25">
      <c r="A59" s="26">
        <v>4</v>
      </c>
      <c r="B59" s="26">
        <v>10</v>
      </c>
      <c r="C59" s="1" t="s">
        <v>91</v>
      </c>
    </row>
    <row r="60" spans="1:3" x14ac:dyDescent="0.25">
      <c r="A60" s="26">
        <v>4</v>
      </c>
      <c r="B60" s="26">
        <v>11</v>
      </c>
      <c r="C60" s="1" t="s">
        <v>91</v>
      </c>
    </row>
    <row r="61" spans="1:3" x14ac:dyDescent="0.25">
      <c r="A61" s="26">
        <v>4</v>
      </c>
      <c r="B61" s="26">
        <v>12</v>
      </c>
      <c r="C61" s="1" t="s">
        <v>91</v>
      </c>
    </row>
    <row r="62" spans="1:3" x14ac:dyDescent="0.25">
      <c r="A62" s="26">
        <v>4</v>
      </c>
      <c r="B62" s="26">
        <v>13</v>
      </c>
      <c r="C62" s="1" t="s">
        <v>91</v>
      </c>
    </row>
    <row r="63" spans="1:3" x14ac:dyDescent="0.25">
      <c r="A63" s="26">
        <v>4</v>
      </c>
      <c r="B63" s="26">
        <v>14</v>
      </c>
      <c r="C63" s="1" t="s">
        <v>91</v>
      </c>
    </row>
    <row r="64" spans="1:3" x14ac:dyDescent="0.25">
      <c r="A64" s="26">
        <v>4</v>
      </c>
      <c r="B64" s="26">
        <v>15</v>
      </c>
      <c r="C64" s="1" t="s">
        <v>91</v>
      </c>
    </row>
    <row r="65" spans="1:4" x14ac:dyDescent="0.25">
      <c r="A65" s="26">
        <v>4</v>
      </c>
      <c r="B65" s="26">
        <v>16</v>
      </c>
      <c r="C65" s="1" t="s">
        <v>91</v>
      </c>
    </row>
    <row r="66" spans="1:4" x14ac:dyDescent="0.25">
      <c r="A66" s="25">
        <v>5</v>
      </c>
      <c r="B66" s="25">
        <v>1</v>
      </c>
      <c r="C66" s="1" t="s">
        <v>91</v>
      </c>
    </row>
    <row r="67" spans="1:4" x14ac:dyDescent="0.25">
      <c r="A67" s="25">
        <v>5</v>
      </c>
      <c r="B67" s="25">
        <v>2</v>
      </c>
      <c r="C67" s="1" t="s">
        <v>91</v>
      </c>
    </row>
    <row r="68" spans="1:4" x14ac:dyDescent="0.25">
      <c r="A68" s="25">
        <v>5</v>
      </c>
      <c r="B68" s="25">
        <v>3</v>
      </c>
      <c r="C68" s="1" t="s">
        <v>91</v>
      </c>
    </row>
    <row r="69" spans="1:4" x14ac:dyDescent="0.25">
      <c r="A69" s="25">
        <v>5</v>
      </c>
      <c r="B69" s="25">
        <v>4</v>
      </c>
      <c r="C69" s="1" t="s">
        <v>91</v>
      </c>
    </row>
    <row r="70" spans="1:4" x14ac:dyDescent="0.25">
      <c r="A70" s="25">
        <v>5</v>
      </c>
      <c r="B70" s="25">
        <v>5</v>
      </c>
      <c r="C70" s="1" t="s">
        <v>91</v>
      </c>
    </row>
    <row r="71" spans="1:4" x14ac:dyDescent="0.25">
      <c r="A71" s="25">
        <v>5</v>
      </c>
      <c r="B71" s="25">
        <v>6</v>
      </c>
      <c r="C71" s="1" t="s">
        <v>91</v>
      </c>
    </row>
    <row r="72" spans="1:4" x14ac:dyDescent="0.25">
      <c r="A72" s="25">
        <v>5</v>
      </c>
      <c r="B72" s="25">
        <v>7</v>
      </c>
      <c r="C72" s="1" t="s">
        <v>91</v>
      </c>
    </row>
    <row r="73" spans="1:4" x14ac:dyDescent="0.25">
      <c r="A73" s="25">
        <v>5</v>
      </c>
      <c r="B73" s="25">
        <v>8</v>
      </c>
      <c r="C73" s="1" t="s">
        <v>91</v>
      </c>
    </row>
    <row r="74" spans="1:4" x14ac:dyDescent="0.25">
      <c r="A74" s="25">
        <v>5</v>
      </c>
      <c r="B74" s="25">
        <v>9</v>
      </c>
      <c r="C74" s="1" t="s">
        <v>91</v>
      </c>
    </row>
    <row r="75" spans="1:4" x14ac:dyDescent="0.25">
      <c r="A75" s="25">
        <v>5</v>
      </c>
      <c r="B75" s="25">
        <v>10</v>
      </c>
      <c r="C75" s="1" t="s">
        <v>93</v>
      </c>
      <c r="D75" t="s">
        <v>94</v>
      </c>
    </row>
    <row r="76" spans="1:4" x14ac:dyDescent="0.25">
      <c r="A76" s="25">
        <v>5</v>
      </c>
      <c r="B76" s="25">
        <v>11</v>
      </c>
      <c r="C76" s="1" t="s">
        <v>93</v>
      </c>
    </row>
    <row r="77" spans="1:4" x14ac:dyDescent="0.25">
      <c r="A77" s="25">
        <v>5</v>
      </c>
      <c r="B77" s="25">
        <v>12</v>
      </c>
      <c r="C77" s="1" t="s">
        <v>93</v>
      </c>
    </row>
    <row r="78" spans="1:4" x14ac:dyDescent="0.25">
      <c r="A78" s="25">
        <v>5</v>
      </c>
      <c r="B78" s="25">
        <v>13</v>
      </c>
      <c r="C78" s="1" t="s">
        <v>93</v>
      </c>
    </row>
    <row r="79" spans="1:4" x14ac:dyDescent="0.25">
      <c r="A79" s="25">
        <v>5</v>
      </c>
      <c r="B79" s="25">
        <v>14</v>
      </c>
      <c r="C79" s="1" t="s">
        <v>93</v>
      </c>
    </row>
    <row r="80" spans="1:4" x14ac:dyDescent="0.25">
      <c r="A80" s="25">
        <v>5</v>
      </c>
      <c r="B80" s="25">
        <v>15</v>
      </c>
      <c r="C80" s="1" t="s">
        <v>93</v>
      </c>
    </row>
    <row r="81" spans="1:3" x14ac:dyDescent="0.25">
      <c r="A81" s="25">
        <v>5</v>
      </c>
      <c r="B81" s="25">
        <v>16</v>
      </c>
      <c r="C81" s="1" t="s">
        <v>93</v>
      </c>
    </row>
    <row r="82" spans="1:3" x14ac:dyDescent="0.25">
      <c r="A82" s="26">
        <v>6</v>
      </c>
      <c r="B82" s="26">
        <v>1</v>
      </c>
      <c r="C82" s="1" t="s">
        <v>93</v>
      </c>
    </row>
    <row r="83" spans="1:3" x14ac:dyDescent="0.25">
      <c r="A83" s="26">
        <v>6</v>
      </c>
      <c r="B83" s="26">
        <v>2</v>
      </c>
      <c r="C83" s="1" t="s">
        <v>93</v>
      </c>
    </row>
    <row r="84" spans="1:3" x14ac:dyDescent="0.25">
      <c r="A84" s="26">
        <v>6</v>
      </c>
      <c r="B84" s="26">
        <v>3</v>
      </c>
      <c r="C84" s="1" t="s">
        <v>93</v>
      </c>
    </row>
    <row r="85" spans="1:3" x14ac:dyDescent="0.25">
      <c r="A85" s="26">
        <v>6</v>
      </c>
      <c r="B85" s="26">
        <v>4</v>
      </c>
      <c r="C85" s="1" t="s">
        <v>93</v>
      </c>
    </row>
    <row r="86" spans="1:3" x14ac:dyDescent="0.25">
      <c r="A86" s="26">
        <v>6</v>
      </c>
      <c r="B86" s="26">
        <v>5</v>
      </c>
      <c r="C86" s="1" t="s">
        <v>93</v>
      </c>
    </row>
    <row r="87" spans="1:3" x14ac:dyDescent="0.25">
      <c r="A87" s="26">
        <v>6</v>
      </c>
      <c r="B87" s="26">
        <v>6</v>
      </c>
      <c r="C87" s="1" t="s">
        <v>93</v>
      </c>
    </row>
    <row r="88" spans="1:3" x14ac:dyDescent="0.25">
      <c r="A88" s="26">
        <v>6</v>
      </c>
      <c r="B88" s="26">
        <v>7</v>
      </c>
      <c r="C88" s="1" t="s">
        <v>93</v>
      </c>
    </row>
    <row r="89" spans="1:3" x14ac:dyDescent="0.25">
      <c r="A89" s="26">
        <v>6</v>
      </c>
      <c r="B89" s="26">
        <v>8</v>
      </c>
      <c r="C89" s="1" t="s">
        <v>93</v>
      </c>
    </row>
    <row r="90" spans="1:3" x14ac:dyDescent="0.25">
      <c r="A90" s="26">
        <v>6</v>
      </c>
      <c r="B90" s="26">
        <v>9</v>
      </c>
      <c r="C90" s="1" t="s">
        <v>93</v>
      </c>
    </row>
    <row r="91" spans="1:3" x14ac:dyDescent="0.25">
      <c r="A91" s="26">
        <v>6</v>
      </c>
      <c r="B91" s="26">
        <v>10</v>
      </c>
      <c r="C91" s="1" t="s">
        <v>93</v>
      </c>
    </row>
    <row r="92" spans="1:3" x14ac:dyDescent="0.25">
      <c r="A92" s="26">
        <v>6</v>
      </c>
      <c r="B92" s="26">
        <v>11</v>
      </c>
      <c r="C92" s="1" t="s">
        <v>93</v>
      </c>
    </row>
    <row r="93" spans="1:3" x14ac:dyDescent="0.25">
      <c r="A93" s="26">
        <v>6</v>
      </c>
      <c r="B93" s="26">
        <v>12</v>
      </c>
      <c r="C93" s="1" t="s">
        <v>93</v>
      </c>
    </row>
    <row r="94" spans="1:3" x14ac:dyDescent="0.25">
      <c r="A94" s="26">
        <v>6</v>
      </c>
      <c r="B94" s="26">
        <v>13</v>
      </c>
      <c r="C94" s="1" t="s">
        <v>93</v>
      </c>
    </row>
    <row r="95" spans="1:3" x14ac:dyDescent="0.25">
      <c r="A95" s="26">
        <v>6</v>
      </c>
      <c r="B95" s="26">
        <v>14</v>
      </c>
      <c r="C95" s="1" t="s">
        <v>93</v>
      </c>
    </row>
    <row r="96" spans="1:3" x14ac:dyDescent="0.25">
      <c r="A96" s="26">
        <v>6</v>
      </c>
      <c r="B96" s="26">
        <v>15</v>
      </c>
      <c r="C96" s="1" t="s">
        <v>93</v>
      </c>
    </row>
    <row r="97" spans="1:3" x14ac:dyDescent="0.25">
      <c r="A97" s="26">
        <v>6</v>
      </c>
      <c r="B97" s="26">
        <v>16</v>
      </c>
      <c r="C97" s="1" t="s">
        <v>93</v>
      </c>
    </row>
    <row r="98" spans="1:3" x14ac:dyDescent="0.25">
      <c r="A98" s="25">
        <v>7</v>
      </c>
      <c r="B98" s="25">
        <v>1</v>
      </c>
      <c r="C98" s="1" t="s">
        <v>93</v>
      </c>
    </row>
    <row r="99" spans="1:3" x14ac:dyDescent="0.25">
      <c r="A99" s="25">
        <v>7</v>
      </c>
      <c r="B99" s="25">
        <v>2</v>
      </c>
      <c r="C99" s="1" t="s">
        <v>93</v>
      </c>
    </row>
    <row r="100" spans="1:3" x14ac:dyDescent="0.25">
      <c r="A100" s="25">
        <v>7</v>
      </c>
      <c r="B100" s="25">
        <v>3</v>
      </c>
      <c r="C100" s="1" t="s">
        <v>93</v>
      </c>
    </row>
    <row r="101" spans="1:3" x14ac:dyDescent="0.25">
      <c r="A101" s="25">
        <v>7</v>
      </c>
      <c r="B101" s="25">
        <v>4</v>
      </c>
      <c r="C101" s="1" t="s">
        <v>93</v>
      </c>
    </row>
    <row r="102" spans="1:3" x14ac:dyDescent="0.25">
      <c r="A102" s="25">
        <v>7</v>
      </c>
      <c r="B102" s="25">
        <v>5</v>
      </c>
      <c r="C102" s="1" t="s">
        <v>93</v>
      </c>
    </row>
    <row r="103" spans="1:3" x14ac:dyDescent="0.25">
      <c r="A103" s="25">
        <v>7</v>
      </c>
      <c r="B103" s="25">
        <v>6</v>
      </c>
      <c r="C103" s="1" t="s">
        <v>93</v>
      </c>
    </row>
    <row r="104" spans="1:3" x14ac:dyDescent="0.25">
      <c r="A104" s="25">
        <v>7</v>
      </c>
      <c r="B104" s="25">
        <v>7</v>
      </c>
      <c r="C104" s="1" t="s">
        <v>93</v>
      </c>
    </row>
    <row r="105" spans="1:3" x14ac:dyDescent="0.25">
      <c r="A105" s="25">
        <v>7</v>
      </c>
      <c r="B105" s="25">
        <v>8</v>
      </c>
      <c r="C105" s="1" t="s">
        <v>93</v>
      </c>
    </row>
    <row r="106" spans="1:3" x14ac:dyDescent="0.25">
      <c r="A106" s="25">
        <v>7</v>
      </c>
      <c r="B106" s="25">
        <v>9</v>
      </c>
      <c r="C106" s="1" t="s">
        <v>93</v>
      </c>
    </row>
    <row r="107" spans="1:3" x14ac:dyDescent="0.25">
      <c r="A107" s="25">
        <v>7</v>
      </c>
      <c r="B107" s="25">
        <v>10</v>
      </c>
      <c r="C107" s="1" t="s">
        <v>93</v>
      </c>
    </row>
    <row r="108" spans="1:3" x14ac:dyDescent="0.25">
      <c r="A108" s="25">
        <v>7</v>
      </c>
      <c r="B108" s="25">
        <v>11</v>
      </c>
      <c r="C108" s="1" t="s">
        <v>93</v>
      </c>
    </row>
    <row r="109" spans="1:3" x14ac:dyDescent="0.25">
      <c r="A109" s="25">
        <v>7</v>
      </c>
      <c r="B109" s="25">
        <v>12</v>
      </c>
      <c r="C109" s="1" t="s">
        <v>93</v>
      </c>
    </row>
    <row r="110" spans="1:3" x14ac:dyDescent="0.25">
      <c r="A110" s="25">
        <v>7</v>
      </c>
      <c r="B110" s="25">
        <v>13</v>
      </c>
      <c r="C110" s="1" t="s">
        <v>93</v>
      </c>
    </row>
    <row r="111" spans="1:3" x14ac:dyDescent="0.25">
      <c r="A111" s="25">
        <v>7</v>
      </c>
      <c r="B111" s="25">
        <v>14</v>
      </c>
      <c r="C111" s="1" t="s">
        <v>93</v>
      </c>
    </row>
    <row r="112" spans="1:3" x14ac:dyDescent="0.25">
      <c r="A112" s="25">
        <v>7</v>
      </c>
      <c r="B112" s="25">
        <v>15</v>
      </c>
      <c r="C112" s="1" t="s">
        <v>93</v>
      </c>
    </row>
    <row r="113" spans="1:4" x14ac:dyDescent="0.25">
      <c r="A113" s="25">
        <v>7</v>
      </c>
      <c r="B113" s="25">
        <v>16</v>
      </c>
      <c r="C113" s="1" t="s">
        <v>93</v>
      </c>
    </row>
    <row r="114" spans="1:4" x14ac:dyDescent="0.25">
      <c r="A114" s="26">
        <v>8</v>
      </c>
      <c r="B114" s="26">
        <v>1</v>
      </c>
      <c r="C114" s="1" t="s">
        <v>93</v>
      </c>
    </row>
    <row r="115" spans="1:4" x14ac:dyDescent="0.25">
      <c r="A115" s="26">
        <v>8</v>
      </c>
      <c r="B115" s="26">
        <v>2</v>
      </c>
      <c r="C115" s="1" t="s">
        <v>93</v>
      </c>
    </row>
    <row r="116" spans="1:4" x14ac:dyDescent="0.25">
      <c r="A116" s="26">
        <v>8</v>
      </c>
      <c r="B116" s="26">
        <v>3</v>
      </c>
      <c r="C116" s="1" t="s">
        <v>93</v>
      </c>
    </row>
    <row r="117" spans="1:4" x14ac:dyDescent="0.25">
      <c r="A117" s="26">
        <v>8</v>
      </c>
      <c r="B117" s="26">
        <v>4</v>
      </c>
      <c r="C117" s="1" t="s">
        <v>93</v>
      </c>
    </row>
    <row r="118" spans="1:4" x14ac:dyDescent="0.25">
      <c r="A118" s="26">
        <v>8</v>
      </c>
      <c r="B118" s="26">
        <v>5</v>
      </c>
      <c r="C118" s="1" t="s">
        <v>93</v>
      </c>
    </row>
    <row r="119" spans="1:4" x14ac:dyDescent="0.25">
      <c r="A119" s="26">
        <v>8</v>
      </c>
      <c r="B119" s="26">
        <v>6</v>
      </c>
      <c r="C119" s="1" t="s">
        <v>93</v>
      </c>
    </row>
    <row r="120" spans="1:4" x14ac:dyDescent="0.25">
      <c r="A120" s="26">
        <v>8</v>
      </c>
      <c r="B120" s="26">
        <v>7</v>
      </c>
      <c r="C120" s="1" t="s">
        <v>95</v>
      </c>
      <c r="D120" t="s">
        <v>96</v>
      </c>
    </row>
    <row r="121" spans="1:4" x14ac:dyDescent="0.25">
      <c r="A121" s="26">
        <v>8</v>
      </c>
      <c r="B121" s="26">
        <v>8</v>
      </c>
      <c r="C121" s="1" t="s">
        <v>95</v>
      </c>
    </row>
    <row r="122" spans="1:4" x14ac:dyDescent="0.25">
      <c r="A122" s="26">
        <v>8</v>
      </c>
      <c r="B122" s="26">
        <v>9</v>
      </c>
      <c r="C122" s="1" t="s">
        <v>95</v>
      </c>
    </row>
    <row r="123" spans="1:4" x14ac:dyDescent="0.25">
      <c r="A123" s="26">
        <v>8</v>
      </c>
      <c r="B123" s="26">
        <v>10</v>
      </c>
      <c r="C123" s="1" t="s">
        <v>95</v>
      </c>
    </row>
    <row r="124" spans="1:4" x14ac:dyDescent="0.25">
      <c r="A124" s="26">
        <v>8</v>
      </c>
      <c r="B124" s="26">
        <v>11</v>
      </c>
      <c r="C124" s="1" t="s">
        <v>95</v>
      </c>
    </row>
    <row r="125" spans="1:4" x14ac:dyDescent="0.25">
      <c r="A125" s="26">
        <v>8</v>
      </c>
      <c r="B125" s="26">
        <v>12</v>
      </c>
      <c r="C125" s="1" t="s">
        <v>95</v>
      </c>
    </row>
    <row r="126" spans="1:4" x14ac:dyDescent="0.25">
      <c r="A126" s="26">
        <v>8</v>
      </c>
      <c r="B126" s="26">
        <v>13</v>
      </c>
      <c r="C126" s="1" t="s">
        <v>95</v>
      </c>
    </row>
    <row r="127" spans="1:4" x14ac:dyDescent="0.25">
      <c r="A127" s="26">
        <v>8</v>
      </c>
      <c r="B127" s="26">
        <v>14</v>
      </c>
      <c r="C127" s="1" t="s">
        <v>95</v>
      </c>
    </row>
    <row r="128" spans="1:4" x14ac:dyDescent="0.25">
      <c r="A128" s="26">
        <v>8</v>
      </c>
      <c r="B128" s="26">
        <v>15</v>
      </c>
      <c r="C128" s="1" t="s">
        <v>95</v>
      </c>
    </row>
    <row r="129" spans="1:3" x14ac:dyDescent="0.25">
      <c r="A129" s="26">
        <v>8</v>
      </c>
      <c r="B129" s="26">
        <v>16</v>
      </c>
      <c r="C129" s="1" t="s">
        <v>95</v>
      </c>
    </row>
    <row r="130" spans="1:3" x14ac:dyDescent="0.25">
      <c r="A130" s="25">
        <v>9</v>
      </c>
      <c r="B130" s="25">
        <v>1</v>
      </c>
      <c r="C130" s="1" t="s">
        <v>95</v>
      </c>
    </row>
    <row r="131" spans="1:3" x14ac:dyDescent="0.25">
      <c r="A131" s="25">
        <v>9</v>
      </c>
      <c r="B131" s="25">
        <v>2</v>
      </c>
      <c r="C131" s="1" t="s">
        <v>95</v>
      </c>
    </row>
    <row r="132" spans="1:3" x14ac:dyDescent="0.25">
      <c r="A132" s="25">
        <v>9</v>
      </c>
      <c r="B132" s="25">
        <v>3</v>
      </c>
      <c r="C132" s="1" t="s">
        <v>95</v>
      </c>
    </row>
    <row r="133" spans="1:3" x14ac:dyDescent="0.25">
      <c r="A133" s="25">
        <v>9</v>
      </c>
      <c r="B133" s="25">
        <v>4</v>
      </c>
      <c r="C133" s="1" t="s">
        <v>95</v>
      </c>
    </row>
    <row r="134" spans="1:3" x14ac:dyDescent="0.25">
      <c r="A134" s="25">
        <v>9</v>
      </c>
      <c r="B134" s="25">
        <v>5</v>
      </c>
      <c r="C134" s="1" t="s">
        <v>95</v>
      </c>
    </row>
    <row r="135" spans="1:3" x14ac:dyDescent="0.25">
      <c r="A135" s="25">
        <v>9</v>
      </c>
      <c r="B135" s="25">
        <v>6</v>
      </c>
      <c r="C135" s="1" t="s">
        <v>95</v>
      </c>
    </row>
    <row r="136" spans="1:3" x14ac:dyDescent="0.25">
      <c r="A136" s="25">
        <v>9</v>
      </c>
      <c r="B136" s="25">
        <v>7</v>
      </c>
      <c r="C136" s="1" t="s">
        <v>95</v>
      </c>
    </row>
    <row r="137" spans="1:3" x14ac:dyDescent="0.25">
      <c r="A137" s="25">
        <v>9</v>
      </c>
      <c r="B137" s="25">
        <v>8</v>
      </c>
      <c r="C137" s="1" t="s">
        <v>95</v>
      </c>
    </row>
    <row r="138" spans="1:3" x14ac:dyDescent="0.25">
      <c r="A138" s="25">
        <v>9</v>
      </c>
      <c r="B138" s="25">
        <v>9</v>
      </c>
      <c r="C138" s="1" t="s">
        <v>95</v>
      </c>
    </row>
    <row r="139" spans="1:3" x14ac:dyDescent="0.25">
      <c r="A139" s="25">
        <v>9</v>
      </c>
      <c r="B139" s="25">
        <v>10</v>
      </c>
      <c r="C139" s="1" t="s">
        <v>95</v>
      </c>
    </row>
    <row r="140" spans="1:3" x14ac:dyDescent="0.25">
      <c r="A140" s="25">
        <v>9</v>
      </c>
      <c r="B140" s="25">
        <v>11</v>
      </c>
      <c r="C140" s="1" t="s">
        <v>95</v>
      </c>
    </row>
    <row r="141" spans="1:3" x14ac:dyDescent="0.25">
      <c r="A141" s="25">
        <v>9</v>
      </c>
      <c r="B141" s="25">
        <v>12</v>
      </c>
      <c r="C141" s="1" t="s">
        <v>95</v>
      </c>
    </row>
    <row r="142" spans="1:3" x14ac:dyDescent="0.25">
      <c r="A142" s="25">
        <v>9</v>
      </c>
      <c r="B142" s="25">
        <v>13</v>
      </c>
      <c r="C142" s="1" t="s">
        <v>95</v>
      </c>
    </row>
    <row r="143" spans="1:3" x14ac:dyDescent="0.25">
      <c r="A143" s="25">
        <v>9</v>
      </c>
      <c r="B143" s="25">
        <v>14</v>
      </c>
      <c r="C143" s="1" t="s">
        <v>95</v>
      </c>
    </row>
    <row r="144" spans="1:3" x14ac:dyDescent="0.25">
      <c r="A144" s="25">
        <v>9</v>
      </c>
      <c r="B144" s="25">
        <v>15</v>
      </c>
      <c r="C144" s="1" t="s">
        <v>95</v>
      </c>
    </row>
    <row r="145" spans="1:3" x14ac:dyDescent="0.25">
      <c r="A145" s="25">
        <v>9</v>
      </c>
      <c r="B145" s="25">
        <v>16</v>
      </c>
      <c r="C145" s="1" t="s">
        <v>95</v>
      </c>
    </row>
    <row r="146" spans="1:3" x14ac:dyDescent="0.25">
      <c r="A146" s="26">
        <v>10</v>
      </c>
      <c r="B146" s="26">
        <v>1</v>
      </c>
      <c r="C146" s="1" t="s">
        <v>95</v>
      </c>
    </row>
    <row r="147" spans="1:3" x14ac:dyDescent="0.25">
      <c r="A147" s="26">
        <v>10</v>
      </c>
      <c r="B147" s="26">
        <v>2</v>
      </c>
      <c r="C147" s="1" t="s">
        <v>95</v>
      </c>
    </row>
    <row r="148" spans="1:3" x14ac:dyDescent="0.25">
      <c r="A148" s="26">
        <v>10</v>
      </c>
      <c r="B148" s="26">
        <v>3</v>
      </c>
      <c r="C148" s="1" t="s">
        <v>95</v>
      </c>
    </row>
    <row r="149" spans="1:3" x14ac:dyDescent="0.25">
      <c r="A149" s="26">
        <v>10</v>
      </c>
      <c r="B149" s="26">
        <v>4</v>
      </c>
      <c r="C149" s="1" t="s">
        <v>95</v>
      </c>
    </row>
    <row r="150" spans="1:3" x14ac:dyDescent="0.25">
      <c r="A150" s="26">
        <v>10</v>
      </c>
      <c r="B150" s="26">
        <v>5</v>
      </c>
      <c r="C150" s="1" t="s">
        <v>95</v>
      </c>
    </row>
    <row r="151" spans="1:3" x14ac:dyDescent="0.25">
      <c r="A151" s="26">
        <v>10</v>
      </c>
      <c r="B151" s="26">
        <v>6</v>
      </c>
      <c r="C151" s="1" t="s">
        <v>95</v>
      </c>
    </row>
    <row r="152" spans="1:3" x14ac:dyDescent="0.25">
      <c r="A152" s="26">
        <v>10</v>
      </c>
      <c r="B152" s="26">
        <v>7</v>
      </c>
      <c r="C152" s="1" t="s">
        <v>95</v>
      </c>
    </row>
    <row r="153" spans="1:3" x14ac:dyDescent="0.25">
      <c r="A153" s="26">
        <v>10</v>
      </c>
      <c r="B153" s="26">
        <v>8</v>
      </c>
      <c r="C153" s="1" t="s">
        <v>95</v>
      </c>
    </row>
    <row r="154" spans="1:3" x14ac:dyDescent="0.25">
      <c r="A154" s="26">
        <v>10</v>
      </c>
      <c r="B154" s="26">
        <v>9</v>
      </c>
      <c r="C154" s="1" t="s">
        <v>95</v>
      </c>
    </row>
    <row r="155" spans="1:3" x14ac:dyDescent="0.25">
      <c r="A155" s="26">
        <v>10</v>
      </c>
      <c r="B155" s="26">
        <v>10</v>
      </c>
      <c r="C155" s="1" t="s">
        <v>95</v>
      </c>
    </row>
    <row r="156" spans="1:3" x14ac:dyDescent="0.25">
      <c r="A156" s="26">
        <v>10</v>
      </c>
      <c r="B156" s="26">
        <v>11</v>
      </c>
      <c r="C156" s="1" t="s">
        <v>95</v>
      </c>
    </row>
    <row r="157" spans="1:3" x14ac:dyDescent="0.25">
      <c r="A157" s="26">
        <v>10</v>
      </c>
      <c r="B157" s="26">
        <v>12</v>
      </c>
      <c r="C157" s="1" t="s">
        <v>95</v>
      </c>
    </row>
    <row r="158" spans="1:3" x14ac:dyDescent="0.25">
      <c r="A158" s="26">
        <v>10</v>
      </c>
      <c r="B158" s="26">
        <v>13</v>
      </c>
      <c r="C158" s="1" t="s">
        <v>95</v>
      </c>
    </row>
    <row r="159" spans="1:3" x14ac:dyDescent="0.25">
      <c r="A159" s="26">
        <v>10</v>
      </c>
      <c r="B159" s="26">
        <v>14</v>
      </c>
      <c r="C159" s="1" t="s">
        <v>95</v>
      </c>
    </row>
    <row r="160" spans="1:3" x14ac:dyDescent="0.25">
      <c r="A160" s="26">
        <v>10</v>
      </c>
      <c r="B160" s="26">
        <v>15</v>
      </c>
      <c r="C160" s="1" t="s">
        <v>95</v>
      </c>
    </row>
    <row r="161" spans="1:3" x14ac:dyDescent="0.25">
      <c r="A161" s="26">
        <v>10</v>
      </c>
      <c r="B161" s="26">
        <v>16</v>
      </c>
      <c r="C161" s="1" t="s">
        <v>95</v>
      </c>
    </row>
    <row r="162" spans="1:3" x14ac:dyDescent="0.25">
      <c r="A162" s="25">
        <v>11</v>
      </c>
      <c r="B162" s="25">
        <v>1</v>
      </c>
      <c r="C162" s="1" t="s">
        <v>95</v>
      </c>
    </row>
    <row r="163" spans="1:3" x14ac:dyDescent="0.25">
      <c r="A163" s="25">
        <v>11</v>
      </c>
      <c r="B163" s="25">
        <v>2</v>
      </c>
      <c r="C163" s="1" t="s">
        <v>95</v>
      </c>
    </row>
    <row r="164" spans="1:3" x14ac:dyDescent="0.25">
      <c r="A164" s="25">
        <v>11</v>
      </c>
      <c r="B164" s="25">
        <v>3</v>
      </c>
      <c r="C164" s="1" t="s">
        <v>95</v>
      </c>
    </row>
    <row r="165" spans="1:3" x14ac:dyDescent="0.25">
      <c r="A165" s="25">
        <v>11</v>
      </c>
      <c r="B165" s="25">
        <v>4</v>
      </c>
    </row>
    <row r="166" spans="1:3" x14ac:dyDescent="0.25">
      <c r="A166" s="25">
        <v>11</v>
      </c>
      <c r="B166" s="25">
        <v>5</v>
      </c>
    </row>
    <row r="167" spans="1:3" x14ac:dyDescent="0.25">
      <c r="A167" s="25">
        <v>11</v>
      </c>
      <c r="B167" s="25">
        <v>6</v>
      </c>
    </row>
    <row r="168" spans="1:3" x14ac:dyDescent="0.25">
      <c r="A168" s="25">
        <v>11</v>
      </c>
      <c r="B168" s="25">
        <v>7</v>
      </c>
    </row>
    <row r="169" spans="1:3" x14ac:dyDescent="0.25">
      <c r="A169" s="25">
        <v>11</v>
      </c>
      <c r="B169" s="25">
        <v>8</v>
      </c>
    </row>
    <row r="170" spans="1:3" x14ac:dyDescent="0.25">
      <c r="A170" s="25">
        <v>11</v>
      </c>
      <c r="B170" s="25">
        <v>9</v>
      </c>
    </row>
    <row r="171" spans="1:3" x14ac:dyDescent="0.25">
      <c r="A171" s="25">
        <v>11</v>
      </c>
      <c r="B171" s="25">
        <v>10</v>
      </c>
    </row>
    <row r="172" spans="1:3" x14ac:dyDescent="0.25">
      <c r="A172" s="25">
        <v>11</v>
      </c>
      <c r="B172" s="25">
        <v>11</v>
      </c>
    </row>
    <row r="173" spans="1:3" x14ac:dyDescent="0.25">
      <c r="A173" s="25">
        <v>11</v>
      </c>
      <c r="B173" s="25">
        <v>12</v>
      </c>
    </row>
    <row r="174" spans="1:3" x14ac:dyDescent="0.25">
      <c r="A174" s="25">
        <v>11</v>
      </c>
      <c r="B174" s="25">
        <v>13</v>
      </c>
    </row>
    <row r="175" spans="1:3" x14ac:dyDescent="0.25">
      <c r="A175" s="25">
        <v>11</v>
      </c>
      <c r="B175" s="25">
        <v>14</v>
      </c>
    </row>
    <row r="176" spans="1:3" x14ac:dyDescent="0.25">
      <c r="A176" s="25">
        <v>11</v>
      </c>
      <c r="B176" s="25">
        <v>15</v>
      </c>
    </row>
    <row r="177" spans="1:2" x14ac:dyDescent="0.25">
      <c r="A177" s="25">
        <v>11</v>
      </c>
      <c r="B177" s="25">
        <v>16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FBC89-A3BA-406F-B1E4-85654E0DA57F}">
  <sheetPr>
    <tabColor theme="5" tint="-0.249977111117893"/>
  </sheetPr>
  <dimension ref="A1:K12"/>
  <sheetViews>
    <sheetView workbookViewId="0">
      <selection activeCell="N8" sqref="N8"/>
    </sheetView>
  </sheetViews>
  <sheetFormatPr baseColWidth="10" defaultRowHeight="15" x14ac:dyDescent="0.25"/>
  <cols>
    <col min="1" max="1" width="5.85546875" bestFit="1" customWidth="1"/>
    <col min="2" max="2" width="7.5703125" bestFit="1" customWidth="1"/>
    <col min="3" max="3" width="4.28515625" bestFit="1" customWidth="1"/>
    <col min="4" max="4" width="4.7109375" bestFit="1" customWidth="1"/>
    <col min="5" max="6" width="4.5703125" bestFit="1" customWidth="1"/>
    <col min="7" max="7" width="4.140625" bestFit="1" customWidth="1"/>
    <col min="8" max="8" width="4.42578125" bestFit="1" customWidth="1"/>
    <col min="9" max="9" width="5.140625" bestFit="1" customWidth="1"/>
    <col min="10" max="10" width="4.5703125" bestFit="1" customWidth="1"/>
    <col min="11" max="11" width="14.7109375" bestFit="1" customWidth="1"/>
  </cols>
  <sheetData>
    <row r="1" spans="1:11" s="20" customFormat="1" x14ac:dyDescent="0.25">
      <c r="A1" s="20" t="s">
        <v>97</v>
      </c>
      <c r="B1" s="20" t="s">
        <v>2</v>
      </c>
      <c r="C1" s="20" t="s">
        <v>3</v>
      </c>
      <c r="D1" s="20" t="s">
        <v>13</v>
      </c>
      <c r="E1" s="20" t="s">
        <v>0</v>
      </c>
      <c r="F1" s="20" t="s">
        <v>98</v>
      </c>
      <c r="G1" s="20" t="s">
        <v>22</v>
      </c>
      <c r="H1" s="20" t="s">
        <v>99</v>
      </c>
      <c r="I1" s="20" t="s">
        <v>79</v>
      </c>
      <c r="J1" s="20" t="s">
        <v>44</v>
      </c>
      <c r="K1" s="20" t="s">
        <v>101</v>
      </c>
    </row>
    <row r="2" spans="1:11" x14ac:dyDescent="0.25">
      <c r="A2" t="s">
        <v>100</v>
      </c>
      <c r="B2" s="17" t="s">
        <v>76</v>
      </c>
      <c r="C2" s="24" t="s">
        <v>43</v>
      </c>
      <c r="D2" s="10">
        <v>0</v>
      </c>
      <c r="E2" s="5">
        <v>7</v>
      </c>
      <c r="F2" s="10">
        <v>5</v>
      </c>
      <c r="G2" s="5">
        <v>2</v>
      </c>
      <c r="H2" s="10">
        <v>2</v>
      </c>
      <c r="I2" s="5">
        <v>5</v>
      </c>
      <c r="J2" s="10">
        <v>2</v>
      </c>
    </row>
    <row r="3" spans="1:11" x14ac:dyDescent="0.25">
      <c r="A3" t="s">
        <v>100</v>
      </c>
      <c r="B3" s="17" t="s">
        <v>77</v>
      </c>
      <c r="C3" s="23" t="s">
        <v>39</v>
      </c>
      <c r="D3" s="10">
        <v>0</v>
      </c>
      <c r="E3" s="5">
        <v>2</v>
      </c>
      <c r="F3" s="10">
        <v>7</v>
      </c>
      <c r="G3" s="5">
        <v>2</v>
      </c>
      <c r="H3" s="10">
        <v>5</v>
      </c>
      <c r="I3" s="5">
        <v>5</v>
      </c>
      <c r="J3" s="10">
        <v>2</v>
      </c>
    </row>
    <row r="4" spans="1:11" x14ac:dyDescent="0.25">
      <c r="A4" t="s">
        <v>100</v>
      </c>
      <c r="B4" s="17" t="s">
        <v>77</v>
      </c>
      <c r="C4" s="23" t="s">
        <v>39</v>
      </c>
      <c r="D4" s="10">
        <v>0</v>
      </c>
      <c r="E4" s="5">
        <v>2</v>
      </c>
      <c r="F4" s="10">
        <v>7</v>
      </c>
      <c r="G4" s="5">
        <v>2</v>
      </c>
      <c r="H4" s="10">
        <v>5</v>
      </c>
      <c r="I4" s="5">
        <v>5</v>
      </c>
      <c r="J4" s="10">
        <v>2</v>
      </c>
    </row>
    <row r="5" spans="1:11" x14ac:dyDescent="0.25">
      <c r="A5" t="s">
        <v>100</v>
      </c>
      <c r="B5" s="17" t="s">
        <v>77</v>
      </c>
      <c r="C5" s="23" t="s">
        <v>39</v>
      </c>
      <c r="D5" s="10">
        <v>0</v>
      </c>
      <c r="E5" s="5">
        <v>2</v>
      </c>
      <c r="F5" s="10">
        <v>7</v>
      </c>
      <c r="G5" s="5">
        <v>2</v>
      </c>
      <c r="H5" s="10">
        <v>5</v>
      </c>
      <c r="I5" s="5">
        <v>5</v>
      </c>
      <c r="J5" s="10">
        <v>2</v>
      </c>
    </row>
    <row r="6" spans="1:11" x14ac:dyDescent="0.25">
      <c r="A6" t="s">
        <v>100</v>
      </c>
      <c r="B6" s="17" t="s">
        <v>22</v>
      </c>
      <c r="C6" s="23" t="s">
        <v>39</v>
      </c>
      <c r="D6" s="10">
        <v>0</v>
      </c>
      <c r="E6" s="5">
        <v>2</v>
      </c>
      <c r="F6" s="10">
        <v>5</v>
      </c>
      <c r="G6" s="5">
        <v>7</v>
      </c>
      <c r="H6" s="10">
        <v>5</v>
      </c>
      <c r="I6" s="5">
        <v>5</v>
      </c>
      <c r="J6" s="10">
        <v>2</v>
      </c>
    </row>
    <row r="7" spans="1:11" x14ac:dyDescent="0.25">
      <c r="A7" t="s">
        <v>100</v>
      </c>
      <c r="B7" s="17" t="s">
        <v>22</v>
      </c>
      <c r="C7" s="23" t="s">
        <v>39</v>
      </c>
      <c r="D7" s="10">
        <v>0</v>
      </c>
      <c r="E7" s="5">
        <v>2</v>
      </c>
      <c r="F7" s="10">
        <v>5</v>
      </c>
      <c r="G7" s="5">
        <v>7</v>
      </c>
      <c r="H7" s="10">
        <v>5</v>
      </c>
      <c r="I7" s="5">
        <v>5</v>
      </c>
      <c r="J7" s="10">
        <v>2</v>
      </c>
    </row>
    <row r="8" spans="1:11" x14ac:dyDescent="0.25">
      <c r="A8" t="s">
        <v>84</v>
      </c>
      <c r="B8" s="17" t="s">
        <v>46</v>
      </c>
      <c r="C8" s="22" t="s">
        <v>42</v>
      </c>
      <c r="D8" s="10">
        <v>0</v>
      </c>
      <c r="E8" s="10">
        <v>11.5</v>
      </c>
      <c r="F8" s="10">
        <v>2</v>
      </c>
      <c r="G8" s="10">
        <v>7</v>
      </c>
      <c r="H8" s="10">
        <v>5</v>
      </c>
      <c r="I8" s="10">
        <v>2</v>
      </c>
      <c r="J8" s="10">
        <v>14</v>
      </c>
      <c r="K8" t="s">
        <v>102</v>
      </c>
    </row>
    <row r="9" spans="1:11" x14ac:dyDescent="0.25">
      <c r="A9" t="s">
        <v>84</v>
      </c>
      <c r="B9" s="17" t="s">
        <v>46</v>
      </c>
      <c r="C9" s="22" t="s">
        <v>42</v>
      </c>
      <c r="D9" s="10">
        <v>0</v>
      </c>
      <c r="E9" s="10">
        <v>11.5</v>
      </c>
      <c r="F9" s="10">
        <v>2</v>
      </c>
      <c r="G9" s="10">
        <v>7</v>
      </c>
      <c r="H9" s="10">
        <v>5</v>
      </c>
      <c r="I9" s="10">
        <v>2</v>
      </c>
      <c r="J9" s="10">
        <v>14</v>
      </c>
      <c r="K9" t="s">
        <v>102</v>
      </c>
    </row>
    <row r="10" spans="1:11" x14ac:dyDescent="0.25">
      <c r="A10" t="s">
        <v>84</v>
      </c>
      <c r="B10" s="17" t="s">
        <v>37</v>
      </c>
      <c r="C10" s="22" t="s">
        <v>42</v>
      </c>
      <c r="D10" s="10">
        <v>0</v>
      </c>
      <c r="E10" s="10">
        <v>12.2</v>
      </c>
      <c r="F10" s="10">
        <v>2</v>
      </c>
      <c r="G10" s="10">
        <v>2</v>
      </c>
      <c r="H10" s="10">
        <v>5</v>
      </c>
      <c r="I10" s="10">
        <v>2</v>
      </c>
      <c r="J10" s="10">
        <v>14</v>
      </c>
      <c r="K10" t="s">
        <v>102</v>
      </c>
    </row>
    <row r="11" spans="1:11" x14ac:dyDescent="0.25">
      <c r="A11" t="s">
        <v>85</v>
      </c>
      <c r="B11" s="17" t="s">
        <v>13</v>
      </c>
      <c r="C11" s="4"/>
      <c r="D11" s="10">
        <v>16</v>
      </c>
      <c r="E11" s="10">
        <v>5</v>
      </c>
      <c r="F11" s="10">
        <v>0</v>
      </c>
      <c r="G11" s="10">
        <v>0</v>
      </c>
      <c r="H11" s="10">
        <v>0</v>
      </c>
      <c r="I11" s="10">
        <v>0</v>
      </c>
      <c r="J11" s="10">
        <v>14</v>
      </c>
      <c r="K11" t="s">
        <v>103</v>
      </c>
    </row>
    <row r="12" spans="1:11" x14ac:dyDescent="0.25">
      <c r="A12" t="s">
        <v>85</v>
      </c>
      <c r="B12" s="17" t="s">
        <v>76</v>
      </c>
      <c r="C12" s="22" t="s">
        <v>42</v>
      </c>
      <c r="D12" s="10">
        <v>0</v>
      </c>
      <c r="E12" s="10">
        <v>10.199999999999999</v>
      </c>
      <c r="F12" s="10">
        <v>12</v>
      </c>
      <c r="G12" s="10">
        <v>2</v>
      </c>
      <c r="H12" s="10">
        <v>5</v>
      </c>
      <c r="I12" s="10">
        <v>2</v>
      </c>
      <c r="J12" s="10">
        <v>2</v>
      </c>
      <c r="K12" t="s">
        <v>104</v>
      </c>
    </row>
  </sheetData>
  <conditionalFormatting sqref="D2:J12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D4E5C-65D4-4D95-BC3B-AADF791C5B0A}">
  <sheetPr>
    <tabColor theme="9" tint="-0.249977111117893"/>
  </sheetPr>
  <dimension ref="A1:AP107"/>
  <sheetViews>
    <sheetView zoomScaleNormal="100" workbookViewId="0">
      <selection activeCell="X28" sqref="X28"/>
    </sheetView>
  </sheetViews>
  <sheetFormatPr baseColWidth="10" defaultRowHeight="15" x14ac:dyDescent="0.25"/>
  <cols>
    <col min="1" max="1" width="5.140625" bestFit="1" customWidth="1"/>
    <col min="2" max="2" width="9.140625" style="1" bestFit="1" customWidth="1"/>
    <col min="3" max="10" width="4.5703125" bestFit="1" customWidth="1"/>
    <col min="11" max="11" width="7.28515625" bestFit="1" customWidth="1"/>
    <col min="12" max="12" width="5.5703125" bestFit="1" customWidth="1"/>
    <col min="13" max="13" width="5.7109375" bestFit="1" customWidth="1"/>
    <col min="14" max="14" width="5.28515625" bestFit="1" customWidth="1"/>
    <col min="15" max="15" width="5.5703125" bestFit="1" customWidth="1"/>
    <col min="16" max="16" width="5.42578125" bestFit="1" customWidth="1"/>
    <col min="17" max="18" width="5.7109375" bestFit="1" customWidth="1"/>
    <col min="19" max="19" width="9.140625" bestFit="1" customWidth="1"/>
    <col min="20" max="20" width="3" customWidth="1"/>
    <col min="21" max="21" width="5.140625" bestFit="1" customWidth="1"/>
    <col min="22" max="22" width="7.5703125" bestFit="1" customWidth="1"/>
    <col min="23" max="23" width="6.140625" bestFit="1" customWidth="1"/>
    <col min="24" max="24" width="4.5703125" customWidth="1"/>
    <col min="25" max="30" width="4.5703125" bestFit="1" customWidth="1"/>
    <col min="31" max="31" width="7.28515625" bestFit="1" customWidth="1"/>
    <col min="32" max="32" width="5.5703125" bestFit="1" customWidth="1"/>
    <col min="33" max="33" width="5.7109375" bestFit="1" customWidth="1"/>
    <col min="34" max="34" width="5.28515625" bestFit="1" customWidth="1"/>
    <col min="35" max="35" width="5.5703125" bestFit="1" customWidth="1"/>
    <col min="36" max="36" width="5.42578125" bestFit="1" customWidth="1"/>
    <col min="37" max="38" width="5.7109375" bestFit="1" customWidth="1"/>
    <col min="39" max="39" width="9.140625" bestFit="1" customWidth="1"/>
    <col min="40" max="40" width="11.42578125" style="14"/>
    <col min="41" max="42" width="6.7109375" customWidth="1"/>
  </cols>
  <sheetData>
    <row r="1" spans="1:42" x14ac:dyDescent="0.25">
      <c r="D1" s="1"/>
      <c r="E1" s="1"/>
      <c r="F1" s="1"/>
      <c r="G1" s="1"/>
      <c r="H1" s="1"/>
      <c r="I1" s="1"/>
      <c r="J1" s="1"/>
      <c r="K1" s="12">
        <f>SUM(K3:K16)</f>
        <v>463772.50000000012</v>
      </c>
      <c r="L1" s="1"/>
      <c r="M1" s="1"/>
      <c r="N1" s="1"/>
      <c r="O1" s="1"/>
      <c r="P1" s="1"/>
      <c r="Q1" s="1"/>
      <c r="R1" s="1"/>
      <c r="S1" s="1"/>
      <c r="V1" s="41" t="s">
        <v>106</v>
      </c>
      <c r="W1" s="41"/>
      <c r="X1" s="41"/>
      <c r="Y1" s="41"/>
      <c r="Z1" s="41"/>
      <c r="AA1" s="41"/>
      <c r="AB1" s="41"/>
      <c r="AC1" s="41"/>
      <c r="AD1" s="41"/>
    </row>
    <row r="2" spans="1:4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  <c r="S2" s="3" t="s">
        <v>36</v>
      </c>
    </row>
    <row r="3" spans="1:42" x14ac:dyDescent="0.25">
      <c r="A3" t="s">
        <v>12</v>
      </c>
      <c r="B3" s="17" t="s">
        <v>13</v>
      </c>
      <c r="C3" s="4"/>
      <c r="D3" s="10">
        <v>16</v>
      </c>
      <c r="E3" s="5">
        <v>12</v>
      </c>
      <c r="F3" s="10">
        <v>0</v>
      </c>
      <c r="G3" s="5">
        <v>0</v>
      </c>
      <c r="H3" s="10">
        <v>0</v>
      </c>
      <c r="I3" s="5">
        <v>0</v>
      </c>
      <c r="J3" s="10">
        <v>19</v>
      </c>
      <c r="K3" s="6">
        <f>(31720+3505)*1.06</f>
        <v>37338.5</v>
      </c>
      <c r="L3" s="1">
        <v>62</v>
      </c>
      <c r="M3" s="1">
        <v>56</v>
      </c>
      <c r="N3" s="1">
        <v>0</v>
      </c>
      <c r="O3" s="11">
        <v>0</v>
      </c>
      <c r="P3" s="11">
        <v>0</v>
      </c>
      <c r="Q3" s="11">
        <v>0</v>
      </c>
      <c r="R3" s="11">
        <v>33</v>
      </c>
      <c r="S3" s="21">
        <f>SUM(L3:R3)</f>
        <v>151</v>
      </c>
    </row>
    <row r="4" spans="1:42" x14ac:dyDescent="0.25">
      <c r="A4" t="s">
        <v>14</v>
      </c>
      <c r="B4" s="17" t="s">
        <v>46</v>
      </c>
      <c r="C4" s="22" t="s">
        <v>42</v>
      </c>
      <c r="D4" s="9">
        <v>0</v>
      </c>
      <c r="E4" s="8">
        <v>15</v>
      </c>
      <c r="F4" s="9">
        <v>2</v>
      </c>
      <c r="G4" s="8">
        <v>15</v>
      </c>
      <c r="H4" s="9">
        <v>7</v>
      </c>
      <c r="I4" s="8">
        <v>2</v>
      </c>
      <c r="J4" s="9">
        <v>19</v>
      </c>
      <c r="K4" s="6">
        <f>(18090+13480+145)*1.06</f>
        <v>33617.9</v>
      </c>
      <c r="L4" s="1">
        <v>0</v>
      </c>
      <c r="M4" s="1">
        <v>95</v>
      </c>
      <c r="N4" s="1">
        <v>0</v>
      </c>
      <c r="O4" s="1">
        <v>55.5</v>
      </c>
      <c r="P4" s="1">
        <v>14</v>
      </c>
      <c r="Q4" s="1">
        <v>0</v>
      </c>
      <c r="R4" s="1">
        <v>33</v>
      </c>
      <c r="S4" s="21">
        <f t="shared" ref="S4:S13" si="0">SUM(L4:R4)</f>
        <v>197.5</v>
      </c>
      <c r="W4" s="20" t="s">
        <v>60</v>
      </c>
    </row>
    <row r="5" spans="1:42" x14ac:dyDescent="0.25">
      <c r="A5" t="s">
        <v>15</v>
      </c>
      <c r="B5" s="17" t="s">
        <v>46</v>
      </c>
      <c r="C5" s="22" t="s">
        <v>42</v>
      </c>
      <c r="D5" s="9">
        <v>0</v>
      </c>
      <c r="E5" s="8">
        <v>15</v>
      </c>
      <c r="F5" s="9">
        <v>2</v>
      </c>
      <c r="G5" s="8">
        <v>15</v>
      </c>
      <c r="H5" s="9">
        <v>7</v>
      </c>
      <c r="I5" s="8">
        <v>2</v>
      </c>
      <c r="J5" s="9">
        <v>19</v>
      </c>
      <c r="K5" s="6">
        <f>K4</f>
        <v>33617.9</v>
      </c>
      <c r="L5" s="1">
        <v>0</v>
      </c>
      <c r="M5" s="1">
        <v>95</v>
      </c>
      <c r="N5" s="1">
        <v>0</v>
      </c>
      <c r="O5" s="1">
        <v>55.5</v>
      </c>
      <c r="P5" s="1">
        <v>14</v>
      </c>
      <c r="Q5" s="1">
        <v>0</v>
      </c>
      <c r="R5" s="1">
        <v>33</v>
      </c>
      <c r="S5" s="21">
        <f t="shared" si="0"/>
        <v>197.5</v>
      </c>
      <c r="W5" t="s">
        <v>105</v>
      </c>
    </row>
    <row r="6" spans="1:42" x14ac:dyDescent="0.25">
      <c r="A6" t="s">
        <v>16</v>
      </c>
      <c r="B6" s="17" t="s">
        <v>37</v>
      </c>
      <c r="C6" s="22" t="s">
        <v>42</v>
      </c>
      <c r="D6" s="9">
        <v>0</v>
      </c>
      <c r="E6" s="8">
        <v>15.5</v>
      </c>
      <c r="F6" s="9">
        <v>2</v>
      </c>
      <c r="G6" s="8">
        <v>11</v>
      </c>
      <c r="H6" s="9">
        <v>7</v>
      </c>
      <c r="I6" s="8">
        <v>2</v>
      </c>
      <c r="J6" s="9">
        <v>19</v>
      </c>
      <c r="K6" s="6">
        <f>(32710+1355+145)*1.06</f>
        <v>36262.6</v>
      </c>
      <c r="L6" s="1">
        <v>0</v>
      </c>
      <c r="M6" s="1">
        <f>95+9</f>
        <v>104</v>
      </c>
      <c r="N6" s="1">
        <v>0</v>
      </c>
      <c r="O6" s="1">
        <f>27.5</f>
        <v>27.5</v>
      </c>
      <c r="P6" s="1">
        <v>14</v>
      </c>
      <c r="Q6" s="1">
        <v>0</v>
      </c>
      <c r="R6" s="1">
        <v>33</v>
      </c>
      <c r="S6" s="21">
        <f t="shared" si="0"/>
        <v>178.5</v>
      </c>
      <c r="W6" t="s">
        <v>61</v>
      </c>
      <c r="AB6" t="s">
        <v>107</v>
      </c>
      <c r="AJ6" t="s">
        <v>108</v>
      </c>
    </row>
    <row r="7" spans="1:42" x14ac:dyDescent="0.25">
      <c r="A7" t="s">
        <v>17</v>
      </c>
      <c r="B7" s="17" t="s">
        <v>45</v>
      </c>
      <c r="C7" s="22" t="s">
        <v>42</v>
      </c>
      <c r="D7" s="9">
        <v>0</v>
      </c>
      <c r="E7" s="8">
        <v>14</v>
      </c>
      <c r="F7" s="9">
        <v>14</v>
      </c>
      <c r="G7" s="8">
        <v>2</v>
      </c>
      <c r="H7" s="9">
        <v>7</v>
      </c>
      <c r="I7" s="8">
        <v>2</v>
      </c>
      <c r="J7" s="9">
        <v>14</v>
      </c>
      <c r="K7" s="6">
        <f>(18370+11230+145)*1.04</f>
        <v>30934.799999999999</v>
      </c>
      <c r="L7" s="1">
        <v>0</v>
      </c>
      <c r="M7" s="1">
        <v>79</v>
      </c>
      <c r="N7" s="1">
        <v>68</v>
      </c>
      <c r="O7" s="1">
        <v>0</v>
      </c>
      <c r="P7" s="1">
        <v>14</v>
      </c>
      <c r="Q7" s="1">
        <v>0</v>
      </c>
      <c r="R7" s="1">
        <v>16</v>
      </c>
      <c r="S7" s="21">
        <f t="shared" si="0"/>
        <v>177</v>
      </c>
      <c r="W7" t="s">
        <v>65</v>
      </c>
      <c r="AB7" t="s">
        <v>109</v>
      </c>
      <c r="AJ7" t="s">
        <v>110</v>
      </c>
    </row>
    <row r="8" spans="1:42" x14ac:dyDescent="0.25">
      <c r="A8" t="s">
        <v>18</v>
      </c>
      <c r="B8" s="17" t="s">
        <v>45</v>
      </c>
      <c r="C8" s="24" t="s">
        <v>43</v>
      </c>
      <c r="D8" s="9">
        <v>0</v>
      </c>
      <c r="E8" s="8">
        <v>14</v>
      </c>
      <c r="F8" s="9">
        <v>14</v>
      </c>
      <c r="G8" s="8">
        <v>2</v>
      </c>
      <c r="H8" s="9">
        <v>7</v>
      </c>
      <c r="I8" s="8">
        <v>2</v>
      </c>
      <c r="J8" s="9">
        <v>14</v>
      </c>
      <c r="K8" s="6">
        <f>K7</f>
        <v>30934.799999999999</v>
      </c>
      <c r="L8" s="1">
        <v>0</v>
      </c>
      <c r="M8" s="1">
        <v>79</v>
      </c>
      <c r="N8" s="1">
        <v>68</v>
      </c>
      <c r="O8" s="1">
        <v>0</v>
      </c>
      <c r="P8" s="1">
        <v>14</v>
      </c>
      <c r="Q8" s="1">
        <v>0</v>
      </c>
      <c r="R8" s="1">
        <v>16</v>
      </c>
      <c r="S8" s="21">
        <f t="shared" ref="S8" si="1">SUM(L8:R8)</f>
        <v>177</v>
      </c>
      <c r="W8" t="s">
        <v>64</v>
      </c>
      <c r="AB8" t="s">
        <v>111</v>
      </c>
      <c r="AJ8" t="s">
        <v>112</v>
      </c>
    </row>
    <row r="9" spans="1:42" x14ac:dyDescent="0.25">
      <c r="A9" t="s">
        <v>19</v>
      </c>
      <c r="B9" s="17" t="s">
        <v>47</v>
      </c>
      <c r="C9" s="23" t="s">
        <v>39</v>
      </c>
      <c r="D9" s="9">
        <v>0</v>
      </c>
      <c r="E9" s="8">
        <v>11</v>
      </c>
      <c r="F9" s="9">
        <v>15</v>
      </c>
      <c r="G9" s="8">
        <v>2</v>
      </c>
      <c r="H9" s="9">
        <v>11</v>
      </c>
      <c r="I9" s="8">
        <v>7</v>
      </c>
      <c r="J9" s="9">
        <v>14</v>
      </c>
      <c r="K9" s="6">
        <f>(32580+2045+305+145)*1.04</f>
        <v>36478</v>
      </c>
      <c r="L9" s="1">
        <v>0</v>
      </c>
      <c r="M9" s="1">
        <v>46</v>
      </c>
      <c r="N9" s="1">
        <v>81</v>
      </c>
      <c r="O9" s="1">
        <v>0</v>
      </c>
      <c r="P9" s="1">
        <v>36</v>
      </c>
      <c r="Q9" s="1">
        <v>16</v>
      </c>
      <c r="R9" s="1">
        <v>16</v>
      </c>
      <c r="S9" s="21">
        <f t="shared" ref="S9:S11" si="2">SUM(L9:R9)</f>
        <v>195</v>
      </c>
      <c r="W9" t="s">
        <v>69</v>
      </c>
      <c r="AB9" t="s">
        <v>113</v>
      </c>
      <c r="AJ9" t="s">
        <v>114</v>
      </c>
    </row>
    <row r="10" spans="1:42" x14ac:dyDescent="0.25">
      <c r="A10" t="s">
        <v>20</v>
      </c>
      <c r="B10" s="17" t="s">
        <v>47</v>
      </c>
      <c r="C10" s="23" t="s">
        <v>39</v>
      </c>
      <c r="D10" s="9">
        <v>0</v>
      </c>
      <c r="E10" s="8">
        <v>11</v>
      </c>
      <c r="F10" s="9">
        <v>15</v>
      </c>
      <c r="G10" s="8">
        <v>2</v>
      </c>
      <c r="H10" s="9">
        <v>11</v>
      </c>
      <c r="I10" s="8">
        <v>7</v>
      </c>
      <c r="J10" s="9">
        <v>14</v>
      </c>
      <c r="K10" s="6">
        <f>K9</f>
        <v>36478</v>
      </c>
      <c r="L10" s="1">
        <v>0</v>
      </c>
      <c r="M10" s="1">
        <v>46</v>
      </c>
      <c r="N10" s="1">
        <v>81</v>
      </c>
      <c r="O10" s="1">
        <v>0</v>
      </c>
      <c r="P10" s="1">
        <v>36</v>
      </c>
      <c r="Q10" s="1">
        <v>16</v>
      </c>
      <c r="R10" s="1">
        <v>16</v>
      </c>
      <c r="S10" s="21">
        <f t="shared" si="2"/>
        <v>195</v>
      </c>
      <c r="W10" t="s">
        <v>74</v>
      </c>
      <c r="AB10" t="s">
        <v>115</v>
      </c>
      <c r="AJ10" t="s">
        <v>73</v>
      </c>
    </row>
    <row r="11" spans="1:42" x14ac:dyDescent="0.25">
      <c r="A11" t="s">
        <v>21</v>
      </c>
      <c r="B11" s="17" t="s">
        <v>47</v>
      </c>
      <c r="C11" s="23" t="s">
        <v>39</v>
      </c>
      <c r="D11" s="9">
        <v>0</v>
      </c>
      <c r="E11" s="8">
        <v>11</v>
      </c>
      <c r="F11" s="9">
        <v>15</v>
      </c>
      <c r="G11" s="8">
        <v>2</v>
      </c>
      <c r="H11" s="9">
        <v>11</v>
      </c>
      <c r="I11" s="8">
        <v>7</v>
      </c>
      <c r="J11" s="9">
        <v>14</v>
      </c>
      <c r="K11" s="6">
        <f>K10</f>
        <v>36478</v>
      </c>
      <c r="L11" s="1">
        <v>0</v>
      </c>
      <c r="M11" s="1">
        <v>46</v>
      </c>
      <c r="N11" s="1">
        <v>81</v>
      </c>
      <c r="O11" s="1">
        <v>0</v>
      </c>
      <c r="P11" s="1">
        <v>36</v>
      </c>
      <c r="Q11" s="1">
        <v>16</v>
      </c>
      <c r="R11" s="1">
        <v>16</v>
      </c>
      <c r="S11" s="21">
        <f t="shared" si="2"/>
        <v>195</v>
      </c>
    </row>
    <row r="12" spans="1:42" x14ac:dyDescent="0.25">
      <c r="A12" t="s">
        <v>59</v>
      </c>
      <c r="B12" s="17" t="s">
        <v>22</v>
      </c>
      <c r="C12" s="23" t="s">
        <v>39</v>
      </c>
      <c r="D12" s="10">
        <v>0</v>
      </c>
      <c r="E12" s="5">
        <v>7</v>
      </c>
      <c r="F12" s="10">
        <v>14</v>
      </c>
      <c r="G12" s="5">
        <v>15</v>
      </c>
      <c r="H12" s="10">
        <v>10</v>
      </c>
      <c r="I12" s="5">
        <v>7</v>
      </c>
      <c r="J12" s="10">
        <v>14</v>
      </c>
      <c r="K12" s="6">
        <f>(18090+225+11230+195+145)*1.04</f>
        <v>31080.400000000001</v>
      </c>
      <c r="L12" s="1">
        <v>0</v>
      </c>
      <c r="M12" s="1">
        <v>18</v>
      </c>
      <c r="N12" s="1">
        <v>68</v>
      </c>
      <c r="O12" s="1">
        <v>55.5</v>
      </c>
      <c r="P12" s="1">
        <v>29</v>
      </c>
      <c r="Q12" s="1">
        <v>16</v>
      </c>
      <c r="R12" s="1">
        <v>16</v>
      </c>
      <c r="S12" s="21">
        <f t="shared" ref="S12" si="3">SUM(L12:R12)</f>
        <v>202.5</v>
      </c>
    </row>
    <row r="13" spans="1:42" x14ac:dyDescent="0.25">
      <c r="A13" t="s">
        <v>23</v>
      </c>
      <c r="B13" s="17" t="s">
        <v>22</v>
      </c>
      <c r="C13" s="23" t="s">
        <v>39</v>
      </c>
      <c r="D13" s="10">
        <v>0</v>
      </c>
      <c r="E13" s="5">
        <v>7</v>
      </c>
      <c r="F13" s="10">
        <v>14</v>
      </c>
      <c r="G13" s="5">
        <v>15</v>
      </c>
      <c r="H13" s="10">
        <v>10</v>
      </c>
      <c r="I13" s="5">
        <v>7</v>
      </c>
      <c r="J13" s="10">
        <v>14</v>
      </c>
      <c r="K13" s="6">
        <f>K12</f>
        <v>31080.400000000001</v>
      </c>
      <c r="L13" s="1">
        <v>0</v>
      </c>
      <c r="M13" s="1">
        <v>18</v>
      </c>
      <c r="N13" s="1">
        <v>68</v>
      </c>
      <c r="O13" s="1">
        <v>55.5</v>
      </c>
      <c r="P13" s="1">
        <v>29</v>
      </c>
      <c r="Q13" s="1">
        <v>16</v>
      </c>
      <c r="R13" s="1">
        <v>16</v>
      </c>
      <c r="S13" s="21">
        <f t="shared" si="0"/>
        <v>202.5</v>
      </c>
    </row>
    <row r="14" spans="1:42" x14ac:dyDescent="0.25">
      <c r="A14" t="s">
        <v>24</v>
      </c>
      <c r="B14" s="17" t="s">
        <v>25</v>
      </c>
      <c r="C14" s="23" t="s">
        <v>39</v>
      </c>
      <c r="D14" s="9">
        <v>0</v>
      </c>
      <c r="E14" s="8">
        <v>2</v>
      </c>
      <c r="F14" s="9">
        <v>13</v>
      </c>
      <c r="G14" s="8">
        <v>7</v>
      </c>
      <c r="H14" s="9">
        <v>14</v>
      </c>
      <c r="I14" s="8">
        <v>13</v>
      </c>
      <c r="J14" s="9">
        <v>14</v>
      </c>
      <c r="K14" s="6">
        <f>(14290+7245+6465+185)*1.04</f>
        <v>29312.400000000001</v>
      </c>
      <c r="L14" s="1">
        <v>0</v>
      </c>
      <c r="M14" s="1">
        <v>0</v>
      </c>
      <c r="N14" s="1">
        <v>58</v>
      </c>
      <c r="O14" s="1">
        <v>10.5</v>
      </c>
      <c r="P14" s="1">
        <v>62</v>
      </c>
      <c r="Q14" s="1">
        <v>59</v>
      </c>
      <c r="R14" s="1">
        <v>16</v>
      </c>
      <c r="S14" s="21">
        <f>SUM(L14:R14)</f>
        <v>205.5</v>
      </c>
      <c r="AO14" s="16">
        <f>AO24+AO40+AO58+AO75</f>
        <v>142</v>
      </c>
      <c r="AP14" s="16">
        <f>AP24+AP40+AP58+AP75</f>
        <v>8.875</v>
      </c>
    </row>
    <row r="15" spans="1:42" x14ac:dyDescent="0.25">
      <c r="A15" t="s">
        <v>26</v>
      </c>
      <c r="B15" s="17" t="s">
        <v>25</v>
      </c>
      <c r="C15" s="23" t="s">
        <v>39</v>
      </c>
      <c r="D15" s="9">
        <v>0</v>
      </c>
      <c r="E15" s="8">
        <v>2</v>
      </c>
      <c r="F15" s="9">
        <v>13</v>
      </c>
      <c r="G15" s="8">
        <v>7</v>
      </c>
      <c r="H15" s="9">
        <v>14</v>
      </c>
      <c r="I15" s="8">
        <v>13</v>
      </c>
      <c r="J15" s="9">
        <v>14</v>
      </c>
      <c r="K15" s="6">
        <f>K14</f>
        <v>29312.400000000001</v>
      </c>
      <c r="L15" s="1">
        <v>0</v>
      </c>
      <c r="M15" s="1">
        <v>0</v>
      </c>
      <c r="N15" s="1">
        <v>58</v>
      </c>
      <c r="O15" s="1">
        <v>10.5</v>
      </c>
      <c r="P15" s="1">
        <v>62</v>
      </c>
      <c r="Q15" s="1">
        <v>59</v>
      </c>
      <c r="R15" s="1">
        <v>16</v>
      </c>
      <c r="S15" s="21">
        <f t="shared" ref="S15:S16" si="4">SUM(L15:R15)</f>
        <v>205.5</v>
      </c>
      <c r="AP15" s="16"/>
    </row>
    <row r="16" spans="1:42" x14ac:dyDescent="0.25">
      <c r="A16" t="s">
        <v>27</v>
      </c>
      <c r="B16" s="17" t="s">
        <v>25</v>
      </c>
      <c r="C16" s="24" t="s">
        <v>43</v>
      </c>
      <c r="D16" s="9">
        <v>0</v>
      </c>
      <c r="E16" s="8">
        <v>2</v>
      </c>
      <c r="F16" s="9">
        <v>14</v>
      </c>
      <c r="G16" s="8">
        <v>7</v>
      </c>
      <c r="H16" s="9">
        <v>14</v>
      </c>
      <c r="I16" s="8">
        <v>12</v>
      </c>
      <c r="J16" s="9">
        <v>14</v>
      </c>
      <c r="K16" s="6">
        <f>(14290+11230+3955+185)*1.04</f>
        <v>30846.400000000001</v>
      </c>
      <c r="L16" s="1">
        <v>0</v>
      </c>
      <c r="M16" s="1">
        <v>0</v>
      </c>
      <c r="N16" s="1">
        <v>58</v>
      </c>
      <c r="O16" s="1">
        <v>10.5</v>
      </c>
      <c r="P16" s="1">
        <v>62</v>
      </c>
      <c r="Q16" s="1">
        <v>59</v>
      </c>
      <c r="R16" s="1">
        <v>16</v>
      </c>
      <c r="S16" s="21">
        <f t="shared" si="4"/>
        <v>205.5</v>
      </c>
    </row>
    <row r="17" spans="1:42" x14ac:dyDescent="0.25">
      <c r="K17" s="13">
        <f>SUM(K19:K33)</f>
        <v>0</v>
      </c>
      <c r="AE17" s="13">
        <f>SUM(AE19:AE33)</f>
        <v>0</v>
      </c>
    </row>
    <row r="18" spans="1:42" x14ac:dyDescent="0.25">
      <c r="A18" s="3" t="s">
        <v>1</v>
      </c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3" t="s">
        <v>8</v>
      </c>
      <c r="I18" s="3" t="s">
        <v>9</v>
      </c>
      <c r="J18" s="3" t="s">
        <v>10</v>
      </c>
      <c r="K18" s="3" t="s">
        <v>11</v>
      </c>
      <c r="L18" s="3" t="s">
        <v>29</v>
      </c>
      <c r="M18" s="3" t="s">
        <v>30</v>
      </c>
      <c r="N18" s="3" t="s">
        <v>31</v>
      </c>
      <c r="O18" s="3" t="s">
        <v>32</v>
      </c>
      <c r="P18" s="3" t="s">
        <v>33</v>
      </c>
      <c r="Q18" s="3" t="s">
        <v>34</v>
      </c>
      <c r="R18" s="3" t="s">
        <v>35</v>
      </c>
      <c r="S18" s="3" t="s">
        <v>36</v>
      </c>
      <c r="U18" s="3" t="s">
        <v>1</v>
      </c>
      <c r="V18" s="3" t="s">
        <v>2</v>
      </c>
      <c r="W18" s="3" t="s">
        <v>3</v>
      </c>
      <c r="X18" s="3" t="s">
        <v>4</v>
      </c>
      <c r="Y18" s="3" t="s">
        <v>5</v>
      </c>
      <c r="Z18" s="3" t="s">
        <v>6</v>
      </c>
      <c r="AA18" s="3" t="s">
        <v>7</v>
      </c>
      <c r="AB18" s="3" t="s">
        <v>8</v>
      </c>
      <c r="AC18" s="3" t="s">
        <v>9</v>
      </c>
      <c r="AD18" s="3" t="s">
        <v>10</v>
      </c>
      <c r="AE18" s="3" t="s">
        <v>11</v>
      </c>
      <c r="AF18" s="3" t="s">
        <v>29</v>
      </c>
      <c r="AG18" s="3" t="s">
        <v>30</v>
      </c>
      <c r="AH18" s="3" t="s">
        <v>31</v>
      </c>
      <c r="AI18" s="3" t="s">
        <v>32</v>
      </c>
      <c r="AJ18" s="3" t="s">
        <v>33</v>
      </c>
      <c r="AK18" s="3" t="s">
        <v>34</v>
      </c>
      <c r="AL18" s="3" t="s">
        <v>35</v>
      </c>
      <c r="AM18" s="3" t="s">
        <v>36</v>
      </c>
    </row>
    <row r="19" spans="1:42" x14ac:dyDescent="0.25">
      <c r="A19" t="s">
        <v>12</v>
      </c>
      <c r="B19" s="17" t="s">
        <v>13</v>
      </c>
      <c r="C19" s="4"/>
      <c r="D19" s="10">
        <v>2</v>
      </c>
      <c r="E19" s="5">
        <v>2</v>
      </c>
      <c r="F19" s="10">
        <v>0</v>
      </c>
      <c r="G19" s="5">
        <v>0</v>
      </c>
      <c r="H19" s="10">
        <v>0</v>
      </c>
      <c r="I19" s="5">
        <v>0</v>
      </c>
      <c r="J19" s="10">
        <v>2</v>
      </c>
      <c r="K19" s="6"/>
      <c r="L19" s="1">
        <v>0</v>
      </c>
      <c r="M19" s="1">
        <v>0</v>
      </c>
      <c r="N19" s="1">
        <v>0</v>
      </c>
      <c r="O19" s="11">
        <v>0</v>
      </c>
      <c r="P19" s="11">
        <v>0</v>
      </c>
      <c r="Q19" s="11">
        <v>0</v>
      </c>
      <c r="R19" s="11">
        <v>0</v>
      </c>
      <c r="S19" s="2">
        <f>SUM(L19:R19)</f>
        <v>0</v>
      </c>
      <c r="U19" t="s">
        <v>12</v>
      </c>
      <c r="V19" s="17" t="s">
        <v>13</v>
      </c>
      <c r="W19" s="4"/>
      <c r="X19" s="10">
        <f>D19</f>
        <v>2</v>
      </c>
      <c r="Y19" s="10">
        <f t="shared" ref="Y19:AF33" si="5">E19</f>
        <v>2</v>
      </c>
      <c r="Z19" s="10">
        <f t="shared" si="5"/>
        <v>0</v>
      </c>
      <c r="AA19" s="10">
        <f t="shared" si="5"/>
        <v>0</v>
      </c>
      <c r="AB19" s="10">
        <f t="shared" si="5"/>
        <v>0</v>
      </c>
      <c r="AC19" s="10">
        <f t="shared" si="5"/>
        <v>0</v>
      </c>
      <c r="AD19" s="10">
        <f t="shared" si="5"/>
        <v>2</v>
      </c>
      <c r="AE19" s="6">
        <f>K19</f>
        <v>0</v>
      </c>
      <c r="AF19" s="1">
        <f>L19</f>
        <v>0</v>
      </c>
      <c r="AG19" s="1">
        <f t="shared" ref="AG19:AL33" si="6">M19</f>
        <v>0</v>
      </c>
      <c r="AH19" s="1">
        <f t="shared" si="6"/>
        <v>0</v>
      </c>
      <c r="AI19" s="1">
        <f t="shared" si="6"/>
        <v>0</v>
      </c>
      <c r="AJ19" s="1">
        <f t="shared" si="6"/>
        <v>0</v>
      </c>
      <c r="AK19" s="1">
        <f t="shared" si="6"/>
        <v>0</v>
      </c>
      <c r="AL19" s="1">
        <f t="shared" si="6"/>
        <v>0</v>
      </c>
      <c r="AM19" s="2">
        <f>SUM(AF19:AL19)</f>
        <v>0</v>
      </c>
    </row>
    <row r="20" spans="1:42" x14ac:dyDescent="0.25">
      <c r="A20" t="s">
        <v>14</v>
      </c>
      <c r="B20" s="17" t="s">
        <v>46</v>
      </c>
      <c r="C20" s="22" t="s">
        <v>42</v>
      </c>
      <c r="D20" s="10">
        <v>0</v>
      </c>
      <c r="E20" s="5">
        <v>2</v>
      </c>
      <c r="F20" s="10">
        <v>2</v>
      </c>
      <c r="G20" s="5">
        <v>2</v>
      </c>
      <c r="H20" s="10">
        <v>2</v>
      </c>
      <c r="I20" s="5">
        <v>2</v>
      </c>
      <c r="J20" s="10">
        <v>2</v>
      </c>
      <c r="K20" s="6"/>
      <c r="L20" s="1">
        <v>0</v>
      </c>
      <c r="M20" s="1">
        <v>0</v>
      </c>
      <c r="N20" s="1">
        <v>0</v>
      </c>
      <c r="O20" s="11">
        <v>0</v>
      </c>
      <c r="P20" s="11">
        <v>0</v>
      </c>
      <c r="Q20" s="11">
        <v>0</v>
      </c>
      <c r="R20" s="11">
        <v>0</v>
      </c>
      <c r="S20" s="2">
        <f t="shared" ref="S20:S30" si="7">SUM(L20:R20)</f>
        <v>0</v>
      </c>
      <c r="U20" t="s">
        <v>14</v>
      </c>
      <c r="V20" s="17" t="s">
        <v>46</v>
      </c>
      <c r="W20" s="4" t="str">
        <f t="shared" ref="W20:W33" si="8">C20</f>
        <v>IMP</v>
      </c>
      <c r="X20" s="10">
        <f t="shared" ref="X20:X33" si="9">D20</f>
        <v>0</v>
      </c>
      <c r="Y20" s="10">
        <f t="shared" si="5"/>
        <v>2</v>
      </c>
      <c r="Z20" s="10">
        <f t="shared" si="5"/>
        <v>2</v>
      </c>
      <c r="AA20" s="10">
        <f t="shared" si="5"/>
        <v>2</v>
      </c>
      <c r="AB20" s="10">
        <f t="shared" si="5"/>
        <v>2</v>
      </c>
      <c r="AC20" s="10">
        <f t="shared" si="5"/>
        <v>2</v>
      </c>
      <c r="AD20" s="10">
        <f t="shared" si="5"/>
        <v>2</v>
      </c>
      <c r="AE20" s="6">
        <f t="shared" si="5"/>
        <v>0</v>
      </c>
      <c r="AF20" s="1">
        <f t="shared" si="5"/>
        <v>0</v>
      </c>
      <c r="AG20" s="1">
        <f t="shared" si="6"/>
        <v>0</v>
      </c>
      <c r="AH20" s="1">
        <f t="shared" si="6"/>
        <v>0</v>
      </c>
      <c r="AI20" s="1">
        <f t="shared" si="6"/>
        <v>0</v>
      </c>
      <c r="AJ20" s="1">
        <f t="shared" si="6"/>
        <v>0</v>
      </c>
      <c r="AK20" s="1">
        <f t="shared" si="6"/>
        <v>0</v>
      </c>
      <c r="AL20" s="1">
        <f t="shared" si="6"/>
        <v>0</v>
      </c>
      <c r="AM20" s="2">
        <f t="shared" ref="AM20" si="10">SUM(AF20:AL20)</f>
        <v>0</v>
      </c>
    </row>
    <row r="21" spans="1:42" x14ac:dyDescent="0.25">
      <c r="A21" t="s">
        <v>15</v>
      </c>
      <c r="B21" s="17" t="s">
        <v>46</v>
      </c>
      <c r="C21" s="22" t="s">
        <v>42</v>
      </c>
      <c r="D21" s="10">
        <v>0</v>
      </c>
      <c r="E21" s="5">
        <v>2</v>
      </c>
      <c r="F21" s="10">
        <v>2</v>
      </c>
      <c r="G21" s="5">
        <v>2</v>
      </c>
      <c r="H21" s="10">
        <v>2</v>
      </c>
      <c r="I21" s="5">
        <v>2</v>
      </c>
      <c r="J21" s="10">
        <v>2</v>
      </c>
      <c r="K21" s="6"/>
      <c r="L21" s="1">
        <v>0</v>
      </c>
      <c r="M21" s="1">
        <v>0</v>
      </c>
      <c r="N21" s="1">
        <v>0</v>
      </c>
      <c r="O21" s="11">
        <v>0</v>
      </c>
      <c r="P21" s="11">
        <v>0</v>
      </c>
      <c r="Q21" s="11">
        <v>0</v>
      </c>
      <c r="R21" s="11">
        <v>0</v>
      </c>
      <c r="S21" s="2">
        <f>SUM(L21:R21)</f>
        <v>0</v>
      </c>
      <c r="U21" t="s">
        <v>15</v>
      </c>
      <c r="V21" s="17" t="s">
        <v>46</v>
      </c>
      <c r="W21" s="4" t="str">
        <f t="shared" si="8"/>
        <v>IMP</v>
      </c>
      <c r="X21" s="10">
        <f t="shared" si="9"/>
        <v>0</v>
      </c>
      <c r="Y21" s="10">
        <f t="shared" si="5"/>
        <v>2</v>
      </c>
      <c r="Z21" s="10">
        <f t="shared" si="5"/>
        <v>2</v>
      </c>
      <c r="AA21" s="10">
        <f t="shared" si="5"/>
        <v>2</v>
      </c>
      <c r="AB21" s="10">
        <f t="shared" si="5"/>
        <v>2</v>
      </c>
      <c r="AC21" s="10">
        <f t="shared" si="5"/>
        <v>2</v>
      </c>
      <c r="AD21" s="10">
        <f t="shared" si="5"/>
        <v>2</v>
      </c>
      <c r="AE21" s="6">
        <f t="shared" si="5"/>
        <v>0</v>
      </c>
      <c r="AF21" s="1">
        <f t="shared" si="5"/>
        <v>0</v>
      </c>
      <c r="AG21" s="1">
        <f t="shared" si="6"/>
        <v>0</v>
      </c>
      <c r="AH21" s="1">
        <f t="shared" si="6"/>
        <v>0</v>
      </c>
      <c r="AI21" s="1">
        <f t="shared" si="6"/>
        <v>0</v>
      </c>
      <c r="AJ21" s="1">
        <f t="shared" si="6"/>
        <v>0</v>
      </c>
      <c r="AK21" s="1">
        <f t="shared" si="6"/>
        <v>0</v>
      </c>
      <c r="AL21" s="1">
        <f t="shared" si="6"/>
        <v>0</v>
      </c>
      <c r="AM21" s="2">
        <f>SUM(AF21:AL21)</f>
        <v>0</v>
      </c>
    </row>
    <row r="22" spans="1:42" x14ac:dyDescent="0.25">
      <c r="A22" t="s">
        <v>16</v>
      </c>
      <c r="B22" s="17" t="s">
        <v>37</v>
      </c>
      <c r="C22" s="22" t="s">
        <v>42</v>
      </c>
      <c r="D22" s="10">
        <v>0</v>
      </c>
      <c r="E22" s="5">
        <v>2</v>
      </c>
      <c r="F22" s="10">
        <v>2</v>
      </c>
      <c r="G22" s="5">
        <v>2</v>
      </c>
      <c r="H22" s="10">
        <v>2</v>
      </c>
      <c r="I22" s="5">
        <v>2</v>
      </c>
      <c r="J22" s="10">
        <v>2</v>
      </c>
      <c r="K22" s="6"/>
      <c r="L22" s="1">
        <v>0</v>
      </c>
      <c r="M22" s="1">
        <v>0</v>
      </c>
      <c r="N22" s="1">
        <v>0</v>
      </c>
      <c r="O22" s="11">
        <v>0</v>
      </c>
      <c r="P22" s="11">
        <v>0</v>
      </c>
      <c r="Q22" s="11">
        <v>0</v>
      </c>
      <c r="R22" s="11">
        <v>0</v>
      </c>
      <c r="S22" s="2">
        <f>SUM(L22:R22)</f>
        <v>0</v>
      </c>
      <c r="U22" t="s">
        <v>16</v>
      </c>
      <c r="V22" s="17" t="s">
        <v>37</v>
      </c>
      <c r="W22" s="4" t="str">
        <f t="shared" si="8"/>
        <v>IMP</v>
      </c>
      <c r="X22" s="10">
        <f t="shared" si="9"/>
        <v>0</v>
      </c>
      <c r="Y22" s="10">
        <f t="shared" si="5"/>
        <v>2</v>
      </c>
      <c r="Z22" s="10">
        <f t="shared" si="5"/>
        <v>2</v>
      </c>
      <c r="AA22" s="10">
        <f t="shared" si="5"/>
        <v>2</v>
      </c>
      <c r="AB22" s="10">
        <f t="shared" si="5"/>
        <v>2</v>
      </c>
      <c r="AC22" s="10">
        <f t="shared" si="5"/>
        <v>2</v>
      </c>
      <c r="AD22" s="10">
        <f t="shared" si="5"/>
        <v>2</v>
      </c>
      <c r="AE22" s="6">
        <f t="shared" si="5"/>
        <v>0</v>
      </c>
      <c r="AF22" s="1">
        <f t="shared" si="5"/>
        <v>0</v>
      </c>
      <c r="AG22" s="1">
        <f t="shared" si="6"/>
        <v>0</v>
      </c>
      <c r="AH22" s="1">
        <f t="shared" si="6"/>
        <v>0</v>
      </c>
      <c r="AI22" s="1">
        <f t="shared" si="6"/>
        <v>0</v>
      </c>
      <c r="AJ22" s="1">
        <f t="shared" si="6"/>
        <v>0</v>
      </c>
      <c r="AK22" s="1">
        <f t="shared" si="6"/>
        <v>0</v>
      </c>
      <c r="AL22" s="1">
        <f t="shared" si="6"/>
        <v>0</v>
      </c>
      <c r="AM22" s="2">
        <f>SUM(AF22:AL22)</f>
        <v>0</v>
      </c>
    </row>
    <row r="23" spans="1:42" x14ac:dyDescent="0.25">
      <c r="A23" t="s">
        <v>17</v>
      </c>
      <c r="B23" s="17" t="s">
        <v>76</v>
      </c>
      <c r="C23" s="22" t="s">
        <v>42</v>
      </c>
      <c r="D23" s="10">
        <v>0</v>
      </c>
      <c r="E23" s="5">
        <v>2</v>
      </c>
      <c r="F23" s="10">
        <v>2</v>
      </c>
      <c r="G23" s="5">
        <v>2</v>
      </c>
      <c r="H23" s="10">
        <v>2</v>
      </c>
      <c r="I23" s="5">
        <v>2</v>
      </c>
      <c r="J23" s="10">
        <v>2</v>
      </c>
      <c r="K23" s="6"/>
      <c r="L23" s="1">
        <v>0</v>
      </c>
      <c r="M23" s="1">
        <v>0</v>
      </c>
      <c r="N23" s="1">
        <v>0</v>
      </c>
      <c r="O23" s="11">
        <v>0</v>
      </c>
      <c r="P23" s="11">
        <v>0</v>
      </c>
      <c r="Q23" s="11">
        <v>0</v>
      </c>
      <c r="R23" s="11">
        <v>0</v>
      </c>
      <c r="S23" s="2">
        <f t="shared" si="7"/>
        <v>0</v>
      </c>
      <c r="U23" t="s">
        <v>17</v>
      </c>
      <c r="V23" s="17" t="s">
        <v>76</v>
      </c>
      <c r="W23" s="4" t="str">
        <f t="shared" si="8"/>
        <v>IMP</v>
      </c>
      <c r="X23" s="10">
        <f t="shared" si="9"/>
        <v>0</v>
      </c>
      <c r="Y23" s="10">
        <f t="shared" si="5"/>
        <v>2</v>
      </c>
      <c r="Z23" s="10">
        <f t="shared" si="5"/>
        <v>2</v>
      </c>
      <c r="AA23" s="10">
        <f t="shared" si="5"/>
        <v>2</v>
      </c>
      <c r="AB23" s="10">
        <f t="shared" si="5"/>
        <v>2</v>
      </c>
      <c r="AC23" s="10">
        <f t="shared" si="5"/>
        <v>2</v>
      </c>
      <c r="AD23" s="10">
        <f t="shared" si="5"/>
        <v>2</v>
      </c>
      <c r="AE23" s="6">
        <f t="shared" si="5"/>
        <v>0</v>
      </c>
      <c r="AF23" s="1">
        <f t="shared" si="5"/>
        <v>0</v>
      </c>
      <c r="AG23" s="1">
        <f t="shared" si="6"/>
        <v>0</v>
      </c>
      <c r="AH23" s="1">
        <f t="shared" si="6"/>
        <v>0</v>
      </c>
      <c r="AI23" s="1">
        <f t="shared" si="6"/>
        <v>0</v>
      </c>
      <c r="AJ23" s="1">
        <f t="shared" si="6"/>
        <v>0</v>
      </c>
      <c r="AK23" s="1">
        <f t="shared" si="6"/>
        <v>0</v>
      </c>
      <c r="AL23" s="1">
        <f t="shared" si="6"/>
        <v>0</v>
      </c>
      <c r="AM23" s="2">
        <f t="shared" ref="AM23:AM30" si="11">SUM(AF23:AL23)</f>
        <v>0</v>
      </c>
      <c r="AO23" t="s">
        <v>40</v>
      </c>
      <c r="AP23" t="s">
        <v>41</v>
      </c>
    </row>
    <row r="24" spans="1:42" x14ac:dyDescent="0.25">
      <c r="A24" t="s">
        <v>18</v>
      </c>
      <c r="B24" s="17" t="s">
        <v>76</v>
      </c>
      <c r="C24" s="24" t="s">
        <v>43</v>
      </c>
      <c r="D24" s="10">
        <v>0</v>
      </c>
      <c r="E24" s="5">
        <v>2</v>
      </c>
      <c r="F24" s="10">
        <v>2</v>
      </c>
      <c r="G24" s="5">
        <v>2</v>
      </c>
      <c r="H24" s="10">
        <v>2</v>
      </c>
      <c r="I24" s="5">
        <v>2</v>
      </c>
      <c r="J24" s="10">
        <v>2</v>
      </c>
      <c r="K24" s="6"/>
      <c r="L24" s="1">
        <v>0</v>
      </c>
      <c r="M24" s="1">
        <v>0</v>
      </c>
      <c r="N24" s="1">
        <v>0</v>
      </c>
      <c r="O24" s="11">
        <v>0</v>
      </c>
      <c r="P24" s="11">
        <v>0</v>
      </c>
      <c r="Q24" s="11">
        <v>0</v>
      </c>
      <c r="R24" s="11">
        <v>0</v>
      </c>
      <c r="S24" s="2">
        <f t="shared" si="7"/>
        <v>0</v>
      </c>
      <c r="U24" t="s">
        <v>18</v>
      </c>
      <c r="V24" s="17" t="s">
        <v>76</v>
      </c>
      <c r="W24" s="4" t="str">
        <f t="shared" si="8"/>
        <v>POT</v>
      </c>
      <c r="X24" s="10">
        <f t="shared" si="9"/>
        <v>0</v>
      </c>
      <c r="Y24" s="10">
        <f t="shared" si="5"/>
        <v>2</v>
      </c>
      <c r="Z24" s="10">
        <f t="shared" si="5"/>
        <v>2</v>
      </c>
      <c r="AA24" s="10">
        <f t="shared" si="5"/>
        <v>2</v>
      </c>
      <c r="AB24" s="10">
        <f t="shared" si="5"/>
        <v>2</v>
      </c>
      <c r="AC24" s="10">
        <f t="shared" si="5"/>
        <v>2</v>
      </c>
      <c r="AD24" s="10">
        <f t="shared" si="5"/>
        <v>2</v>
      </c>
      <c r="AE24" s="6">
        <f t="shared" si="5"/>
        <v>0</v>
      </c>
      <c r="AF24" s="1">
        <f t="shared" si="5"/>
        <v>0</v>
      </c>
      <c r="AG24" s="1">
        <f t="shared" si="6"/>
        <v>0</v>
      </c>
      <c r="AH24" s="1">
        <f t="shared" si="6"/>
        <v>0</v>
      </c>
      <c r="AI24" s="1">
        <f t="shared" si="6"/>
        <v>0</v>
      </c>
      <c r="AJ24" s="1">
        <f t="shared" si="6"/>
        <v>0</v>
      </c>
      <c r="AK24" s="1">
        <f t="shared" si="6"/>
        <v>0</v>
      </c>
      <c r="AL24" s="1">
        <f t="shared" si="6"/>
        <v>0</v>
      </c>
      <c r="AM24" s="2">
        <f t="shared" si="11"/>
        <v>0</v>
      </c>
      <c r="AN24" s="14" t="s">
        <v>79</v>
      </c>
      <c r="AO24">
        <v>14</v>
      </c>
      <c r="AP24" s="15">
        <f>AO24/16</f>
        <v>0.875</v>
      </c>
    </row>
    <row r="25" spans="1:42" x14ac:dyDescent="0.25">
      <c r="A25" t="s">
        <v>19</v>
      </c>
      <c r="B25" s="17" t="s">
        <v>77</v>
      </c>
      <c r="C25" s="23" t="s">
        <v>39</v>
      </c>
      <c r="D25" s="10">
        <v>0</v>
      </c>
      <c r="E25" s="5">
        <v>2</v>
      </c>
      <c r="F25" s="10">
        <v>2</v>
      </c>
      <c r="G25" s="5">
        <v>2</v>
      </c>
      <c r="H25" s="10">
        <v>2</v>
      </c>
      <c r="I25" s="5">
        <v>2</v>
      </c>
      <c r="J25" s="10">
        <v>2</v>
      </c>
      <c r="K25" s="6"/>
      <c r="L25" s="1">
        <v>0</v>
      </c>
      <c r="M25" s="1">
        <v>0</v>
      </c>
      <c r="N25" s="1">
        <v>0</v>
      </c>
      <c r="O25" s="11">
        <v>0</v>
      </c>
      <c r="P25" s="11">
        <v>0</v>
      </c>
      <c r="Q25" s="11">
        <v>0</v>
      </c>
      <c r="R25" s="11">
        <v>0</v>
      </c>
      <c r="S25" s="2">
        <f t="shared" si="7"/>
        <v>0</v>
      </c>
      <c r="U25" t="s">
        <v>19</v>
      </c>
      <c r="V25" s="17" t="s">
        <v>77</v>
      </c>
      <c r="W25" s="4" t="str">
        <f t="shared" si="8"/>
        <v>RAP</v>
      </c>
      <c r="X25" s="10">
        <f t="shared" si="9"/>
        <v>0</v>
      </c>
      <c r="Y25" s="10">
        <f t="shared" si="5"/>
        <v>2</v>
      </c>
      <c r="Z25" s="10">
        <f t="shared" si="5"/>
        <v>2</v>
      </c>
      <c r="AA25" s="10">
        <f t="shared" si="5"/>
        <v>2</v>
      </c>
      <c r="AB25" s="10">
        <f t="shared" si="5"/>
        <v>2</v>
      </c>
      <c r="AC25" s="10">
        <f t="shared" si="5"/>
        <v>2</v>
      </c>
      <c r="AD25" s="10">
        <f t="shared" si="5"/>
        <v>2</v>
      </c>
      <c r="AE25" s="6">
        <f t="shared" si="5"/>
        <v>0</v>
      </c>
      <c r="AF25" s="1">
        <f t="shared" si="5"/>
        <v>0</v>
      </c>
      <c r="AG25" s="1">
        <f t="shared" si="6"/>
        <v>0</v>
      </c>
      <c r="AH25" s="1">
        <f t="shared" si="6"/>
        <v>0</v>
      </c>
      <c r="AI25" s="1">
        <f t="shared" si="6"/>
        <v>0</v>
      </c>
      <c r="AJ25" s="1">
        <f t="shared" si="6"/>
        <v>0</v>
      </c>
      <c r="AK25" s="1">
        <f t="shared" si="6"/>
        <v>0</v>
      </c>
      <c r="AL25" s="1">
        <f t="shared" si="6"/>
        <v>0</v>
      </c>
      <c r="AM25" s="2">
        <f t="shared" si="11"/>
        <v>0</v>
      </c>
    </row>
    <row r="26" spans="1:42" x14ac:dyDescent="0.25">
      <c r="A26" t="s">
        <v>20</v>
      </c>
      <c r="B26" s="17" t="s">
        <v>77</v>
      </c>
      <c r="C26" s="23" t="s">
        <v>39</v>
      </c>
      <c r="D26" s="10">
        <v>0</v>
      </c>
      <c r="E26" s="5">
        <v>2</v>
      </c>
      <c r="F26" s="10">
        <v>2</v>
      </c>
      <c r="G26" s="5">
        <v>2</v>
      </c>
      <c r="H26" s="10">
        <v>2</v>
      </c>
      <c r="I26" s="5">
        <v>2</v>
      </c>
      <c r="J26" s="10">
        <v>2</v>
      </c>
      <c r="K26" s="6"/>
      <c r="L26" s="1">
        <v>0</v>
      </c>
      <c r="M26" s="1">
        <v>0</v>
      </c>
      <c r="N26" s="1">
        <v>0</v>
      </c>
      <c r="O26" s="11">
        <v>0</v>
      </c>
      <c r="P26" s="11">
        <v>0</v>
      </c>
      <c r="Q26" s="11">
        <v>0</v>
      </c>
      <c r="R26" s="11">
        <v>0</v>
      </c>
      <c r="S26" s="2">
        <f t="shared" ref="S26" si="12">SUM(L26:R26)</f>
        <v>0</v>
      </c>
      <c r="U26" t="s">
        <v>19</v>
      </c>
      <c r="V26" s="17" t="s">
        <v>77</v>
      </c>
      <c r="W26" s="4" t="str">
        <f t="shared" ref="W26" si="13">C26</f>
        <v>RAP</v>
      </c>
      <c r="X26" s="10">
        <f t="shared" ref="X26" si="14">D26</f>
        <v>0</v>
      </c>
      <c r="Y26" s="10">
        <f t="shared" ref="Y26" si="15">E26</f>
        <v>2</v>
      </c>
      <c r="Z26" s="10">
        <f t="shared" ref="Z26" si="16">F26</f>
        <v>2</v>
      </c>
      <c r="AA26" s="10">
        <f t="shared" ref="AA26" si="17">G26</f>
        <v>2</v>
      </c>
      <c r="AB26" s="10">
        <f t="shared" ref="AB26" si="18">H26</f>
        <v>2</v>
      </c>
      <c r="AC26" s="10">
        <f t="shared" ref="AC26" si="19">I26</f>
        <v>2</v>
      </c>
      <c r="AD26" s="10">
        <f t="shared" ref="AD26" si="20">J26</f>
        <v>2</v>
      </c>
      <c r="AE26" s="6">
        <f t="shared" ref="AE26" si="21">K26</f>
        <v>0</v>
      </c>
      <c r="AF26" s="1">
        <f t="shared" ref="AF26" si="22">L26</f>
        <v>0</v>
      </c>
      <c r="AG26" s="1">
        <f t="shared" ref="AG26" si="23">M26</f>
        <v>0</v>
      </c>
      <c r="AH26" s="1">
        <f t="shared" ref="AH26" si="24">N26</f>
        <v>0</v>
      </c>
      <c r="AI26" s="1">
        <f t="shared" ref="AI26" si="25">O26</f>
        <v>0</v>
      </c>
      <c r="AJ26" s="1">
        <f t="shared" ref="AJ26" si="26">P26</f>
        <v>0</v>
      </c>
      <c r="AK26" s="1">
        <f t="shared" ref="AK26" si="27">Q26</f>
        <v>0</v>
      </c>
      <c r="AL26" s="1">
        <f t="shared" ref="AL26" si="28">R26</f>
        <v>0</v>
      </c>
      <c r="AM26" s="2">
        <f t="shared" ref="AM26" si="29">SUM(AF26:AL26)</f>
        <v>0</v>
      </c>
    </row>
    <row r="27" spans="1:42" x14ac:dyDescent="0.25">
      <c r="A27" t="s">
        <v>21</v>
      </c>
      <c r="B27" s="17" t="s">
        <v>77</v>
      </c>
      <c r="C27" s="23" t="s">
        <v>39</v>
      </c>
      <c r="D27" s="10">
        <v>0</v>
      </c>
      <c r="E27" s="5">
        <v>2</v>
      </c>
      <c r="F27" s="10">
        <v>2</v>
      </c>
      <c r="G27" s="5">
        <v>2</v>
      </c>
      <c r="H27" s="10">
        <v>2</v>
      </c>
      <c r="I27" s="5">
        <v>2</v>
      </c>
      <c r="J27" s="10">
        <v>2</v>
      </c>
      <c r="K27" s="6"/>
      <c r="L27" s="1">
        <v>0</v>
      </c>
      <c r="M27" s="1">
        <v>0</v>
      </c>
      <c r="N27" s="1">
        <v>0</v>
      </c>
      <c r="O27" s="11">
        <v>0</v>
      </c>
      <c r="P27" s="11">
        <v>0</v>
      </c>
      <c r="Q27" s="11">
        <v>0</v>
      </c>
      <c r="R27" s="11">
        <v>0</v>
      </c>
      <c r="S27" s="2">
        <f t="shared" si="7"/>
        <v>0</v>
      </c>
      <c r="U27" t="s">
        <v>20</v>
      </c>
      <c r="V27" s="17" t="s">
        <v>77</v>
      </c>
      <c r="W27" s="4" t="str">
        <f t="shared" si="8"/>
        <v>RAP</v>
      </c>
      <c r="X27" s="10">
        <f t="shared" si="9"/>
        <v>0</v>
      </c>
      <c r="Y27" s="10">
        <f t="shared" si="5"/>
        <v>2</v>
      </c>
      <c r="Z27" s="10">
        <f t="shared" si="5"/>
        <v>2</v>
      </c>
      <c r="AA27" s="10">
        <f t="shared" si="5"/>
        <v>2</v>
      </c>
      <c r="AB27" s="10">
        <f t="shared" si="5"/>
        <v>2</v>
      </c>
      <c r="AC27" s="10">
        <f t="shared" si="5"/>
        <v>2</v>
      </c>
      <c r="AD27" s="10">
        <f t="shared" si="5"/>
        <v>2</v>
      </c>
      <c r="AE27" s="6">
        <f t="shared" si="5"/>
        <v>0</v>
      </c>
      <c r="AF27" s="1">
        <f t="shared" si="5"/>
        <v>0</v>
      </c>
      <c r="AG27" s="1">
        <f t="shared" si="6"/>
        <v>0</v>
      </c>
      <c r="AH27" s="1">
        <f t="shared" si="6"/>
        <v>0</v>
      </c>
      <c r="AI27" s="1">
        <f t="shared" si="6"/>
        <v>0</v>
      </c>
      <c r="AJ27" s="1">
        <f t="shared" si="6"/>
        <v>0</v>
      </c>
      <c r="AK27" s="1">
        <f t="shared" si="6"/>
        <v>0</v>
      </c>
      <c r="AL27" s="1">
        <f t="shared" si="6"/>
        <v>0</v>
      </c>
      <c r="AM27" s="2">
        <f t="shared" si="11"/>
        <v>0</v>
      </c>
    </row>
    <row r="28" spans="1:42" x14ac:dyDescent="0.25">
      <c r="A28" t="s">
        <v>59</v>
      </c>
      <c r="B28" s="17" t="s">
        <v>22</v>
      </c>
      <c r="C28" s="23" t="s">
        <v>39</v>
      </c>
      <c r="D28" s="10">
        <v>0</v>
      </c>
      <c r="E28" s="5">
        <v>2</v>
      </c>
      <c r="F28" s="10">
        <v>7</v>
      </c>
      <c r="G28" s="5">
        <v>4</v>
      </c>
      <c r="H28" s="10">
        <v>3</v>
      </c>
      <c r="I28" s="5">
        <v>3</v>
      </c>
      <c r="J28" s="10">
        <v>5</v>
      </c>
      <c r="K28" s="6"/>
      <c r="L28" s="1">
        <v>0</v>
      </c>
      <c r="M28" s="1">
        <v>0</v>
      </c>
      <c r="N28" s="1">
        <v>16</v>
      </c>
      <c r="O28" s="11">
        <v>3.5</v>
      </c>
      <c r="P28" s="11">
        <v>2</v>
      </c>
      <c r="Q28" s="11">
        <v>2</v>
      </c>
      <c r="R28" s="11">
        <v>3</v>
      </c>
      <c r="S28" s="2">
        <f t="shared" si="7"/>
        <v>26.5</v>
      </c>
      <c r="U28" t="s">
        <v>21</v>
      </c>
      <c r="V28" s="17" t="s">
        <v>22</v>
      </c>
      <c r="W28" s="4" t="str">
        <f t="shared" si="8"/>
        <v>RAP</v>
      </c>
      <c r="X28" s="10">
        <f t="shared" si="9"/>
        <v>0</v>
      </c>
      <c r="Y28" s="10">
        <f t="shared" si="5"/>
        <v>2</v>
      </c>
      <c r="Z28" s="10">
        <f t="shared" si="5"/>
        <v>7</v>
      </c>
      <c r="AA28" s="10">
        <f t="shared" si="5"/>
        <v>4</v>
      </c>
      <c r="AB28" s="10">
        <f t="shared" si="5"/>
        <v>3</v>
      </c>
      <c r="AC28" s="10">
        <v>7</v>
      </c>
      <c r="AD28" s="10">
        <f t="shared" si="5"/>
        <v>5</v>
      </c>
      <c r="AE28" s="6">
        <f t="shared" si="5"/>
        <v>0</v>
      </c>
      <c r="AF28" s="1">
        <f t="shared" si="5"/>
        <v>0</v>
      </c>
      <c r="AG28" s="1">
        <f t="shared" si="6"/>
        <v>0</v>
      </c>
      <c r="AH28" s="1">
        <f t="shared" si="6"/>
        <v>16</v>
      </c>
      <c r="AI28" s="1">
        <f t="shared" si="6"/>
        <v>3.5</v>
      </c>
      <c r="AJ28" s="1">
        <f t="shared" si="6"/>
        <v>2</v>
      </c>
      <c r="AK28" s="1">
        <v>16</v>
      </c>
      <c r="AL28" s="1">
        <f t="shared" si="6"/>
        <v>3</v>
      </c>
      <c r="AM28" s="2">
        <f t="shared" si="11"/>
        <v>40.5</v>
      </c>
    </row>
    <row r="29" spans="1:42" x14ac:dyDescent="0.25">
      <c r="A29" t="s">
        <v>23</v>
      </c>
      <c r="B29" s="17" t="s">
        <v>22</v>
      </c>
      <c r="C29" s="23" t="s">
        <v>42</v>
      </c>
      <c r="D29" s="10">
        <v>0</v>
      </c>
      <c r="E29" s="5">
        <v>3</v>
      </c>
      <c r="F29" s="10">
        <v>3</v>
      </c>
      <c r="G29" s="5">
        <v>4</v>
      </c>
      <c r="H29" s="10">
        <v>4</v>
      </c>
      <c r="I29" s="5">
        <v>5</v>
      </c>
      <c r="J29" s="10">
        <v>5</v>
      </c>
      <c r="K29" s="6"/>
      <c r="L29" s="1">
        <v>0</v>
      </c>
      <c r="M29" s="1">
        <v>3</v>
      </c>
      <c r="N29" s="1">
        <v>3</v>
      </c>
      <c r="O29" s="11">
        <v>3.5</v>
      </c>
      <c r="P29" s="11">
        <v>4</v>
      </c>
      <c r="Q29" s="11">
        <v>8</v>
      </c>
      <c r="R29" s="11">
        <v>3</v>
      </c>
      <c r="S29" s="2">
        <f t="shared" si="7"/>
        <v>24.5</v>
      </c>
      <c r="U29" t="s">
        <v>21</v>
      </c>
      <c r="V29" s="17" t="s">
        <v>22</v>
      </c>
      <c r="W29" s="4" t="str">
        <f t="shared" si="8"/>
        <v>IMP</v>
      </c>
      <c r="X29" s="10">
        <f t="shared" si="9"/>
        <v>0</v>
      </c>
      <c r="Y29" s="10">
        <f t="shared" si="5"/>
        <v>3</v>
      </c>
      <c r="Z29" s="10">
        <f t="shared" si="5"/>
        <v>3</v>
      </c>
      <c r="AA29" s="10">
        <f t="shared" si="5"/>
        <v>4</v>
      </c>
      <c r="AB29" s="10">
        <f t="shared" si="5"/>
        <v>4</v>
      </c>
      <c r="AC29" s="10">
        <f>8+1/6</f>
        <v>8.1666666666666661</v>
      </c>
      <c r="AD29" s="10">
        <f t="shared" si="5"/>
        <v>5</v>
      </c>
      <c r="AE29" s="6">
        <f t="shared" si="5"/>
        <v>0</v>
      </c>
      <c r="AF29" s="1">
        <f t="shared" si="5"/>
        <v>0</v>
      </c>
      <c r="AG29" s="1">
        <f t="shared" si="6"/>
        <v>3</v>
      </c>
      <c r="AH29" s="1">
        <f t="shared" si="6"/>
        <v>3</v>
      </c>
      <c r="AI29" s="1">
        <f t="shared" si="6"/>
        <v>3.5</v>
      </c>
      <c r="AJ29" s="1">
        <f t="shared" si="6"/>
        <v>4</v>
      </c>
      <c r="AK29" s="1">
        <v>22</v>
      </c>
      <c r="AL29" s="1">
        <f t="shared" si="6"/>
        <v>3</v>
      </c>
      <c r="AM29" s="2">
        <f t="shared" si="11"/>
        <v>38.5</v>
      </c>
    </row>
    <row r="30" spans="1:42" x14ac:dyDescent="0.25">
      <c r="A30" t="s">
        <v>24</v>
      </c>
      <c r="B30" s="17" t="s">
        <v>22</v>
      </c>
      <c r="C30" s="23"/>
      <c r="D30" s="10">
        <v>0</v>
      </c>
      <c r="E30" s="5">
        <v>3</v>
      </c>
      <c r="F30" s="10">
        <v>6</v>
      </c>
      <c r="G30" s="5">
        <v>4</v>
      </c>
      <c r="H30" s="10">
        <v>5</v>
      </c>
      <c r="I30" s="5">
        <v>4</v>
      </c>
      <c r="J30" s="10">
        <v>5</v>
      </c>
      <c r="K30" s="6"/>
      <c r="L30" s="1">
        <v>0</v>
      </c>
      <c r="M30" s="1">
        <v>3</v>
      </c>
      <c r="N30" s="1">
        <v>12</v>
      </c>
      <c r="O30" s="11">
        <v>3.5</v>
      </c>
      <c r="P30" s="11">
        <v>7</v>
      </c>
      <c r="Q30" s="11">
        <v>5</v>
      </c>
      <c r="R30" s="11">
        <v>3</v>
      </c>
      <c r="S30" s="2">
        <f t="shared" si="7"/>
        <v>33.5</v>
      </c>
      <c r="U30" t="s">
        <v>23</v>
      </c>
      <c r="V30" s="17" t="s">
        <v>22</v>
      </c>
      <c r="W30" s="4"/>
      <c r="X30" s="10">
        <f t="shared" si="9"/>
        <v>0</v>
      </c>
      <c r="Y30" s="10">
        <f t="shared" si="5"/>
        <v>3</v>
      </c>
      <c r="Z30" s="10">
        <f t="shared" si="5"/>
        <v>6</v>
      </c>
      <c r="AA30" s="10">
        <f t="shared" si="5"/>
        <v>4</v>
      </c>
      <c r="AB30" s="10">
        <f t="shared" si="5"/>
        <v>5</v>
      </c>
      <c r="AC30" s="10">
        <f>7+3/5</f>
        <v>7.6</v>
      </c>
      <c r="AD30" s="10">
        <f t="shared" si="5"/>
        <v>5</v>
      </c>
      <c r="AE30" s="6">
        <f t="shared" si="5"/>
        <v>0</v>
      </c>
      <c r="AF30" s="1">
        <f t="shared" si="5"/>
        <v>0</v>
      </c>
      <c r="AG30" s="1">
        <f t="shared" si="6"/>
        <v>3</v>
      </c>
      <c r="AH30" s="1">
        <f t="shared" si="6"/>
        <v>12</v>
      </c>
      <c r="AI30" s="1">
        <f t="shared" si="6"/>
        <v>3.5</v>
      </c>
      <c r="AJ30" s="1">
        <f t="shared" si="6"/>
        <v>7</v>
      </c>
      <c r="AK30" s="1">
        <v>19</v>
      </c>
      <c r="AL30" s="1">
        <f t="shared" si="6"/>
        <v>3</v>
      </c>
      <c r="AM30" s="2">
        <f t="shared" si="11"/>
        <v>47.5</v>
      </c>
    </row>
    <row r="31" spans="1:42" x14ac:dyDescent="0.25">
      <c r="A31" t="s">
        <v>26</v>
      </c>
      <c r="B31" s="17" t="s">
        <v>25</v>
      </c>
      <c r="C31" s="23" t="s">
        <v>39</v>
      </c>
      <c r="D31" s="10">
        <v>0</v>
      </c>
      <c r="E31" s="5">
        <v>2</v>
      </c>
      <c r="F31" s="10">
        <v>2</v>
      </c>
      <c r="G31" s="5">
        <v>2</v>
      </c>
      <c r="H31" s="10">
        <v>2</v>
      </c>
      <c r="I31" s="5">
        <v>2</v>
      </c>
      <c r="J31" s="10">
        <v>2</v>
      </c>
      <c r="K31" s="6"/>
      <c r="L31" s="1">
        <v>0</v>
      </c>
      <c r="M31" s="1">
        <v>0</v>
      </c>
      <c r="N31" s="1">
        <v>0</v>
      </c>
      <c r="O31" s="11">
        <v>0</v>
      </c>
      <c r="P31" s="11">
        <v>0</v>
      </c>
      <c r="Q31" s="11">
        <v>0</v>
      </c>
      <c r="R31" s="11">
        <v>0</v>
      </c>
      <c r="S31" s="2">
        <f>SUM(L31:R31)</f>
        <v>0</v>
      </c>
      <c r="U31" t="s">
        <v>24</v>
      </c>
      <c r="V31" s="17" t="s">
        <v>25</v>
      </c>
      <c r="W31" s="4" t="str">
        <f t="shared" si="8"/>
        <v>RAP</v>
      </c>
      <c r="X31" s="10">
        <f t="shared" si="9"/>
        <v>0</v>
      </c>
      <c r="Y31" s="10">
        <f t="shared" si="5"/>
        <v>2</v>
      </c>
      <c r="Z31" s="10">
        <f t="shared" si="5"/>
        <v>2</v>
      </c>
      <c r="AA31" s="10">
        <f t="shared" si="5"/>
        <v>2</v>
      </c>
      <c r="AB31" s="10">
        <f t="shared" si="5"/>
        <v>2</v>
      </c>
      <c r="AC31" s="10">
        <f t="shared" si="5"/>
        <v>2</v>
      </c>
      <c r="AD31" s="10">
        <f t="shared" si="5"/>
        <v>2</v>
      </c>
      <c r="AE31" s="6">
        <f t="shared" si="5"/>
        <v>0</v>
      </c>
      <c r="AF31" s="1">
        <f t="shared" si="5"/>
        <v>0</v>
      </c>
      <c r="AG31" s="1">
        <f t="shared" si="6"/>
        <v>0</v>
      </c>
      <c r="AH31" s="1">
        <f t="shared" si="6"/>
        <v>0</v>
      </c>
      <c r="AI31" s="1">
        <f t="shared" si="6"/>
        <v>0</v>
      </c>
      <c r="AJ31" s="1">
        <f t="shared" si="6"/>
        <v>0</v>
      </c>
      <c r="AK31" s="1">
        <f t="shared" si="6"/>
        <v>0</v>
      </c>
      <c r="AL31" s="1">
        <f t="shared" si="6"/>
        <v>0</v>
      </c>
      <c r="AM31" s="2">
        <f>SUM(AF31:AL31)</f>
        <v>0</v>
      </c>
    </row>
    <row r="32" spans="1:42" x14ac:dyDescent="0.25">
      <c r="A32" t="s">
        <v>27</v>
      </c>
      <c r="B32" s="17" t="s">
        <v>25</v>
      </c>
      <c r="C32" s="23" t="s">
        <v>39</v>
      </c>
      <c r="D32" s="10">
        <v>0</v>
      </c>
      <c r="E32" s="5">
        <v>2</v>
      </c>
      <c r="F32" s="10">
        <v>2</v>
      </c>
      <c r="G32" s="5">
        <v>2</v>
      </c>
      <c r="H32" s="10">
        <v>2</v>
      </c>
      <c r="I32" s="5">
        <v>2</v>
      </c>
      <c r="J32" s="10">
        <v>2</v>
      </c>
      <c r="K32" s="6"/>
      <c r="L32" s="1">
        <v>0</v>
      </c>
      <c r="M32" s="1">
        <v>0</v>
      </c>
      <c r="N32" s="1">
        <v>0</v>
      </c>
      <c r="O32" s="11">
        <v>0</v>
      </c>
      <c r="P32" s="11">
        <v>0</v>
      </c>
      <c r="Q32" s="11">
        <v>0</v>
      </c>
      <c r="R32" s="11">
        <v>0</v>
      </c>
      <c r="S32" s="2">
        <f>SUM(L32:R32)</f>
        <v>0</v>
      </c>
      <c r="U32" t="s">
        <v>26</v>
      </c>
      <c r="V32" s="17" t="s">
        <v>25</v>
      </c>
      <c r="W32" s="4" t="str">
        <f t="shared" si="8"/>
        <v>RAP</v>
      </c>
      <c r="X32" s="10">
        <f t="shared" si="9"/>
        <v>0</v>
      </c>
      <c r="Y32" s="10">
        <f t="shared" si="5"/>
        <v>2</v>
      </c>
      <c r="Z32" s="10">
        <f t="shared" si="5"/>
        <v>2</v>
      </c>
      <c r="AA32" s="10">
        <f t="shared" si="5"/>
        <v>2</v>
      </c>
      <c r="AB32" s="10">
        <f t="shared" si="5"/>
        <v>2</v>
      </c>
      <c r="AC32" s="10">
        <f t="shared" si="5"/>
        <v>2</v>
      </c>
      <c r="AD32" s="10">
        <f t="shared" si="5"/>
        <v>2</v>
      </c>
      <c r="AE32" s="6">
        <f t="shared" si="5"/>
        <v>0</v>
      </c>
      <c r="AF32" s="1">
        <f t="shared" si="5"/>
        <v>0</v>
      </c>
      <c r="AG32" s="1">
        <f t="shared" si="6"/>
        <v>0</v>
      </c>
      <c r="AH32" s="1">
        <f t="shared" si="6"/>
        <v>0</v>
      </c>
      <c r="AI32" s="1">
        <f t="shared" si="6"/>
        <v>0</v>
      </c>
      <c r="AJ32" s="1">
        <f t="shared" si="6"/>
        <v>0</v>
      </c>
      <c r="AK32" s="1">
        <f t="shared" si="6"/>
        <v>0</v>
      </c>
      <c r="AL32" s="1">
        <f t="shared" si="6"/>
        <v>0</v>
      </c>
      <c r="AM32" s="2">
        <f>SUM(AF32:AL32)</f>
        <v>0</v>
      </c>
    </row>
    <row r="33" spans="1:42" x14ac:dyDescent="0.25">
      <c r="A33" t="s">
        <v>28</v>
      </c>
      <c r="B33" s="17" t="s">
        <v>25</v>
      </c>
      <c r="C33" s="24" t="s">
        <v>43</v>
      </c>
      <c r="D33" s="10">
        <v>0</v>
      </c>
      <c r="E33" s="5">
        <v>2</v>
      </c>
      <c r="F33" s="10">
        <v>2</v>
      </c>
      <c r="G33" s="5">
        <v>2</v>
      </c>
      <c r="H33" s="10">
        <v>2</v>
      </c>
      <c r="I33" s="5">
        <v>2</v>
      </c>
      <c r="J33" s="10">
        <v>2</v>
      </c>
      <c r="K33" s="6"/>
      <c r="L33" s="1">
        <v>0</v>
      </c>
      <c r="M33" s="1">
        <v>0</v>
      </c>
      <c r="N33" s="1">
        <v>0</v>
      </c>
      <c r="O33" s="11">
        <v>0</v>
      </c>
      <c r="P33" s="11">
        <v>0</v>
      </c>
      <c r="Q33" s="11">
        <v>0</v>
      </c>
      <c r="R33" s="11">
        <v>0</v>
      </c>
      <c r="S33" s="2">
        <f t="shared" ref="S33" si="30">SUM(L33:R33)</f>
        <v>0</v>
      </c>
      <c r="U33" t="s">
        <v>27</v>
      </c>
      <c r="V33" s="17" t="s">
        <v>25</v>
      </c>
      <c r="W33" s="4" t="str">
        <f t="shared" si="8"/>
        <v>POT</v>
      </c>
      <c r="X33" s="10">
        <f t="shared" si="9"/>
        <v>0</v>
      </c>
      <c r="Y33" s="10">
        <f t="shared" si="5"/>
        <v>2</v>
      </c>
      <c r="Z33" s="10">
        <f t="shared" si="5"/>
        <v>2</v>
      </c>
      <c r="AA33" s="10">
        <f t="shared" si="5"/>
        <v>2</v>
      </c>
      <c r="AB33" s="10">
        <f t="shared" si="5"/>
        <v>2</v>
      </c>
      <c r="AC33" s="10">
        <f t="shared" si="5"/>
        <v>2</v>
      </c>
      <c r="AD33" s="10">
        <f t="shared" si="5"/>
        <v>2</v>
      </c>
      <c r="AE33" s="6">
        <f t="shared" si="5"/>
        <v>0</v>
      </c>
      <c r="AF33" s="1">
        <f t="shared" si="5"/>
        <v>0</v>
      </c>
      <c r="AG33" s="1">
        <f t="shared" si="6"/>
        <v>0</v>
      </c>
      <c r="AH33" s="1">
        <f t="shared" si="6"/>
        <v>0</v>
      </c>
      <c r="AI33" s="1">
        <f t="shared" si="6"/>
        <v>0</v>
      </c>
      <c r="AJ33" s="1">
        <f t="shared" si="6"/>
        <v>0</v>
      </c>
      <c r="AK33" s="1">
        <f t="shared" si="6"/>
        <v>0</v>
      </c>
      <c r="AL33" s="1">
        <f t="shared" si="6"/>
        <v>0</v>
      </c>
      <c r="AM33" s="2">
        <f t="shared" ref="AM33" si="31">SUM(AF33:AL33)</f>
        <v>0</v>
      </c>
    </row>
    <row r="34" spans="1:42" x14ac:dyDescent="0.25">
      <c r="K34" s="13">
        <f>SUM(K36:K50)</f>
        <v>0</v>
      </c>
      <c r="AE34" s="13">
        <f>SUM(AE36:AE50)</f>
        <v>0</v>
      </c>
    </row>
    <row r="35" spans="1:42" x14ac:dyDescent="0.25">
      <c r="A35" s="3" t="s">
        <v>1</v>
      </c>
      <c r="B35" s="3" t="s">
        <v>2</v>
      </c>
      <c r="C35" s="3" t="s">
        <v>3</v>
      </c>
      <c r="D35" s="3" t="s">
        <v>4</v>
      </c>
      <c r="E35" s="3" t="s">
        <v>5</v>
      </c>
      <c r="F35" s="3" t="s">
        <v>6</v>
      </c>
      <c r="G35" s="3" t="s">
        <v>7</v>
      </c>
      <c r="H35" s="3" t="s">
        <v>8</v>
      </c>
      <c r="I35" s="3" t="s">
        <v>9</v>
      </c>
      <c r="J35" s="3" t="s">
        <v>10</v>
      </c>
      <c r="K35" s="3" t="s">
        <v>11</v>
      </c>
      <c r="L35" s="3" t="s">
        <v>29</v>
      </c>
      <c r="M35" s="3" t="s">
        <v>30</v>
      </c>
      <c r="N35" s="3" t="s">
        <v>31</v>
      </c>
      <c r="O35" s="3" t="s">
        <v>32</v>
      </c>
      <c r="P35" s="3" t="s">
        <v>33</v>
      </c>
      <c r="Q35" s="3" t="s">
        <v>34</v>
      </c>
      <c r="R35" s="3" t="s">
        <v>35</v>
      </c>
      <c r="S35" s="3" t="s">
        <v>36</v>
      </c>
      <c r="U35" s="3" t="s">
        <v>1</v>
      </c>
      <c r="V35" s="3" t="s">
        <v>2</v>
      </c>
      <c r="W35" s="3" t="s">
        <v>3</v>
      </c>
      <c r="X35" s="3" t="s">
        <v>4</v>
      </c>
      <c r="Y35" s="3" t="s">
        <v>5</v>
      </c>
      <c r="Z35" s="3" t="s">
        <v>6</v>
      </c>
      <c r="AA35" s="3" t="s">
        <v>7</v>
      </c>
      <c r="AB35" s="3" t="s">
        <v>8</v>
      </c>
      <c r="AC35" s="3" t="s">
        <v>9</v>
      </c>
      <c r="AD35" s="3" t="s">
        <v>10</v>
      </c>
      <c r="AE35" s="3" t="s">
        <v>11</v>
      </c>
      <c r="AF35" s="3" t="s">
        <v>29</v>
      </c>
      <c r="AG35" s="3" t="s">
        <v>30</v>
      </c>
      <c r="AH35" s="3" t="s">
        <v>31</v>
      </c>
      <c r="AI35" s="3" t="s">
        <v>32</v>
      </c>
      <c r="AJ35" s="3" t="s">
        <v>33</v>
      </c>
      <c r="AK35" s="3" t="s">
        <v>34</v>
      </c>
      <c r="AL35" s="3" t="s">
        <v>35</v>
      </c>
      <c r="AM35" s="3" t="s">
        <v>36</v>
      </c>
    </row>
    <row r="36" spans="1:42" x14ac:dyDescent="0.25">
      <c r="A36" t="s">
        <v>12</v>
      </c>
      <c r="B36" s="17" t="s">
        <v>13</v>
      </c>
      <c r="C36" s="4">
        <f>C19</f>
        <v>0</v>
      </c>
      <c r="D36" s="10">
        <f t="shared" ref="D36:R36" si="32">X19</f>
        <v>2</v>
      </c>
      <c r="E36" s="10">
        <f t="shared" si="32"/>
        <v>2</v>
      </c>
      <c r="F36" s="10">
        <f t="shared" si="32"/>
        <v>0</v>
      </c>
      <c r="G36" s="10">
        <f t="shared" si="32"/>
        <v>0</v>
      </c>
      <c r="H36" s="10">
        <f t="shared" si="32"/>
        <v>0</v>
      </c>
      <c r="I36" s="10">
        <f t="shared" si="32"/>
        <v>0</v>
      </c>
      <c r="J36" s="10">
        <f t="shared" si="32"/>
        <v>2</v>
      </c>
      <c r="K36" s="6">
        <f t="shared" si="32"/>
        <v>0</v>
      </c>
      <c r="L36" s="1">
        <f t="shared" si="32"/>
        <v>0</v>
      </c>
      <c r="M36" s="1">
        <f t="shared" si="32"/>
        <v>0</v>
      </c>
      <c r="N36" s="1">
        <f t="shared" si="32"/>
        <v>0</v>
      </c>
      <c r="O36" s="1">
        <f t="shared" si="32"/>
        <v>0</v>
      </c>
      <c r="P36" s="1">
        <f t="shared" si="32"/>
        <v>0</v>
      </c>
      <c r="Q36" s="1">
        <f t="shared" si="32"/>
        <v>0</v>
      </c>
      <c r="R36" s="1">
        <f t="shared" si="32"/>
        <v>0</v>
      </c>
      <c r="S36" s="2">
        <f>SUM(L36:R36)</f>
        <v>0</v>
      </c>
      <c r="U36" t="s">
        <v>12</v>
      </c>
      <c r="V36" s="17" t="s">
        <v>13</v>
      </c>
      <c r="W36" s="4">
        <f>W19</f>
        <v>0</v>
      </c>
      <c r="X36" s="10">
        <f>D36</f>
        <v>2</v>
      </c>
      <c r="Y36" s="10">
        <f t="shared" ref="Y36:AF50" si="33">E36</f>
        <v>2</v>
      </c>
      <c r="Z36" s="10">
        <f t="shared" si="33"/>
        <v>0</v>
      </c>
      <c r="AA36" s="10">
        <f t="shared" si="33"/>
        <v>0</v>
      </c>
      <c r="AB36" s="10">
        <f t="shared" si="33"/>
        <v>0</v>
      </c>
      <c r="AC36" s="10">
        <f t="shared" si="33"/>
        <v>0</v>
      </c>
      <c r="AD36" s="10">
        <f t="shared" si="33"/>
        <v>2</v>
      </c>
      <c r="AE36" s="6">
        <f>K36</f>
        <v>0</v>
      </c>
      <c r="AF36" s="1">
        <f>L36</f>
        <v>0</v>
      </c>
      <c r="AG36" s="1">
        <f t="shared" ref="AG36:AL50" si="34">M36</f>
        <v>0</v>
      </c>
      <c r="AH36" s="1">
        <f t="shared" si="34"/>
        <v>0</v>
      </c>
      <c r="AI36" s="1">
        <f t="shared" si="34"/>
        <v>0</v>
      </c>
      <c r="AJ36" s="1">
        <f t="shared" si="34"/>
        <v>0</v>
      </c>
      <c r="AK36" s="1">
        <f t="shared" si="34"/>
        <v>0</v>
      </c>
      <c r="AL36" s="1">
        <f t="shared" si="34"/>
        <v>0</v>
      </c>
      <c r="AM36" s="2">
        <f>SUM(AF36:AL36)</f>
        <v>0</v>
      </c>
    </row>
    <row r="37" spans="1:42" x14ac:dyDescent="0.25">
      <c r="A37" t="s">
        <v>14</v>
      </c>
      <c r="B37" s="17" t="s">
        <v>46</v>
      </c>
      <c r="C37" s="22" t="str">
        <f>C20</f>
        <v>IMP</v>
      </c>
      <c r="D37" s="10">
        <f t="shared" ref="D37:D42" si="35">X20</f>
        <v>0</v>
      </c>
      <c r="E37" s="10">
        <v>11</v>
      </c>
      <c r="F37" s="10">
        <f t="shared" ref="F37:F42" si="36">Z20</f>
        <v>2</v>
      </c>
      <c r="G37" s="10">
        <v>5</v>
      </c>
      <c r="H37" s="10">
        <v>5</v>
      </c>
      <c r="I37" s="10">
        <f t="shared" ref="I37:L42" si="37">AC20</f>
        <v>2</v>
      </c>
      <c r="J37" s="10">
        <f t="shared" si="37"/>
        <v>2</v>
      </c>
      <c r="K37" s="6">
        <f t="shared" si="37"/>
        <v>0</v>
      </c>
      <c r="L37" s="1">
        <f t="shared" si="37"/>
        <v>0</v>
      </c>
      <c r="M37" s="1">
        <v>46</v>
      </c>
      <c r="N37" s="1">
        <f t="shared" ref="N37:N42" si="38">AH20</f>
        <v>0</v>
      </c>
      <c r="O37" s="1">
        <v>5.5</v>
      </c>
      <c r="P37" s="1">
        <v>7</v>
      </c>
      <c r="Q37" s="1">
        <f t="shared" ref="Q37:R42" si="39">AK20</f>
        <v>0</v>
      </c>
      <c r="R37" s="1">
        <f t="shared" si="39"/>
        <v>0</v>
      </c>
      <c r="S37" s="2">
        <f t="shared" ref="S37" si="40">SUM(L37:R37)</f>
        <v>58.5</v>
      </c>
      <c r="U37" t="s">
        <v>14</v>
      </c>
      <c r="V37" s="17" t="s">
        <v>46</v>
      </c>
      <c r="W37" s="22" t="str">
        <f>W20</f>
        <v>IMP</v>
      </c>
      <c r="X37" s="10">
        <f t="shared" ref="X37:X50" si="41">D37</f>
        <v>0</v>
      </c>
      <c r="Y37" s="10">
        <f t="shared" si="33"/>
        <v>11</v>
      </c>
      <c r="Z37" s="10">
        <f t="shared" si="33"/>
        <v>2</v>
      </c>
      <c r="AA37" s="10">
        <f>14+2/9</f>
        <v>14.222222222222221</v>
      </c>
      <c r="AB37" s="10">
        <f t="shared" si="33"/>
        <v>5</v>
      </c>
      <c r="AC37" s="10">
        <f t="shared" si="33"/>
        <v>2</v>
      </c>
      <c r="AD37" s="10">
        <f t="shared" si="33"/>
        <v>2</v>
      </c>
      <c r="AE37" s="6">
        <f t="shared" si="33"/>
        <v>0</v>
      </c>
      <c r="AF37" s="1">
        <f t="shared" si="33"/>
        <v>0</v>
      </c>
      <c r="AG37" s="1">
        <f t="shared" si="34"/>
        <v>46</v>
      </c>
      <c r="AH37" s="1">
        <f t="shared" si="34"/>
        <v>0</v>
      </c>
      <c r="AI37" s="1">
        <f>O37+AO40</f>
        <v>48.5</v>
      </c>
      <c r="AJ37" s="1">
        <f t="shared" si="34"/>
        <v>7</v>
      </c>
      <c r="AK37" s="1">
        <f t="shared" si="34"/>
        <v>0</v>
      </c>
      <c r="AL37" s="1">
        <f t="shared" si="34"/>
        <v>0</v>
      </c>
      <c r="AM37" s="2">
        <f t="shared" ref="AM37" si="42">SUM(AF37:AL37)</f>
        <v>101.5</v>
      </c>
    </row>
    <row r="38" spans="1:42" x14ac:dyDescent="0.25">
      <c r="A38" t="s">
        <v>15</v>
      </c>
      <c r="B38" s="17" t="s">
        <v>46</v>
      </c>
      <c r="C38" s="22" t="str">
        <f t="shared" ref="C38:C50" si="43">C21</f>
        <v>IMP</v>
      </c>
      <c r="D38" s="10">
        <f t="shared" si="35"/>
        <v>0</v>
      </c>
      <c r="E38" s="10">
        <f>Y21</f>
        <v>2</v>
      </c>
      <c r="F38" s="10">
        <f t="shared" si="36"/>
        <v>2</v>
      </c>
      <c r="G38" s="10">
        <f t="shared" ref="G38:H42" si="44">AA21</f>
        <v>2</v>
      </c>
      <c r="H38" s="10">
        <f t="shared" si="44"/>
        <v>2</v>
      </c>
      <c r="I38" s="10">
        <f t="shared" si="37"/>
        <v>2</v>
      </c>
      <c r="J38" s="10">
        <f t="shared" si="37"/>
        <v>2</v>
      </c>
      <c r="K38" s="6">
        <f t="shared" si="37"/>
        <v>0</v>
      </c>
      <c r="L38" s="1">
        <f t="shared" si="37"/>
        <v>0</v>
      </c>
      <c r="M38" s="1">
        <f>AG21</f>
        <v>0</v>
      </c>
      <c r="N38" s="1">
        <f t="shared" si="38"/>
        <v>0</v>
      </c>
      <c r="O38" s="1">
        <f t="shared" ref="O38:P42" si="45">AI21</f>
        <v>0</v>
      </c>
      <c r="P38" s="1">
        <f t="shared" si="45"/>
        <v>0</v>
      </c>
      <c r="Q38" s="1">
        <f t="shared" si="39"/>
        <v>0</v>
      </c>
      <c r="R38" s="1">
        <f t="shared" si="39"/>
        <v>0</v>
      </c>
      <c r="S38" s="2">
        <f>SUM(L38:R38)</f>
        <v>0</v>
      </c>
      <c r="U38" t="s">
        <v>15</v>
      </c>
      <c r="V38" s="17" t="s">
        <v>46</v>
      </c>
      <c r="W38" s="22" t="str">
        <f t="shared" ref="W38:W50" si="46">W21</f>
        <v>IMP</v>
      </c>
      <c r="X38" s="10">
        <f t="shared" si="41"/>
        <v>0</v>
      </c>
      <c r="Y38" s="10">
        <f t="shared" si="33"/>
        <v>2</v>
      </c>
      <c r="Z38" s="10">
        <f t="shared" si="33"/>
        <v>2</v>
      </c>
      <c r="AA38" s="10">
        <f t="shared" si="33"/>
        <v>2</v>
      </c>
      <c r="AB38" s="10">
        <f t="shared" si="33"/>
        <v>2</v>
      </c>
      <c r="AC38" s="10">
        <f t="shared" si="33"/>
        <v>2</v>
      </c>
      <c r="AD38" s="10">
        <f t="shared" si="33"/>
        <v>2</v>
      </c>
      <c r="AE38" s="6">
        <f t="shared" si="33"/>
        <v>0</v>
      </c>
      <c r="AF38" s="1">
        <f t="shared" si="33"/>
        <v>0</v>
      </c>
      <c r="AG38" s="1">
        <f t="shared" si="34"/>
        <v>0</v>
      </c>
      <c r="AH38" s="1">
        <f t="shared" si="34"/>
        <v>0</v>
      </c>
      <c r="AI38" s="1">
        <f t="shared" si="34"/>
        <v>0</v>
      </c>
      <c r="AJ38" s="1">
        <f t="shared" si="34"/>
        <v>0</v>
      </c>
      <c r="AK38" s="1">
        <f t="shared" si="34"/>
        <v>0</v>
      </c>
      <c r="AL38" s="1">
        <f t="shared" si="34"/>
        <v>0</v>
      </c>
      <c r="AM38" s="2">
        <f>SUM(AF38:AL38)</f>
        <v>0</v>
      </c>
    </row>
    <row r="39" spans="1:42" x14ac:dyDescent="0.25">
      <c r="A39" t="s">
        <v>16</v>
      </c>
      <c r="B39" s="17" t="s">
        <v>37</v>
      </c>
      <c r="C39" s="22" t="str">
        <f t="shared" si="43"/>
        <v>IMP</v>
      </c>
      <c r="D39" s="10">
        <f t="shared" si="35"/>
        <v>0</v>
      </c>
      <c r="E39" s="10">
        <f>Y22</f>
        <v>2</v>
      </c>
      <c r="F39" s="10">
        <f t="shared" si="36"/>
        <v>2</v>
      </c>
      <c r="G39" s="10">
        <f t="shared" si="44"/>
        <v>2</v>
      </c>
      <c r="H39" s="10">
        <f t="shared" si="44"/>
        <v>2</v>
      </c>
      <c r="I39" s="10">
        <f t="shared" si="37"/>
        <v>2</v>
      </c>
      <c r="J39" s="10">
        <f t="shared" si="37"/>
        <v>2</v>
      </c>
      <c r="K39" s="6">
        <f t="shared" si="37"/>
        <v>0</v>
      </c>
      <c r="L39" s="1">
        <f t="shared" si="37"/>
        <v>0</v>
      </c>
      <c r="M39" s="1">
        <f>AG22</f>
        <v>0</v>
      </c>
      <c r="N39" s="1">
        <f t="shared" si="38"/>
        <v>0</v>
      </c>
      <c r="O39" s="1">
        <f t="shared" si="45"/>
        <v>0</v>
      </c>
      <c r="P39" s="1">
        <f t="shared" si="45"/>
        <v>0</v>
      </c>
      <c r="Q39" s="1">
        <f t="shared" si="39"/>
        <v>0</v>
      </c>
      <c r="R39" s="1">
        <f t="shared" si="39"/>
        <v>0</v>
      </c>
      <c r="S39" s="2">
        <f>SUM(L39:R39)</f>
        <v>0</v>
      </c>
      <c r="U39" t="s">
        <v>16</v>
      </c>
      <c r="V39" s="17" t="s">
        <v>37</v>
      </c>
      <c r="W39" s="22" t="str">
        <f t="shared" si="46"/>
        <v>IMP</v>
      </c>
      <c r="X39" s="10">
        <f t="shared" si="41"/>
        <v>0</v>
      </c>
      <c r="Y39" s="10">
        <f t="shared" si="33"/>
        <v>2</v>
      </c>
      <c r="Z39" s="10">
        <f t="shared" si="33"/>
        <v>2</v>
      </c>
      <c r="AA39" s="10">
        <f t="shared" si="33"/>
        <v>2</v>
      </c>
      <c r="AB39" s="10">
        <f t="shared" si="33"/>
        <v>2</v>
      </c>
      <c r="AC39" s="10">
        <f t="shared" si="33"/>
        <v>2</v>
      </c>
      <c r="AD39" s="10">
        <f t="shared" si="33"/>
        <v>2</v>
      </c>
      <c r="AE39" s="6">
        <f t="shared" si="33"/>
        <v>0</v>
      </c>
      <c r="AF39" s="1">
        <f t="shared" si="33"/>
        <v>0</v>
      </c>
      <c r="AG39" s="1">
        <f t="shared" si="34"/>
        <v>0</v>
      </c>
      <c r="AH39" s="1">
        <f t="shared" si="34"/>
        <v>0</v>
      </c>
      <c r="AI39" s="1">
        <f t="shared" si="34"/>
        <v>0</v>
      </c>
      <c r="AJ39" s="1">
        <f t="shared" si="34"/>
        <v>0</v>
      </c>
      <c r="AK39" s="1">
        <f t="shared" si="34"/>
        <v>0</v>
      </c>
      <c r="AL39" s="1">
        <f t="shared" si="34"/>
        <v>0</v>
      </c>
      <c r="AM39" s="2">
        <f>SUM(AF39:AL39)</f>
        <v>0</v>
      </c>
      <c r="AO39" t="s">
        <v>40</v>
      </c>
      <c r="AP39" t="s">
        <v>41</v>
      </c>
    </row>
    <row r="40" spans="1:42" x14ac:dyDescent="0.25">
      <c r="A40" t="s">
        <v>17</v>
      </c>
      <c r="B40" s="17" t="s">
        <v>76</v>
      </c>
      <c r="C40" s="22" t="str">
        <f t="shared" si="43"/>
        <v>IMP</v>
      </c>
      <c r="D40" s="10">
        <f t="shared" si="35"/>
        <v>0</v>
      </c>
      <c r="E40" s="10">
        <f>Y23</f>
        <v>2</v>
      </c>
      <c r="F40" s="10">
        <f t="shared" si="36"/>
        <v>2</v>
      </c>
      <c r="G40" s="10">
        <f t="shared" si="44"/>
        <v>2</v>
      </c>
      <c r="H40" s="10">
        <f t="shared" si="44"/>
        <v>2</v>
      </c>
      <c r="I40" s="10">
        <f t="shared" si="37"/>
        <v>2</v>
      </c>
      <c r="J40" s="10">
        <f t="shared" si="37"/>
        <v>2</v>
      </c>
      <c r="K40" s="6">
        <f t="shared" si="37"/>
        <v>0</v>
      </c>
      <c r="L40" s="1">
        <f t="shared" si="37"/>
        <v>0</v>
      </c>
      <c r="M40" s="1">
        <f>AG23</f>
        <v>0</v>
      </c>
      <c r="N40" s="1">
        <f t="shared" si="38"/>
        <v>0</v>
      </c>
      <c r="O40" s="1">
        <f t="shared" si="45"/>
        <v>0</v>
      </c>
      <c r="P40" s="1">
        <f t="shared" si="45"/>
        <v>0</v>
      </c>
      <c r="Q40" s="1">
        <f t="shared" si="39"/>
        <v>0</v>
      </c>
      <c r="R40" s="1">
        <f t="shared" si="39"/>
        <v>0</v>
      </c>
      <c r="S40" s="2">
        <f t="shared" ref="S40:S47" si="47">SUM(L40:R40)</f>
        <v>0</v>
      </c>
      <c r="U40" t="s">
        <v>17</v>
      </c>
      <c r="V40" s="17" t="s">
        <v>76</v>
      </c>
      <c r="W40" s="22" t="str">
        <f t="shared" si="46"/>
        <v>IMP</v>
      </c>
      <c r="X40" s="10">
        <f t="shared" si="41"/>
        <v>0</v>
      </c>
      <c r="Y40" s="10">
        <f t="shared" si="33"/>
        <v>2</v>
      </c>
      <c r="Z40" s="10">
        <f t="shared" si="33"/>
        <v>2</v>
      </c>
      <c r="AA40" s="10">
        <f t="shared" si="33"/>
        <v>2</v>
      </c>
      <c r="AB40" s="10">
        <f t="shared" si="33"/>
        <v>2</v>
      </c>
      <c r="AC40" s="10">
        <f t="shared" si="33"/>
        <v>2</v>
      </c>
      <c r="AD40" s="10">
        <f t="shared" si="33"/>
        <v>2</v>
      </c>
      <c r="AE40" s="6">
        <f t="shared" si="33"/>
        <v>0</v>
      </c>
      <c r="AF40" s="1">
        <f t="shared" si="33"/>
        <v>0</v>
      </c>
      <c r="AG40" s="1">
        <f t="shared" si="34"/>
        <v>0</v>
      </c>
      <c r="AH40" s="1">
        <f t="shared" si="34"/>
        <v>0</v>
      </c>
      <c r="AI40" s="1">
        <f t="shared" si="34"/>
        <v>0</v>
      </c>
      <c r="AJ40" s="1">
        <f t="shared" si="34"/>
        <v>0</v>
      </c>
      <c r="AK40" s="1">
        <f t="shared" si="34"/>
        <v>0</v>
      </c>
      <c r="AL40" s="1">
        <f t="shared" si="34"/>
        <v>0</v>
      </c>
      <c r="AM40" s="2">
        <f t="shared" ref="AM40:AM47" si="48">SUM(AF40:AL40)</f>
        <v>0</v>
      </c>
      <c r="AN40" s="14" t="s">
        <v>37</v>
      </c>
      <c r="AO40">
        <f>46.5-3.5</f>
        <v>43</v>
      </c>
      <c r="AP40" s="15">
        <f>AO40/16</f>
        <v>2.6875</v>
      </c>
    </row>
    <row r="41" spans="1:42" x14ac:dyDescent="0.25">
      <c r="A41" t="s">
        <v>18</v>
      </c>
      <c r="B41" s="17" t="s">
        <v>76</v>
      </c>
      <c r="C41" s="22" t="str">
        <f t="shared" si="43"/>
        <v>POT</v>
      </c>
      <c r="D41" s="10">
        <f t="shared" si="35"/>
        <v>0</v>
      </c>
      <c r="E41" s="10">
        <f>Y24</f>
        <v>2</v>
      </c>
      <c r="F41" s="10">
        <f t="shared" si="36"/>
        <v>2</v>
      </c>
      <c r="G41" s="10">
        <f t="shared" si="44"/>
        <v>2</v>
      </c>
      <c r="H41" s="10">
        <f t="shared" si="44"/>
        <v>2</v>
      </c>
      <c r="I41" s="10">
        <f t="shared" si="37"/>
        <v>2</v>
      </c>
      <c r="J41" s="10">
        <f t="shared" si="37"/>
        <v>2</v>
      </c>
      <c r="K41" s="6">
        <f t="shared" si="37"/>
        <v>0</v>
      </c>
      <c r="L41" s="1">
        <f t="shared" si="37"/>
        <v>0</v>
      </c>
      <c r="M41" s="1">
        <f>AG24</f>
        <v>0</v>
      </c>
      <c r="N41" s="1">
        <f t="shared" si="38"/>
        <v>0</v>
      </c>
      <c r="O41" s="1">
        <f t="shared" si="45"/>
        <v>0</v>
      </c>
      <c r="P41" s="1">
        <f t="shared" si="45"/>
        <v>0</v>
      </c>
      <c r="Q41" s="1">
        <f t="shared" si="39"/>
        <v>0</v>
      </c>
      <c r="R41" s="1">
        <f t="shared" si="39"/>
        <v>0</v>
      </c>
      <c r="S41" s="2">
        <f t="shared" si="47"/>
        <v>0</v>
      </c>
      <c r="U41" t="s">
        <v>18</v>
      </c>
      <c r="V41" s="17" t="s">
        <v>76</v>
      </c>
      <c r="W41" s="22" t="str">
        <f t="shared" si="46"/>
        <v>POT</v>
      </c>
      <c r="X41" s="10">
        <f t="shared" si="41"/>
        <v>0</v>
      </c>
      <c r="Y41" s="10">
        <f t="shared" si="33"/>
        <v>2</v>
      </c>
      <c r="Z41" s="10">
        <f t="shared" si="33"/>
        <v>2</v>
      </c>
      <c r="AA41" s="10">
        <f t="shared" si="33"/>
        <v>2</v>
      </c>
      <c r="AB41" s="10">
        <f t="shared" si="33"/>
        <v>2</v>
      </c>
      <c r="AC41" s="10">
        <f t="shared" si="33"/>
        <v>2</v>
      </c>
      <c r="AD41" s="10">
        <f t="shared" si="33"/>
        <v>2</v>
      </c>
      <c r="AE41" s="6">
        <f t="shared" si="33"/>
        <v>0</v>
      </c>
      <c r="AF41" s="1">
        <f t="shared" si="33"/>
        <v>0</v>
      </c>
      <c r="AG41" s="1">
        <f t="shared" si="34"/>
        <v>0</v>
      </c>
      <c r="AH41" s="1">
        <f t="shared" si="34"/>
        <v>0</v>
      </c>
      <c r="AI41" s="1">
        <f t="shared" si="34"/>
        <v>0</v>
      </c>
      <c r="AJ41" s="1">
        <f t="shared" si="34"/>
        <v>0</v>
      </c>
      <c r="AK41" s="1">
        <f t="shared" si="34"/>
        <v>0</v>
      </c>
      <c r="AL41" s="1">
        <f t="shared" si="34"/>
        <v>0</v>
      </c>
      <c r="AM41" s="2">
        <f t="shared" si="48"/>
        <v>0</v>
      </c>
    </row>
    <row r="42" spans="1:42" x14ac:dyDescent="0.25">
      <c r="A42" t="s">
        <v>19</v>
      </c>
      <c r="B42" s="17" t="s">
        <v>77</v>
      </c>
      <c r="C42" s="22" t="str">
        <f t="shared" si="43"/>
        <v>RAP</v>
      </c>
      <c r="D42" s="10">
        <f t="shared" si="35"/>
        <v>0</v>
      </c>
      <c r="E42" s="10">
        <f>Y25</f>
        <v>2</v>
      </c>
      <c r="F42" s="10">
        <f t="shared" si="36"/>
        <v>2</v>
      </c>
      <c r="G42" s="10">
        <f t="shared" si="44"/>
        <v>2</v>
      </c>
      <c r="H42" s="10">
        <f t="shared" si="44"/>
        <v>2</v>
      </c>
      <c r="I42" s="10">
        <f t="shared" si="37"/>
        <v>2</v>
      </c>
      <c r="J42" s="10">
        <f t="shared" si="37"/>
        <v>2</v>
      </c>
      <c r="K42" s="6">
        <f t="shared" si="37"/>
        <v>0</v>
      </c>
      <c r="L42" s="1">
        <f t="shared" si="37"/>
        <v>0</v>
      </c>
      <c r="M42" s="1">
        <f>AG25</f>
        <v>0</v>
      </c>
      <c r="N42" s="1">
        <f t="shared" si="38"/>
        <v>0</v>
      </c>
      <c r="O42" s="1">
        <f t="shared" si="45"/>
        <v>0</v>
      </c>
      <c r="P42" s="1">
        <f t="shared" si="45"/>
        <v>0</v>
      </c>
      <c r="Q42" s="1">
        <f t="shared" si="39"/>
        <v>0</v>
      </c>
      <c r="R42" s="1">
        <f t="shared" si="39"/>
        <v>0</v>
      </c>
      <c r="S42" s="2">
        <f t="shared" si="47"/>
        <v>0</v>
      </c>
      <c r="U42" t="s">
        <v>19</v>
      </c>
      <c r="V42" s="17" t="s">
        <v>77</v>
      </c>
      <c r="W42" s="22" t="str">
        <f t="shared" si="46"/>
        <v>RAP</v>
      </c>
      <c r="X42" s="10">
        <f t="shared" si="41"/>
        <v>0</v>
      </c>
      <c r="Y42" s="10">
        <f t="shared" si="33"/>
        <v>2</v>
      </c>
      <c r="Z42" s="10">
        <f t="shared" si="33"/>
        <v>2</v>
      </c>
      <c r="AA42" s="10">
        <f t="shared" si="33"/>
        <v>2</v>
      </c>
      <c r="AB42" s="10">
        <f t="shared" si="33"/>
        <v>2</v>
      </c>
      <c r="AC42" s="10">
        <f t="shared" si="33"/>
        <v>2</v>
      </c>
      <c r="AD42" s="10">
        <f t="shared" si="33"/>
        <v>2</v>
      </c>
      <c r="AE42" s="6">
        <f t="shared" si="33"/>
        <v>0</v>
      </c>
      <c r="AF42" s="1">
        <f t="shared" si="33"/>
        <v>0</v>
      </c>
      <c r="AG42" s="1">
        <f t="shared" si="34"/>
        <v>0</v>
      </c>
      <c r="AH42" s="1">
        <f t="shared" si="34"/>
        <v>0</v>
      </c>
      <c r="AI42" s="1">
        <f t="shared" si="34"/>
        <v>0</v>
      </c>
      <c r="AJ42" s="1">
        <f t="shared" si="34"/>
        <v>0</v>
      </c>
      <c r="AK42" s="1">
        <f t="shared" si="34"/>
        <v>0</v>
      </c>
      <c r="AL42" s="1">
        <f t="shared" si="34"/>
        <v>0</v>
      </c>
      <c r="AM42" s="2">
        <f t="shared" si="48"/>
        <v>0</v>
      </c>
    </row>
    <row r="43" spans="1:42" x14ac:dyDescent="0.25">
      <c r="A43" t="s">
        <v>20</v>
      </c>
      <c r="B43" s="17" t="s">
        <v>77</v>
      </c>
      <c r="C43" s="22" t="str">
        <f t="shared" si="43"/>
        <v>RAP</v>
      </c>
      <c r="D43" s="10">
        <f t="shared" ref="D43:R43" si="49">X27</f>
        <v>0</v>
      </c>
      <c r="E43" s="10">
        <f t="shared" si="49"/>
        <v>2</v>
      </c>
      <c r="F43" s="10">
        <f t="shared" si="49"/>
        <v>2</v>
      </c>
      <c r="G43" s="10">
        <f t="shared" si="49"/>
        <v>2</v>
      </c>
      <c r="H43" s="10">
        <f t="shared" si="49"/>
        <v>2</v>
      </c>
      <c r="I43" s="10">
        <f t="shared" si="49"/>
        <v>2</v>
      </c>
      <c r="J43" s="10">
        <f t="shared" si="49"/>
        <v>2</v>
      </c>
      <c r="K43" s="6">
        <f t="shared" si="49"/>
        <v>0</v>
      </c>
      <c r="L43" s="1">
        <f t="shared" si="49"/>
        <v>0</v>
      </c>
      <c r="M43" s="1">
        <f t="shared" si="49"/>
        <v>0</v>
      </c>
      <c r="N43" s="1">
        <f t="shared" si="49"/>
        <v>0</v>
      </c>
      <c r="O43" s="1">
        <f t="shared" si="49"/>
        <v>0</v>
      </c>
      <c r="P43" s="1">
        <f t="shared" si="49"/>
        <v>0</v>
      </c>
      <c r="Q43" s="1">
        <f t="shared" si="49"/>
        <v>0</v>
      </c>
      <c r="R43" s="1">
        <f t="shared" si="49"/>
        <v>0</v>
      </c>
      <c r="S43" s="2">
        <f t="shared" ref="S43" si="50">SUM(L43:R43)</f>
        <v>0</v>
      </c>
      <c r="U43" t="s">
        <v>19</v>
      </c>
      <c r="V43" s="17" t="s">
        <v>77</v>
      </c>
      <c r="W43" s="22" t="str">
        <f t="shared" si="46"/>
        <v>RAP</v>
      </c>
      <c r="X43" s="10">
        <f t="shared" ref="X43" si="51">D43</f>
        <v>0</v>
      </c>
      <c r="Y43" s="10">
        <f t="shared" ref="Y43" si="52">E43</f>
        <v>2</v>
      </c>
      <c r="Z43" s="10">
        <f t="shared" ref="Z43" si="53">F43</f>
        <v>2</v>
      </c>
      <c r="AA43" s="10">
        <f t="shared" ref="AA43" si="54">G43</f>
        <v>2</v>
      </c>
      <c r="AB43" s="10">
        <f t="shared" ref="AB43" si="55">H43</f>
        <v>2</v>
      </c>
      <c r="AC43" s="10">
        <f t="shared" ref="AC43" si="56">I43</f>
        <v>2</v>
      </c>
      <c r="AD43" s="10">
        <f t="shared" ref="AD43" si="57">J43</f>
        <v>2</v>
      </c>
      <c r="AE43" s="6">
        <f t="shared" ref="AE43" si="58">K43</f>
        <v>0</v>
      </c>
      <c r="AF43" s="1">
        <f t="shared" ref="AF43" si="59">L43</f>
        <v>0</v>
      </c>
      <c r="AG43" s="1">
        <f t="shared" ref="AG43" si="60">M43</f>
        <v>0</v>
      </c>
      <c r="AH43" s="1">
        <f t="shared" ref="AH43" si="61">N43</f>
        <v>0</v>
      </c>
      <c r="AI43" s="1">
        <f t="shared" ref="AI43" si="62">O43</f>
        <v>0</v>
      </c>
      <c r="AJ43" s="1">
        <f t="shared" ref="AJ43" si="63">P43</f>
        <v>0</v>
      </c>
      <c r="AK43" s="1">
        <f t="shared" ref="AK43" si="64">Q43</f>
        <v>0</v>
      </c>
      <c r="AL43" s="1">
        <f t="shared" ref="AL43" si="65">R43</f>
        <v>0</v>
      </c>
      <c r="AM43" s="2">
        <f t="shared" ref="AM43" si="66">SUM(AF43:AL43)</f>
        <v>0</v>
      </c>
    </row>
    <row r="44" spans="1:42" x14ac:dyDescent="0.25">
      <c r="A44" t="s">
        <v>21</v>
      </c>
      <c r="B44" s="17" t="s">
        <v>77</v>
      </c>
      <c r="C44" s="22" t="str">
        <f t="shared" si="43"/>
        <v>RAP</v>
      </c>
      <c r="D44" s="10">
        <f t="shared" ref="D44:R44" si="67">X27</f>
        <v>0</v>
      </c>
      <c r="E44" s="10">
        <f t="shared" si="67"/>
        <v>2</v>
      </c>
      <c r="F44" s="10">
        <f t="shared" si="67"/>
        <v>2</v>
      </c>
      <c r="G44" s="10">
        <f t="shared" si="67"/>
        <v>2</v>
      </c>
      <c r="H44" s="10">
        <f t="shared" si="67"/>
        <v>2</v>
      </c>
      <c r="I44" s="10">
        <f t="shared" si="67"/>
        <v>2</v>
      </c>
      <c r="J44" s="10">
        <f t="shared" si="67"/>
        <v>2</v>
      </c>
      <c r="K44" s="6">
        <f t="shared" si="67"/>
        <v>0</v>
      </c>
      <c r="L44" s="1">
        <f t="shared" si="67"/>
        <v>0</v>
      </c>
      <c r="M44" s="1">
        <f t="shared" si="67"/>
        <v>0</v>
      </c>
      <c r="N44" s="1">
        <f t="shared" si="67"/>
        <v>0</v>
      </c>
      <c r="O44" s="1">
        <f t="shared" si="67"/>
        <v>0</v>
      </c>
      <c r="P44" s="1">
        <f t="shared" si="67"/>
        <v>0</v>
      </c>
      <c r="Q44" s="1">
        <f t="shared" si="67"/>
        <v>0</v>
      </c>
      <c r="R44" s="1">
        <f t="shared" si="67"/>
        <v>0</v>
      </c>
      <c r="S44" s="2">
        <f t="shared" si="47"/>
        <v>0</v>
      </c>
      <c r="U44" t="s">
        <v>20</v>
      </c>
      <c r="V44" s="17" t="s">
        <v>77</v>
      </c>
      <c r="W44" s="22" t="str">
        <f t="shared" si="46"/>
        <v>RAP</v>
      </c>
      <c r="X44" s="10">
        <f t="shared" si="41"/>
        <v>0</v>
      </c>
      <c r="Y44" s="10">
        <f t="shared" si="33"/>
        <v>2</v>
      </c>
      <c r="Z44" s="10">
        <f t="shared" si="33"/>
        <v>2</v>
      </c>
      <c r="AA44" s="10">
        <f t="shared" si="33"/>
        <v>2</v>
      </c>
      <c r="AB44" s="10">
        <f t="shared" si="33"/>
        <v>2</v>
      </c>
      <c r="AC44" s="10">
        <f t="shared" si="33"/>
        <v>2</v>
      </c>
      <c r="AD44" s="10">
        <f t="shared" si="33"/>
        <v>2</v>
      </c>
      <c r="AE44" s="6">
        <f t="shared" si="33"/>
        <v>0</v>
      </c>
      <c r="AF44" s="1">
        <f t="shared" si="33"/>
        <v>0</v>
      </c>
      <c r="AG44" s="1">
        <f t="shared" si="34"/>
        <v>0</v>
      </c>
      <c r="AH44" s="1">
        <f t="shared" si="34"/>
        <v>0</v>
      </c>
      <c r="AI44" s="1">
        <f t="shared" si="34"/>
        <v>0</v>
      </c>
      <c r="AJ44" s="1">
        <f t="shared" si="34"/>
        <v>0</v>
      </c>
      <c r="AK44" s="1">
        <f t="shared" si="34"/>
        <v>0</v>
      </c>
      <c r="AL44" s="1">
        <f t="shared" si="34"/>
        <v>0</v>
      </c>
      <c r="AM44" s="2">
        <f t="shared" si="48"/>
        <v>0</v>
      </c>
    </row>
    <row r="45" spans="1:42" x14ac:dyDescent="0.25">
      <c r="A45" t="s">
        <v>59</v>
      </c>
      <c r="B45" s="17" t="s">
        <v>22</v>
      </c>
      <c r="C45" s="22" t="str">
        <f t="shared" si="43"/>
        <v>RAP</v>
      </c>
      <c r="D45" s="10">
        <f t="shared" ref="D45:I50" si="68">X28</f>
        <v>0</v>
      </c>
      <c r="E45" s="10">
        <f t="shared" si="68"/>
        <v>2</v>
      </c>
      <c r="F45" s="10">
        <f t="shared" si="68"/>
        <v>7</v>
      </c>
      <c r="G45" s="10">
        <f t="shared" si="68"/>
        <v>4</v>
      </c>
      <c r="H45" s="10">
        <f t="shared" si="68"/>
        <v>3</v>
      </c>
      <c r="I45" s="10">
        <f t="shared" si="68"/>
        <v>7</v>
      </c>
      <c r="J45" s="10">
        <v>2</v>
      </c>
      <c r="K45" s="6">
        <f t="shared" ref="K45:Q50" si="69">AE28</f>
        <v>0</v>
      </c>
      <c r="L45" s="1">
        <f t="shared" si="69"/>
        <v>0</v>
      </c>
      <c r="M45" s="1">
        <f t="shared" si="69"/>
        <v>0</v>
      </c>
      <c r="N45" s="1">
        <f t="shared" si="69"/>
        <v>16</v>
      </c>
      <c r="O45" s="1">
        <f t="shared" si="69"/>
        <v>3.5</v>
      </c>
      <c r="P45" s="1">
        <f t="shared" si="69"/>
        <v>2</v>
      </c>
      <c r="Q45" s="1">
        <f t="shared" si="69"/>
        <v>16</v>
      </c>
      <c r="R45" s="1">
        <v>0</v>
      </c>
      <c r="S45" s="2">
        <f t="shared" si="47"/>
        <v>37.5</v>
      </c>
      <c r="U45" t="s">
        <v>21</v>
      </c>
      <c r="V45" s="17" t="s">
        <v>77</v>
      </c>
      <c r="W45" s="22" t="str">
        <f t="shared" si="46"/>
        <v>RAP</v>
      </c>
      <c r="X45" s="10">
        <f t="shared" si="41"/>
        <v>0</v>
      </c>
      <c r="Y45" s="10">
        <f t="shared" si="33"/>
        <v>2</v>
      </c>
      <c r="Z45" s="10">
        <f t="shared" si="33"/>
        <v>7</v>
      </c>
      <c r="AA45" s="10">
        <v>14</v>
      </c>
      <c r="AB45" s="10">
        <f t="shared" si="33"/>
        <v>3</v>
      </c>
      <c r="AC45" s="10">
        <f t="shared" si="33"/>
        <v>7</v>
      </c>
      <c r="AD45" s="10">
        <f t="shared" si="33"/>
        <v>2</v>
      </c>
      <c r="AE45" s="6">
        <f t="shared" si="33"/>
        <v>0</v>
      </c>
      <c r="AF45" s="1">
        <f t="shared" si="33"/>
        <v>0</v>
      </c>
      <c r="AG45" s="1">
        <f t="shared" si="34"/>
        <v>0</v>
      </c>
      <c r="AH45" s="1">
        <f t="shared" si="34"/>
        <v>16</v>
      </c>
      <c r="AI45" s="1">
        <f>O45+AO40</f>
        <v>46.5</v>
      </c>
      <c r="AJ45" s="1">
        <f t="shared" si="34"/>
        <v>2</v>
      </c>
      <c r="AK45" s="1">
        <f t="shared" si="34"/>
        <v>16</v>
      </c>
      <c r="AL45" s="1">
        <f t="shared" si="34"/>
        <v>0</v>
      </c>
      <c r="AM45" s="2">
        <f t="shared" si="48"/>
        <v>80.5</v>
      </c>
    </row>
    <row r="46" spans="1:42" x14ac:dyDescent="0.25">
      <c r="A46" t="s">
        <v>23</v>
      </c>
      <c r="B46" s="17" t="s">
        <v>22</v>
      </c>
      <c r="C46" s="22" t="str">
        <f t="shared" si="43"/>
        <v>IMP</v>
      </c>
      <c r="D46" s="10">
        <f t="shared" si="68"/>
        <v>0</v>
      </c>
      <c r="E46" s="10">
        <f t="shared" si="68"/>
        <v>3</v>
      </c>
      <c r="F46" s="10">
        <f t="shared" si="68"/>
        <v>3</v>
      </c>
      <c r="G46" s="10">
        <f t="shared" si="68"/>
        <v>4</v>
      </c>
      <c r="H46" s="10">
        <f t="shared" si="68"/>
        <v>4</v>
      </c>
      <c r="I46" s="10">
        <f t="shared" si="68"/>
        <v>8.1666666666666661</v>
      </c>
      <c r="J46" s="10">
        <v>2</v>
      </c>
      <c r="K46" s="6">
        <f t="shared" si="69"/>
        <v>0</v>
      </c>
      <c r="L46" s="1">
        <f t="shared" si="69"/>
        <v>0</v>
      </c>
      <c r="M46" s="1">
        <f t="shared" si="69"/>
        <v>3</v>
      </c>
      <c r="N46" s="1">
        <f t="shared" si="69"/>
        <v>3</v>
      </c>
      <c r="O46" s="1">
        <f t="shared" si="69"/>
        <v>3.5</v>
      </c>
      <c r="P46" s="1">
        <f t="shared" si="69"/>
        <v>4</v>
      </c>
      <c r="Q46" s="1">
        <f t="shared" si="69"/>
        <v>22</v>
      </c>
      <c r="R46" s="1">
        <v>0</v>
      </c>
      <c r="S46" s="2">
        <f t="shared" si="47"/>
        <v>35.5</v>
      </c>
      <c r="U46" t="s">
        <v>21</v>
      </c>
      <c r="V46" s="17" t="s">
        <v>22</v>
      </c>
      <c r="W46" s="22" t="str">
        <f t="shared" si="46"/>
        <v>IMP</v>
      </c>
      <c r="X46" s="10">
        <f t="shared" si="41"/>
        <v>0</v>
      </c>
      <c r="Y46" s="10">
        <f t="shared" si="33"/>
        <v>3</v>
      </c>
      <c r="Z46" s="10">
        <f t="shared" si="33"/>
        <v>3</v>
      </c>
      <c r="AA46" s="10">
        <v>14</v>
      </c>
      <c r="AB46" s="10">
        <f t="shared" si="33"/>
        <v>4</v>
      </c>
      <c r="AC46" s="10">
        <f t="shared" si="33"/>
        <v>8.1666666666666661</v>
      </c>
      <c r="AD46" s="10">
        <f t="shared" si="33"/>
        <v>2</v>
      </c>
      <c r="AE46" s="6">
        <f t="shared" si="33"/>
        <v>0</v>
      </c>
      <c r="AF46" s="1">
        <f t="shared" si="33"/>
        <v>0</v>
      </c>
      <c r="AG46" s="1">
        <f t="shared" si="34"/>
        <v>3</v>
      </c>
      <c r="AH46" s="1">
        <f t="shared" si="34"/>
        <v>3</v>
      </c>
      <c r="AI46" s="1">
        <f>O46+AO40</f>
        <v>46.5</v>
      </c>
      <c r="AJ46" s="1">
        <f t="shared" si="34"/>
        <v>4</v>
      </c>
      <c r="AK46" s="1">
        <f t="shared" si="34"/>
        <v>22</v>
      </c>
      <c r="AL46" s="1">
        <f t="shared" si="34"/>
        <v>0</v>
      </c>
      <c r="AM46" s="2">
        <f t="shared" si="48"/>
        <v>78.5</v>
      </c>
    </row>
    <row r="47" spans="1:42" x14ac:dyDescent="0.25">
      <c r="A47" t="s">
        <v>24</v>
      </c>
      <c r="B47" s="17" t="s">
        <v>22</v>
      </c>
      <c r="C47" s="22">
        <f t="shared" si="43"/>
        <v>0</v>
      </c>
      <c r="D47" s="10">
        <f t="shared" si="68"/>
        <v>0</v>
      </c>
      <c r="E47" s="10">
        <f t="shared" si="68"/>
        <v>3</v>
      </c>
      <c r="F47" s="10">
        <f t="shared" si="68"/>
        <v>6</v>
      </c>
      <c r="G47" s="10">
        <f t="shared" si="68"/>
        <v>4</v>
      </c>
      <c r="H47" s="10">
        <f t="shared" si="68"/>
        <v>5</v>
      </c>
      <c r="I47" s="10">
        <f t="shared" si="68"/>
        <v>7.6</v>
      </c>
      <c r="J47" s="10">
        <v>2</v>
      </c>
      <c r="K47" s="6">
        <f t="shared" si="69"/>
        <v>0</v>
      </c>
      <c r="L47" s="1">
        <f t="shared" si="69"/>
        <v>0</v>
      </c>
      <c r="M47" s="1">
        <f t="shared" si="69"/>
        <v>3</v>
      </c>
      <c r="N47" s="1">
        <f t="shared" si="69"/>
        <v>12</v>
      </c>
      <c r="O47" s="1">
        <f t="shared" si="69"/>
        <v>3.5</v>
      </c>
      <c r="P47" s="1">
        <f t="shared" si="69"/>
        <v>7</v>
      </c>
      <c r="Q47" s="1">
        <f t="shared" si="69"/>
        <v>19</v>
      </c>
      <c r="R47" s="1">
        <v>0</v>
      </c>
      <c r="S47" s="2">
        <f t="shared" si="47"/>
        <v>44.5</v>
      </c>
      <c r="U47" t="s">
        <v>23</v>
      </c>
      <c r="V47" s="17" t="s">
        <v>22</v>
      </c>
      <c r="W47" s="22">
        <f t="shared" si="46"/>
        <v>0</v>
      </c>
      <c r="X47" s="10">
        <f t="shared" si="41"/>
        <v>0</v>
      </c>
      <c r="Y47" s="10">
        <f t="shared" si="33"/>
        <v>3</v>
      </c>
      <c r="Z47" s="10">
        <f t="shared" si="33"/>
        <v>6</v>
      </c>
      <c r="AA47" s="10">
        <v>14</v>
      </c>
      <c r="AB47" s="10">
        <f t="shared" si="33"/>
        <v>5</v>
      </c>
      <c r="AC47" s="10">
        <f t="shared" si="33"/>
        <v>7.6</v>
      </c>
      <c r="AD47" s="10">
        <f t="shared" si="33"/>
        <v>2</v>
      </c>
      <c r="AE47" s="6">
        <f t="shared" si="33"/>
        <v>0</v>
      </c>
      <c r="AF47" s="1">
        <f t="shared" si="33"/>
        <v>0</v>
      </c>
      <c r="AG47" s="1">
        <f t="shared" si="34"/>
        <v>3</v>
      </c>
      <c r="AH47" s="1">
        <f t="shared" si="34"/>
        <v>12</v>
      </c>
      <c r="AI47" s="1">
        <f>O47+AO40</f>
        <v>46.5</v>
      </c>
      <c r="AJ47" s="1">
        <f t="shared" si="34"/>
        <v>7</v>
      </c>
      <c r="AK47" s="1">
        <f t="shared" si="34"/>
        <v>19</v>
      </c>
      <c r="AL47" s="1">
        <f t="shared" si="34"/>
        <v>0</v>
      </c>
      <c r="AM47" s="2">
        <f t="shared" si="48"/>
        <v>87.5</v>
      </c>
    </row>
    <row r="48" spans="1:42" x14ac:dyDescent="0.25">
      <c r="A48" t="s">
        <v>26</v>
      </c>
      <c r="B48" s="17" t="s">
        <v>25</v>
      </c>
      <c r="C48" s="22" t="str">
        <f t="shared" si="43"/>
        <v>RAP</v>
      </c>
      <c r="D48" s="10">
        <f t="shared" si="68"/>
        <v>0</v>
      </c>
      <c r="E48" s="10">
        <f t="shared" si="68"/>
        <v>2</v>
      </c>
      <c r="F48" s="10">
        <f t="shared" si="68"/>
        <v>2</v>
      </c>
      <c r="G48" s="10">
        <f t="shared" si="68"/>
        <v>2</v>
      </c>
      <c r="H48" s="10">
        <f t="shared" si="68"/>
        <v>2</v>
      </c>
      <c r="I48" s="10">
        <f t="shared" si="68"/>
        <v>2</v>
      </c>
      <c r="J48" s="10">
        <f>AD31</f>
        <v>2</v>
      </c>
      <c r="K48" s="6">
        <f t="shared" si="69"/>
        <v>0</v>
      </c>
      <c r="L48" s="1">
        <f t="shared" si="69"/>
        <v>0</v>
      </c>
      <c r="M48" s="1">
        <f t="shared" si="69"/>
        <v>0</v>
      </c>
      <c r="N48" s="1">
        <f t="shared" si="69"/>
        <v>0</v>
      </c>
      <c r="O48" s="1">
        <f t="shared" si="69"/>
        <v>0</v>
      </c>
      <c r="P48" s="1">
        <f t="shared" si="69"/>
        <v>0</v>
      </c>
      <c r="Q48" s="1">
        <f t="shared" si="69"/>
        <v>0</v>
      </c>
      <c r="R48" s="1">
        <f>AL31</f>
        <v>0</v>
      </c>
      <c r="S48" s="2">
        <f>SUM(L48:R48)</f>
        <v>0</v>
      </c>
      <c r="U48" t="s">
        <v>24</v>
      </c>
      <c r="V48" s="17" t="s">
        <v>25</v>
      </c>
      <c r="W48" s="22" t="str">
        <f t="shared" si="46"/>
        <v>RAP</v>
      </c>
      <c r="X48" s="10">
        <f t="shared" si="41"/>
        <v>0</v>
      </c>
      <c r="Y48" s="10">
        <f t="shared" si="33"/>
        <v>2</v>
      </c>
      <c r="Z48" s="10">
        <f t="shared" si="33"/>
        <v>2</v>
      </c>
      <c r="AA48" s="10">
        <f t="shared" si="33"/>
        <v>2</v>
      </c>
      <c r="AB48" s="10">
        <f t="shared" si="33"/>
        <v>2</v>
      </c>
      <c r="AC48" s="10">
        <f t="shared" si="33"/>
        <v>2</v>
      </c>
      <c r="AD48" s="10">
        <f t="shared" si="33"/>
        <v>2</v>
      </c>
      <c r="AE48" s="6">
        <f t="shared" si="33"/>
        <v>0</v>
      </c>
      <c r="AF48" s="1">
        <f t="shared" si="33"/>
        <v>0</v>
      </c>
      <c r="AG48" s="1">
        <f t="shared" si="34"/>
        <v>0</v>
      </c>
      <c r="AH48" s="1">
        <f t="shared" si="34"/>
        <v>0</v>
      </c>
      <c r="AI48" s="1">
        <f t="shared" si="34"/>
        <v>0</v>
      </c>
      <c r="AJ48" s="1">
        <f t="shared" si="34"/>
        <v>0</v>
      </c>
      <c r="AK48" s="1">
        <f t="shared" si="34"/>
        <v>0</v>
      </c>
      <c r="AL48" s="1">
        <f t="shared" si="34"/>
        <v>0</v>
      </c>
      <c r="AM48" s="2">
        <f>SUM(AF48:AL48)</f>
        <v>0</v>
      </c>
    </row>
    <row r="49" spans="1:42" x14ac:dyDescent="0.25">
      <c r="A49" t="s">
        <v>27</v>
      </c>
      <c r="B49" s="17" t="s">
        <v>25</v>
      </c>
      <c r="C49" s="22" t="str">
        <f t="shared" si="43"/>
        <v>RAP</v>
      </c>
      <c r="D49" s="10">
        <f t="shared" si="68"/>
        <v>0</v>
      </c>
      <c r="E49" s="10">
        <f t="shared" si="68"/>
        <v>2</v>
      </c>
      <c r="F49" s="10">
        <f t="shared" si="68"/>
        <v>2</v>
      </c>
      <c r="G49" s="10">
        <f t="shared" si="68"/>
        <v>2</v>
      </c>
      <c r="H49" s="10">
        <f t="shared" si="68"/>
        <v>2</v>
      </c>
      <c r="I49" s="10">
        <f t="shared" si="68"/>
        <v>2</v>
      </c>
      <c r="J49" s="10">
        <f>AD32</f>
        <v>2</v>
      </c>
      <c r="K49" s="6">
        <f t="shared" si="69"/>
        <v>0</v>
      </c>
      <c r="L49" s="1">
        <f t="shared" si="69"/>
        <v>0</v>
      </c>
      <c r="M49" s="1">
        <f t="shared" si="69"/>
        <v>0</v>
      </c>
      <c r="N49" s="1">
        <f t="shared" si="69"/>
        <v>0</v>
      </c>
      <c r="O49" s="1">
        <f t="shared" si="69"/>
        <v>0</v>
      </c>
      <c r="P49" s="1">
        <f t="shared" si="69"/>
        <v>0</v>
      </c>
      <c r="Q49" s="1">
        <f t="shared" si="69"/>
        <v>0</v>
      </c>
      <c r="R49" s="1">
        <f>AL32</f>
        <v>0</v>
      </c>
      <c r="S49" s="2">
        <f>SUM(L49:R49)</f>
        <v>0</v>
      </c>
      <c r="U49" t="s">
        <v>26</v>
      </c>
      <c r="V49" s="17" t="s">
        <v>25</v>
      </c>
      <c r="W49" s="22" t="str">
        <f t="shared" si="46"/>
        <v>RAP</v>
      </c>
      <c r="X49" s="10">
        <f t="shared" si="41"/>
        <v>0</v>
      </c>
      <c r="Y49" s="10">
        <f t="shared" si="33"/>
        <v>2</v>
      </c>
      <c r="Z49" s="10">
        <f t="shared" si="33"/>
        <v>2</v>
      </c>
      <c r="AA49" s="10">
        <f t="shared" si="33"/>
        <v>2</v>
      </c>
      <c r="AB49" s="10">
        <f t="shared" si="33"/>
        <v>2</v>
      </c>
      <c r="AC49" s="10">
        <f t="shared" si="33"/>
        <v>2</v>
      </c>
      <c r="AD49" s="10">
        <f t="shared" si="33"/>
        <v>2</v>
      </c>
      <c r="AE49" s="6">
        <f t="shared" si="33"/>
        <v>0</v>
      </c>
      <c r="AF49" s="1">
        <f t="shared" si="33"/>
        <v>0</v>
      </c>
      <c r="AG49" s="1">
        <f t="shared" si="34"/>
        <v>0</v>
      </c>
      <c r="AH49" s="1">
        <f t="shared" si="34"/>
        <v>0</v>
      </c>
      <c r="AI49" s="1">
        <f t="shared" si="34"/>
        <v>0</v>
      </c>
      <c r="AJ49" s="1">
        <f t="shared" si="34"/>
        <v>0</v>
      </c>
      <c r="AK49" s="1">
        <f t="shared" si="34"/>
        <v>0</v>
      </c>
      <c r="AL49" s="1">
        <f t="shared" si="34"/>
        <v>0</v>
      </c>
      <c r="AM49" s="2">
        <f>SUM(AF49:AL49)</f>
        <v>0</v>
      </c>
    </row>
    <row r="50" spans="1:42" x14ac:dyDescent="0.25">
      <c r="A50" t="s">
        <v>28</v>
      </c>
      <c r="B50" s="17" t="s">
        <v>25</v>
      </c>
      <c r="C50" s="22" t="str">
        <f t="shared" si="43"/>
        <v>POT</v>
      </c>
      <c r="D50" s="10">
        <f t="shared" si="68"/>
        <v>0</v>
      </c>
      <c r="E50" s="10">
        <f t="shared" si="68"/>
        <v>2</v>
      </c>
      <c r="F50" s="10">
        <f t="shared" si="68"/>
        <v>2</v>
      </c>
      <c r="G50" s="10">
        <f t="shared" si="68"/>
        <v>2</v>
      </c>
      <c r="H50" s="10">
        <f t="shared" si="68"/>
        <v>2</v>
      </c>
      <c r="I50" s="10">
        <f t="shared" si="68"/>
        <v>2</v>
      </c>
      <c r="J50" s="10">
        <f>AD33</f>
        <v>2</v>
      </c>
      <c r="K50" s="6">
        <f t="shared" si="69"/>
        <v>0</v>
      </c>
      <c r="L50" s="1">
        <f t="shared" si="69"/>
        <v>0</v>
      </c>
      <c r="M50" s="1">
        <f t="shared" si="69"/>
        <v>0</v>
      </c>
      <c r="N50" s="1">
        <f t="shared" si="69"/>
        <v>0</v>
      </c>
      <c r="O50" s="1">
        <f t="shared" si="69"/>
        <v>0</v>
      </c>
      <c r="P50" s="1">
        <f t="shared" si="69"/>
        <v>0</v>
      </c>
      <c r="Q50" s="1">
        <f t="shared" si="69"/>
        <v>0</v>
      </c>
      <c r="R50" s="1">
        <f>AL33</f>
        <v>0</v>
      </c>
      <c r="S50" s="2">
        <f t="shared" ref="S50" si="70">SUM(L50:R50)</f>
        <v>0</v>
      </c>
      <c r="U50" t="s">
        <v>27</v>
      </c>
      <c r="V50" s="17" t="s">
        <v>25</v>
      </c>
      <c r="W50" s="22" t="str">
        <f t="shared" si="46"/>
        <v>POT</v>
      </c>
      <c r="X50" s="10">
        <f t="shared" si="41"/>
        <v>0</v>
      </c>
      <c r="Y50" s="10">
        <f t="shared" si="33"/>
        <v>2</v>
      </c>
      <c r="Z50" s="10">
        <f t="shared" si="33"/>
        <v>2</v>
      </c>
      <c r="AA50" s="10">
        <f t="shared" si="33"/>
        <v>2</v>
      </c>
      <c r="AB50" s="10">
        <f t="shared" si="33"/>
        <v>2</v>
      </c>
      <c r="AC50" s="10">
        <f t="shared" si="33"/>
        <v>2</v>
      </c>
      <c r="AD50" s="10">
        <f t="shared" si="33"/>
        <v>2</v>
      </c>
      <c r="AE50" s="6">
        <f t="shared" si="33"/>
        <v>0</v>
      </c>
      <c r="AF50" s="1">
        <f t="shared" si="33"/>
        <v>0</v>
      </c>
      <c r="AG50" s="1">
        <f t="shared" si="34"/>
        <v>0</v>
      </c>
      <c r="AH50" s="1">
        <f t="shared" si="34"/>
        <v>0</v>
      </c>
      <c r="AI50" s="1">
        <f t="shared" si="34"/>
        <v>0</v>
      </c>
      <c r="AJ50" s="1">
        <f t="shared" si="34"/>
        <v>0</v>
      </c>
      <c r="AK50" s="1">
        <f t="shared" si="34"/>
        <v>0</v>
      </c>
      <c r="AL50" s="1">
        <f t="shared" si="34"/>
        <v>0</v>
      </c>
      <c r="AM50" s="2">
        <f t="shared" ref="AM50" si="71">SUM(AF50:AL50)</f>
        <v>0</v>
      </c>
    </row>
    <row r="51" spans="1:42" x14ac:dyDescent="0.25">
      <c r="K51" s="13">
        <f>SUM(K53:K67)</f>
        <v>0</v>
      </c>
      <c r="AE51" s="13">
        <f>SUM(AE53:AE67)</f>
        <v>0</v>
      </c>
    </row>
    <row r="52" spans="1:42" x14ac:dyDescent="0.25">
      <c r="A52" s="3" t="s">
        <v>1</v>
      </c>
      <c r="B52" s="3" t="s">
        <v>2</v>
      </c>
      <c r="C52" s="3" t="s">
        <v>3</v>
      </c>
      <c r="D52" s="3" t="s">
        <v>4</v>
      </c>
      <c r="E52" s="3" t="s">
        <v>5</v>
      </c>
      <c r="F52" s="3" t="s">
        <v>6</v>
      </c>
      <c r="G52" s="3" t="s">
        <v>7</v>
      </c>
      <c r="H52" s="3" t="s">
        <v>8</v>
      </c>
      <c r="I52" s="3" t="s">
        <v>9</v>
      </c>
      <c r="J52" s="3" t="s">
        <v>10</v>
      </c>
      <c r="K52" s="3" t="s">
        <v>11</v>
      </c>
      <c r="L52" s="3" t="s">
        <v>29</v>
      </c>
      <c r="M52" s="3" t="s">
        <v>30</v>
      </c>
      <c r="N52" s="3" t="s">
        <v>31</v>
      </c>
      <c r="O52" s="3" t="s">
        <v>32</v>
      </c>
      <c r="P52" s="3" t="s">
        <v>33</v>
      </c>
      <c r="Q52" s="3" t="s">
        <v>34</v>
      </c>
      <c r="R52" s="3" t="s">
        <v>35</v>
      </c>
      <c r="S52" s="3" t="s">
        <v>36</v>
      </c>
      <c r="U52" s="3" t="s">
        <v>1</v>
      </c>
      <c r="V52" s="3" t="s">
        <v>2</v>
      </c>
      <c r="W52" s="3" t="s">
        <v>3</v>
      </c>
      <c r="X52" s="3" t="s">
        <v>4</v>
      </c>
      <c r="Y52" s="3" t="s">
        <v>5</v>
      </c>
      <c r="Z52" s="3" t="s">
        <v>6</v>
      </c>
      <c r="AA52" s="3" t="s">
        <v>7</v>
      </c>
      <c r="AB52" s="3" t="s">
        <v>8</v>
      </c>
      <c r="AC52" s="3" t="s">
        <v>9</v>
      </c>
      <c r="AD52" s="3" t="s">
        <v>10</v>
      </c>
      <c r="AE52" s="3" t="s">
        <v>11</v>
      </c>
      <c r="AF52" s="3" t="s">
        <v>29</v>
      </c>
      <c r="AG52" s="3" t="s">
        <v>30</v>
      </c>
      <c r="AH52" s="3" t="s">
        <v>31</v>
      </c>
      <c r="AI52" s="3" t="s">
        <v>32</v>
      </c>
      <c r="AJ52" s="3" t="s">
        <v>33</v>
      </c>
      <c r="AK52" s="3" t="s">
        <v>34</v>
      </c>
      <c r="AL52" s="3" t="s">
        <v>35</v>
      </c>
      <c r="AM52" s="3" t="s">
        <v>36</v>
      </c>
    </row>
    <row r="53" spans="1:42" x14ac:dyDescent="0.25">
      <c r="A53" t="s">
        <v>12</v>
      </c>
      <c r="B53" s="17" t="s">
        <v>13</v>
      </c>
      <c r="C53" s="4">
        <f>C36</f>
        <v>0</v>
      </c>
      <c r="D53" s="10">
        <f t="shared" ref="D53:R58" si="72">X36</f>
        <v>2</v>
      </c>
      <c r="E53" s="10">
        <f t="shared" si="72"/>
        <v>2</v>
      </c>
      <c r="F53" s="10">
        <f t="shared" si="72"/>
        <v>0</v>
      </c>
      <c r="G53" s="10">
        <f t="shared" si="72"/>
        <v>0</v>
      </c>
      <c r="H53" s="10">
        <f t="shared" si="72"/>
        <v>0</v>
      </c>
      <c r="I53" s="10">
        <f t="shared" si="72"/>
        <v>0</v>
      </c>
      <c r="J53" s="10">
        <f t="shared" si="72"/>
        <v>2</v>
      </c>
      <c r="K53" s="6">
        <f t="shared" si="72"/>
        <v>0</v>
      </c>
      <c r="L53" s="1">
        <f t="shared" si="72"/>
        <v>0</v>
      </c>
      <c r="M53" s="1">
        <f t="shared" si="72"/>
        <v>0</v>
      </c>
      <c r="N53" s="1">
        <f t="shared" si="72"/>
        <v>0</v>
      </c>
      <c r="O53" s="1">
        <f t="shared" si="72"/>
        <v>0</v>
      </c>
      <c r="P53" s="1">
        <f t="shared" si="72"/>
        <v>0</v>
      </c>
      <c r="Q53" s="1">
        <f t="shared" si="72"/>
        <v>0</v>
      </c>
      <c r="R53" s="1">
        <f t="shared" si="72"/>
        <v>0</v>
      </c>
      <c r="S53" s="2">
        <f>SUM(L53:R53)</f>
        <v>0</v>
      </c>
      <c r="U53" t="s">
        <v>12</v>
      </c>
      <c r="V53" s="17" t="s">
        <v>13</v>
      </c>
      <c r="W53" s="4">
        <f>W36</f>
        <v>0</v>
      </c>
      <c r="X53" s="10">
        <f>D53</f>
        <v>2</v>
      </c>
      <c r="Y53" s="10">
        <f t="shared" ref="Y53:AF67" si="73">E53</f>
        <v>2</v>
      </c>
      <c r="Z53" s="10">
        <f t="shared" si="73"/>
        <v>0</v>
      </c>
      <c r="AA53" s="10">
        <f t="shared" si="73"/>
        <v>0</v>
      </c>
      <c r="AB53" s="10">
        <f t="shared" si="73"/>
        <v>0</v>
      </c>
      <c r="AC53" s="10">
        <f t="shared" si="73"/>
        <v>0</v>
      </c>
      <c r="AD53" s="10">
        <f t="shared" si="73"/>
        <v>2</v>
      </c>
      <c r="AE53" s="6">
        <f>K53</f>
        <v>0</v>
      </c>
      <c r="AF53" s="1">
        <f>L53</f>
        <v>0</v>
      </c>
      <c r="AG53" s="1">
        <f t="shared" ref="AG53:AL67" si="74">M53</f>
        <v>0</v>
      </c>
      <c r="AH53" s="1">
        <f t="shared" si="74"/>
        <v>0</v>
      </c>
      <c r="AI53" s="1">
        <f t="shared" si="74"/>
        <v>0</v>
      </c>
      <c r="AJ53" s="1">
        <f t="shared" si="74"/>
        <v>0</v>
      </c>
      <c r="AK53" s="1">
        <f t="shared" si="74"/>
        <v>0</v>
      </c>
      <c r="AL53" s="1">
        <f t="shared" si="74"/>
        <v>0</v>
      </c>
      <c r="AM53" s="2">
        <f>SUM(AF53:AL53)</f>
        <v>0</v>
      </c>
    </row>
    <row r="54" spans="1:42" x14ac:dyDescent="0.25">
      <c r="A54" t="s">
        <v>14</v>
      </c>
      <c r="B54" s="17" t="s">
        <v>46</v>
      </c>
      <c r="C54" s="22" t="str">
        <f>C37</f>
        <v>IMP</v>
      </c>
      <c r="D54" s="10">
        <f t="shared" si="72"/>
        <v>0</v>
      </c>
      <c r="E54" s="10">
        <f t="shared" si="72"/>
        <v>11</v>
      </c>
      <c r="F54" s="10">
        <f t="shared" si="72"/>
        <v>2</v>
      </c>
      <c r="G54" s="10">
        <f t="shared" si="72"/>
        <v>14.222222222222221</v>
      </c>
      <c r="H54" s="10">
        <f t="shared" si="72"/>
        <v>5</v>
      </c>
      <c r="I54" s="10">
        <f t="shared" si="72"/>
        <v>2</v>
      </c>
      <c r="J54" s="10">
        <f t="shared" si="72"/>
        <v>2</v>
      </c>
      <c r="K54" s="6">
        <f t="shared" si="72"/>
        <v>0</v>
      </c>
      <c r="L54" s="1">
        <f t="shared" si="72"/>
        <v>0</v>
      </c>
      <c r="M54" s="1">
        <f t="shared" si="72"/>
        <v>46</v>
      </c>
      <c r="N54" s="1">
        <f t="shared" si="72"/>
        <v>0</v>
      </c>
      <c r="O54" s="1">
        <f t="shared" si="72"/>
        <v>48.5</v>
      </c>
      <c r="P54" s="1">
        <f t="shared" si="72"/>
        <v>7</v>
      </c>
      <c r="Q54" s="1">
        <f t="shared" si="72"/>
        <v>0</v>
      </c>
      <c r="R54" s="1">
        <f t="shared" si="72"/>
        <v>0</v>
      </c>
      <c r="S54" s="2">
        <f t="shared" ref="S54" si="75">SUM(L54:R54)</f>
        <v>101.5</v>
      </c>
      <c r="U54" t="s">
        <v>14</v>
      </c>
      <c r="V54" s="17" t="s">
        <v>46</v>
      </c>
      <c r="W54" s="22" t="str">
        <f>W37</f>
        <v>IMP</v>
      </c>
      <c r="X54" s="10">
        <f t="shared" ref="X54:X67" si="76">D54</f>
        <v>0</v>
      </c>
      <c r="Y54" s="10">
        <f t="shared" si="73"/>
        <v>11</v>
      </c>
      <c r="Z54" s="10">
        <v>9</v>
      </c>
      <c r="AA54" s="10">
        <f t="shared" si="73"/>
        <v>14.222222222222221</v>
      </c>
      <c r="AB54" s="10">
        <f t="shared" si="73"/>
        <v>5</v>
      </c>
      <c r="AC54" s="10">
        <f t="shared" si="73"/>
        <v>2</v>
      </c>
      <c r="AD54" s="10">
        <f t="shared" si="73"/>
        <v>2</v>
      </c>
      <c r="AE54" s="6">
        <f t="shared" si="73"/>
        <v>0</v>
      </c>
      <c r="AF54" s="1">
        <f t="shared" si="73"/>
        <v>0</v>
      </c>
      <c r="AG54" s="1">
        <f t="shared" si="74"/>
        <v>46</v>
      </c>
      <c r="AH54" s="1">
        <f>N54+AO58/2</f>
        <v>26</v>
      </c>
      <c r="AI54" s="1">
        <f t="shared" si="74"/>
        <v>48.5</v>
      </c>
      <c r="AJ54" s="1">
        <f t="shared" si="74"/>
        <v>7</v>
      </c>
      <c r="AK54" s="1">
        <f t="shared" si="74"/>
        <v>0</v>
      </c>
      <c r="AL54" s="1">
        <f t="shared" si="74"/>
        <v>0</v>
      </c>
      <c r="AM54" s="2">
        <f t="shared" ref="AM54" si="77">SUM(AF54:AL54)</f>
        <v>127.5</v>
      </c>
    </row>
    <row r="55" spans="1:42" x14ac:dyDescent="0.25">
      <c r="A55" t="s">
        <v>15</v>
      </c>
      <c r="B55" s="17" t="s">
        <v>46</v>
      </c>
      <c r="C55" s="22" t="str">
        <f t="shared" ref="C55:C67" si="78">C38</f>
        <v>IMP</v>
      </c>
      <c r="D55" s="10">
        <f t="shared" si="72"/>
        <v>0</v>
      </c>
      <c r="E55" s="10">
        <f t="shared" si="72"/>
        <v>2</v>
      </c>
      <c r="F55" s="10">
        <f t="shared" si="72"/>
        <v>2</v>
      </c>
      <c r="G55" s="10">
        <f t="shared" si="72"/>
        <v>2</v>
      </c>
      <c r="H55" s="10">
        <f t="shared" si="72"/>
        <v>2</v>
      </c>
      <c r="I55" s="10">
        <f t="shared" si="72"/>
        <v>2</v>
      </c>
      <c r="J55" s="10">
        <f t="shared" si="72"/>
        <v>2</v>
      </c>
      <c r="K55" s="6">
        <f t="shared" si="72"/>
        <v>0</v>
      </c>
      <c r="L55" s="1">
        <f t="shared" si="72"/>
        <v>0</v>
      </c>
      <c r="M55" s="1">
        <f t="shared" si="72"/>
        <v>0</v>
      </c>
      <c r="N55" s="1">
        <f t="shared" si="72"/>
        <v>0</v>
      </c>
      <c r="O55" s="1">
        <f t="shared" si="72"/>
        <v>0</v>
      </c>
      <c r="P55" s="1">
        <f t="shared" si="72"/>
        <v>0</v>
      </c>
      <c r="Q55" s="1">
        <f t="shared" si="72"/>
        <v>0</v>
      </c>
      <c r="R55" s="1">
        <f t="shared" si="72"/>
        <v>0</v>
      </c>
      <c r="S55" s="2">
        <f>SUM(L55:R55)</f>
        <v>0</v>
      </c>
      <c r="U55" t="s">
        <v>15</v>
      </c>
      <c r="V55" s="17" t="s">
        <v>46</v>
      </c>
      <c r="W55" s="22" t="str">
        <f t="shared" ref="W55:W67" si="79">W38</f>
        <v>IMP</v>
      </c>
      <c r="X55" s="10">
        <f t="shared" si="76"/>
        <v>0</v>
      </c>
      <c r="Y55" s="10">
        <f t="shared" si="73"/>
        <v>2</v>
      </c>
      <c r="Z55" s="10">
        <f t="shared" si="73"/>
        <v>2</v>
      </c>
      <c r="AA55" s="10">
        <f t="shared" si="73"/>
        <v>2</v>
      </c>
      <c r="AB55" s="10">
        <f t="shared" si="73"/>
        <v>2</v>
      </c>
      <c r="AC55" s="10">
        <f t="shared" si="73"/>
        <v>2</v>
      </c>
      <c r="AD55" s="10">
        <f t="shared" si="73"/>
        <v>2</v>
      </c>
      <c r="AE55" s="6">
        <f t="shared" si="73"/>
        <v>0</v>
      </c>
      <c r="AF55" s="1">
        <f t="shared" si="73"/>
        <v>0</v>
      </c>
      <c r="AG55" s="1">
        <f t="shared" si="74"/>
        <v>0</v>
      </c>
      <c r="AH55" s="1">
        <f t="shared" si="74"/>
        <v>0</v>
      </c>
      <c r="AI55" s="1">
        <f t="shared" si="74"/>
        <v>0</v>
      </c>
      <c r="AJ55" s="1">
        <f t="shared" si="74"/>
        <v>0</v>
      </c>
      <c r="AK55" s="1">
        <f t="shared" si="74"/>
        <v>0</v>
      </c>
      <c r="AL55" s="1">
        <f t="shared" si="74"/>
        <v>0</v>
      </c>
      <c r="AM55" s="2">
        <f>SUM(AF55:AL55)</f>
        <v>0</v>
      </c>
    </row>
    <row r="56" spans="1:42" x14ac:dyDescent="0.25">
      <c r="A56" t="s">
        <v>16</v>
      </c>
      <c r="B56" s="17" t="s">
        <v>37</v>
      </c>
      <c r="C56" s="22" t="str">
        <f t="shared" si="78"/>
        <v>IMP</v>
      </c>
      <c r="D56" s="10">
        <f t="shared" si="72"/>
        <v>0</v>
      </c>
      <c r="E56" s="10">
        <f t="shared" si="72"/>
        <v>2</v>
      </c>
      <c r="F56" s="10">
        <f t="shared" si="72"/>
        <v>2</v>
      </c>
      <c r="G56" s="10">
        <f t="shared" si="72"/>
        <v>2</v>
      </c>
      <c r="H56" s="10">
        <f t="shared" si="72"/>
        <v>2</v>
      </c>
      <c r="I56" s="10">
        <f t="shared" si="72"/>
        <v>2</v>
      </c>
      <c r="J56" s="10">
        <f t="shared" si="72"/>
        <v>2</v>
      </c>
      <c r="K56" s="6">
        <f t="shared" si="72"/>
        <v>0</v>
      </c>
      <c r="L56" s="1">
        <f t="shared" si="72"/>
        <v>0</v>
      </c>
      <c r="M56" s="1">
        <f t="shared" si="72"/>
        <v>0</v>
      </c>
      <c r="N56" s="1">
        <f t="shared" si="72"/>
        <v>0</v>
      </c>
      <c r="O56" s="1">
        <f t="shared" si="72"/>
        <v>0</v>
      </c>
      <c r="P56" s="1">
        <f t="shared" si="72"/>
        <v>0</v>
      </c>
      <c r="Q56" s="1">
        <f t="shared" si="72"/>
        <v>0</v>
      </c>
      <c r="R56" s="1">
        <f t="shared" si="72"/>
        <v>0</v>
      </c>
      <c r="S56" s="2">
        <f>SUM(L56:R56)</f>
        <v>0</v>
      </c>
      <c r="U56" t="s">
        <v>16</v>
      </c>
      <c r="V56" s="17" t="s">
        <v>37</v>
      </c>
      <c r="W56" s="22" t="str">
        <f t="shared" si="79"/>
        <v>IMP</v>
      </c>
      <c r="X56" s="10">
        <f t="shared" si="76"/>
        <v>0</v>
      </c>
      <c r="Y56" s="10">
        <f t="shared" si="73"/>
        <v>2</v>
      </c>
      <c r="Z56" s="10">
        <f t="shared" si="73"/>
        <v>2</v>
      </c>
      <c r="AA56" s="10">
        <f t="shared" si="73"/>
        <v>2</v>
      </c>
      <c r="AB56" s="10">
        <f t="shared" si="73"/>
        <v>2</v>
      </c>
      <c r="AC56" s="10">
        <f t="shared" si="73"/>
        <v>2</v>
      </c>
      <c r="AD56" s="10">
        <f t="shared" si="73"/>
        <v>2</v>
      </c>
      <c r="AE56" s="6">
        <f t="shared" si="73"/>
        <v>0</v>
      </c>
      <c r="AF56" s="1">
        <f t="shared" si="73"/>
        <v>0</v>
      </c>
      <c r="AG56" s="1">
        <f t="shared" si="74"/>
        <v>0</v>
      </c>
      <c r="AH56" s="1">
        <f t="shared" si="74"/>
        <v>0</v>
      </c>
      <c r="AI56" s="1">
        <f t="shared" si="74"/>
        <v>0</v>
      </c>
      <c r="AJ56" s="1">
        <f t="shared" si="74"/>
        <v>0</v>
      </c>
      <c r="AK56" s="1">
        <f t="shared" si="74"/>
        <v>0</v>
      </c>
      <c r="AL56" s="1">
        <f t="shared" si="74"/>
        <v>0</v>
      </c>
      <c r="AM56" s="2">
        <f>SUM(AF56:AL56)</f>
        <v>0</v>
      </c>
    </row>
    <row r="57" spans="1:42" x14ac:dyDescent="0.25">
      <c r="A57" t="s">
        <v>17</v>
      </c>
      <c r="B57" s="17" t="s">
        <v>76</v>
      </c>
      <c r="C57" s="22" t="str">
        <f t="shared" si="78"/>
        <v>IMP</v>
      </c>
      <c r="D57" s="10">
        <f t="shared" si="72"/>
        <v>0</v>
      </c>
      <c r="E57" s="10">
        <f t="shared" si="72"/>
        <v>2</v>
      </c>
      <c r="F57" s="10">
        <f t="shared" si="72"/>
        <v>2</v>
      </c>
      <c r="G57" s="10">
        <f t="shared" si="72"/>
        <v>2</v>
      </c>
      <c r="H57" s="10">
        <f t="shared" si="72"/>
        <v>2</v>
      </c>
      <c r="I57" s="10">
        <f t="shared" si="72"/>
        <v>2</v>
      </c>
      <c r="J57" s="10">
        <f t="shared" si="72"/>
        <v>2</v>
      </c>
      <c r="K57" s="6">
        <f t="shared" si="72"/>
        <v>0</v>
      </c>
      <c r="L57" s="1">
        <f t="shared" si="72"/>
        <v>0</v>
      </c>
      <c r="M57" s="1">
        <f t="shared" si="72"/>
        <v>0</v>
      </c>
      <c r="N57" s="1">
        <f t="shared" si="72"/>
        <v>0</v>
      </c>
      <c r="O57" s="1">
        <f t="shared" si="72"/>
        <v>0</v>
      </c>
      <c r="P57" s="1">
        <f t="shared" si="72"/>
        <v>0</v>
      </c>
      <c r="Q57" s="1">
        <f t="shared" si="72"/>
        <v>0</v>
      </c>
      <c r="R57" s="1">
        <f t="shared" si="72"/>
        <v>0</v>
      </c>
      <c r="S57" s="2">
        <f t="shared" ref="S57:S64" si="80">SUM(L57:R57)</f>
        <v>0</v>
      </c>
      <c r="U57" t="s">
        <v>17</v>
      </c>
      <c r="V57" s="17" t="s">
        <v>76</v>
      </c>
      <c r="W57" s="22" t="str">
        <f t="shared" si="79"/>
        <v>IMP</v>
      </c>
      <c r="X57" s="10">
        <f t="shared" si="76"/>
        <v>0</v>
      </c>
      <c r="Y57" s="10">
        <f t="shared" si="73"/>
        <v>2</v>
      </c>
      <c r="Z57" s="10">
        <f t="shared" si="73"/>
        <v>2</v>
      </c>
      <c r="AA57" s="10">
        <f t="shared" si="73"/>
        <v>2</v>
      </c>
      <c r="AB57" s="10">
        <f t="shared" si="73"/>
        <v>2</v>
      </c>
      <c r="AC57" s="10">
        <f t="shared" si="73"/>
        <v>2</v>
      </c>
      <c r="AD57" s="10">
        <f t="shared" si="73"/>
        <v>2</v>
      </c>
      <c r="AE57" s="6">
        <f t="shared" si="73"/>
        <v>0</v>
      </c>
      <c r="AF57" s="1">
        <f t="shared" si="73"/>
        <v>0</v>
      </c>
      <c r="AG57" s="1">
        <f t="shared" si="74"/>
        <v>0</v>
      </c>
      <c r="AH57" s="1">
        <f t="shared" si="74"/>
        <v>0</v>
      </c>
      <c r="AI57" s="1">
        <f t="shared" si="74"/>
        <v>0</v>
      </c>
      <c r="AJ57" s="1">
        <f t="shared" si="74"/>
        <v>0</v>
      </c>
      <c r="AK57" s="1">
        <f t="shared" si="74"/>
        <v>0</v>
      </c>
      <c r="AL57" s="1">
        <f t="shared" si="74"/>
        <v>0</v>
      </c>
      <c r="AM57" s="2">
        <f t="shared" ref="AM57:AM64" si="81">SUM(AF57:AL57)</f>
        <v>0</v>
      </c>
      <c r="AO57" t="s">
        <v>40</v>
      </c>
      <c r="AP57" t="s">
        <v>41</v>
      </c>
    </row>
    <row r="58" spans="1:42" x14ac:dyDescent="0.25">
      <c r="A58" t="s">
        <v>18</v>
      </c>
      <c r="B58" s="17" t="s">
        <v>76</v>
      </c>
      <c r="C58" s="22" t="str">
        <f t="shared" si="78"/>
        <v>POT</v>
      </c>
      <c r="D58" s="10">
        <f t="shared" si="72"/>
        <v>0</v>
      </c>
      <c r="E58" s="10">
        <f t="shared" si="72"/>
        <v>2</v>
      </c>
      <c r="F58" s="10">
        <f t="shared" si="72"/>
        <v>2</v>
      </c>
      <c r="G58" s="10">
        <f t="shared" si="72"/>
        <v>2</v>
      </c>
      <c r="H58" s="10">
        <f t="shared" si="72"/>
        <v>2</v>
      </c>
      <c r="I58" s="10">
        <f t="shared" si="72"/>
        <v>2</v>
      </c>
      <c r="J58" s="10">
        <f t="shared" si="72"/>
        <v>2</v>
      </c>
      <c r="K58" s="6">
        <f t="shared" si="72"/>
        <v>0</v>
      </c>
      <c r="L58" s="1">
        <f t="shared" si="72"/>
        <v>0</v>
      </c>
      <c r="M58" s="1">
        <f t="shared" si="72"/>
        <v>0</v>
      </c>
      <c r="N58" s="1">
        <f t="shared" si="72"/>
        <v>0</v>
      </c>
      <c r="O58" s="1">
        <f t="shared" si="72"/>
        <v>0</v>
      </c>
      <c r="P58" s="1">
        <f t="shared" si="72"/>
        <v>0</v>
      </c>
      <c r="Q58" s="1">
        <f t="shared" si="72"/>
        <v>0</v>
      </c>
      <c r="R58" s="1">
        <f t="shared" si="72"/>
        <v>0</v>
      </c>
      <c r="S58" s="2">
        <f t="shared" si="80"/>
        <v>0</v>
      </c>
      <c r="U58" t="s">
        <v>18</v>
      </c>
      <c r="V58" s="17" t="s">
        <v>76</v>
      </c>
      <c r="W58" s="22" t="str">
        <f t="shared" si="79"/>
        <v>POT</v>
      </c>
      <c r="X58" s="10">
        <f t="shared" si="76"/>
        <v>0</v>
      </c>
      <c r="Y58" s="10">
        <f t="shared" si="73"/>
        <v>2</v>
      </c>
      <c r="Z58" s="10">
        <f t="shared" si="73"/>
        <v>2</v>
      </c>
      <c r="AA58" s="10">
        <f t="shared" si="73"/>
        <v>2</v>
      </c>
      <c r="AB58" s="10">
        <f t="shared" si="73"/>
        <v>2</v>
      </c>
      <c r="AC58" s="10">
        <f t="shared" si="73"/>
        <v>2</v>
      </c>
      <c r="AD58" s="10">
        <f t="shared" si="73"/>
        <v>2</v>
      </c>
      <c r="AE58" s="6">
        <f t="shared" si="73"/>
        <v>0</v>
      </c>
      <c r="AF58" s="1">
        <f t="shared" si="73"/>
        <v>0</v>
      </c>
      <c r="AG58" s="1">
        <f t="shared" si="74"/>
        <v>0</v>
      </c>
      <c r="AH58" s="1">
        <f t="shared" si="74"/>
        <v>0</v>
      </c>
      <c r="AI58" s="1">
        <f t="shared" si="74"/>
        <v>0</v>
      </c>
      <c r="AJ58" s="1">
        <f t="shared" si="74"/>
        <v>0</v>
      </c>
      <c r="AK58" s="1">
        <f t="shared" si="74"/>
        <v>0</v>
      </c>
      <c r="AL58" s="1">
        <f t="shared" si="74"/>
        <v>0</v>
      </c>
      <c r="AM58" s="2">
        <f t="shared" si="81"/>
        <v>0</v>
      </c>
      <c r="AN58" s="14" t="s">
        <v>98</v>
      </c>
      <c r="AO58">
        <f>68-16</f>
        <v>52</v>
      </c>
      <c r="AP58" s="15">
        <f>AO58/16</f>
        <v>3.25</v>
      </c>
    </row>
    <row r="59" spans="1:42" x14ac:dyDescent="0.25">
      <c r="A59" t="s">
        <v>19</v>
      </c>
      <c r="B59" s="17" t="s">
        <v>77</v>
      </c>
      <c r="C59" s="22" t="str">
        <f t="shared" si="78"/>
        <v>RAP</v>
      </c>
      <c r="D59" s="10">
        <f>X42</f>
        <v>0</v>
      </c>
      <c r="E59" s="10">
        <v>7</v>
      </c>
      <c r="F59" s="10">
        <v>7</v>
      </c>
      <c r="G59" s="10">
        <f>AA42</f>
        <v>2</v>
      </c>
      <c r="H59" s="10">
        <v>7</v>
      </c>
      <c r="I59" s="10">
        <v>7</v>
      </c>
      <c r="J59" s="10">
        <f>AD42</f>
        <v>2</v>
      </c>
      <c r="K59" s="6">
        <f>AE42</f>
        <v>0</v>
      </c>
      <c r="L59" s="1">
        <f>AF42</f>
        <v>0</v>
      </c>
      <c r="M59" s="1">
        <v>18</v>
      </c>
      <c r="N59" s="1">
        <v>16</v>
      </c>
      <c r="O59" s="1">
        <f>AI42</f>
        <v>0</v>
      </c>
      <c r="P59" s="1">
        <v>14</v>
      </c>
      <c r="Q59" s="1">
        <v>16</v>
      </c>
      <c r="R59" s="1">
        <f>AL42</f>
        <v>0</v>
      </c>
      <c r="S59" s="2">
        <f t="shared" si="80"/>
        <v>64</v>
      </c>
      <c r="U59" t="s">
        <v>19</v>
      </c>
      <c r="V59" s="17" t="s">
        <v>77</v>
      </c>
      <c r="W59" s="22" t="str">
        <f t="shared" si="79"/>
        <v>RAP</v>
      </c>
      <c r="X59" s="10">
        <f t="shared" si="76"/>
        <v>0</v>
      </c>
      <c r="Y59" s="10">
        <f t="shared" si="73"/>
        <v>7</v>
      </c>
      <c r="Z59" s="10">
        <v>14</v>
      </c>
      <c r="AA59" s="10">
        <f t="shared" si="73"/>
        <v>2</v>
      </c>
      <c r="AB59" s="10">
        <f t="shared" si="73"/>
        <v>7</v>
      </c>
      <c r="AC59" s="10">
        <f t="shared" si="73"/>
        <v>7</v>
      </c>
      <c r="AD59" s="10">
        <f t="shared" si="73"/>
        <v>2</v>
      </c>
      <c r="AE59" s="6">
        <f t="shared" si="73"/>
        <v>0</v>
      </c>
      <c r="AF59" s="1">
        <f t="shared" si="73"/>
        <v>0</v>
      </c>
      <c r="AG59" s="1">
        <f t="shared" si="74"/>
        <v>18</v>
      </c>
      <c r="AH59" s="1">
        <f>N59+$AO$58</f>
        <v>68</v>
      </c>
      <c r="AI59" s="1">
        <f t="shared" si="74"/>
        <v>0</v>
      </c>
      <c r="AJ59" s="1">
        <f t="shared" si="74"/>
        <v>14</v>
      </c>
      <c r="AK59" s="1">
        <f t="shared" si="74"/>
        <v>16</v>
      </c>
      <c r="AL59" s="1">
        <f t="shared" si="74"/>
        <v>0</v>
      </c>
      <c r="AM59" s="2">
        <f t="shared" si="81"/>
        <v>116</v>
      </c>
    </row>
    <row r="60" spans="1:42" x14ac:dyDescent="0.25">
      <c r="A60" t="s">
        <v>20</v>
      </c>
      <c r="B60" s="17" t="s">
        <v>77</v>
      </c>
      <c r="C60" s="22" t="str">
        <f t="shared" si="78"/>
        <v>RAP</v>
      </c>
      <c r="D60" s="10">
        <f t="shared" ref="D60" si="82">X44</f>
        <v>0</v>
      </c>
      <c r="E60" s="10">
        <v>7</v>
      </c>
      <c r="F60" s="10">
        <v>7</v>
      </c>
      <c r="G60" s="10">
        <f t="shared" ref="G60" si="83">AA44</f>
        <v>2</v>
      </c>
      <c r="H60" s="10">
        <v>7</v>
      </c>
      <c r="I60" s="10">
        <v>7</v>
      </c>
      <c r="J60" s="10">
        <f t="shared" ref="J60" si="84">AD44</f>
        <v>2</v>
      </c>
      <c r="K60" s="6">
        <f t="shared" ref="K60" si="85">AE44</f>
        <v>0</v>
      </c>
      <c r="L60" s="1">
        <f t="shared" ref="L60" si="86">AF44</f>
        <v>0</v>
      </c>
      <c r="M60" s="1">
        <v>18</v>
      </c>
      <c r="N60" s="1">
        <v>16</v>
      </c>
      <c r="O60" s="1">
        <f t="shared" ref="O60" si="87">AI44</f>
        <v>0</v>
      </c>
      <c r="P60" s="1">
        <v>14</v>
      </c>
      <c r="Q60" s="1">
        <v>16</v>
      </c>
      <c r="R60" s="1">
        <f t="shared" ref="R60" si="88">AL44</f>
        <v>0</v>
      </c>
      <c r="S60" s="2">
        <f t="shared" ref="S60" si="89">SUM(L60:R60)</f>
        <v>64</v>
      </c>
      <c r="U60" t="s">
        <v>19</v>
      </c>
      <c r="V60" s="17" t="s">
        <v>77</v>
      </c>
      <c r="W60" s="22" t="str">
        <f t="shared" si="79"/>
        <v>RAP</v>
      </c>
      <c r="X60" s="10">
        <f t="shared" ref="X60" si="90">D60</f>
        <v>0</v>
      </c>
      <c r="Y60" s="10">
        <f t="shared" ref="Y60" si="91">E60</f>
        <v>7</v>
      </c>
      <c r="Z60" s="10">
        <v>14</v>
      </c>
      <c r="AA60" s="10">
        <f t="shared" ref="AA60" si="92">G60</f>
        <v>2</v>
      </c>
      <c r="AB60" s="10">
        <f t="shared" ref="AB60" si="93">H60</f>
        <v>7</v>
      </c>
      <c r="AC60" s="10">
        <f t="shared" ref="AC60" si="94">I60</f>
        <v>7</v>
      </c>
      <c r="AD60" s="10">
        <f t="shared" ref="AD60" si="95">J60</f>
        <v>2</v>
      </c>
      <c r="AE60" s="6">
        <f t="shared" ref="AE60" si="96">K60</f>
        <v>0</v>
      </c>
      <c r="AF60" s="1">
        <f t="shared" ref="AF60" si="97">L60</f>
        <v>0</v>
      </c>
      <c r="AG60" s="1">
        <f t="shared" ref="AG60" si="98">M60</f>
        <v>18</v>
      </c>
      <c r="AH60" s="1">
        <f t="shared" ref="AH60:AH64" si="99">N60+$AO$58</f>
        <v>68</v>
      </c>
      <c r="AI60" s="1">
        <f t="shared" ref="AI60" si="100">O60</f>
        <v>0</v>
      </c>
      <c r="AJ60" s="1">
        <f t="shared" ref="AJ60" si="101">P60</f>
        <v>14</v>
      </c>
      <c r="AK60" s="1">
        <f t="shared" ref="AK60" si="102">Q60</f>
        <v>16</v>
      </c>
      <c r="AL60" s="1">
        <f t="shared" ref="AL60" si="103">R60</f>
        <v>0</v>
      </c>
      <c r="AM60" s="2">
        <f t="shared" ref="AM60" si="104">SUM(AF60:AL60)</f>
        <v>116</v>
      </c>
    </row>
    <row r="61" spans="1:42" x14ac:dyDescent="0.25">
      <c r="A61" t="s">
        <v>21</v>
      </c>
      <c r="B61" s="17" t="s">
        <v>77</v>
      </c>
      <c r="C61" s="22" t="str">
        <f t="shared" si="78"/>
        <v>RAP</v>
      </c>
      <c r="D61" s="10">
        <f t="shared" ref="D61:D67" si="105">X44</f>
        <v>0</v>
      </c>
      <c r="E61" s="10">
        <v>7</v>
      </c>
      <c r="F61" s="10">
        <v>7</v>
      </c>
      <c r="G61" s="10">
        <f t="shared" ref="G61:G67" si="106">AA44</f>
        <v>2</v>
      </c>
      <c r="H61" s="10">
        <v>7</v>
      </c>
      <c r="I61" s="10">
        <v>7</v>
      </c>
      <c r="J61" s="10">
        <f t="shared" ref="J61:L67" si="107">AD44</f>
        <v>2</v>
      </c>
      <c r="K61" s="6">
        <f t="shared" si="107"/>
        <v>0</v>
      </c>
      <c r="L61" s="1">
        <f t="shared" si="107"/>
        <v>0</v>
      </c>
      <c r="M61" s="1">
        <v>18</v>
      </c>
      <c r="N61" s="1">
        <v>16</v>
      </c>
      <c r="O61" s="1">
        <f t="shared" ref="O61:O67" si="108">AI44</f>
        <v>0</v>
      </c>
      <c r="P61" s="1">
        <v>14</v>
      </c>
      <c r="Q61" s="1">
        <v>16</v>
      </c>
      <c r="R61" s="1">
        <f t="shared" ref="R61:R67" si="109">AL44</f>
        <v>0</v>
      </c>
      <c r="S61" s="2">
        <f t="shared" si="80"/>
        <v>64</v>
      </c>
      <c r="U61" t="s">
        <v>20</v>
      </c>
      <c r="V61" s="17" t="s">
        <v>77</v>
      </c>
      <c r="W61" s="22" t="str">
        <f t="shared" si="79"/>
        <v>RAP</v>
      </c>
      <c r="X61" s="10">
        <f t="shared" si="76"/>
        <v>0</v>
      </c>
      <c r="Y61" s="10">
        <f t="shared" si="73"/>
        <v>7</v>
      </c>
      <c r="Z61" s="10">
        <v>14</v>
      </c>
      <c r="AA61" s="10">
        <f t="shared" si="73"/>
        <v>2</v>
      </c>
      <c r="AB61" s="10">
        <f t="shared" si="73"/>
        <v>7</v>
      </c>
      <c r="AC61" s="10">
        <f t="shared" si="73"/>
        <v>7</v>
      </c>
      <c r="AD61" s="10">
        <f t="shared" si="73"/>
        <v>2</v>
      </c>
      <c r="AE61" s="6">
        <f t="shared" si="73"/>
        <v>0</v>
      </c>
      <c r="AF61" s="1">
        <f t="shared" si="73"/>
        <v>0</v>
      </c>
      <c r="AG61" s="1">
        <f t="shared" si="74"/>
        <v>18</v>
      </c>
      <c r="AH61" s="1">
        <f t="shared" si="99"/>
        <v>68</v>
      </c>
      <c r="AI61" s="1">
        <f t="shared" si="74"/>
        <v>0</v>
      </c>
      <c r="AJ61" s="1">
        <f t="shared" si="74"/>
        <v>14</v>
      </c>
      <c r="AK61" s="1">
        <f t="shared" si="74"/>
        <v>16</v>
      </c>
      <c r="AL61" s="1">
        <f t="shared" si="74"/>
        <v>0</v>
      </c>
      <c r="AM61" s="2">
        <f t="shared" si="81"/>
        <v>116</v>
      </c>
    </row>
    <row r="62" spans="1:42" x14ac:dyDescent="0.25">
      <c r="A62" t="s">
        <v>59</v>
      </c>
      <c r="B62" s="17" t="s">
        <v>22</v>
      </c>
      <c r="C62" s="22" t="str">
        <f t="shared" si="78"/>
        <v>RAP</v>
      </c>
      <c r="D62" s="10">
        <f t="shared" si="105"/>
        <v>0</v>
      </c>
      <c r="E62" s="10">
        <f t="shared" ref="E62:F67" si="110">Y45</f>
        <v>2</v>
      </c>
      <c r="F62" s="10">
        <f t="shared" si="110"/>
        <v>7</v>
      </c>
      <c r="G62" s="10">
        <f t="shared" si="106"/>
        <v>14</v>
      </c>
      <c r="H62" s="10">
        <f t="shared" ref="H62:I67" si="111">AB45</f>
        <v>3</v>
      </c>
      <c r="I62" s="10">
        <f t="shared" si="111"/>
        <v>7</v>
      </c>
      <c r="J62" s="10">
        <f t="shared" si="107"/>
        <v>2</v>
      </c>
      <c r="K62" s="6">
        <f t="shared" si="107"/>
        <v>0</v>
      </c>
      <c r="L62" s="1">
        <f t="shared" si="107"/>
        <v>0</v>
      </c>
      <c r="M62" s="1">
        <f t="shared" ref="M62:N67" si="112">AG45</f>
        <v>0</v>
      </c>
      <c r="N62" s="1">
        <f t="shared" si="112"/>
        <v>16</v>
      </c>
      <c r="O62" s="1">
        <f t="shared" si="108"/>
        <v>46.5</v>
      </c>
      <c r="P62" s="1">
        <f t="shared" ref="P62:Q67" si="113">AJ45</f>
        <v>2</v>
      </c>
      <c r="Q62" s="1">
        <f t="shared" si="113"/>
        <v>16</v>
      </c>
      <c r="R62" s="1">
        <f t="shared" si="109"/>
        <v>0</v>
      </c>
      <c r="S62" s="2">
        <f t="shared" si="80"/>
        <v>80.5</v>
      </c>
      <c r="U62" t="s">
        <v>21</v>
      </c>
      <c r="V62" s="17" t="str">
        <f>B62</f>
        <v>EXT</v>
      </c>
      <c r="W62" s="22" t="str">
        <f t="shared" si="79"/>
        <v>RAP</v>
      </c>
      <c r="X62" s="10">
        <f t="shared" si="76"/>
        <v>0</v>
      </c>
      <c r="Y62" s="10">
        <f t="shared" si="73"/>
        <v>2</v>
      </c>
      <c r="Z62" s="10">
        <v>14</v>
      </c>
      <c r="AA62" s="10">
        <f t="shared" si="73"/>
        <v>14</v>
      </c>
      <c r="AB62" s="10">
        <f t="shared" si="73"/>
        <v>3</v>
      </c>
      <c r="AC62" s="10">
        <f t="shared" si="73"/>
        <v>7</v>
      </c>
      <c r="AD62" s="10">
        <f t="shared" si="73"/>
        <v>2</v>
      </c>
      <c r="AE62" s="6">
        <f t="shared" si="73"/>
        <v>0</v>
      </c>
      <c r="AF62" s="1">
        <f t="shared" si="73"/>
        <v>0</v>
      </c>
      <c r="AG62" s="1">
        <f t="shared" si="74"/>
        <v>0</v>
      </c>
      <c r="AH62" s="1">
        <f t="shared" si="99"/>
        <v>68</v>
      </c>
      <c r="AI62" s="1">
        <f t="shared" si="74"/>
        <v>46.5</v>
      </c>
      <c r="AJ62" s="1">
        <f t="shared" si="74"/>
        <v>2</v>
      </c>
      <c r="AK62" s="1">
        <f t="shared" si="74"/>
        <v>16</v>
      </c>
      <c r="AL62" s="1">
        <f t="shared" si="74"/>
        <v>0</v>
      </c>
      <c r="AM62" s="2">
        <f t="shared" si="81"/>
        <v>132.5</v>
      </c>
    </row>
    <row r="63" spans="1:42" x14ac:dyDescent="0.25">
      <c r="A63" t="s">
        <v>23</v>
      </c>
      <c r="B63" s="17" t="s">
        <v>22</v>
      </c>
      <c r="C63" s="22" t="str">
        <f t="shared" si="78"/>
        <v>IMP</v>
      </c>
      <c r="D63" s="10">
        <f t="shared" si="105"/>
        <v>0</v>
      </c>
      <c r="E63" s="10">
        <f t="shared" si="110"/>
        <v>3</v>
      </c>
      <c r="F63" s="10">
        <f t="shared" si="110"/>
        <v>3</v>
      </c>
      <c r="G63" s="10">
        <f t="shared" si="106"/>
        <v>14</v>
      </c>
      <c r="H63" s="10">
        <f t="shared" si="111"/>
        <v>4</v>
      </c>
      <c r="I63" s="10">
        <f t="shared" si="111"/>
        <v>8.1666666666666661</v>
      </c>
      <c r="J63" s="10">
        <f t="shared" si="107"/>
        <v>2</v>
      </c>
      <c r="K63" s="6">
        <f t="shared" si="107"/>
        <v>0</v>
      </c>
      <c r="L63" s="1">
        <f t="shared" si="107"/>
        <v>0</v>
      </c>
      <c r="M63" s="1">
        <f t="shared" si="112"/>
        <v>3</v>
      </c>
      <c r="N63" s="1">
        <f t="shared" si="112"/>
        <v>3</v>
      </c>
      <c r="O63" s="1">
        <f t="shared" si="108"/>
        <v>46.5</v>
      </c>
      <c r="P63" s="1">
        <f t="shared" si="113"/>
        <v>4</v>
      </c>
      <c r="Q63" s="1">
        <f t="shared" si="113"/>
        <v>22</v>
      </c>
      <c r="R63" s="1">
        <f t="shared" si="109"/>
        <v>0</v>
      </c>
      <c r="S63" s="2">
        <f t="shared" si="80"/>
        <v>78.5</v>
      </c>
      <c r="U63" t="s">
        <v>21</v>
      </c>
      <c r="V63" s="17" t="s">
        <v>22</v>
      </c>
      <c r="W63" s="22" t="str">
        <f t="shared" si="79"/>
        <v>IMP</v>
      </c>
      <c r="X63" s="10">
        <f t="shared" si="76"/>
        <v>0</v>
      </c>
      <c r="Y63" s="10">
        <f t="shared" si="73"/>
        <v>3</v>
      </c>
      <c r="Z63" s="10">
        <f>12+7/10</f>
        <v>12.7</v>
      </c>
      <c r="AA63" s="10">
        <f t="shared" si="73"/>
        <v>14</v>
      </c>
      <c r="AB63" s="10">
        <f t="shared" si="73"/>
        <v>4</v>
      </c>
      <c r="AC63" s="10">
        <f t="shared" si="73"/>
        <v>8.1666666666666661</v>
      </c>
      <c r="AD63" s="10">
        <f t="shared" si="73"/>
        <v>2</v>
      </c>
      <c r="AE63" s="6">
        <f t="shared" si="73"/>
        <v>0</v>
      </c>
      <c r="AF63" s="1">
        <f t="shared" si="73"/>
        <v>0</v>
      </c>
      <c r="AG63" s="1">
        <f t="shared" si="74"/>
        <v>3</v>
      </c>
      <c r="AH63" s="1">
        <f t="shared" si="99"/>
        <v>55</v>
      </c>
      <c r="AI63" s="1">
        <f t="shared" si="74"/>
        <v>46.5</v>
      </c>
      <c r="AJ63" s="1">
        <f t="shared" si="74"/>
        <v>4</v>
      </c>
      <c r="AK63" s="1">
        <f t="shared" si="74"/>
        <v>22</v>
      </c>
      <c r="AL63" s="1">
        <f t="shared" si="74"/>
        <v>0</v>
      </c>
      <c r="AM63" s="2">
        <f t="shared" si="81"/>
        <v>130.5</v>
      </c>
    </row>
    <row r="64" spans="1:42" x14ac:dyDescent="0.25">
      <c r="A64" t="s">
        <v>24</v>
      </c>
      <c r="B64" s="17" t="s">
        <v>22</v>
      </c>
      <c r="C64" s="22">
        <f t="shared" si="78"/>
        <v>0</v>
      </c>
      <c r="D64" s="10">
        <f t="shared" si="105"/>
        <v>0</v>
      </c>
      <c r="E64" s="10">
        <f t="shared" si="110"/>
        <v>3</v>
      </c>
      <c r="F64" s="10">
        <f t="shared" si="110"/>
        <v>6</v>
      </c>
      <c r="G64" s="10">
        <f t="shared" si="106"/>
        <v>14</v>
      </c>
      <c r="H64" s="10">
        <f t="shared" si="111"/>
        <v>5</v>
      </c>
      <c r="I64" s="10">
        <f t="shared" si="111"/>
        <v>7.6</v>
      </c>
      <c r="J64" s="10">
        <f t="shared" si="107"/>
        <v>2</v>
      </c>
      <c r="K64" s="6">
        <f t="shared" si="107"/>
        <v>0</v>
      </c>
      <c r="L64" s="1">
        <f t="shared" si="107"/>
        <v>0</v>
      </c>
      <c r="M64" s="1">
        <f t="shared" si="112"/>
        <v>3</v>
      </c>
      <c r="N64" s="1">
        <f t="shared" si="112"/>
        <v>12</v>
      </c>
      <c r="O64" s="1">
        <f t="shared" si="108"/>
        <v>46.5</v>
      </c>
      <c r="P64" s="1">
        <f t="shared" si="113"/>
        <v>7</v>
      </c>
      <c r="Q64" s="1">
        <f t="shared" si="113"/>
        <v>19</v>
      </c>
      <c r="R64" s="1">
        <f t="shared" si="109"/>
        <v>0</v>
      </c>
      <c r="S64" s="2">
        <f t="shared" si="80"/>
        <v>87.5</v>
      </c>
      <c r="U64" t="s">
        <v>23</v>
      </c>
      <c r="V64" s="17" t="s">
        <v>22</v>
      </c>
      <c r="W64" s="22">
        <f t="shared" si="79"/>
        <v>0</v>
      </c>
      <c r="X64" s="10">
        <f t="shared" si="76"/>
        <v>0</v>
      </c>
      <c r="Y64" s="10">
        <f t="shared" si="73"/>
        <v>3</v>
      </c>
      <c r="Z64" s="10">
        <f>13+6/10</f>
        <v>13.6</v>
      </c>
      <c r="AA64" s="10">
        <f t="shared" si="73"/>
        <v>14</v>
      </c>
      <c r="AB64" s="10">
        <f t="shared" si="73"/>
        <v>5</v>
      </c>
      <c r="AC64" s="10">
        <f t="shared" si="73"/>
        <v>7.6</v>
      </c>
      <c r="AD64" s="10">
        <f t="shared" si="73"/>
        <v>2</v>
      </c>
      <c r="AE64" s="6">
        <f t="shared" si="73"/>
        <v>0</v>
      </c>
      <c r="AF64" s="1">
        <f t="shared" si="73"/>
        <v>0</v>
      </c>
      <c r="AG64" s="1">
        <f t="shared" si="74"/>
        <v>3</v>
      </c>
      <c r="AH64" s="1">
        <f t="shared" si="99"/>
        <v>64</v>
      </c>
      <c r="AI64" s="1">
        <f t="shared" si="74"/>
        <v>46.5</v>
      </c>
      <c r="AJ64" s="1">
        <f t="shared" si="74"/>
        <v>7</v>
      </c>
      <c r="AK64" s="1">
        <f t="shared" si="74"/>
        <v>19</v>
      </c>
      <c r="AL64" s="1">
        <f t="shared" si="74"/>
        <v>0</v>
      </c>
      <c r="AM64" s="2">
        <f t="shared" si="81"/>
        <v>139.5</v>
      </c>
    </row>
    <row r="65" spans="1:42" x14ac:dyDescent="0.25">
      <c r="A65" t="s">
        <v>26</v>
      </c>
      <c r="B65" s="17" t="s">
        <v>25</v>
      </c>
      <c r="C65" s="22" t="str">
        <f t="shared" si="78"/>
        <v>RAP</v>
      </c>
      <c r="D65" s="10">
        <f t="shared" si="105"/>
        <v>0</v>
      </c>
      <c r="E65" s="10">
        <f t="shared" si="110"/>
        <v>2</v>
      </c>
      <c r="F65" s="10">
        <f t="shared" si="110"/>
        <v>2</v>
      </c>
      <c r="G65" s="10">
        <f t="shared" si="106"/>
        <v>2</v>
      </c>
      <c r="H65" s="10">
        <f t="shared" si="111"/>
        <v>2</v>
      </c>
      <c r="I65" s="10">
        <f t="shared" si="111"/>
        <v>2</v>
      </c>
      <c r="J65" s="10">
        <f t="shared" si="107"/>
        <v>2</v>
      </c>
      <c r="K65" s="6">
        <f t="shared" si="107"/>
        <v>0</v>
      </c>
      <c r="L65" s="1">
        <f t="shared" si="107"/>
        <v>0</v>
      </c>
      <c r="M65" s="1">
        <f t="shared" si="112"/>
        <v>0</v>
      </c>
      <c r="N65" s="1">
        <f t="shared" si="112"/>
        <v>0</v>
      </c>
      <c r="O65" s="1">
        <f t="shared" si="108"/>
        <v>0</v>
      </c>
      <c r="P65" s="1">
        <f t="shared" si="113"/>
        <v>0</v>
      </c>
      <c r="Q65" s="1">
        <f t="shared" si="113"/>
        <v>0</v>
      </c>
      <c r="R65" s="1">
        <f t="shared" si="109"/>
        <v>0</v>
      </c>
      <c r="S65" s="2">
        <f>SUM(L65:R65)</f>
        <v>0</v>
      </c>
      <c r="U65" t="s">
        <v>24</v>
      </c>
      <c r="V65" s="17" t="s">
        <v>25</v>
      </c>
      <c r="W65" s="22" t="str">
        <f t="shared" si="79"/>
        <v>RAP</v>
      </c>
      <c r="X65" s="10">
        <f t="shared" si="76"/>
        <v>0</v>
      </c>
      <c r="Y65" s="10">
        <f t="shared" si="73"/>
        <v>2</v>
      </c>
      <c r="Z65" s="10">
        <f t="shared" si="73"/>
        <v>2</v>
      </c>
      <c r="AA65" s="10">
        <f t="shared" si="73"/>
        <v>2</v>
      </c>
      <c r="AB65" s="10">
        <f t="shared" si="73"/>
        <v>2</v>
      </c>
      <c r="AC65" s="10">
        <f t="shared" si="73"/>
        <v>2</v>
      </c>
      <c r="AD65" s="10">
        <f t="shared" si="73"/>
        <v>2</v>
      </c>
      <c r="AE65" s="6">
        <f t="shared" si="73"/>
        <v>0</v>
      </c>
      <c r="AF65" s="1">
        <f t="shared" si="73"/>
        <v>0</v>
      </c>
      <c r="AG65" s="1">
        <f t="shared" si="74"/>
        <v>0</v>
      </c>
      <c r="AH65" s="1">
        <f t="shared" si="74"/>
        <v>0</v>
      </c>
      <c r="AI65" s="1">
        <f t="shared" si="74"/>
        <v>0</v>
      </c>
      <c r="AJ65" s="1">
        <f t="shared" si="74"/>
        <v>0</v>
      </c>
      <c r="AK65" s="1">
        <f t="shared" si="74"/>
        <v>0</v>
      </c>
      <c r="AL65" s="1">
        <f t="shared" si="74"/>
        <v>0</v>
      </c>
      <c r="AM65" s="2">
        <f>SUM(AF65:AL65)</f>
        <v>0</v>
      </c>
    </row>
    <row r="66" spans="1:42" x14ac:dyDescent="0.25">
      <c r="A66" t="s">
        <v>27</v>
      </c>
      <c r="B66" s="17" t="s">
        <v>25</v>
      </c>
      <c r="C66" s="22" t="str">
        <f t="shared" si="78"/>
        <v>RAP</v>
      </c>
      <c r="D66" s="10">
        <f t="shared" si="105"/>
        <v>0</v>
      </c>
      <c r="E66" s="10">
        <f t="shared" si="110"/>
        <v>2</v>
      </c>
      <c r="F66" s="10">
        <f t="shared" si="110"/>
        <v>2</v>
      </c>
      <c r="G66" s="10">
        <f t="shared" si="106"/>
        <v>2</v>
      </c>
      <c r="H66" s="10">
        <f t="shared" si="111"/>
        <v>2</v>
      </c>
      <c r="I66" s="10">
        <f t="shared" si="111"/>
        <v>2</v>
      </c>
      <c r="J66" s="10">
        <f t="shared" si="107"/>
        <v>2</v>
      </c>
      <c r="K66" s="6">
        <f t="shared" si="107"/>
        <v>0</v>
      </c>
      <c r="L66" s="1">
        <f t="shared" si="107"/>
        <v>0</v>
      </c>
      <c r="M66" s="1">
        <f t="shared" si="112"/>
        <v>0</v>
      </c>
      <c r="N66" s="1">
        <f t="shared" si="112"/>
        <v>0</v>
      </c>
      <c r="O66" s="1">
        <f t="shared" si="108"/>
        <v>0</v>
      </c>
      <c r="P66" s="1">
        <f t="shared" si="113"/>
        <v>0</v>
      </c>
      <c r="Q66" s="1">
        <f t="shared" si="113"/>
        <v>0</v>
      </c>
      <c r="R66" s="1">
        <f t="shared" si="109"/>
        <v>0</v>
      </c>
      <c r="S66" s="2">
        <f>SUM(L66:R66)</f>
        <v>0</v>
      </c>
      <c r="U66" t="s">
        <v>26</v>
      </c>
      <c r="V66" s="17" t="s">
        <v>25</v>
      </c>
      <c r="W66" s="22" t="str">
        <f t="shared" si="79"/>
        <v>RAP</v>
      </c>
      <c r="X66" s="10">
        <f t="shared" si="76"/>
        <v>0</v>
      </c>
      <c r="Y66" s="10">
        <f t="shared" si="73"/>
        <v>2</v>
      </c>
      <c r="Z66" s="10">
        <f t="shared" si="73"/>
        <v>2</v>
      </c>
      <c r="AA66" s="10">
        <f t="shared" si="73"/>
        <v>2</v>
      </c>
      <c r="AB66" s="10">
        <f t="shared" si="73"/>
        <v>2</v>
      </c>
      <c r="AC66" s="10">
        <f t="shared" si="73"/>
        <v>2</v>
      </c>
      <c r="AD66" s="10">
        <f t="shared" si="73"/>
        <v>2</v>
      </c>
      <c r="AE66" s="6">
        <f t="shared" si="73"/>
        <v>0</v>
      </c>
      <c r="AF66" s="1">
        <f t="shared" si="73"/>
        <v>0</v>
      </c>
      <c r="AG66" s="1">
        <f t="shared" si="74"/>
        <v>0</v>
      </c>
      <c r="AH66" s="1">
        <f t="shared" si="74"/>
        <v>0</v>
      </c>
      <c r="AI66" s="1">
        <f t="shared" si="74"/>
        <v>0</v>
      </c>
      <c r="AJ66" s="1">
        <f t="shared" si="74"/>
        <v>0</v>
      </c>
      <c r="AK66" s="1">
        <f t="shared" si="74"/>
        <v>0</v>
      </c>
      <c r="AL66" s="1">
        <f t="shared" si="74"/>
        <v>0</v>
      </c>
      <c r="AM66" s="2">
        <f>SUM(AF66:AL66)</f>
        <v>0</v>
      </c>
    </row>
    <row r="67" spans="1:42" x14ac:dyDescent="0.25">
      <c r="A67" t="s">
        <v>28</v>
      </c>
      <c r="B67" s="17" t="s">
        <v>25</v>
      </c>
      <c r="C67" s="22" t="str">
        <f t="shared" si="78"/>
        <v>POT</v>
      </c>
      <c r="D67" s="10">
        <f t="shared" si="105"/>
        <v>0</v>
      </c>
      <c r="E67" s="10">
        <f t="shared" si="110"/>
        <v>2</v>
      </c>
      <c r="F67" s="10">
        <f t="shared" si="110"/>
        <v>2</v>
      </c>
      <c r="G67" s="10">
        <f t="shared" si="106"/>
        <v>2</v>
      </c>
      <c r="H67" s="10">
        <f t="shared" si="111"/>
        <v>2</v>
      </c>
      <c r="I67" s="10">
        <f t="shared" si="111"/>
        <v>2</v>
      </c>
      <c r="J67" s="10">
        <f t="shared" si="107"/>
        <v>2</v>
      </c>
      <c r="K67" s="6">
        <f t="shared" si="107"/>
        <v>0</v>
      </c>
      <c r="L67" s="1">
        <f t="shared" si="107"/>
        <v>0</v>
      </c>
      <c r="M67" s="1">
        <f t="shared" si="112"/>
        <v>0</v>
      </c>
      <c r="N67" s="1">
        <f t="shared" si="112"/>
        <v>0</v>
      </c>
      <c r="O67" s="1">
        <f t="shared" si="108"/>
        <v>0</v>
      </c>
      <c r="P67" s="1">
        <f t="shared" si="113"/>
        <v>0</v>
      </c>
      <c r="Q67" s="1">
        <f t="shared" si="113"/>
        <v>0</v>
      </c>
      <c r="R67" s="1">
        <f t="shared" si="109"/>
        <v>0</v>
      </c>
      <c r="S67" s="2">
        <f t="shared" ref="S67" si="114">SUM(L67:R67)</f>
        <v>0</v>
      </c>
      <c r="U67" t="s">
        <v>27</v>
      </c>
      <c r="V67" s="17" t="s">
        <v>25</v>
      </c>
      <c r="W67" s="22" t="str">
        <f t="shared" si="79"/>
        <v>POT</v>
      </c>
      <c r="X67" s="10">
        <f t="shared" si="76"/>
        <v>0</v>
      </c>
      <c r="Y67" s="10">
        <f t="shared" si="73"/>
        <v>2</v>
      </c>
      <c r="Z67" s="10">
        <f t="shared" si="73"/>
        <v>2</v>
      </c>
      <c r="AA67" s="10">
        <f t="shared" si="73"/>
        <v>2</v>
      </c>
      <c r="AB67" s="10">
        <f t="shared" si="73"/>
        <v>2</v>
      </c>
      <c r="AC67" s="10">
        <f t="shared" si="73"/>
        <v>2</v>
      </c>
      <c r="AD67" s="10">
        <f t="shared" si="73"/>
        <v>2</v>
      </c>
      <c r="AE67" s="6">
        <f t="shared" si="73"/>
        <v>0</v>
      </c>
      <c r="AF67" s="1">
        <f t="shared" si="73"/>
        <v>0</v>
      </c>
      <c r="AG67" s="1">
        <f t="shared" si="74"/>
        <v>0</v>
      </c>
      <c r="AH67" s="1">
        <f t="shared" si="74"/>
        <v>0</v>
      </c>
      <c r="AI67" s="1">
        <f t="shared" si="74"/>
        <v>0</v>
      </c>
      <c r="AJ67" s="1">
        <f t="shared" si="74"/>
        <v>0</v>
      </c>
      <c r="AK67" s="1">
        <f t="shared" si="74"/>
        <v>0</v>
      </c>
      <c r="AL67" s="1">
        <f t="shared" si="74"/>
        <v>0</v>
      </c>
      <c r="AM67" s="2">
        <f t="shared" ref="AM67" si="115">SUM(AF67:AL67)</f>
        <v>0</v>
      </c>
    </row>
    <row r="68" spans="1:42" x14ac:dyDescent="0.25">
      <c r="K68" s="13">
        <f>SUM(K70:K84)</f>
        <v>0</v>
      </c>
      <c r="AE68" s="13">
        <f>SUM(AE70:AE84)</f>
        <v>0</v>
      </c>
    </row>
    <row r="69" spans="1:42" x14ac:dyDescent="0.25">
      <c r="A69" s="3" t="s">
        <v>1</v>
      </c>
      <c r="B69" s="3" t="s">
        <v>2</v>
      </c>
      <c r="C69" s="3" t="s">
        <v>3</v>
      </c>
      <c r="D69" s="3" t="s">
        <v>4</v>
      </c>
      <c r="E69" s="3" t="s">
        <v>5</v>
      </c>
      <c r="F69" s="3" t="s">
        <v>6</v>
      </c>
      <c r="G69" s="3" t="s">
        <v>7</v>
      </c>
      <c r="H69" s="3" t="s">
        <v>8</v>
      </c>
      <c r="I69" s="3" t="s">
        <v>9</v>
      </c>
      <c r="J69" s="3" t="s">
        <v>10</v>
      </c>
      <c r="K69" s="3" t="s">
        <v>11</v>
      </c>
      <c r="L69" s="3" t="s">
        <v>29</v>
      </c>
      <c r="M69" s="3" t="s">
        <v>30</v>
      </c>
      <c r="N69" s="3" t="s">
        <v>31</v>
      </c>
      <c r="O69" s="3" t="s">
        <v>32</v>
      </c>
      <c r="P69" s="3" t="s">
        <v>33</v>
      </c>
      <c r="Q69" s="3" t="s">
        <v>34</v>
      </c>
      <c r="R69" s="3" t="s">
        <v>35</v>
      </c>
      <c r="S69" s="3" t="s">
        <v>36</v>
      </c>
      <c r="U69" s="3" t="s">
        <v>1</v>
      </c>
      <c r="V69" s="3" t="s">
        <v>2</v>
      </c>
      <c r="W69" s="3" t="s">
        <v>3</v>
      </c>
      <c r="X69" s="3" t="s">
        <v>4</v>
      </c>
      <c r="Y69" s="3" t="s">
        <v>5</v>
      </c>
      <c r="Z69" s="3" t="s">
        <v>6</v>
      </c>
      <c r="AA69" s="3" t="s">
        <v>7</v>
      </c>
      <c r="AB69" s="3" t="s">
        <v>8</v>
      </c>
      <c r="AC69" s="3" t="s">
        <v>9</v>
      </c>
      <c r="AD69" s="3" t="s">
        <v>10</v>
      </c>
      <c r="AE69" s="3" t="s">
        <v>11</v>
      </c>
      <c r="AF69" s="3" t="s">
        <v>29</v>
      </c>
      <c r="AG69" s="3" t="s">
        <v>30</v>
      </c>
      <c r="AH69" s="3" t="s">
        <v>31</v>
      </c>
      <c r="AI69" s="3" t="s">
        <v>32</v>
      </c>
      <c r="AJ69" s="3" t="s">
        <v>33</v>
      </c>
      <c r="AK69" s="3" t="s">
        <v>34</v>
      </c>
      <c r="AL69" s="3" t="s">
        <v>35</v>
      </c>
      <c r="AM69" s="3" t="s">
        <v>36</v>
      </c>
    </row>
    <row r="70" spans="1:42" x14ac:dyDescent="0.25">
      <c r="A70" t="s">
        <v>12</v>
      </c>
      <c r="B70" s="17" t="s">
        <v>13</v>
      </c>
      <c r="C70" s="4"/>
      <c r="D70" s="10">
        <v>15</v>
      </c>
      <c r="E70" s="10">
        <v>5</v>
      </c>
      <c r="F70" s="10">
        <f t="shared" ref="F70:I70" si="116">Z53</f>
        <v>0</v>
      </c>
      <c r="G70" s="10">
        <f t="shared" si="116"/>
        <v>0</v>
      </c>
      <c r="H70" s="10">
        <f t="shared" si="116"/>
        <v>0</v>
      </c>
      <c r="I70" s="10">
        <f t="shared" si="116"/>
        <v>0</v>
      </c>
      <c r="J70" s="10">
        <v>14</v>
      </c>
      <c r="K70" s="6">
        <f>AE53</f>
        <v>0</v>
      </c>
      <c r="L70" s="1">
        <v>51.5</v>
      </c>
      <c r="M70" s="1">
        <v>10</v>
      </c>
      <c r="N70" s="1">
        <f t="shared" ref="N70:Q70" si="117">AH53</f>
        <v>0</v>
      </c>
      <c r="O70" s="1">
        <f t="shared" si="117"/>
        <v>0</v>
      </c>
      <c r="P70" s="1">
        <f t="shared" si="117"/>
        <v>0</v>
      </c>
      <c r="Q70" s="1">
        <f t="shared" si="117"/>
        <v>0</v>
      </c>
      <c r="R70" s="1">
        <v>16</v>
      </c>
      <c r="S70" s="2">
        <f>SUM(L70:R70)</f>
        <v>77.5</v>
      </c>
      <c r="U70" t="s">
        <v>12</v>
      </c>
      <c r="V70" s="17" t="s">
        <v>13</v>
      </c>
      <c r="W70" s="4">
        <f>W53</f>
        <v>0</v>
      </c>
      <c r="X70" s="10">
        <f>D70</f>
        <v>15</v>
      </c>
      <c r="Y70" s="10">
        <f>10+6/9</f>
        <v>10.666666666666666</v>
      </c>
      <c r="Z70" s="10">
        <f t="shared" ref="Y70:AF84" si="118">F70</f>
        <v>0</v>
      </c>
      <c r="AA70" s="10">
        <f t="shared" si="118"/>
        <v>0</v>
      </c>
      <c r="AB70" s="10">
        <f t="shared" si="118"/>
        <v>0</v>
      </c>
      <c r="AC70" s="10">
        <f t="shared" si="118"/>
        <v>0</v>
      </c>
      <c r="AD70" s="10">
        <f t="shared" si="118"/>
        <v>14</v>
      </c>
      <c r="AE70" s="6">
        <f>K70</f>
        <v>0</v>
      </c>
      <c r="AF70" s="1">
        <f>L70</f>
        <v>51.5</v>
      </c>
      <c r="AG70" s="1">
        <f>M70+$AO$75</f>
        <v>43</v>
      </c>
      <c r="AH70" s="1">
        <f t="shared" ref="AG70:AL84" si="119">N70</f>
        <v>0</v>
      </c>
      <c r="AI70" s="1">
        <f t="shared" si="119"/>
        <v>0</v>
      </c>
      <c r="AJ70" s="1">
        <f t="shared" si="119"/>
        <v>0</v>
      </c>
      <c r="AK70" s="1">
        <f t="shared" si="119"/>
        <v>0</v>
      </c>
      <c r="AL70" s="1">
        <f t="shared" si="119"/>
        <v>16</v>
      </c>
      <c r="AM70" s="2">
        <f>SUM(AF70:AL70)</f>
        <v>110.5</v>
      </c>
    </row>
    <row r="71" spans="1:42" x14ac:dyDescent="0.25">
      <c r="A71" t="s">
        <v>14</v>
      </c>
      <c r="B71" s="17" t="s">
        <v>46</v>
      </c>
      <c r="C71" s="4" t="str">
        <f t="shared" ref="C71:C84" si="120">C54</f>
        <v>IMP</v>
      </c>
      <c r="D71" s="10">
        <f t="shared" ref="D71:D84" si="121">X54</f>
        <v>0</v>
      </c>
      <c r="E71" s="10">
        <f t="shared" ref="E71:E84" si="122">Y54</f>
        <v>11</v>
      </c>
      <c r="F71" s="10">
        <f t="shared" ref="F71:F84" si="123">Z54</f>
        <v>9</v>
      </c>
      <c r="G71" s="10">
        <f t="shared" ref="G71:G84" si="124">AA54</f>
        <v>14.222222222222221</v>
      </c>
      <c r="H71" s="10">
        <f t="shared" ref="H71:H84" si="125">AB54</f>
        <v>5</v>
      </c>
      <c r="I71" s="10">
        <f t="shared" ref="I71:I84" si="126">AC54</f>
        <v>2</v>
      </c>
      <c r="J71" s="10">
        <f t="shared" ref="J71:L84" si="127">AD54</f>
        <v>2</v>
      </c>
      <c r="K71" s="6">
        <f t="shared" si="127"/>
        <v>0</v>
      </c>
      <c r="L71" s="1">
        <f t="shared" si="127"/>
        <v>0</v>
      </c>
      <c r="M71" s="1">
        <f t="shared" ref="M71:M84" si="128">AG54</f>
        <v>46</v>
      </c>
      <c r="N71" s="1">
        <f t="shared" ref="N71:N84" si="129">AH54</f>
        <v>26</v>
      </c>
      <c r="O71" s="1">
        <f t="shared" ref="O71:O84" si="130">AI54</f>
        <v>48.5</v>
      </c>
      <c r="P71" s="1">
        <f t="shared" ref="P71:P84" si="131">AJ54</f>
        <v>7</v>
      </c>
      <c r="Q71" s="1">
        <f t="shared" ref="Q71:Q84" si="132">AK54</f>
        <v>0</v>
      </c>
      <c r="R71" s="1">
        <f t="shared" ref="R71:R84" si="133">AL54</f>
        <v>0</v>
      </c>
      <c r="S71" s="2">
        <f t="shared" ref="S71:S84" si="134">SUM(L71:R71)</f>
        <v>127.5</v>
      </c>
      <c r="U71" t="s">
        <v>14</v>
      </c>
      <c r="V71" s="17" t="s">
        <v>46</v>
      </c>
      <c r="W71" s="22" t="str">
        <f>W54</f>
        <v>IMP</v>
      </c>
      <c r="X71" s="10">
        <f t="shared" ref="X71:X84" si="135">D71</f>
        <v>0</v>
      </c>
      <c r="Y71" s="10">
        <v>14</v>
      </c>
      <c r="Z71" s="10">
        <f t="shared" si="118"/>
        <v>9</v>
      </c>
      <c r="AA71" s="10">
        <f t="shared" si="118"/>
        <v>14.222222222222221</v>
      </c>
      <c r="AB71" s="10">
        <f t="shared" si="118"/>
        <v>5</v>
      </c>
      <c r="AC71" s="10">
        <f t="shared" si="118"/>
        <v>2</v>
      </c>
      <c r="AD71" s="10">
        <f t="shared" si="118"/>
        <v>2</v>
      </c>
      <c r="AE71" s="6">
        <f t="shared" si="118"/>
        <v>0</v>
      </c>
      <c r="AF71" s="1">
        <f t="shared" si="118"/>
        <v>0</v>
      </c>
      <c r="AG71" s="1">
        <f t="shared" ref="AG71:AG78" si="136">M71+$AO$75</f>
        <v>79</v>
      </c>
      <c r="AH71" s="1">
        <f t="shared" si="119"/>
        <v>26</v>
      </c>
      <c r="AI71" s="1">
        <f t="shared" si="119"/>
        <v>48.5</v>
      </c>
      <c r="AJ71" s="1">
        <f t="shared" si="119"/>
        <v>7</v>
      </c>
      <c r="AK71" s="1">
        <f t="shared" si="119"/>
        <v>0</v>
      </c>
      <c r="AL71" s="1">
        <f t="shared" si="119"/>
        <v>0</v>
      </c>
      <c r="AM71" s="2">
        <f t="shared" ref="AM71" si="137">SUM(AF71:AL71)</f>
        <v>160.5</v>
      </c>
    </row>
    <row r="72" spans="1:42" x14ac:dyDescent="0.25">
      <c r="A72" t="s">
        <v>15</v>
      </c>
      <c r="B72" s="17" t="s">
        <v>46</v>
      </c>
      <c r="C72" s="4" t="str">
        <f t="shared" si="120"/>
        <v>IMP</v>
      </c>
      <c r="D72" s="10">
        <f t="shared" si="121"/>
        <v>0</v>
      </c>
      <c r="E72" s="10">
        <v>11</v>
      </c>
      <c r="F72" s="10">
        <f t="shared" si="123"/>
        <v>2</v>
      </c>
      <c r="G72" s="10">
        <v>14</v>
      </c>
      <c r="H72" s="10">
        <v>5</v>
      </c>
      <c r="I72" s="10">
        <f t="shared" si="126"/>
        <v>2</v>
      </c>
      <c r="J72" s="10">
        <v>14</v>
      </c>
      <c r="K72" s="6">
        <f t="shared" ref="K72:L72" si="138">AE55</f>
        <v>0</v>
      </c>
      <c r="L72" s="1">
        <f t="shared" si="138"/>
        <v>0</v>
      </c>
      <c r="M72" s="1">
        <v>46</v>
      </c>
      <c r="N72" s="1">
        <f t="shared" si="129"/>
        <v>0</v>
      </c>
      <c r="O72" s="1">
        <v>46.5</v>
      </c>
      <c r="P72" s="1">
        <v>7</v>
      </c>
      <c r="Q72" s="1">
        <f t="shared" si="132"/>
        <v>0</v>
      </c>
      <c r="R72" s="1">
        <v>16</v>
      </c>
      <c r="S72" s="2">
        <f t="shared" si="134"/>
        <v>115.5</v>
      </c>
      <c r="U72" t="s">
        <v>15</v>
      </c>
      <c r="V72" s="17" t="s">
        <v>46</v>
      </c>
      <c r="W72" s="22" t="str">
        <f t="shared" ref="W72:W78" si="139">W55</f>
        <v>IMP</v>
      </c>
      <c r="X72" s="10">
        <f t="shared" si="135"/>
        <v>0</v>
      </c>
      <c r="Y72" s="10">
        <v>14</v>
      </c>
      <c r="Z72" s="10">
        <f t="shared" si="118"/>
        <v>2</v>
      </c>
      <c r="AA72" s="10">
        <f t="shared" si="118"/>
        <v>14</v>
      </c>
      <c r="AB72" s="10">
        <f t="shared" si="118"/>
        <v>5</v>
      </c>
      <c r="AC72" s="10">
        <f t="shared" si="118"/>
        <v>2</v>
      </c>
      <c r="AD72" s="10">
        <f t="shared" si="118"/>
        <v>14</v>
      </c>
      <c r="AE72" s="6">
        <f t="shared" si="118"/>
        <v>0</v>
      </c>
      <c r="AF72" s="1">
        <f t="shared" si="118"/>
        <v>0</v>
      </c>
      <c r="AG72" s="1">
        <f t="shared" si="136"/>
        <v>79</v>
      </c>
      <c r="AH72" s="1">
        <f t="shared" si="119"/>
        <v>0</v>
      </c>
      <c r="AI72" s="1">
        <f t="shared" si="119"/>
        <v>46.5</v>
      </c>
      <c r="AJ72" s="1">
        <f t="shared" si="119"/>
        <v>7</v>
      </c>
      <c r="AK72" s="1">
        <f t="shared" si="119"/>
        <v>0</v>
      </c>
      <c r="AL72" s="1">
        <f t="shared" si="119"/>
        <v>16</v>
      </c>
      <c r="AM72" s="2">
        <f>SUM(AF72:AL72)</f>
        <v>148.5</v>
      </c>
    </row>
    <row r="73" spans="1:42" x14ac:dyDescent="0.25">
      <c r="A73" t="s">
        <v>16</v>
      </c>
      <c r="B73" s="17" t="s">
        <v>37</v>
      </c>
      <c r="C73" s="4" t="str">
        <f t="shared" si="120"/>
        <v>IMP</v>
      </c>
      <c r="D73" s="10">
        <f t="shared" si="121"/>
        <v>0</v>
      </c>
      <c r="E73" s="10">
        <f t="shared" si="122"/>
        <v>2</v>
      </c>
      <c r="F73" s="10">
        <f t="shared" si="123"/>
        <v>2</v>
      </c>
      <c r="G73" s="10">
        <f t="shared" si="124"/>
        <v>2</v>
      </c>
      <c r="H73" s="10">
        <f t="shared" si="125"/>
        <v>2</v>
      </c>
      <c r="I73" s="10">
        <f t="shared" si="126"/>
        <v>2</v>
      </c>
      <c r="J73" s="10">
        <f t="shared" si="127"/>
        <v>2</v>
      </c>
      <c r="K73" s="6">
        <f t="shared" ref="K73:L73" si="140">AE56</f>
        <v>0</v>
      </c>
      <c r="L73" s="1">
        <f t="shared" si="140"/>
        <v>0</v>
      </c>
      <c r="M73" s="1">
        <f t="shared" si="128"/>
        <v>0</v>
      </c>
      <c r="N73" s="1">
        <f t="shared" si="129"/>
        <v>0</v>
      </c>
      <c r="O73" s="1">
        <f t="shared" si="130"/>
        <v>0</v>
      </c>
      <c r="P73" s="1">
        <f t="shared" si="131"/>
        <v>0</v>
      </c>
      <c r="Q73" s="1">
        <f t="shared" si="132"/>
        <v>0</v>
      </c>
      <c r="R73" s="1">
        <f t="shared" si="133"/>
        <v>0</v>
      </c>
      <c r="S73" s="2">
        <f t="shared" si="134"/>
        <v>0</v>
      </c>
      <c r="U73" t="s">
        <v>16</v>
      </c>
      <c r="V73" s="17" t="s">
        <v>37</v>
      </c>
      <c r="W73" s="22" t="str">
        <f t="shared" si="139"/>
        <v>IMP</v>
      </c>
      <c r="X73" s="10">
        <f t="shared" si="135"/>
        <v>0</v>
      </c>
      <c r="Y73" s="10">
        <f t="shared" si="118"/>
        <v>2</v>
      </c>
      <c r="Z73" s="10">
        <f t="shared" si="118"/>
        <v>2</v>
      </c>
      <c r="AA73" s="10">
        <f t="shared" si="118"/>
        <v>2</v>
      </c>
      <c r="AB73" s="10">
        <f t="shared" si="118"/>
        <v>2</v>
      </c>
      <c r="AC73" s="10">
        <f t="shared" si="118"/>
        <v>2</v>
      </c>
      <c r="AD73" s="10">
        <f t="shared" si="118"/>
        <v>2</v>
      </c>
      <c r="AE73" s="6">
        <f t="shared" si="118"/>
        <v>0</v>
      </c>
      <c r="AF73" s="1">
        <f t="shared" si="118"/>
        <v>0</v>
      </c>
      <c r="AG73" s="1">
        <v>0</v>
      </c>
      <c r="AH73" s="1">
        <f t="shared" si="119"/>
        <v>0</v>
      </c>
      <c r="AI73" s="1">
        <f t="shared" si="119"/>
        <v>0</v>
      </c>
      <c r="AJ73" s="1">
        <f t="shared" si="119"/>
        <v>0</v>
      </c>
      <c r="AK73" s="1">
        <f t="shared" si="119"/>
        <v>0</v>
      </c>
      <c r="AL73" s="1">
        <f t="shared" si="119"/>
        <v>0</v>
      </c>
      <c r="AM73" s="2">
        <f>SUM(AF73:AL73)</f>
        <v>0</v>
      </c>
    </row>
    <row r="74" spans="1:42" x14ac:dyDescent="0.25">
      <c r="A74" t="s">
        <v>17</v>
      </c>
      <c r="B74" s="17" t="s">
        <v>76</v>
      </c>
      <c r="C74" s="4" t="str">
        <f t="shared" si="120"/>
        <v>IMP</v>
      </c>
      <c r="D74" s="10">
        <f t="shared" si="121"/>
        <v>0</v>
      </c>
      <c r="E74" s="10">
        <v>11</v>
      </c>
      <c r="F74" s="10">
        <v>12</v>
      </c>
      <c r="G74" s="10">
        <f t="shared" si="124"/>
        <v>2</v>
      </c>
      <c r="H74" s="10">
        <v>5</v>
      </c>
      <c r="I74" s="10">
        <f t="shared" si="126"/>
        <v>2</v>
      </c>
      <c r="J74" s="10">
        <v>14</v>
      </c>
      <c r="K74" s="6">
        <f t="shared" ref="K74:L74" si="141">AE57</f>
        <v>0</v>
      </c>
      <c r="L74" s="1">
        <f t="shared" si="141"/>
        <v>0</v>
      </c>
      <c r="M74" s="1">
        <v>46</v>
      </c>
      <c r="N74" s="1">
        <v>48</v>
      </c>
      <c r="O74" s="1">
        <f t="shared" si="130"/>
        <v>0</v>
      </c>
      <c r="P74" s="1">
        <v>7</v>
      </c>
      <c r="Q74" s="1">
        <f t="shared" si="132"/>
        <v>0</v>
      </c>
      <c r="R74" s="1">
        <v>16</v>
      </c>
      <c r="S74" s="2">
        <f t="shared" si="134"/>
        <v>117</v>
      </c>
      <c r="U74" t="s">
        <v>17</v>
      </c>
      <c r="V74" s="17" t="s">
        <v>76</v>
      </c>
      <c r="W74" s="22" t="str">
        <f t="shared" si="139"/>
        <v>IMP</v>
      </c>
      <c r="X74" s="10">
        <f t="shared" si="135"/>
        <v>0</v>
      </c>
      <c r="Y74" s="10">
        <v>14</v>
      </c>
      <c r="Z74" s="10">
        <f t="shared" si="118"/>
        <v>12</v>
      </c>
      <c r="AA74" s="10">
        <f t="shared" si="118"/>
        <v>2</v>
      </c>
      <c r="AB74" s="10">
        <f t="shared" si="118"/>
        <v>5</v>
      </c>
      <c r="AC74" s="10">
        <f t="shared" si="118"/>
        <v>2</v>
      </c>
      <c r="AD74" s="10">
        <f t="shared" si="118"/>
        <v>14</v>
      </c>
      <c r="AE74" s="6">
        <f t="shared" si="118"/>
        <v>0</v>
      </c>
      <c r="AF74" s="1">
        <f t="shared" si="118"/>
        <v>0</v>
      </c>
      <c r="AG74" s="1">
        <f t="shared" si="136"/>
        <v>79</v>
      </c>
      <c r="AH74" s="1">
        <f t="shared" si="119"/>
        <v>48</v>
      </c>
      <c r="AI74" s="1">
        <f t="shared" si="119"/>
        <v>0</v>
      </c>
      <c r="AJ74" s="1">
        <f t="shared" si="119"/>
        <v>7</v>
      </c>
      <c r="AK74" s="1">
        <f t="shared" si="119"/>
        <v>0</v>
      </c>
      <c r="AL74" s="1">
        <f t="shared" si="119"/>
        <v>16</v>
      </c>
      <c r="AM74" s="2">
        <f t="shared" ref="AM74:AM81" si="142">SUM(AF74:AL74)</f>
        <v>150</v>
      </c>
      <c r="AO74" t="s">
        <v>40</v>
      </c>
      <c r="AP74" t="s">
        <v>41</v>
      </c>
    </row>
    <row r="75" spans="1:42" x14ac:dyDescent="0.25">
      <c r="A75" t="s">
        <v>18</v>
      </c>
      <c r="B75" s="17" t="s">
        <v>76</v>
      </c>
      <c r="C75" s="4" t="str">
        <f t="shared" si="120"/>
        <v>POT</v>
      </c>
      <c r="D75" s="10">
        <f t="shared" si="121"/>
        <v>0</v>
      </c>
      <c r="E75" s="10">
        <f t="shared" si="122"/>
        <v>2</v>
      </c>
      <c r="F75" s="10">
        <f t="shared" si="123"/>
        <v>2</v>
      </c>
      <c r="G75" s="10">
        <f t="shared" si="124"/>
        <v>2</v>
      </c>
      <c r="H75" s="10">
        <f t="shared" si="125"/>
        <v>2</v>
      </c>
      <c r="I75" s="10">
        <f t="shared" si="126"/>
        <v>2</v>
      </c>
      <c r="J75" s="10">
        <f t="shared" si="127"/>
        <v>2</v>
      </c>
      <c r="K75" s="6">
        <f t="shared" ref="K75:L75" si="143">AE58</f>
        <v>0</v>
      </c>
      <c r="L75" s="1">
        <f t="shared" si="143"/>
        <v>0</v>
      </c>
      <c r="M75" s="1">
        <f t="shared" si="128"/>
        <v>0</v>
      </c>
      <c r="N75" s="1">
        <f t="shared" si="129"/>
        <v>0</v>
      </c>
      <c r="O75" s="1">
        <f t="shared" si="130"/>
        <v>0</v>
      </c>
      <c r="P75" s="1">
        <f t="shared" si="131"/>
        <v>0</v>
      </c>
      <c r="Q75" s="1">
        <f t="shared" si="132"/>
        <v>0</v>
      </c>
      <c r="R75" s="1">
        <f t="shared" si="133"/>
        <v>0</v>
      </c>
      <c r="S75" s="2">
        <f t="shared" si="134"/>
        <v>0</v>
      </c>
      <c r="U75" t="s">
        <v>18</v>
      </c>
      <c r="V75" s="17" t="s">
        <v>76</v>
      </c>
      <c r="W75" s="22" t="str">
        <f t="shared" si="139"/>
        <v>POT</v>
      </c>
      <c r="X75" s="10">
        <f t="shared" si="135"/>
        <v>0</v>
      </c>
      <c r="Y75" s="10">
        <f t="shared" si="118"/>
        <v>2</v>
      </c>
      <c r="Z75" s="10">
        <f t="shared" si="118"/>
        <v>2</v>
      </c>
      <c r="AA75" s="10">
        <f t="shared" si="118"/>
        <v>2</v>
      </c>
      <c r="AB75" s="10">
        <f t="shared" si="118"/>
        <v>2</v>
      </c>
      <c r="AC75" s="10">
        <f t="shared" si="118"/>
        <v>2</v>
      </c>
      <c r="AD75" s="10">
        <f t="shared" si="118"/>
        <v>2</v>
      </c>
      <c r="AE75" s="6">
        <f t="shared" si="118"/>
        <v>0</v>
      </c>
      <c r="AF75" s="1">
        <f t="shared" si="118"/>
        <v>0</v>
      </c>
      <c r="AG75" s="1">
        <v>0</v>
      </c>
      <c r="AH75" s="1">
        <f t="shared" si="119"/>
        <v>0</v>
      </c>
      <c r="AI75" s="1">
        <f t="shared" si="119"/>
        <v>0</v>
      </c>
      <c r="AJ75" s="1">
        <f t="shared" si="119"/>
        <v>0</v>
      </c>
      <c r="AK75" s="1">
        <f t="shared" si="119"/>
        <v>0</v>
      </c>
      <c r="AL75" s="1">
        <f t="shared" si="119"/>
        <v>0</v>
      </c>
      <c r="AM75" s="2">
        <f t="shared" si="142"/>
        <v>0</v>
      </c>
      <c r="AN75" s="14" t="s">
        <v>0</v>
      </c>
      <c r="AO75">
        <f>79-46</f>
        <v>33</v>
      </c>
      <c r="AP75" s="15">
        <f>AO75/16</f>
        <v>2.0625</v>
      </c>
    </row>
    <row r="76" spans="1:42" x14ac:dyDescent="0.25">
      <c r="A76" t="s">
        <v>19</v>
      </c>
      <c r="B76" s="17" t="s">
        <v>77</v>
      </c>
      <c r="C76" s="4" t="str">
        <f t="shared" si="120"/>
        <v>RAP</v>
      </c>
      <c r="D76" s="10">
        <f t="shared" si="121"/>
        <v>0</v>
      </c>
      <c r="E76" s="10">
        <f t="shared" si="122"/>
        <v>7</v>
      </c>
      <c r="F76" s="10">
        <f t="shared" si="123"/>
        <v>14</v>
      </c>
      <c r="G76" s="10">
        <f t="shared" si="124"/>
        <v>2</v>
      </c>
      <c r="H76" s="10">
        <f t="shared" si="125"/>
        <v>7</v>
      </c>
      <c r="I76" s="10">
        <f t="shared" si="126"/>
        <v>7</v>
      </c>
      <c r="J76" s="10">
        <f t="shared" si="127"/>
        <v>2</v>
      </c>
      <c r="K76" s="6">
        <f t="shared" ref="K76:L76" si="144">AE59</f>
        <v>0</v>
      </c>
      <c r="L76" s="1">
        <f t="shared" si="144"/>
        <v>0</v>
      </c>
      <c r="M76" s="1">
        <f t="shared" si="128"/>
        <v>18</v>
      </c>
      <c r="N76" s="1">
        <f t="shared" si="129"/>
        <v>68</v>
      </c>
      <c r="O76" s="1">
        <f t="shared" si="130"/>
        <v>0</v>
      </c>
      <c r="P76" s="1">
        <f t="shared" si="131"/>
        <v>14</v>
      </c>
      <c r="Q76" s="1">
        <f t="shared" si="132"/>
        <v>16</v>
      </c>
      <c r="R76" s="1">
        <f t="shared" si="133"/>
        <v>0</v>
      </c>
      <c r="S76" s="2">
        <f t="shared" si="134"/>
        <v>116</v>
      </c>
      <c r="U76" t="s">
        <v>19</v>
      </c>
      <c r="V76" s="17" t="s">
        <v>77</v>
      </c>
      <c r="W76" s="22" t="str">
        <f t="shared" si="139"/>
        <v>RAP</v>
      </c>
      <c r="X76" s="10">
        <f t="shared" si="135"/>
        <v>0</v>
      </c>
      <c r="Y76" s="10">
        <f>11+5/10</f>
        <v>11.5</v>
      </c>
      <c r="Z76" s="10">
        <f t="shared" si="118"/>
        <v>14</v>
      </c>
      <c r="AA76" s="10">
        <f t="shared" si="118"/>
        <v>2</v>
      </c>
      <c r="AB76" s="10">
        <f t="shared" si="118"/>
        <v>7</v>
      </c>
      <c r="AC76" s="10">
        <f t="shared" si="118"/>
        <v>7</v>
      </c>
      <c r="AD76" s="10">
        <f t="shared" si="118"/>
        <v>2</v>
      </c>
      <c r="AE76" s="6">
        <f t="shared" si="118"/>
        <v>0</v>
      </c>
      <c r="AF76" s="1">
        <f t="shared" si="118"/>
        <v>0</v>
      </c>
      <c r="AG76" s="1">
        <f t="shared" si="136"/>
        <v>51</v>
      </c>
      <c r="AH76" s="1">
        <f t="shared" si="119"/>
        <v>68</v>
      </c>
      <c r="AI76" s="1">
        <f t="shared" si="119"/>
        <v>0</v>
      </c>
      <c r="AJ76" s="1">
        <f t="shared" si="119"/>
        <v>14</v>
      </c>
      <c r="AK76" s="1">
        <f t="shared" si="119"/>
        <v>16</v>
      </c>
      <c r="AL76" s="1">
        <f t="shared" si="119"/>
        <v>0</v>
      </c>
      <c r="AM76" s="2">
        <f t="shared" si="142"/>
        <v>149</v>
      </c>
    </row>
    <row r="77" spans="1:42" x14ac:dyDescent="0.25">
      <c r="A77" t="s">
        <v>20</v>
      </c>
      <c r="B77" s="17" t="s">
        <v>77</v>
      </c>
      <c r="C77" s="4" t="str">
        <f t="shared" si="120"/>
        <v>RAP</v>
      </c>
      <c r="D77" s="10">
        <f t="shared" si="121"/>
        <v>0</v>
      </c>
      <c r="E77" s="10">
        <f t="shared" si="122"/>
        <v>7</v>
      </c>
      <c r="F77" s="10">
        <f t="shared" si="123"/>
        <v>14</v>
      </c>
      <c r="G77" s="10">
        <f t="shared" si="124"/>
        <v>2</v>
      </c>
      <c r="H77" s="10">
        <f t="shared" si="125"/>
        <v>7</v>
      </c>
      <c r="I77" s="10">
        <f t="shared" si="126"/>
        <v>7</v>
      </c>
      <c r="J77" s="10">
        <f t="shared" si="127"/>
        <v>2</v>
      </c>
      <c r="K77" s="6">
        <f t="shared" ref="K77:L77" si="145">AE60</f>
        <v>0</v>
      </c>
      <c r="L77" s="1">
        <f t="shared" si="145"/>
        <v>0</v>
      </c>
      <c r="M77" s="1">
        <f t="shared" si="128"/>
        <v>18</v>
      </c>
      <c r="N77" s="1">
        <f t="shared" si="129"/>
        <v>68</v>
      </c>
      <c r="O77" s="1">
        <f t="shared" si="130"/>
        <v>0</v>
      </c>
      <c r="P77" s="1">
        <f t="shared" si="131"/>
        <v>14</v>
      </c>
      <c r="Q77" s="1">
        <f t="shared" si="132"/>
        <v>16</v>
      </c>
      <c r="R77" s="1">
        <f t="shared" si="133"/>
        <v>0</v>
      </c>
      <c r="S77" s="2">
        <f t="shared" si="134"/>
        <v>116</v>
      </c>
      <c r="U77" t="s">
        <v>20</v>
      </c>
      <c r="V77" s="17" t="s">
        <v>77</v>
      </c>
      <c r="W77" s="22" t="str">
        <f t="shared" si="139"/>
        <v>RAP</v>
      </c>
      <c r="X77" s="10">
        <f t="shared" si="135"/>
        <v>0</v>
      </c>
      <c r="Y77" s="10">
        <f t="shared" ref="Y77:Y78" si="146">11+5/10</f>
        <v>11.5</v>
      </c>
      <c r="Z77" s="10">
        <f t="shared" si="118"/>
        <v>14</v>
      </c>
      <c r="AA77" s="10">
        <f t="shared" si="118"/>
        <v>2</v>
      </c>
      <c r="AB77" s="10">
        <f t="shared" si="118"/>
        <v>7</v>
      </c>
      <c r="AC77" s="10">
        <f t="shared" si="118"/>
        <v>7</v>
      </c>
      <c r="AD77" s="10">
        <f t="shared" si="118"/>
        <v>2</v>
      </c>
      <c r="AE77" s="6">
        <f t="shared" si="118"/>
        <v>0</v>
      </c>
      <c r="AF77" s="1">
        <f t="shared" si="118"/>
        <v>0</v>
      </c>
      <c r="AG77" s="1">
        <f t="shared" si="136"/>
        <v>51</v>
      </c>
      <c r="AH77" s="1">
        <f t="shared" si="119"/>
        <v>68</v>
      </c>
      <c r="AI77" s="1">
        <f t="shared" si="119"/>
        <v>0</v>
      </c>
      <c r="AJ77" s="1">
        <f t="shared" si="119"/>
        <v>14</v>
      </c>
      <c r="AK77" s="1">
        <f t="shared" si="119"/>
        <v>16</v>
      </c>
      <c r="AL77" s="1">
        <f t="shared" si="119"/>
        <v>0</v>
      </c>
      <c r="AM77" s="2">
        <f t="shared" si="142"/>
        <v>149</v>
      </c>
    </row>
    <row r="78" spans="1:42" x14ac:dyDescent="0.25">
      <c r="A78" t="s">
        <v>21</v>
      </c>
      <c r="B78" s="17" t="s">
        <v>77</v>
      </c>
      <c r="C78" s="4" t="str">
        <f t="shared" si="120"/>
        <v>RAP</v>
      </c>
      <c r="D78" s="10">
        <f t="shared" si="121"/>
        <v>0</v>
      </c>
      <c r="E78" s="10">
        <f t="shared" si="122"/>
        <v>7</v>
      </c>
      <c r="F78" s="10">
        <f t="shared" si="123"/>
        <v>14</v>
      </c>
      <c r="G78" s="10">
        <f t="shared" si="124"/>
        <v>2</v>
      </c>
      <c r="H78" s="10">
        <f t="shared" si="125"/>
        <v>7</v>
      </c>
      <c r="I78" s="10">
        <f t="shared" si="126"/>
        <v>7</v>
      </c>
      <c r="J78" s="10">
        <f t="shared" si="127"/>
        <v>2</v>
      </c>
      <c r="K78" s="6">
        <f t="shared" ref="K78:L78" si="147">AE61</f>
        <v>0</v>
      </c>
      <c r="L78" s="1">
        <f t="shared" si="147"/>
        <v>0</v>
      </c>
      <c r="M78" s="1">
        <f t="shared" si="128"/>
        <v>18</v>
      </c>
      <c r="N78" s="1">
        <f t="shared" si="129"/>
        <v>68</v>
      </c>
      <c r="O78" s="1">
        <f t="shared" si="130"/>
        <v>0</v>
      </c>
      <c r="P78" s="1">
        <f t="shared" si="131"/>
        <v>14</v>
      </c>
      <c r="Q78" s="1">
        <f t="shared" si="132"/>
        <v>16</v>
      </c>
      <c r="R78" s="1">
        <f t="shared" si="133"/>
        <v>0</v>
      </c>
      <c r="S78" s="2">
        <f t="shared" si="134"/>
        <v>116</v>
      </c>
      <c r="U78" t="s">
        <v>20</v>
      </c>
      <c r="V78" s="17" t="s">
        <v>77</v>
      </c>
      <c r="W78" s="22" t="str">
        <f t="shared" si="139"/>
        <v>RAP</v>
      </c>
      <c r="X78" s="10">
        <f t="shared" ref="X78" si="148">D78</f>
        <v>0</v>
      </c>
      <c r="Y78" s="10">
        <f t="shared" si="146"/>
        <v>11.5</v>
      </c>
      <c r="Z78" s="10">
        <f t="shared" ref="Z78" si="149">F78</f>
        <v>14</v>
      </c>
      <c r="AA78" s="10">
        <f t="shared" ref="AA78" si="150">G78</f>
        <v>2</v>
      </c>
      <c r="AB78" s="10">
        <f t="shared" ref="AB78" si="151">H78</f>
        <v>7</v>
      </c>
      <c r="AC78" s="10">
        <f t="shared" ref="AC78" si="152">I78</f>
        <v>7</v>
      </c>
      <c r="AD78" s="10">
        <f t="shared" ref="AD78" si="153">J78</f>
        <v>2</v>
      </c>
      <c r="AE78" s="6">
        <f t="shared" ref="AE78" si="154">K78</f>
        <v>0</v>
      </c>
      <c r="AF78" s="1">
        <f t="shared" ref="AF78" si="155">L78</f>
        <v>0</v>
      </c>
      <c r="AG78" s="1">
        <f t="shared" si="136"/>
        <v>51</v>
      </c>
      <c r="AH78" s="1">
        <f t="shared" ref="AH78" si="156">N78</f>
        <v>68</v>
      </c>
      <c r="AI78" s="1">
        <f t="shared" ref="AI78" si="157">O78</f>
        <v>0</v>
      </c>
      <c r="AJ78" s="1">
        <f t="shared" ref="AJ78" si="158">P78</f>
        <v>14</v>
      </c>
      <c r="AK78" s="1">
        <f t="shared" ref="AK78" si="159">Q78</f>
        <v>16</v>
      </c>
      <c r="AL78" s="1">
        <f t="shared" ref="AL78" si="160">R78</f>
        <v>0</v>
      </c>
      <c r="AM78" s="2">
        <f t="shared" ref="AM78" si="161">SUM(AF78:AL78)</f>
        <v>149</v>
      </c>
    </row>
    <row r="79" spans="1:42" x14ac:dyDescent="0.25">
      <c r="A79" t="s">
        <v>59</v>
      </c>
      <c r="B79" s="17" t="s">
        <v>22</v>
      </c>
      <c r="C79" s="4" t="str">
        <f t="shared" si="120"/>
        <v>RAP</v>
      </c>
      <c r="D79" s="10">
        <f t="shared" si="121"/>
        <v>0</v>
      </c>
      <c r="E79" s="10">
        <f t="shared" si="122"/>
        <v>2</v>
      </c>
      <c r="F79" s="10">
        <f t="shared" si="123"/>
        <v>14</v>
      </c>
      <c r="G79" s="10">
        <f t="shared" si="124"/>
        <v>14</v>
      </c>
      <c r="H79" s="10">
        <f t="shared" si="125"/>
        <v>3</v>
      </c>
      <c r="I79" s="10">
        <f t="shared" si="126"/>
        <v>7</v>
      </c>
      <c r="J79" s="10">
        <f t="shared" si="127"/>
        <v>2</v>
      </c>
      <c r="K79" s="6">
        <f t="shared" ref="K79:L79" si="162">AE62</f>
        <v>0</v>
      </c>
      <c r="L79" s="1">
        <f t="shared" si="162"/>
        <v>0</v>
      </c>
      <c r="M79" s="1">
        <f t="shared" si="128"/>
        <v>0</v>
      </c>
      <c r="N79" s="1">
        <f t="shared" si="129"/>
        <v>68</v>
      </c>
      <c r="O79" s="1">
        <f t="shared" si="130"/>
        <v>46.5</v>
      </c>
      <c r="P79" s="1">
        <f t="shared" si="131"/>
        <v>2</v>
      </c>
      <c r="Q79" s="1">
        <f t="shared" si="132"/>
        <v>16</v>
      </c>
      <c r="R79" s="1">
        <f t="shared" si="133"/>
        <v>0</v>
      </c>
      <c r="S79" s="2">
        <f t="shared" si="134"/>
        <v>132.5</v>
      </c>
      <c r="U79" t="s">
        <v>21</v>
      </c>
      <c r="V79" s="17" t="s">
        <v>77</v>
      </c>
      <c r="W79" s="22" t="str">
        <f t="shared" ref="W79:W84" si="163">W61</f>
        <v>RAP</v>
      </c>
      <c r="X79" s="10">
        <f t="shared" si="135"/>
        <v>0</v>
      </c>
      <c r="Y79" s="10">
        <f>7+4/6</f>
        <v>7.666666666666667</v>
      </c>
      <c r="Z79" s="10">
        <f t="shared" si="118"/>
        <v>14</v>
      </c>
      <c r="AA79" s="10">
        <f t="shared" si="118"/>
        <v>14</v>
      </c>
      <c r="AB79" s="10">
        <f t="shared" si="118"/>
        <v>3</v>
      </c>
      <c r="AC79" s="10">
        <f t="shared" si="118"/>
        <v>7</v>
      </c>
      <c r="AD79" s="10">
        <f t="shared" si="118"/>
        <v>2</v>
      </c>
      <c r="AE79" s="6">
        <f t="shared" si="118"/>
        <v>0</v>
      </c>
      <c r="AF79" s="1">
        <f t="shared" si="118"/>
        <v>0</v>
      </c>
      <c r="AG79" s="1">
        <f>M79+$AO$75*2/3</f>
        <v>22</v>
      </c>
      <c r="AH79" s="1">
        <f t="shared" si="119"/>
        <v>68</v>
      </c>
      <c r="AI79" s="1">
        <f t="shared" si="119"/>
        <v>46.5</v>
      </c>
      <c r="AJ79" s="1">
        <f t="shared" si="119"/>
        <v>2</v>
      </c>
      <c r="AK79" s="1">
        <f t="shared" si="119"/>
        <v>16</v>
      </c>
      <c r="AL79" s="1">
        <f t="shared" si="119"/>
        <v>0</v>
      </c>
      <c r="AM79" s="2">
        <f t="shared" si="142"/>
        <v>154.5</v>
      </c>
    </row>
    <row r="80" spans="1:42" x14ac:dyDescent="0.25">
      <c r="A80" t="s">
        <v>23</v>
      </c>
      <c r="B80" s="17" t="s">
        <v>22</v>
      </c>
      <c r="C80" s="4" t="str">
        <f t="shared" si="120"/>
        <v>IMP</v>
      </c>
      <c r="D80" s="10">
        <f t="shared" si="121"/>
        <v>0</v>
      </c>
      <c r="E80" s="10">
        <f t="shared" si="122"/>
        <v>3</v>
      </c>
      <c r="F80" s="10">
        <f t="shared" si="123"/>
        <v>12.7</v>
      </c>
      <c r="G80" s="10">
        <f t="shared" si="124"/>
        <v>14</v>
      </c>
      <c r="H80" s="10">
        <f t="shared" si="125"/>
        <v>4</v>
      </c>
      <c r="I80" s="10">
        <f t="shared" si="126"/>
        <v>8.1666666666666661</v>
      </c>
      <c r="J80" s="10">
        <f t="shared" si="127"/>
        <v>2</v>
      </c>
      <c r="K80" s="6">
        <f t="shared" ref="K80:L80" si="164">AE63</f>
        <v>0</v>
      </c>
      <c r="L80" s="1">
        <f t="shared" si="164"/>
        <v>0</v>
      </c>
      <c r="M80" s="1">
        <f t="shared" si="128"/>
        <v>3</v>
      </c>
      <c r="N80" s="1">
        <f t="shared" si="129"/>
        <v>55</v>
      </c>
      <c r="O80" s="1">
        <f t="shared" si="130"/>
        <v>46.5</v>
      </c>
      <c r="P80" s="1">
        <f t="shared" si="131"/>
        <v>4</v>
      </c>
      <c r="Q80" s="1">
        <f t="shared" si="132"/>
        <v>22</v>
      </c>
      <c r="R80" s="1">
        <f t="shared" si="133"/>
        <v>0</v>
      </c>
      <c r="S80" s="2">
        <f t="shared" si="134"/>
        <v>130.5</v>
      </c>
      <c r="U80" t="s">
        <v>21</v>
      </c>
      <c r="V80" s="17" t="s">
        <v>22</v>
      </c>
      <c r="W80" s="22" t="str">
        <f t="shared" si="163"/>
        <v>RAP</v>
      </c>
      <c r="X80" s="10">
        <f t="shared" si="135"/>
        <v>0</v>
      </c>
      <c r="Y80" s="10">
        <f t="shared" ref="Y80:Y81" si="165">7+4/6</f>
        <v>7.666666666666667</v>
      </c>
      <c r="Z80" s="10">
        <f t="shared" si="118"/>
        <v>12.7</v>
      </c>
      <c r="AA80" s="10">
        <f t="shared" si="118"/>
        <v>14</v>
      </c>
      <c r="AB80" s="10">
        <f t="shared" si="118"/>
        <v>4</v>
      </c>
      <c r="AC80" s="10">
        <f t="shared" si="118"/>
        <v>8.1666666666666661</v>
      </c>
      <c r="AD80" s="10">
        <f t="shared" si="118"/>
        <v>2</v>
      </c>
      <c r="AE80" s="6">
        <f t="shared" si="118"/>
        <v>0</v>
      </c>
      <c r="AF80" s="1">
        <f t="shared" si="118"/>
        <v>0</v>
      </c>
      <c r="AG80" s="1">
        <f t="shared" ref="AG80:AG81" si="166">M80+$AO$75*2/3</f>
        <v>25</v>
      </c>
      <c r="AH80" s="1">
        <f t="shared" si="119"/>
        <v>55</v>
      </c>
      <c r="AI80" s="1">
        <f t="shared" si="119"/>
        <v>46.5</v>
      </c>
      <c r="AJ80" s="1">
        <f t="shared" si="119"/>
        <v>4</v>
      </c>
      <c r="AK80" s="1">
        <f t="shared" si="119"/>
        <v>22</v>
      </c>
      <c r="AL80" s="1">
        <f t="shared" si="119"/>
        <v>0</v>
      </c>
      <c r="AM80" s="2">
        <f t="shared" si="142"/>
        <v>152.5</v>
      </c>
    </row>
    <row r="81" spans="1:42" x14ac:dyDescent="0.25">
      <c r="A81" t="s">
        <v>24</v>
      </c>
      <c r="B81" s="17" t="s">
        <v>22</v>
      </c>
      <c r="C81" s="4">
        <f t="shared" si="120"/>
        <v>0</v>
      </c>
      <c r="D81" s="10">
        <f t="shared" si="121"/>
        <v>0</v>
      </c>
      <c r="E81" s="10">
        <f t="shared" si="122"/>
        <v>3</v>
      </c>
      <c r="F81" s="10">
        <f t="shared" si="123"/>
        <v>13.6</v>
      </c>
      <c r="G81" s="10">
        <f t="shared" si="124"/>
        <v>14</v>
      </c>
      <c r="H81" s="10">
        <f t="shared" si="125"/>
        <v>5</v>
      </c>
      <c r="I81" s="10">
        <f t="shared" si="126"/>
        <v>7.6</v>
      </c>
      <c r="J81" s="10">
        <f t="shared" si="127"/>
        <v>2</v>
      </c>
      <c r="K81" s="6">
        <f t="shared" ref="K81:L81" si="167">AE64</f>
        <v>0</v>
      </c>
      <c r="L81" s="1">
        <f t="shared" si="167"/>
        <v>0</v>
      </c>
      <c r="M81" s="1">
        <f t="shared" si="128"/>
        <v>3</v>
      </c>
      <c r="N81" s="1">
        <f t="shared" si="129"/>
        <v>64</v>
      </c>
      <c r="O81" s="1">
        <f t="shared" si="130"/>
        <v>46.5</v>
      </c>
      <c r="P81" s="1">
        <f t="shared" si="131"/>
        <v>7</v>
      </c>
      <c r="Q81" s="1">
        <f t="shared" si="132"/>
        <v>19</v>
      </c>
      <c r="R81" s="1">
        <f t="shared" si="133"/>
        <v>0</v>
      </c>
      <c r="S81" s="2">
        <f t="shared" si="134"/>
        <v>139.5</v>
      </c>
      <c r="U81" t="s">
        <v>23</v>
      </c>
      <c r="V81" s="17" t="s">
        <v>22</v>
      </c>
      <c r="W81" s="22" t="str">
        <f t="shared" si="163"/>
        <v>IMP</v>
      </c>
      <c r="X81" s="10">
        <f t="shared" si="135"/>
        <v>0</v>
      </c>
      <c r="Y81" s="10">
        <f t="shared" si="165"/>
        <v>7.666666666666667</v>
      </c>
      <c r="Z81" s="10">
        <f t="shared" si="118"/>
        <v>13.6</v>
      </c>
      <c r="AA81" s="10">
        <f t="shared" si="118"/>
        <v>14</v>
      </c>
      <c r="AB81" s="10">
        <f t="shared" si="118"/>
        <v>5</v>
      </c>
      <c r="AC81" s="10">
        <f t="shared" si="118"/>
        <v>7.6</v>
      </c>
      <c r="AD81" s="10">
        <f t="shared" si="118"/>
        <v>2</v>
      </c>
      <c r="AE81" s="6">
        <f t="shared" si="118"/>
        <v>0</v>
      </c>
      <c r="AF81" s="1">
        <f t="shared" si="118"/>
        <v>0</v>
      </c>
      <c r="AG81" s="1">
        <f t="shared" si="166"/>
        <v>25</v>
      </c>
      <c r="AH81" s="1">
        <f t="shared" si="119"/>
        <v>64</v>
      </c>
      <c r="AI81" s="1">
        <f t="shared" si="119"/>
        <v>46.5</v>
      </c>
      <c r="AJ81" s="1">
        <f t="shared" si="119"/>
        <v>7</v>
      </c>
      <c r="AK81" s="1">
        <f t="shared" si="119"/>
        <v>19</v>
      </c>
      <c r="AL81" s="1">
        <f t="shared" si="119"/>
        <v>0</v>
      </c>
      <c r="AM81" s="2">
        <f t="shared" si="142"/>
        <v>161.5</v>
      </c>
    </row>
    <row r="82" spans="1:42" x14ac:dyDescent="0.25">
      <c r="A82" t="s">
        <v>26</v>
      </c>
      <c r="B82" s="17" t="s">
        <v>25</v>
      </c>
      <c r="C82" s="4" t="str">
        <f t="shared" si="120"/>
        <v>RAP</v>
      </c>
      <c r="D82" s="10">
        <f t="shared" si="121"/>
        <v>0</v>
      </c>
      <c r="E82" s="10">
        <f t="shared" si="122"/>
        <v>2</v>
      </c>
      <c r="F82" s="10">
        <f t="shared" si="123"/>
        <v>2</v>
      </c>
      <c r="G82" s="10">
        <f t="shared" si="124"/>
        <v>2</v>
      </c>
      <c r="H82" s="10">
        <f t="shared" si="125"/>
        <v>2</v>
      </c>
      <c r="I82" s="10">
        <f t="shared" si="126"/>
        <v>2</v>
      </c>
      <c r="J82" s="10">
        <f t="shared" si="127"/>
        <v>2</v>
      </c>
      <c r="K82" s="6">
        <f t="shared" ref="K82:L82" si="168">AE65</f>
        <v>0</v>
      </c>
      <c r="L82" s="1">
        <f t="shared" si="168"/>
        <v>0</v>
      </c>
      <c r="M82" s="1">
        <f t="shared" si="128"/>
        <v>0</v>
      </c>
      <c r="N82" s="1">
        <f t="shared" si="129"/>
        <v>0</v>
      </c>
      <c r="O82" s="1">
        <f t="shared" si="130"/>
        <v>0</v>
      </c>
      <c r="P82" s="1">
        <f t="shared" si="131"/>
        <v>0</v>
      </c>
      <c r="Q82" s="1">
        <f t="shared" si="132"/>
        <v>0</v>
      </c>
      <c r="R82" s="1">
        <f t="shared" si="133"/>
        <v>0</v>
      </c>
      <c r="S82" s="2">
        <f t="shared" si="134"/>
        <v>0</v>
      </c>
      <c r="U82" t="s">
        <v>24</v>
      </c>
      <c r="V82" s="17" t="s">
        <v>25</v>
      </c>
      <c r="W82" s="22">
        <f t="shared" si="163"/>
        <v>0</v>
      </c>
      <c r="X82" s="10">
        <f t="shared" si="135"/>
        <v>0</v>
      </c>
      <c r="Y82" s="10">
        <f t="shared" si="118"/>
        <v>2</v>
      </c>
      <c r="Z82" s="10">
        <f t="shared" si="118"/>
        <v>2</v>
      </c>
      <c r="AA82" s="10">
        <f t="shared" si="118"/>
        <v>2</v>
      </c>
      <c r="AB82" s="10">
        <f t="shared" si="118"/>
        <v>2</v>
      </c>
      <c r="AC82" s="10">
        <f t="shared" si="118"/>
        <v>2</v>
      </c>
      <c r="AD82" s="10">
        <f t="shared" si="118"/>
        <v>2</v>
      </c>
      <c r="AE82" s="6">
        <f t="shared" si="118"/>
        <v>0</v>
      </c>
      <c r="AF82" s="1">
        <f t="shared" si="118"/>
        <v>0</v>
      </c>
      <c r="AG82" s="1">
        <f t="shared" si="119"/>
        <v>0</v>
      </c>
      <c r="AH82" s="1">
        <f t="shared" si="119"/>
        <v>0</v>
      </c>
      <c r="AI82" s="1">
        <f t="shared" si="119"/>
        <v>0</v>
      </c>
      <c r="AJ82" s="1">
        <f t="shared" si="119"/>
        <v>0</v>
      </c>
      <c r="AK82" s="1">
        <f t="shared" si="119"/>
        <v>0</v>
      </c>
      <c r="AL82" s="1">
        <f t="shared" si="119"/>
        <v>0</v>
      </c>
      <c r="AM82" s="2">
        <f>SUM(AF82:AL82)</f>
        <v>0</v>
      </c>
    </row>
    <row r="83" spans="1:42" x14ac:dyDescent="0.25">
      <c r="A83" t="s">
        <v>27</v>
      </c>
      <c r="B83" s="17" t="s">
        <v>25</v>
      </c>
      <c r="C83" s="4" t="str">
        <f t="shared" si="120"/>
        <v>RAP</v>
      </c>
      <c r="D83" s="10">
        <f t="shared" si="121"/>
        <v>0</v>
      </c>
      <c r="E83" s="10">
        <f t="shared" si="122"/>
        <v>2</v>
      </c>
      <c r="F83" s="10">
        <f t="shared" si="123"/>
        <v>2</v>
      </c>
      <c r="G83" s="10">
        <f t="shared" si="124"/>
        <v>2</v>
      </c>
      <c r="H83" s="10">
        <f t="shared" si="125"/>
        <v>2</v>
      </c>
      <c r="I83" s="10">
        <f t="shared" si="126"/>
        <v>2</v>
      </c>
      <c r="J83" s="10">
        <f t="shared" si="127"/>
        <v>2</v>
      </c>
      <c r="K83" s="6">
        <f t="shared" ref="K83:L83" si="169">AE66</f>
        <v>0</v>
      </c>
      <c r="L83" s="1">
        <f t="shared" si="169"/>
        <v>0</v>
      </c>
      <c r="M83" s="1">
        <f t="shared" si="128"/>
        <v>0</v>
      </c>
      <c r="N83" s="1">
        <f t="shared" si="129"/>
        <v>0</v>
      </c>
      <c r="O83" s="1">
        <f t="shared" si="130"/>
        <v>0</v>
      </c>
      <c r="P83" s="1">
        <f t="shared" si="131"/>
        <v>0</v>
      </c>
      <c r="Q83" s="1">
        <f t="shared" si="132"/>
        <v>0</v>
      </c>
      <c r="R83" s="1">
        <f t="shared" si="133"/>
        <v>0</v>
      </c>
      <c r="S83" s="2">
        <f t="shared" si="134"/>
        <v>0</v>
      </c>
      <c r="U83" t="s">
        <v>26</v>
      </c>
      <c r="V83" s="17" t="s">
        <v>25</v>
      </c>
      <c r="W83" s="22" t="str">
        <f t="shared" si="163"/>
        <v>RAP</v>
      </c>
      <c r="X83" s="10">
        <f t="shared" si="135"/>
        <v>0</v>
      </c>
      <c r="Y83" s="10">
        <f t="shared" si="118"/>
        <v>2</v>
      </c>
      <c r="Z83" s="10">
        <f t="shared" si="118"/>
        <v>2</v>
      </c>
      <c r="AA83" s="10">
        <f t="shared" si="118"/>
        <v>2</v>
      </c>
      <c r="AB83" s="10">
        <f t="shared" si="118"/>
        <v>2</v>
      </c>
      <c r="AC83" s="10">
        <f t="shared" si="118"/>
        <v>2</v>
      </c>
      <c r="AD83" s="10">
        <f t="shared" si="118"/>
        <v>2</v>
      </c>
      <c r="AE83" s="6">
        <f t="shared" si="118"/>
        <v>0</v>
      </c>
      <c r="AF83" s="1">
        <f t="shared" si="118"/>
        <v>0</v>
      </c>
      <c r="AG83" s="1">
        <f t="shared" si="119"/>
        <v>0</v>
      </c>
      <c r="AH83" s="1">
        <f t="shared" si="119"/>
        <v>0</v>
      </c>
      <c r="AI83" s="1">
        <f t="shared" si="119"/>
        <v>0</v>
      </c>
      <c r="AJ83" s="1">
        <f t="shared" si="119"/>
        <v>0</v>
      </c>
      <c r="AK83" s="1">
        <f t="shared" si="119"/>
        <v>0</v>
      </c>
      <c r="AL83" s="1">
        <f t="shared" si="119"/>
        <v>0</v>
      </c>
      <c r="AM83" s="2">
        <f>SUM(AF83:AL83)</f>
        <v>0</v>
      </c>
    </row>
    <row r="84" spans="1:42" x14ac:dyDescent="0.25">
      <c r="A84" t="s">
        <v>28</v>
      </c>
      <c r="B84" s="17" t="s">
        <v>25</v>
      </c>
      <c r="C84" s="4" t="str">
        <f t="shared" si="120"/>
        <v>POT</v>
      </c>
      <c r="D84" s="10">
        <f t="shared" si="121"/>
        <v>0</v>
      </c>
      <c r="E84" s="10">
        <f t="shared" si="122"/>
        <v>2</v>
      </c>
      <c r="F84" s="10">
        <f t="shared" si="123"/>
        <v>2</v>
      </c>
      <c r="G84" s="10">
        <f t="shared" si="124"/>
        <v>2</v>
      </c>
      <c r="H84" s="10">
        <f t="shared" si="125"/>
        <v>2</v>
      </c>
      <c r="I84" s="10">
        <f t="shared" si="126"/>
        <v>2</v>
      </c>
      <c r="J84" s="10">
        <f t="shared" si="127"/>
        <v>2</v>
      </c>
      <c r="K84" s="6">
        <f t="shared" ref="K84:L84" si="170">AE67</f>
        <v>0</v>
      </c>
      <c r="L84" s="1">
        <f t="shared" si="170"/>
        <v>0</v>
      </c>
      <c r="M84" s="1">
        <f t="shared" si="128"/>
        <v>0</v>
      </c>
      <c r="N84" s="1">
        <f t="shared" si="129"/>
        <v>0</v>
      </c>
      <c r="O84" s="1">
        <f t="shared" si="130"/>
        <v>0</v>
      </c>
      <c r="P84" s="1">
        <f t="shared" si="131"/>
        <v>0</v>
      </c>
      <c r="Q84" s="1">
        <f t="shared" si="132"/>
        <v>0</v>
      </c>
      <c r="R84" s="1">
        <f t="shared" si="133"/>
        <v>0</v>
      </c>
      <c r="S84" s="2">
        <f t="shared" si="134"/>
        <v>0</v>
      </c>
      <c r="U84" t="s">
        <v>27</v>
      </c>
      <c r="V84" s="17" t="s">
        <v>25</v>
      </c>
      <c r="W84" s="22" t="str">
        <f t="shared" si="163"/>
        <v>RAP</v>
      </c>
      <c r="X84" s="10">
        <f t="shared" si="135"/>
        <v>0</v>
      </c>
      <c r="Y84" s="10">
        <f t="shared" si="118"/>
        <v>2</v>
      </c>
      <c r="Z84" s="10">
        <f t="shared" si="118"/>
        <v>2</v>
      </c>
      <c r="AA84" s="10">
        <f t="shared" si="118"/>
        <v>2</v>
      </c>
      <c r="AB84" s="10">
        <f t="shared" si="118"/>
        <v>2</v>
      </c>
      <c r="AC84" s="10">
        <f t="shared" si="118"/>
        <v>2</v>
      </c>
      <c r="AD84" s="10">
        <f t="shared" si="118"/>
        <v>2</v>
      </c>
      <c r="AE84" s="6">
        <f t="shared" si="118"/>
        <v>0</v>
      </c>
      <c r="AF84" s="1">
        <f t="shared" si="118"/>
        <v>0</v>
      </c>
      <c r="AG84" s="1">
        <f t="shared" si="119"/>
        <v>0</v>
      </c>
      <c r="AH84" s="1">
        <f t="shared" si="119"/>
        <v>0</v>
      </c>
      <c r="AI84" s="1">
        <f t="shared" si="119"/>
        <v>0</v>
      </c>
      <c r="AJ84" s="1">
        <f t="shared" si="119"/>
        <v>0</v>
      </c>
      <c r="AK84" s="1">
        <f t="shared" si="119"/>
        <v>0</v>
      </c>
      <c r="AL84" s="1">
        <f t="shared" si="119"/>
        <v>0</v>
      </c>
      <c r="AM84" s="2">
        <f t="shared" ref="AM84" si="171">SUM(AF84:AL84)</f>
        <v>0</v>
      </c>
    </row>
    <row r="85" spans="1:42" x14ac:dyDescent="0.25">
      <c r="K85" s="13">
        <f>SUM(K87:K101)</f>
        <v>0</v>
      </c>
      <c r="AE85" s="13">
        <f>SUM(AE87:AE101)</f>
        <v>0</v>
      </c>
    </row>
    <row r="86" spans="1:42" x14ac:dyDescent="0.25">
      <c r="A86" s="3" t="s">
        <v>1</v>
      </c>
      <c r="B86" s="3" t="s">
        <v>2</v>
      </c>
      <c r="C86" s="3" t="s">
        <v>3</v>
      </c>
      <c r="D86" s="3" t="s">
        <v>4</v>
      </c>
      <c r="E86" s="3" t="s">
        <v>5</v>
      </c>
      <c r="F86" s="3" t="s">
        <v>6</v>
      </c>
      <c r="G86" s="3" t="s">
        <v>7</v>
      </c>
      <c r="H86" s="3" t="s">
        <v>8</v>
      </c>
      <c r="I86" s="3" t="s">
        <v>9</v>
      </c>
      <c r="J86" s="3" t="s">
        <v>10</v>
      </c>
      <c r="K86" s="3" t="s">
        <v>11</v>
      </c>
      <c r="L86" s="3" t="s">
        <v>29</v>
      </c>
      <c r="M86" s="3" t="s">
        <v>30</v>
      </c>
      <c r="N86" s="3" t="s">
        <v>31</v>
      </c>
      <c r="O86" s="3" t="s">
        <v>32</v>
      </c>
      <c r="P86" s="3" t="s">
        <v>33</v>
      </c>
      <c r="Q86" s="3" t="s">
        <v>34</v>
      </c>
      <c r="R86" s="3" t="s">
        <v>35</v>
      </c>
      <c r="S86" s="3" t="s">
        <v>36</v>
      </c>
      <c r="U86" s="3" t="s">
        <v>1</v>
      </c>
      <c r="V86" s="3" t="s">
        <v>2</v>
      </c>
      <c r="W86" s="3" t="s">
        <v>3</v>
      </c>
      <c r="X86" s="3" t="s">
        <v>4</v>
      </c>
      <c r="Y86" s="3" t="s">
        <v>5</v>
      </c>
      <c r="Z86" s="3" t="s">
        <v>6</v>
      </c>
      <c r="AA86" s="3" t="s">
        <v>7</v>
      </c>
      <c r="AB86" s="3" t="s">
        <v>8</v>
      </c>
      <c r="AC86" s="3" t="s">
        <v>9</v>
      </c>
      <c r="AD86" s="3" t="s">
        <v>10</v>
      </c>
      <c r="AE86" s="3" t="s">
        <v>11</v>
      </c>
      <c r="AF86" s="3" t="s">
        <v>29</v>
      </c>
      <c r="AG86" s="3" t="s">
        <v>30</v>
      </c>
      <c r="AH86" s="3" t="s">
        <v>31</v>
      </c>
      <c r="AI86" s="3" t="s">
        <v>32</v>
      </c>
      <c r="AJ86" s="3" t="s">
        <v>33</v>
      </c>
      <c r="AK86" s="3" t="s">
        <v>34</v>
      </c>
      <c r="AL86" s="3" t="s">
        <v>35</v>
      </c>
      <c r="AM86" s="3" t="s">
        <v>36</v>
      </c>
    </row>
    <row r="87" spans="1:42" x14ac:dyDescent="0.25">
      <c r="A87" t="s">
        <v>12</v>
      </c>
      <c r="B87" s="17" t="str">
        <f t="shared" ref="B87:B101" si="172">B70</f>
        <v>POR</v>
      </c>
      <c r="C87" s="4"/>
      <c r="D87" s="10">
        <f t="shared" ref="D87:D101" si="173">X70</f>
        <v>15</v>
      </c>
      <c r="E87" s="10">
        <f t="shared" ref="E87:J87" si="174">Y70</f>
        <v>10.666666666666666</v>
      </c>
      <c r="F87" s="10">
        <f t="shared" si="174"/>
        <v>0</v>
      </c>
      <c r="G87" s="10">
        <f t="shared" si="174"/>
        <v>0</v>
      </c>
      <c r="H87" s="10">
        <f t="shared" si="174"/>
        <v>0</v>
      </c>
      <c r="I87" s="10">
        <f t="shared" si="174"/>
        <v>0</v>
      </c>
      <c r="J87" s="10">
        <f t="shared" si="174"/>
        <v>14</v>
      </c>
      <c r="K87" s="6">
        <f>AE70</f>
        <v>0</v>
      </c>
      <c r="L87" s="1">
        <f>AF70</f>
        <v>51.5</v>
      </c>
      <c r="M87" s="1">
        <f t="shared" ref="M87:R87" si="175">AG70</f>
        <v>43</v>
      </c>
      <c r="N87" s="1">
        <f t="shared" si="175"/>
        <v>0</v>
      </c>
      <c r="O87" s="1">
        <f t="shared" si="175"/>
        <v>0</v>
      </c>
      <c r="P87" s="1">
        <f t="shared" si="175"/>
        <v>0</v>
      </c>
      <c r="Q87" s="1">
        <f t="shared" si="175"/>
        <v>0</v>
      </c>
      <c r="R87" s="1">
        <f t="shared" si="175"/>
        <v>16</v>
      </c>
      <c r="S87" s="2">
        <f>SUM(L87:R87)</f>
        <v>110.5</v>
      </c>
      <c r="U87" t="s">
        <v>12</v>
      </c>
      <c r="V87" s="17" t="s">
        <v>13</v>
      </c>
      <c r="W87" s="4"/>
      <c r="X87" s="10">
        <f>D87</f>
        <v>15</v>
      </c>
      <c r="Y87" s="10">
        <f>10+6/9</f>
        <v>10.666666666666666</v>
      </c>
      <c r="Z87" s="10">
        <f t="shared" ref="Z87:Z101" si="176">F87</f>
        <v>0</v>
      </c>
      <c r="AA87" s="10">
        <f t="shared" ref="AA87:AA101" si="177">G87</f>
        <v>0</v>
      </c>
      <c r="AB87" s="10">
        <f t="shared" ref="AB87" si="178">H87</f>
        <v>0</v>
      </c>
      <c r="AC87" s="10">
        <f t="shared" ref="AC87:AC101" si="179">I87</f>
        <v>0</v>
      </c>
      <c r="AD87" s="10">
        <v>19</v>
      </c>
      <c r="AE87" s="6">
        <f>K87</f>
        <v>0</v>
      </c>
      <c r="AF87" s="1">
        <f>L87</f>
        <v>51.5</v>
      </c>
      <c r="AG87" s="1">
        <f>M87+$AO$75</f>
        <v>76</v>
      </c>
      <c r="AH87" s="1">
        <f t="shared" ref="AH87:AH101" si="180">N87</f>
        <v>0</v>
      </c>
      <c r="AI87" s="1">
        <f t="shared" ref="AI87:AI101" si="181">O87</f>
        <v>0</v>
      </c>
      <c r="AJ87" s="1">
        <f t="shared" ref="AJ87" si="182">P87</f>
        <v>0</v>
      </c>
      <c r="AK87" s="1">
        <f t="shared" ref="AK87:AK101" si="183">Q87</f>
        <v>0</v>
      </c>
      <c r="AL87" s="1">
        <f>R87+$AO$93</f>
        <v>32</v>
      </c>
      <c r="AM87" s="2">
        <f>SUM(AF87:AL87)</f>
        <v>159.5</v>
      </c>
    </row>
    <row r="88" spans="1:42" x14ac:dyDescent="0.25">
      <c r="A88" t="s">
        <v>14</v>
      </c>
      <c r="B88" s="17" t="str">
        <f t="shared" si="172"/>
        <v>LAT_OF</v>
      </c>
      <c r="C88" s="4" t="str">
        <f t="shared" ref="C88:C101" si="184">C71</f>
        <v>IMP</v>
      </c>
      <c r="D88" s="10">
        <f t="shared" si="173"/>
        <v>0</v>
      </c>
      <c r="E88" s="10">
        <f t="shared" ref="E88:J89" si="185">Y71</f>
        <v>14</v>
      </c>
      <c r="F88" s="10">
        <f t="shared" si="185"/>
        <v>9</v>
      </c>
      <c r="G88" s="10">
        <f t="shared" si="185"/>
        <v>14.222222222222221</v>
      </c>
      <c r="H88" s="10">
        <f t="shared" si="185"/>
        <v>5</v>
      </c>
      <c r="I88" s="10">
        <f t="shared" si="185"/>
        <v>2</v>
      </c>
      <c r="J88" s="10">
        <f t="shared" si="185"/>
        <v>2</v>
      </c>
      <c r="K88" s="6">
        <f t="shared" ref="K88:L88" si="186">AE71</f>
        <v>0</v>
      </c>
      <c r="L88" s="1">
        <f t="shared" si="186"/>
        <v>0</v>
      </c>
      <c r="M88" s="1">
        <f t="shared" ref="M88:M101" si="187">AG71</f>
        <v>79</v>
      </c>
      <c r="N88" s="1">
        <f t="shared" ref="N88:N98" si="188">AH71</f>
        <v>26</v>
      </c>
      <c r="O88" s="1">
        <f t="shared" ref="O88:O98" si="189">AI71</f>
        <v>48.5</v>
      </c>
      <c r="P88" s="1">
        <f t="shared" ref="P88:P98" si="190">AJ71</f>
        <v>7</v>
      </c>
      <c r="Q88" s="1">
        <f t="shared" ref="Q88:Q98" si="191">AK71</f>
        <v>0</v>
      </c>
      <c r="R88" s="1">
        <f t="shared" ref="R88:R101" si="192">AL71</f>
        <v>0</v>
      </c>
      <c r="S88" s="2">
        <f t="shared" ref="S88:S101" si="193">SUM(L88:R88)</f>
        <v>160.5</v>
      </c>
      <c r="U88" t="s">
        <v>14</v>
      </c>
      <c r="V88" s="17" t="s">
        <v>46</v>
      </c>
      <c r="W88" s="4" t="str">
        <f t="shared" ref="W88:W101" si="194">C88</f>
        <v>IMP</v>
      </c>
      <c r="X88" s="10">
        <f t="shared" ref="X88:X101" si="195">D88</f>
        <v>0</v>
      </c>
      <c r="Y88" s="10">
        <v>14</v>
      </c>
      <c r="Z88" s="10">
        <f t="shared" si="176"/>
        <v>9</v>
      </c>
      <c r="AA88" s="10">
        <f t="shared" si="177"/>
        <v>14.222222222222221</v>
      </c>
      <c r="AB88" s="10">
        <v>9</v>
      </c>
      <c r="AC88" s="10">
        <f t="shared" si="179"/>
        <v>2</v>
      </c>
      <c r="AD88" s="10">
        <v>14</v>
      </c>
      <c r="AE88" s="6">
        <f t="shared" ref="AE88:AE101" si="196">K88</f>
        <v>0</v>
      </c>
      <c r="AF88" s="1">
        <f t="shared" ref="AF88:AF101" si="197">L88</f>
        <v>0</v>
      </c>
      <c r="AG88" s="1">
        <f t="shared" ref="AG88:AG89" si="198">M88+$AO$75</f>
        <v>112</v>
      </c>
      <c r="AH88" s="1">
        <f t="shared" si="180"/>
        <v>26</v>
      </c>
      <c r="AI88" s="1">
        <f t="shared" si="181"/>
        <v>48.5</v>
      </c>
      <c r="AJ88" s="1">
        <f>P88+$AO$92</f>
        <v>23</v>
      </c>
      <c r="AK88" s="1">
        <f t="shared" si="183"/>
        <v>0</v>
      </c>
      <c r="AL88" s="1">
        <f>R88+$AO$93</f>
        <v>16</v>
      </c>
      <c r="AM88" s="2">
        <f t="shared" ref="AM88" si="199">SUM(AF88:AL88)</f>
        <v>225.5</v>
      </c>
    </row>
    <row r="89" spans="1:42" x14ac:dyDescent="0.25">
      <c r="A89" t="s">
        <v>15</v>
      </c>
      <c r="B89" s="17" t="str">
        <f t="shared" si="172"/>
        <v>LAT_OF</v>
      </c>
      <c r="C89" s="4" t="str">
        <f t="shared" si="184"/>
        <v>IMP</v>
      </c>
      <c r="D89" s="10">
        <f t="shared" si="173"/>
        <v>0</v>
      </c>
      <c r="E89" s="10">
        <f t="shared" si="185"/>
        <v>14</v>
      </c>
      <c r="F89" s="10">
        <f t="shared" si="185"/>
        <v>2</v>
      </c>
      <c r="G89" s="10">
        <f t="shared" si="185"/>
        <v>14</v>
      </c>
      <c r="H89" s="10">
        <f t="shared" si="185"/>
        <v>5</v>
      </c>
      <c r="I89" s="10">
        <f t="shared" si="185"/>
        <v>2</v>
      </c>
      <c r="J89" s="10">
        <f t="shared" si="185"/>
        <v>14</v>
      </c>
      <c r="K89" s="6">
        <f t="shared" ref="K89:L89" si="200">AE72</f>
        <v>0</v>
      </c>
      <c r="L89" s="1">
        <f t="shared" si="200"/>
        <v>0</v>
      </c>
      <c r="M89" s="1">
        <f t="shared" si="187"/>
        <v>79</v>
      </c>
      <c r="N89" s="1">
        <f t="shared" si="188"/>
        <v>0</v>
      </c>
      <c r="O89" s="1">
        <f t="shared" si="189"/>
        <v>46.5</v>
      </c>
      <c r="P89" s="1">
        <f t="shared" si="190"/>
        <v>7</v>
      </c>
      <c r="Q89" s="1">
        <f t="shared" si="191"/>
        <v>0</v>
      </c>
      <c r="R89" s="1">
        <f t="shared" si="192"/>
        <v>16</v>
      </c>
      <c r="S89" s="2">
        <f t="shared" si="193"/>
        <v>148.5</v>
      </c>
      <c r="U89" t="s">
        <v>15</v>
      </c>
      <c r="V89" s="17" t="s">
        <v>46</v>
      </c>
      <c r="W89" s="4" t="str">
        <f t="shared" si="194"/>
        <v>IMP</v>
      </c>
      <c r="X89" s="10">
        <f t="shared" si="195"/>
        <v>0</v>
      </c>
      <c r="Y89" s="10">
        <v>14</v>
      </c>
      <c r="Z89" s="10">
        <f t="shared" si="176"/>
        <v>2</v>
      </c>
      <c r="AA89" s="10">
        <f t="shared" si="177"/>
        <v>14</v>
      </c>
      <c r="AB89" s="10">
        <v>9</v>
      </c>
      <c r="AC89" s="10">
        <f t="shared" si="179"/>
        <v>2</v>
      </c>
      <c r="AD89" s="10">
        <v>19</v>
      </c>
      <c r="AE89" s="6">
        <f t="shared" si="196"/>
        <v>0</v>
      </c>
      <c r="AF89" s="1">
        <f t="shared" si="197"/>
        <v>0</v>
      </c>
      <c r="AG89" s="1">
        <f t="shared" si="198"/>
        <v>112</v>
      </c>
      <c r="AH89" s="1">
        <f t="shared" si="180"/>
        <v>0</v>
      </c>
      <c r="AI89" s="1">
        <f t="shared" si="181"/>
        <v>46.5</v>
      </c>
      <c r="AJ89" s="1">
        <f t="shared" ref="AJ89:AJ101" si="201">P89+$AO$92</f>
        <v>23</v>
      </c>
      <c r="AK89" s="1">
        <f t="shared" si="183"/>
        <v>0</v>
      </c>
      <c r="AL89" s="1">
        <f t="shared" ref="AL89:AL101" si="202">R89+$AO$93</f>
        <v>32</v>
      </c>
      <c r="AM89" s="2">
        <f>SUM(AF89:AL89)</f>
        <v>213.5</v>
      </c>
    </row>
    <row r="90" spans="1:42" x14ac:dyDescent="0.25">
      <c r="A90" t="s">
        <v>16</v>
      </c>
      <c r="B90" s="17" t="str">
        <f t="shared" si="172"/>
        <v>LAT</v>
      </c>
      <c r="C90" s="4" t="str">
        <f t="shared" si="184"/>
        <v>IMP</v>
      </c>
      <c r="D90" s="10">
        <f t="shared" si="173"/>
        <v>0</v>
      </c>
      <c r="E90" s="10">
        <v>15</v>
      </c>
      <c r="F90" s="10">
        <f>Z73</f>
        <v>2</v>
      </c>
      <c r="G90" s="10">
        <v>10</v>
      </c>
      <c r="H90" s="10">
        <v>5</v>
      </c>
      <c r="I90" s="10">
        <f t="shared" ref="I90:I98" si="203">AC73</f>
        <v>2</v>
      </c>
      <c r="J90" s="10">
        <v>14</v>
      </c>
      <c r="K90" s="6">
        <f t="shared" ref="K90:L90" si="204">AE73</f>
        <v>0</v>
      </c>
      <c r="L90" s="1">
        <f t="shared" si="204"/>
        <v>0</v>
      </c>
      <c r="M90" s="1">
        <v>95</v>
      </c>
      <c r="N90" s="1">
        <f t="shared" si="188"/>
        <v>0</v>
      </c>
      <c r="O90" s="1">
        <v>22.5</v>
      </c>
      <c r="P90" s="1">
        <v>7</v>
      </c>
      <c r="Q90" s="1">
        <f t="shared" si="191"/>
        <v>0</v>
      </c>
      <c r="R90" s="1">
        <v>16</v>
      </c>
      <c r="S90" s="2">
        <f t="shared" si="193"/>
        <v>140.5</v>
      </c>
      <c r="U90" t="s">
        <v>16</v>
      </c>
      <c r="V90" s="17" t="s">
        <v>37</v>
      </c>
      <c r="W90" s="4" t="str">
        <f t="shared" si="194"/>
        <v>IMP</v>
      </c>
      <c r="X90" s="10">
        <f t="shared" si="195"/>
        <v>0</v>
      </c>
      <c r="Y90" s="10">
        <f t="shared" ref="Y90" si="205">E90</f>
        <v>15</v>
      </c>
      <c r="Z90" s="10">
        <f t="shared" si="176"/>
        <v>2</v>
      </c>
      <c r="AA90" s="10">
        <f t="shared" si="177"/>
        <v>10</v>
      </c>
      <c r="AB90" s="10">
        <v>9</v>
      </c>
      <c r="AC90" s="10">
        <f t="shared" si="179"/>
        <v>2</v>
      </c>
      <c r="AD90" s="10">
        <v>19</v>
      </c>
      <c r="AE90" s="6">
        <f t="shared" si="196"/>
        <v>0</v>
      </c>
      <c r="AF90" s="1">
        <f>L90</f>
        <v>0</v>
      </c>
      <c r="AG90" s="1">
        <f t="shared" ref="AG90" si="206">M90</f>
        <v>95</v>
      </c>
      <c r="AH90" s="1">
        <f t="shared" si="180"/>
        <v>0</v>
      </c>
      <c r="AI90" s="1">
        <f t="shared" si="181"/>
        <v>22.5</v>
      </c>
      <c r="AJ90" s="1">
        <f t="shared" si="201"/>
        <v>23</v>
      </c>
      <c r="AK90" s="1">
        <f t="shared" si="183"/>
        <v>0</v>
      </c>
      <c r="AL90" s="1">
        <f t="shared" si="202"/>
        <v>32</v>
      </c>
      <c r="AM90" s="2">
        <f>SUM(AF90:AL90)</f>
        <v>172.5</v>
      </c>
    </row>
    <row r="91" spans="1:42" x14ac:dyDescent="0.25">
      <c r="A91" t="s">
        <v>17</v>
      </c>
      <c r="B91" s="17" t="str">
        <f t="shared" si="172"/>
        <v>CEN</v>
      </c>
      <c r="C91" s="4" t="str">
        <f t="shared" si="184"/>
        <v>IMP</v>
      </c>
      <c r="D91" s="10">
        <f t="shared" si="173"/>
        <v>0</v>
      </c>
      <c r="E91" s="10">
        <f>Y74</f>
        <v>14</v>
      </c>
      <c r="F91" s="10">
        <f>Z74</f>
        <v>12</v>
      </c>
      <c r="G91" s="10">
        <f>AA74</f>
        <v>2</v>
      </c>
      <c r="H91" s="10">
        <f>AB74</f>
        <v>5</v>
      </c>
      <c r="I91" s="10">
        <f t="shared" si="203"/>
        <v>2</v>
      </c>
      <c r="J91" s="10">
        <f>AD74</f>
        <v>14</v>
      </c>
      <c r="K91" s="6">
        <f t="shared" ref="K91:L91" si="207">AE74</f>
        <v>0</v>
      </c>
      <c r="L91" s="1">
        <f t="shared" si="207"/>
        <v>0</v>
      </c>
      <c r="M91" s="1">
        <f t="shared" si="187"/>
        <v>79</v>
      </c>
      <c r="N91" s="1">
        <f t="shared" si="188"/>
        <v>48</v>
      </c>
      <c r="O91" s="1">
        <f t="shared" si="189"/>
        <v>0</v>
      </c>
      <c r="P91" s="1">
        <f t="shared" si="190"/>
        <v>7</v>
      </c>
      <c r="Q91" s="1">
        <f t="shared" si="191"/>
        <v>0</v>
      </c>
      <c r="R91" s="1">
        <f t="shared" si="192"/>
        <v>16</v>
      </c>
      <c r="S91" s="2">
        <f t="shared" si="193"/>
        <v>150</v>
      </c>
      <c r="U91" t="s">
        <v>17</v>
      </c>
      <c r="V91" s="17" t="s">
        <v>76</v>
      </c>
      <c r="W91" s="4" t="str">
        <f t="shared" si="194"/>
        <v>IMP</v>
      </c>
      <c r="X91" s="10">
        <f t="shared" si="195"/>
        <v>0</v>
      </c>
      <c r="Y91" s="10">
        <v>14</v>
      </c>
      <c r="Z91" s="10">
        <f t="shared" si="176"/>
        <v>12</v>
      </c>
      <c r="AA91" s="10">
        <f t="shared" si="177"/>
        <v>2</v>
      </c>
      <c r="AB91" s="10">
        <v>9</v>
      </c>
      <c r="AC91" s="10">
        <f t="shared" si="179"/>
        <v>2</v>
      </c>
      <c r="AD91" s="10">
        <v>19</v>
      </c>
      <c r="AE91" s="6">
        <f t="shared" si="196"/>
        <v>0</v>
      </c>
      <c r="AF91" s="1">
        <f t="shared" si="197"/>
        <v>0</v>
      </c>
      <c r="AG91" s="1">
        <f t="shared" ref="AG91" si="208">M91+$AO$75</f>
        <v>112</v>
      </c>
      <c r="AH91" s="1">
        <f t="shared" si="180"/>
        <v>48</v>
      </c>
      <c r="AI91" s="1">
        <f t="shared" si="181"/>
        <v>0</v>
      </c>
      <c r="AJ91" s="1">
        <f t="shared" si="201"/>
        <v>23</v>
      </c>
      <c r="AK91" s="1">
        <f t="shared" si="183"/>
        <v>0</v>
      </c>
      <c r="AL91" s="1">
        <f t="shared" si="202"/>
        <v>32</v>
      </c>
      <c r="AM91" s="2">
        <f t="shared" ref="AM91:AM98" si="209">SUM(AF91:AL91)</f>
        <v>215</v>
      </c>
      <c r="AO91" t="s">
        <v>40</v>
      </c>
      <c r="AP91" t="s">
        <v>41</v>
      </c>
    </row>
    <row r="92" spans="1:42" x14ac:dyDescent="0.25">
      <c r="A92" t="s">
        <v>18</v>
      </c>
      <c r="B92" s="17" t="str">
        <f t="shared" si="172"/>
        <v>CEN</v>
      </c>
      <c r="C92" s="4" t="str">
        <f t="shared" si="184"/>
        <v>POT</v>
      </c>
      <c r="D92" s="10">
        <f t="shared" si="173"/>
        <v>0</v>
      </c>
      <c r="E92" s="10">
        <v>13</v>
      </c>
      <c r="F92" s="10">
        <v>13</v>
      </c>
      <c r="G92" s="10">
        <f t="shared" ref="G92:G98" si="210">AA75</f>
        <v>2</v>
      </c>
      <c r="H92" s="10">
        <v>5</v>
      </c>
      <c r="I92" s="10">
        <f t="shared" si="203"/>
        <v>2</v>
      </c>
      <c r="J92" s="10">
        <v>14</v>
      </c>
      <c r="K92" s="6">
        <f t="shared" ref="K92:L92" si="211">AE75</f>
        <v>0</v>
      </c>
      <c r="L92" s="1">
        <f t="shared" si="211"/>
        <v>0</v>
      </c>
      <c r="M92" s="1">
        <v>67</v>
      </c>
      <c r="N92" s="1">
        <v>58</v>
      </c>
      <c r="O92" s="1">
        <f t="shared" si="189"/>
        <v>0</v>
      </c>
      <c r="P92" s="1">
        <v>7</v>
      </c>
      <c r="Q92" s="1">
        <f t="shared" si="191"/>
        <v>0</v>
      </c>
      <c r="R92" s="1">
        <v>16</v>
      </c>
      <c r="S92" s="2">
        <f t="shared" si="193"/>
        <v>148</v>
      </c>
      <c r="U92" t="s">
        <v>18</v>
      </c>
      <c r="V92" s="17" t="s">
        <v>76</v>
      </c>
      <c r="W92" s="4" t="str">
        <f t="shared" si="194"/>
        <v>POT</v>
      </c>
      <c r="X92" s="10">
        <f t="shared" si="195"/>
        <v>0</v>
      </c>
      <c r="Y92" s="10">
        <f t="shared" ref="Y92" si="212">E92</f>
        <v>13</v>
      </c>
      <c r="Z92" s="10">
        <f t="shared" si="176"/>
        <v>13</v>
      </c>
      <c r="AA92" s="10">
        <f t="shared" si="177"/>
        <v>2</v>
      </c>
      <c r="AB92" s="10">
        <v>9</v>
      </c>
      <c r="AC92" s="10">
        <f t="shared" si="179"/>
        <v>2</v>
      </c>
      <c r="AD92" s="10">
        <v>19</v>
      </c>
      <c r="AE92" s="6">
        <f t="shared" si="196"/>
        <v>0</v>
      </c>
      <c r="AF92" s="1">
        <f>L92</f>
        <v>0</v>
      </c>
      <c r="AG92" s="1">
        <f t="shared" ref="AG92" si="213">M92</f>
        <v>67</v>
      </c>
      <c r="AH92" s="1">
        <f t="shared" si="180"/>
        <v>58</v>
      </c>
      <c r="AI92" s="1">
        <f t="shared" si="181"/>
        <v>0</v>
      </c>
      <c r="AJ92" s="1">
        <f t="shared" si="201"/>
        <v>23</v>
      </c>
      <c r="AK92" s="1">
        <f t="shared" si="183"/>
        <v>0</v>
      </c>
      <c r="AL92" s="1">
        <f t="shared" si="202"/>
        <v>32</v>
      </c>
      <c r="AM92" s="2">
        <f t="shared" si="209"/>
        <v>180</v>
      </c>
      <c r="AN92" s="14" t="s">
        <v>116</v>
      </c>
      <c r="AO92">
        <v>16</v>
      </c>
      <c r="AP92" s="15">
        <f>AO92/16</f>
        <v>1</v>
      </c>
    </row>
    <row r="93" spans="1:42" x14ac:dyDescent="0.25">
      <c r="A93" t="s">
        <v>19</v>
      </c>
      <c r="B93" s="17" t="str">
        <f t="shared" si="172"/>
        <v>INN</v>
      </c>
      <c r="C93" s="4" t="str">
        <f t="shared" si="184"/>
        <v>RAP</v>
      </c>
      <c r="D93" s="10">
        <f t="shared" si="173"/>
        <v>0</v>
      </c>
      <c r="E93" s="10">
        <f t="shared" ref="E93:F98" si="214">Y76</f>
        <v>11.5</v>
      </c>
      <c r="F93" s="10">
        <f t="shared" si="214"/>
        <v>14</v>
      </c>
      <c r="G93" s="10">
        <f t="shared" si="210"/>
        <v>2</v>
      </c>
      <c r="H93" s="10">
        <f t="shared" ref="H93:H98" si="215">AB76</f>
        <v>7</v>
      </c>
      <c r="I93" s="10">
        <f t="shared" si="203"/>
        <v>7</v>
      </c>
      <c r="J93" s="10">
        <f t="shared" ref="J93:J101" si="216">AD76</f>
        <v>2</v>
      </c>
      <c r="K93" s="6">
        <f t="shared" ref="K93:L93" si="217">AE76</f>
        <v>0</v>
      </c>
      <c r="L93" s="1">
        <f t="shared" si="217"/>
        <v>0</v>
      </c>
      <c r="M93" s="1">
        <f t="shared" si="187"/>
        <v>51</v>
      </c>
      <c r="N93" s="1">
        <f t="shared" si="188"/>
        <v>68</v>
      </c>
      <c r="O93" s="1">
        <f t="shared" si="189"/>
        <v>0</v>
      </c>
      <c r="P93" s="1">
        <f t="shared" si="190"/>
        <v>14</v>
      </c>
      <c r="Q93" s="1">
        <f t="shared" si="191"/>
        <v>16</v>
      </c>
      <c r="R93" s="1">
        <f t="shared" si="192"/>
        <v>0</v>
      </c>
      <c r="S93" s="2">
        <f t="shared" si="193"/>
        <v>149</v>
      </c>
      <c r="U93" t="s">
        <v>19</v>
      </c>
      <c r="V93" s="17" t="s">
        <v>77</v>
      </c>
      <c r="W93" s="4" t="str">
        <f t="shared" si="194"/>
        <v>RAP</v>
      </c>
      <c r="X93" s="10">
        <f t="shared" si="195"/>
        <v>0</v>
      </c>
      <c r="Y93" s="10">
        <f>11+5/10</f>
        <v>11.5</v>
      </c>
      <c r="Z93" s="10">
        <f t="shared" si="176"/>
        <v>14</v>
      </c>
      <c r="AA93" s="10">
        <f t="shared" si="177"/>
        <v>2</v>
      </c>
      <c r="AB93" s="10">
        <f>10+1/7</f>
        <v>10.142857142857142</v>
      </c>
      <c r="AC93" s="10">
        <f t="shared" si="179"/>
        <v>7</v>
      </c>
      <c r="AD93" s="10">
        <v>14</v>
      </c>
      <c r="AE93" s="6">
        <f t="shared" si="196"/>
        <v>0</v>
      </c>
      <c r="AF93" s="1">
        <f t="shared" si="197"/>
        <v>0</v>
      </c>
      <c r="AG93" s="1">
        <f t="shared" ref="AG93:AG95" si="218">M93+$AO$75</f>
        <v>84</v>
      </c>
      <c r="AH93" s="1">
        <f t="shared" si="180"/>
        <v>68</v>
      </c>
      <c r="AI93" s="1">
        <f t="shared" si="181"/>
        <v>0</v>
      </c>
      <c r="AJ93" s="1">
        <f t="shared" si="201"/>
        <v>30</v>
      </c>
      <c r="AK93" s="1">
        <f t="shared" si="183"/>
        <v>16</v>
      </c>
      <c r="AL93" s="1">
        <f t="shared" si="202"/>
        <v>16</v>
      </c>
      <c r="AM93" s="2">
        <f t="shared" si="209"/>
        <v>214</v>
      </c>
      <c r="AN93" s="14" t="s">
        <v>44</v>
      </c>
      <c r="AO93">
        <v>16</v>
      </c>
      <c r="AP93" s="15">
        <f>AO93/16</f>
        <v>1</v>
      </c>
    </row>
    <row r="94" spans="1:42" x14ac:dyDescent="0.25">
      <c r="A94" t="s">
        <v>20</v>
      </c>
      <c r="B94" s="17" t="str">
        <f t="shared" si="172"/>
        <v>INN</v>
      </c>
      <c r="C94" s="4" t="str">
        <f t="shared" si="184"/>
        <v>RAP</v>
      </c>
      <c r="D94" s="10">
        <f t="shared" si="173"/>
        <v>0</v>
      </c>
      <c r="E94" s="10">
        <f t="shared" si="214"/>
        <v>11.5</v>
      </c>
      <c r="F94" s="10">
        <f t="shared" si="214"/>
        <v>14</v>
      </c>
      <c r="G94" s="10">
        <f t="shared" si="210"/>
        <v>2</v>
      </c>
      <c r="H94" s="10">
        <f t="shared" si="215"/>
        <v>7</v>
      </c>
      <c r="I94" s="10">
        <f t="shared" si="203"/>
        <v>7</v>
      </c>
      <c r="J94" s="10">
        <f t="shared" si="216"/>
        <v>2</v>
      </c>
      <c r="K94" s="6">
        <f t="shared" ref="K94:L94" si="219">AE77</f>
        <v>0</v>
      </c>
      <c r="L94" s="1">
        <f t="shared" si="219"/>
        <v>0</v>
      </c>
      <c r="M94" s="1">
        <f t="shared" si="187"/>
        <v>51</v>
      </c>
      <c r="N94" s="1">
        <f t="shared" si="188"/>
        <v>68</v>
      </c>
      <c r="O94" s="1">
        <f t="shared" si="189"/>
        <v>0</v>
      </c>
      <c r="P94" s="1">
        <f t="shared" si="190"/>
        <v>14</v>
      </c>
      <c r="Q94" s="1">
        <f t="shared" si="191"/>
        <v>16</v>
      </c>
      <c r="R94" s="1">
        <f t="shared" si="192"/>
        <v>0</v>
      </c>
      <c r="S94" s="2">
        <f t="shared" si="193"/>
        <v>149</v>
      </c>
      <c r="U94" t="s">
        <v>20</v>
      </c>
      <c r="V94" s="17" t="s">
        <v>77</v>
      </c>
      <c r="W94" s="4" t="str">
        <f t="shared" si="194"/>
        <v>RAP</v>
      </c>
      <c r="X94" s="10">
        <f t="shared" si="195"/>
        <v>0</v>
      </c>
      <c r="Y94" s="10">
        <f t="shared" ref="Y94:Y95" si="220">11+5/10</f>
        <v>11.5</v>
      </c>
      <c r="Z94" s="10">
        <f t="shared" si="176"/>
        <v>14</v>
      </c>
      <c r="AA94" s="10">
        <f t="shared" si="177"/>
        <v>2</v>
      </c>
      <c r="AB94" s="10">
        <f>AB93</f>
        <v>10.142857142857142</v>
      </c>
      <c r="AC94" s="10">
        <f t="shared" si="179"/>
        <v>7</v>
      </c>
      <c r="AD94" s="10">
        <v>14</v>
      </c>
      <c r="AE94" s="6">
        <f t="shared" si="196"/>
        <v>0</v>
      </c>
      <c r="AF94" s="1">
        <f t="shared" si="197"/>
        <v>0</v>
      </c>
      <c r="AG94" s="1">
        <f t="shared" si="218"/>
        <v>84</v>
      </c>
      <c r="AH94" s="1">
        <f t="shared" si="180"/>
        <v>68</v>
      </c>
      <c r="AI94" s="1">
        <f t="shared" si="181"/>
        <v>0</v>
      </c>
      <c r="AJ94" s="1">
        <f t="shared" si="201"/>
        <v>30</v>
      </c>
      <c r="AK94" s="1">
        <f t="shared" si="183"/>
        <v>16</v>
      </c>
      <c r="AL94" s="1">
        <f t="shared" si="202"/>
        <v>16</v>
      </c>
      <c r="AM94" s="2">
        <f t="shared" si="209"/>
        <v>214</v>
      </c>
    </row>
    <row r="95" spans="1:42" x14ac:dyDescent="0.25">
      <c r="A95" t="s">
        <v>21</v>
      </c>
      <c r="B95" s="17" t="str">
        <f t="shared" si="172"/>
        <v>INN</v>
      </c>
      <c r="C95" s="4" t="str">
        <f t="shared" si="184"/>
        <v>RAP</v>
      </c>
      <c r="D95" s="10">
        <f t="shared" si="173"/>
        <v>0</v>
      </c>
      <c r="E95" s="10">
        <f t="shared" si="214"/>
        <v>11.5</v>
      </c>
      <c r="F95" s="10">
        <f t="shared" si="214"/>
        <v>14</v>
      </c>
      <c r="G95" s="10">
        <f t="shared" si="210"/>
        <v>2</v>
      </c>
      <c r="H95" s="10">
        <f t="shared" si="215"/>
        <v>7</v>
      </c>
      <c r="I95" s="10">
        <f t="shared" si="203"/>
        <v>7</v>
      </c>
      <c r="J95" s="10">
        <f t="shared" si="216"/>
        <v>2</v>
      </c>
      <c r="K95" s="6">
        <f t="shared" ref="K95:L95" si="221">AE78</f>
        <v>0</v>
      </c>
      <c r="L95" s="1">
        <f t="shared" si="221"/>
        <v>0</v>
      </c>
      <c r="M95" s="1">
        <f t="shared" si="187"/>
        <v>51</v>
      </c>
      <c r="N95" s="1">
        <f t="shared" si="188"/>
        <v>68</v>
      </c>
      <c r="O95" s="1">
        <f t="shared" si="189"/>
        <v>0</v>
      </c>
      <c r="P95" s="1">
        <f t="shared" si="190"/>
        <v>14</v>
      </c>
      <c r="Q95" s="1">
        <f t="shared" si="191"/>
        <v>16</v>
      </c>
      <c r="R95" s="1">
        <f t="shared" si="192"/>
        <v>0</v>
      </c>
      <c r="S95" s="2">
        <f t="shared" si="193"/>
        <v>149</v>
      </c>
      <c r="U95" t="s">
        <v>20</v>
      </c>
      <c r="V95" s="17" t="s">
        <v>77</v>
      </c>
      <c r="W95" s="4" t="str">
        <f t="shared" si="194"/>
        <v>RAP</v>
      </c>
      <c r="X95" s="10">
        <f t="shared" si="195"/>
        <v>0</v>
      </c>
      <c r="Y95" s="10">
        <f t="shared" si="220"/>
        <v>11.5</v>
      </c>
      <c r="Z95" s="10">
        <f t="shared" si="176"/>
        <v>14</v>
      </c>
      <c r="AA95" s="10">
        <f t="shared" si="177"/>
        <v>2</v>
      </c>
      <c r="AB95" s="10">
        <f>AB94</f>
        <v>10.142857142857142</v>
      </c>
      <c r="AC95" s="10">
        <f t="shared" si="179"/>
        <v>7</v>
      </c>
      <c r="AD95" s="10">
        <v>14</v>
      </c>
      <c r="AE95" s="6">
        <f t="shared" si="196"/>
        <v>0</v>
      </c>
      <c r="AF95" s="1">
        <f t="shared" si="197"/>
        <v>0</v>
      </c>
      <c r="AG95" s="1">
        <f t="shared" si="218"/>
        <v>84</v>
      </c>
      <c r="AH95" s="1">
        <f t="shared" si="180"/>
        <v>68</v>
      </c>
      <c r="AI95" s="1">
        <f t="shared" si="181"/>
        <v>0</v>
      </c>
      <c r="AJ95" s="1">
        <f t="shared" si="201"/>
        <v>30</v>
      </c>
      <c r="AK95" s="1">
        <f t="shared" si="183"/>
        <v>16</v>
      </c>
      <c r="AL95" s="1">
        <f t="shared" si="202"/>
        <v>16</v>
      </c>
      <c r="AM95" s="2">
        <f t="shared" si="209"/>
        <v>214</v>
      </c>
    </row>
    <row r="96" spans="1:42" x14ac:dyDescent="0.25">
      <c r="A96" t="s">
        <v>59</v>
      </c>
      <c r="B96" s="17" t="str">
        <f t="shared" si="172"/>
        <v>EXT</v>
      </c>
      <c r="C96" s="4" t="str">
        <f t="shared" si="184"/>
        <v>RAP</v>
      </c>
      <c r="D96" s="10">
        <f t="shared" si="173"/>
        <v>0</v>
      </c>
      <c r="E96" s="10">
        <f t="shared" si="214"/>
        <v>7.666666666666667</v>
      </c>
      <c r="F96" s="10">
        <f t="shared" si="214"/>
        <v>14</v>
      </c>
      <c r="G96" s="10">
        <f t="shared" si="210"/>
        <v>14</v>
      </c>
      <c r="H96" s="10">
        <f t="shared" si="215"/>
        <v>3</v>
      </c>
      <c r="I96" s="10">
        <f t="shared" si="203"/>
        <v>7</v>
      </c>
      <c r="J96" s="10">
        <f t="shared" si="216"/>
        <v>2</v>
      </c>
      <c r="K96" s="6">
        <f t="shared" ref="K96:L96" si="222">AE79</f>
        <v>0</v>
      </c>
      <c r="L96" s="1">
        <f t="shared" si="222"/>
        <v>0</v>
      </c>
      <c r="M96" s="1">
        <f t="shared" si="187"/>
        <v>22</v>
      </c>
      <c r="N96" s="1">
        <f t="shared" si="188"/>
        <v>68</v>
      </c>
      <c r="O96" s="1">
        <f t="shared" si="189"/>
        <v>46.5</v>
      </c>
      <c r="P96" s="1">
        <f t="shared" si="190"/>
        <v>2</v>
      </c>
      <c r="Q96" s="1">
        <f t="shared" si="191"/>
        <v>16</v>
      </c>
      <c r="R96" s="1">
        <f t="shared" si="192"/>
        <v>0</v>
      </c>
      <c r="S96" s="2">
        <f t="shared" si="193"/>
        <v>154.5</v>
      </c>
      <c r="U96" t="s">
        <v>21</v>
      </c>
      <c r="V96" s="17" t="s">
        <v>77</v>
      </c>
      <c r="W96" s="4" t="str">
        <f t="shared" si="194"/>
        <v>RAP</v>
      </c>
      <c r="X96" s="10">
        <f t="shared" si="195"/>
        <v>0</v>
      </c>
      <c r="Y96" s="10">
        <f>7+4/6</f>
        <v>7.666666666666667</v>
      </c>
      <c r="Z96" s="10">
        <f t="shared" si="176"/>
        <v>14</v>
      </c>
      <c r="AA96" s="10">
        <f t="shared" si="177"/>
        <v>14</v>
      </c>
      <c r="AB96" s="10">
        <v>8</v>
      </c>
      <c r="AC96" s="10">
        <f t="shared" si="179"/>
        <v>7</v>
      </c>
      <c r="AD96" s="10">
        <v>14</v>
      </c>
      <c r="AE96" s="6">
        <f t="shared" si="196"/>
        <v>0</v>
      </c>
      <c r="AF96" s="1">
        <f t="shared" si="197"/>
        <v>0</v>
      </c>
      <c r="AG96" s="1">
        <f>M96+$AO$75*2/3</f>
        <v>44</v>
      </c>
      <c r="AH96" s="1">
        <f t="shared" si="180"/>
        <v>68</v>
      </c>
      <c r="AI96" s="1">
        <f t="shared" si="181"/>
        <v>46.5</v>
      </c>
      <c r="AJ96" s="1">
        <f t="shared" si="201"/>
        <v>18</v>
      </c>
      <c r="AK96" s="1">
        <f t="shared" si="183"/>
        <v>16</v>
      </c>
      <c r="AL96" s="1">
        <f t="shared" si="202"/>
        <v>16</v>
      </c>
      <c r="AM96" s="2">
        <f t="shared" si="209"/>
        <v>208.5</v>
      </c>
    </row>
    <row r="97" spans="1:39" x14ac:dyDescent="0.25">
      <c r="A97" t="s">
        <v>23</v>
      </c>
      <c r="B97" s="17" t="str">
        <f t="shared" si="172"/>
        <v>EXT</v>
      </c>
      <c r="C97" s="4" t="str">
        <f t="shared" si="184"/>
        <v>IMP</v>
      </c>
      <c r="D97" s="10">
        <f t="shared" si="173"/>
        <v>0</v>
      </c>
      <c r="E97" s="10">
        <f t="shared" si="214"/>
        <v>7.666666666666667</v>
      </c>
      <c r="F97" s="10">
        <f t="shared" si="214"/>
        <v>12.7</v>
      </c>
      <c r="G97" s="10">
        <f t="shared" si="210"/>
        <v>14</v>
      </c>
      <c r="H97" s="10">
        <f t="shared" si="215"/>
        <v>4</v>
      </c>
      <c r="I97" s="10">
        <f t="shared" si="203"/>
        <v>8.1666666666666661</v>
      </c>
      <c r="J97" s="10">
        <f t="shared" si="216"/>
        <v>2</v>
      </c>
      <c r="K97" s="6">
        <f t="shared" ref="K97:L97" si="223">AE80</f>
        <v>0</v>
      </c>
      <c r="L97" s="1">
        <f t="shared" si="223"/>
        <v>0</v>
      </c>
      <c r="M97" s="1">
        <f t="shared" si="187"/>
        <v>25</v>
      </c>
      <c r="N97" s="1">
        <f t="shared" si="188"/>
        <v>55</v>
      </c>
      <c r="O97" s="1">
        <f t="shared" si="189"/>
        <v>46.5</v>
      </c>
      <c r="P97" s="1">
        <f t="shared" si="190"/>
        <v>4</v>
      </c>
      <c r="Q97" s="1">
        <f t="shared" si="191"/>
        <v>22</v>
      </c>
      <c r="R97" s="1">
        <f t="shared" si="192"/>
        <v>0</v>
      </c>
      <c r="S97" s="2">
        <f t="shared" si="193"/>
        <v>152.5</v>
      </c>
      <c r="U97" t="s">
        <v>21</v>
      </c>
      <c r="V97" s="17" t="s">
        <v>22</v>
      </c>
      <c r="W97" s="4" t="str">
        <f t="shared" si="194"/>
        <v>IMP</v>
      </c>
      <c r="X97" s="10">
        <f t="shared" si="195"/>
        <v>0</v>
      </c>
      <c r="Y97" s="10">
        <f t="shared" ref="Y97:Y98" si="224">7+4/6</f>
        <v>7.666666666666667</v>
      </c>
      <c r="Z97" s="10">
        <f t="shared" si="176"/>
        <v>12.7</v>
      </c>
      <c r="AA97" s="10">
        <f t="shared" si="177"/>
        <v>14</v>
      </c>
      <c r="AB97" s="10">
        <f>8+2/5</f>
        <v>8.4</v>
      </c>
      <c r="AC97" s="10">
        <f t="shared" si="179"/>
        <v>8.1666666666666661</v>
      </c>
      <c r="AD97" s="10">
        <v>14</v>
      </c>
      <c r="AE97" s="6">
        <f t="shared" si="196"/>
        <v>0</v>
      </c>
      <c r="AF97" s="1">
        <f t="shared" si="197"/>
        <v>0</v>
      </c>
      <c r="AG97" s="1">
        <f t="shared" ref="AG97:AG98" si="225">M97+$AO$75*2/3</f>
        <v>47</v>
      </c>
      <c r="AH97" s="1">
        <f t="shared" si="180"/>
        <v>55</v>
      </c>
      <c r="AI97" s="1">
        <f t="shared" si="181"/>
        <v>46.5</v>
      </c>
      <c r="AJ97" s="1">
        <f t="shared" si="201"/>
        <v>20</v>
      </c>
      <c r="AK97" s="1">
        <f t="shared" si="183"/>
        <v>22</v>
      </c>
      <c r="AL97" s="1">
        <f t="shared" si="202"/>
        <v>16</v>
      </c>
      <c r="AM97" s="2">
        <f t="shared" si="209"/>
        <v>206.5</v>
      </c>
    </row>
    <row r="98" spans="1:39" x14ac:dyDescent="0.25">
      <c r="A98" t="s">
        <v>24</v>
      </c>
      <c r="B98" s="17" t="str">
        <f t="shared" si="172"/>
        <v>EXT</v>
      </c>
      <c r="C98" s="4"/>
      <c r="D98" s="10">
        <f t="shared" si="173"/>
        <v>0</v>
      </c>
      <c r="E98" s="10">
        <f t="shared" si="214"/>
        <v>7.666666666666667</v>
      </c>
      <c r="F98" s="10">
        <f t="shared" si="214"/>
        <v>13.6</v>
      </c>
      <c r="G98" s="10">
        <f t="shared" si="210"/>
        <v>14</v>
      </c>
      <c r="H98" s="10">
        <f t="shared" si="215"/>
        <v>5</v>
      </c>
      <c r="I98" s="10">
        <f t="shared" si="203"/>
        <v>7.6</v>
      </c>
      <c r="J98" s="10">
        <f t="shared" si="216"/>
        <v>2</v>
      </c>
      <c r="K98" s="6">
        <f t="shared" ref="K98:L98" si="226">AE81</f>
        <v>0</v>
      </c>
      <c r="L98" s="1">
        <f t="shared" si="226"/>
        <v>0</v>
      </c>
      <c r="M98" s="1">
        <f t="shared" si="187"/>
        <v>25</v>
      </c>
      <c r="N98" s="1">
        <f t="shared" si="188"/>
        <v>64</v>
      </c>
      <c r="O98" s="1">
        <f t="shared" si="189"/>
        <v>46.5</v>
      </c>
      <c r="P98" s="1">
        <f t="shared" si="190"/>
        <v>7</v>
      </c>
      <c r="Q98" s="1">
        <f t="shared" si="191"/>
        <v>19</v>
      </c>
      <c r="R98" s="1">
        <f t="shared" si="192"/>
        <v>0</v>
      </c>
      <c r="S98" s="2">
        <f t="shared" si="193"/>
        <v>161.5</v>
      </c>
      <c r="U98" t="s">
        <v>23</v>
      </c>
      <c r="V98" s="17" t="s">
        <v>22</v>
      </c>
      <c r="W98" s="4"/>
      <c r="X98" s="10">
        <f t="shared" si="195"/>
        <v>0</v>
      </c>
      <c r="Y98" s="10">
        <f t="shared" si="224"/>
        <v>7.666666666666667</v>
      </c>
      <c r="Z98" s="10">
        <f t="shared" si="176"/>
        <v>13.6</v>
      </c>
      <c r="AA98" s="10">
        <f t="shared" si="177"/>
        <v>14</v>
      </c>
      <c r="AB98" s="10">
        <v>9</v>
      </c>
      <c r="AC98" s="10">
        <f t="shared" si="179"/>
        <v>7.6</v>
      </c>
      <c r="AD98" s="10">
        <v>14</v>
      </c>
      <c r="AE98" s="6">
        <f t="shared" si="196"/>
        <v>0</v>
      </c>
      <c r="AF98" s="1">
        <f t="shared" si="197"/>
        <v>0</v>
      </c>
      <c r="AG98" s="1">
        <f t="shared" si="225"/>
        <v>47</v>
      </c>
      <c r="AH98" s="1">
        <f t="shared" si="180"/>
        <v>64</v>
      </c>
      <c r="AI98" s="1">
        <f t="shared" si="181"/>
        <v>46.5</v>
      </c>
      <c r="AJ98" s="1">
        <f t="shared" si="201"/>
        <v>23</v>
      </c>
      <c r="AK98" s="1">
        <f t="shared" si="183"/>
        <v>19</v>
      </c>
      <c r="AL98" s="1">
        <f t="shared" si="202"/>
        <v>16</v>
      </c>
      <c r="AM98" s="2">
        <f t="shared" si="209"/>
        <v>215.5</v>
      </c>
    </row>
    <row r="99" spans="1:39" x14ac:dyDescent="0.25">
      <c r="A99" t="s">
        <v>26</v>
      </c>
      <c r="B99" s="17" t="str">
        <f t="shared" si="172"/>
        <v>DAV</v>
      </c>
      <c r="C99" s="4" t="str">
        <f t="shared" si="184"/>
        <v>RAP</v>
      </c>
      <c r="D99" s="10">
        <f t="shared" si="173"/>
        <v>0</v>
      </c>
      <c r="E99" s="10">
        <f>Y82</f>
        <v>2</v>
      </c>
      <c r="F99" s="10">
        <v>13</v>
      </c>
      <c r="G99" s="10">
        <v>7</v>
      </c>
      <c r="H99" s="10">
        <f>12+3/7</f>
        <v>12.428571428571429</v>
      </c>
      <c r="I99" s="10">
        <v>12</v>
      </c>
      <c r="J99" s="10">
        <f t="shared" si="216"/>
        <v>2</v>
      </c>
      <c r="K99" s="6">
        <f t="shared" ref="K99:L99" si="227">AE82</f>
        <v>0</v>
      </c>
      <c r="L99" s="1">
        <f t="shared" si="227"/>
        <v>0</v>
      </c>
      <c r="M99" s="1">
        <f t="shared" si="187"/>
        <v>0</v>
      </c>
      <c r="N99" s="1">
        <v>58</v>
      </c>
      <c r="O99" s="1">
        <v>10.5</v>
      </c>
      <c r="P99" s="1">
        <v>46</v>
      </c>
      <c r="Q99" s="1">
        <v>49</v>
      </c>
      <c r="R99" s="1">
        <f t="shared" si="192"/>
        <v>0</v>
      </c>
      <c r="S99" s="2">
        <f t="shared" si="193"/>
        <v>163.5</v>
      </c>
      <c r="U99" t="s">
        <v>24</v>
      </c>
      <c r="V99" s="17" t="s">
        <v>25</v>
      </c>
      <c r="W99" s="4" t="str">
        <f t="shared" si="194"/>
        <v>RAP</v>
      </c>
      <c r="X99" s="10">
        <f t="shared" si="195"/>
        <v>0</v>
      </c>
      <c r="Y99" s="10">
        <f t="shared" ref="Y99:Y101" si="228">E99</f>
        <v>2</v>
      </c>
      <c r="Z99" s="10">
        <f t="shared" si="176"/>
        <v>13</v>
      </c>
      <c r="AA99" s="10">
        <f t="shared" si="177"/>
        <v>7</v>
      </c>
      <c r="AB99" s="10">
        <v>14</v>
      </c>
      <c r="AC99" s="10">
        <f t="shared" si="179"/>
        <v>12</v>
      </c>
      <c r="AD99" s="10">
        <v>14</v>
      </c>
      <c r="AE99" s="6">
        <f t="shared" si="196"/>
        <v>0</v>
      </c>
      <c r="AF99" s="1">
        <f t="shared" si="197"/>
        <v>0</v>
      </c>
      <c r="AG99" s="1">
        <f t="shared" ref="AG99:AG101" si="229">M99</f>
        <v>0</v>
      </c>
      <c r="AH99" s="1">
        <f t="shared" si="180"/>
        <v>58</v>
      </c>
      <c r="AI99" s="1">
        <f t="shared" si="181"/>
        <v>10.5</v>
      </c>
      <c r="AJ99" s="1">
        <f t="shared" si="201"/>
        <v>62</v>
      </c>
      <c r="AK99" s="1">
        <f t="shared" si="183"/>
        <v>49</v>
      </c>
      <c r="AL99" s="1">
        <f t="shared" si="202"/>
        <v>16</v>
      </c>
      <c r="AM99" s="2">
        <f>SUM(AF99:AL99)</f>
        <v>195.5</v>
      </c>
    </row>
    <row r="100" spans="1:39" x14ac:dyDescent="0.25">
      <c r="A100" t="s">
        <v>27</v>
      </c>
      <c r="B100" s="17" t="str">
        <f t="shared" si="172"/>
        <v>DAV</v>
      </c>
      <c r="C100" s="4" t="str">
        <f t="shared" si="184"/>
        <v>RAP</v>
      </c>
      <c r="D100" s="10">
        <f t="shared" si="173"/>
        <v>0</v>
      </c>
      <c r="E100" s="10">
        <f>Y83</f>
        <v>2</v>
      </c>
      <c r="F100" s="10">
        <v>13</v>
      </c>
      <c r="G100" s="10">
        <v>7</v>
      </c>
      <c r="H100" s="10">
        <f>H99</f>
        <v>12.428571428571429</v>
      </c>
      <c r="I100" s="10">
        <v>12</v>
      </c>
      <c r="J100" s="10">
        <f t="shared" si="216"/>
        <v>2</v>
      </c>
      <c r="K100" s="6">
        <f t="shared" ref="K100:L100" si="230">AE83</f>
        <v>0</v>
      </c>
      <c r="L100" s="1">
        <f t="shared" si="230"/>
        <v>0</v>
      </c>
      <c r="M100" s="1">
        <f t="shared" si="187"/>
        <v>0</v>
      </c>
      <c r="N100" s="1">
        <v>58</v>
      </c>
      <c r="O100" s="1">
        <v>10.5</v>
      </c>
      <c r="P100" s="1">
        <v>46</v>
      </c>
      <c r="Q100" s="1">
        <v>49</v>
      </c>
      <c r="R100" s="1">
        <f t="shared" si="192"/>
        <v>0</v>
      </c>
      <c r="S100" s="2">
        <f t="shared" si="193"/>
        <v>163.5</v>
      </c>
      <c r="U100" t="s">
        <v>26</v>
      </c>
      <c r="V100" s="17" t="s">
        <v>25</v>
      </c>
      <c r="W100" s="4" t="str">
        <f t="shared" si="194"/>
        <v>RAP</v>
      </c>
      <c r="X100" s="10">
        <f t="shared" si="195"/>
        <v>0</v>
      </c>
      <c r="Y100" s="10">
        <f t="shared" si="228"/>
        <v>2</v>
      </c>
      <c r="Z100" s="10">
        <f t="shared" si="176"/>
        <v>13</v>
      </c>
      <c r="AA100" s="10">
        <f t="shared" si="177"/>
        <v>7</v>
      </c>
      <c r="AB100" s="10">
        <v>14</v>
      </c>
      <c r="AC100" s="10">
        <f t="shared" si="179"/>
        <v>12</v>
      </c>
      <c r="AD100" s="10">
        <v>14</v>
      </c>
      <c r="AE100" s="6">
        <f t="shared" si="196"/>
        <v>0</v>
      </c>
      <c r="AF100" s="1">
        <f t="shared" si="197"/>
        <v>0</v>
      </c>
      <c r="AG100" s="1">
        <f t="shared" si="229"/>
        <v>0</v>
      </c>
      <c r="AH100" s="1">
        <f t="shared" si="180"/>
        <v>58</v>
      </c>
      <c r="AI100" s="1">
        <f t="shared" si="181"/>
        <v>10.5</v>
      </c>
      <c r="AJ100" s="1">
        <f t="shared" si="201"/>
        <v>62</v>
      </c>
      <c r="AK100" s="1">
        <f t="shared" si="183"/>
        <v>49</v>
      </c>
      <c r="AL100" s="1">
        <f t="shared" si="202"/>
        <v>16</v>
      </c>
      <c r="AM100" s="2">
        <f>SUM(AF100:AL100)</f>
        <v>195.5</v>
      </c>
    </row>
    <row r="101" spans="1:39" x14ac:dyDescent="0.25">
      <c r="A101" t="s">
        <v>28</v>
      </c>
      <c r="B101" s="17" t="str">
        <f t="shared" si="172"/>
        <v>DAV</v>
      </c>
      <c r="C101" s="4" t="str">
        <f t="shared" si="184"/>
        <v>POT</v>
      </c>
      <c r="D101" s="10">
        <f t="shared" si="173"/>
        <v>0</v>
      </c>
      <c r="E101" s="10">
        <f>Y84</f>
        <v>2</v>
      </c>
      <c r="F101" s="10">
        <v>13</v>
      </c>
      <c r="G101" s="10">
        <v>7</v>
      </c>
      <c r="H101" s="10">
        <f>H100</f>
        <v>12.428571428571429</v>
      </c>
      <c r="I101" s="10">
        <v>12</v>
      </c>
      <c r="J101" s="10">
        <f t="shared" si="216"/>
        <v>2</v>
      </c>
      <c r="K101" s="6">
        <f t="shared" ref="K101:L101" si="231">AE84</f>
        <v>0</v>
      </c>
      <c r="L101" s="1">
        <f t="shared" si="231"/>
        <v>0</v>
      </c>
      <c r="M101" s="1">
        <f t="shared" si="187"/>
        <v>0</v>
      </c>
      <c r="N101" s="1">
        <v>58</v>
      </c>
      <c r="O101" s="1">
        <v>10.5</v>
      </c>
      <c r="P101" s="1">
        <v>46</v>
      </c>
      <c r="Q101" s="1">
        <v>49</v>
      </c>
      <c r="R101" s="1">
        <f t="shared" si="192"/>
        <v>0</v>
      </c>
      <c r="S101" s="2">
        <f t="shared" si="193"/>
        <v>163.5</v>
      </c>
      <c r="U101" t="s">
        <v>27</v>
      </c>
      <c r="V101" s="17" t="s">
        <v>25</v>
      </c>
      <c r="W101" s="4" t="str">
        <f t="shared" si="194"/>
        <v>POT</v>
      </c>
      <c r="X101" s="10">
        <f t="shared" si="195"/>
        <v>0</v>
      </c>
      <c r="Y101" s="10">
        <f t="shared" si="228"/>
        <v>2</v>
      </c>
      <c r="Z101" s="10">
        <f t="shared" si="176"/>
        <v>13</v>
      </c>
      <c r="AA101" s="10">
        <f t="shared" si="177"/>
        <v>7</v>
      </c>
      <c r="AB101" s="10">
        <v>14</v>
      </c>
      <c r="AC101" s="10">
        <f t="shared" si="179"/>
        <v>12</v>
      </c>
      <c r="AD101" s="10">
        <v>14</v>
      </c>
      <c r="AE101" s="6">
        <f t="shared" si="196"/>
        <v>0</v>
      </c>
      <c r="AF101" s="1">
        <f t="shared" si="197"/>
        <v>0</v>
      </c>
      <c r="AG101" s="1">
        <f t="shared" si="229"/>
        <v>0</v>
      </c>
      <c r="AH101" s="1">
        <f t="shared" si="180"/>
        <v>58</v>
      </c>
      <c r="AI101" s="1">
        <f t="shared" si="181"/>
        <v>10.5</v>
      </c>
      <c r="AJ101" s="1">
        <f t="shared" si="201"/>
        <v>62</v>
      </c>
      <c r="AK101" s="1">
        <f t="shared" si="183"/>
        <v>49</v>
      </c>
      <c r="AL101" s="1">
        <f t="shared" si="202"/>
        <v>16</v>
      </c>
      <c r="AM101" s="2">
        <f t="shared" ref="AM101" si="232">SUM(AF101:AL101)</f>
        <v>195.5</v>
      </c>
    </row>
    <row r="102" spans="1:39" x14ac:dyDescent="0.25">
      <c r="K102" s="13">
        <f>SUM(K104:K118)</f>
        <v>0</v>
      </c>
      <c r="AE102" s="13">
        <f>SUM(AE104:AE118)</f>
        <v>0</v>
      </c>
    </row>
    <row r="107" spans="1:39" x14ac:dyDescent="0.25">
      <c r="P107">
        <f>62-16</f>
        <v>46</v>
      </c>
    </row>
  </sheetData>
  <mergeCells count="1">
    <mergeCell ref="V1:AD1"/>
  </mergeCells>
  <phoneticPr fontId="6" type="noConversion"/>
  <conditionalFormatting sqref="D3:J16">
    <cfRule type="colorScale" priority="28">
      <colorScale>
        <cfvo type="min"/>
        <cfvo type="max"/>
        <color rgb="FFFCFCFF"/>
        <color rgb="FF63BE7B"/>
      </colorScale>
    </cfRule>
  </conditionalFormatting>
  <conditionalFormatting sqref="K3:K16">
    <cfRule type="colorScale" priority="29">
      <colorScale>
        <cfvo type="min"/>
        <cfvo type="max"/>
        <color rgb="FFFCFCFF"/>
        <color rgb="FFF8696B"/>
      </colorScale>
    </cfRule>
  </conditionalFormatting>
  <conditionalFormatting sqref="L3:R16">
    <cfRule type="colorScale" priority="30">
      <colorScale>
        <cfvo type="min"/>
        <cfvo type="max"/>
        <color rgb="FFFCFCFF"/>
        <color rgb="FF63BE7B"/>
      </colorScale>
    </cfRule>
  </conditionalFormatting>
  <conditionalFormatting sqref="S3:S16">
    <cfRule type="colorScale" priority="31">
      <colorScale>
        <cfvo type="min"/>
        <cfvo type="max"/>
        <color rgb="FFFCFCFF"/>
        <color rgb="FF63BE7B"/>
      </colorScale>
    </cfRule>
  </conditionalFormatting>
  <conditionalFormatting sqref="D36:J50">
    <cfRule type="colorScale" priority="32">
      <colorScale>
        <cfvo type="min"/>
        <cfvo type="max"/>
        <color rgb="FFFFEF9C"/>
        <color rgb="FF63BE7B"/>
      </colorScale>
    </cfRule>
  </conditionalFormatting>
  <conditionalFormatting sqref="K36:K50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{78292E59-ADF6-4DB8-9659-B650DD4DE08A}</x14:id>
        </ext>
      </extLst>
    </cfRule>
  </conditionalFormatting>
  <conditionalFormatting sqref="L36:R50">
    <cfRule type="colorScale" priority="34">
      <colorScale>
        <cfvo type="min"/>
        <cfvo type="max"/>
        <color rgb="FFFCFCFF"/>
        <color rgb="FF63BE7B"/>
      </colorScale>
    </cfRule>
  </conditionalFormatting>
  <conditionalFormatting sqref="X36:AD50">
    <cfRule type="colorScale" priority="25">
      <colorScale>
        <cfvo type="min"/>
        <cfvo type="max"/>
        <color rgb="FFFFEF9C"/>
        <color rgb="FF63BE7B"/>
      </colorScale>
    </cfRule>
  </conditionalFormatting>
  <conditionalFormatting sqref="AE36:AE50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{C4012086-7747-489B-9D5A-4A7DEE25C42E}</x14:id>
        </ext>
      </extLst>
    </cfRule>
  </conditionalFormatting>
  <conditionalFormatting sqref="AF36:AL50">
    <cfRule type="colorScale" priority="27">
      <colorScale>
        <cfvo type="min"/>
        <cfvo type="max"/>
        <color rgb="FFFCFCFF"/>
        <color rgb="FF63BE7B"/>
      </colorScale>
    </cfRule>
  </conditionalFormatting>
  <conditionalFormatting sqref="X53:AD67">
    <cfRule type="colorScale" priority="22">
      <colorScale>
        <cfvo type="min"/>
        <cfvo type="max"/>
        <color rgb="FFFFEF9C"/>
        <color rgb="FF63BE7B"/>
      </colorScale>
    </cfRule>
  </conditionalFormatting>
  <conditionalFormatting sqref="AE53:AE67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{3DA74C6B-3BB1-4143-9462-4DAE7E50E813}</x14:id>
        </ext>
      </extLst>
    </cfRule>
  </conditionalFormatting>
  <conditionalFormatting sqref="AF53:AL67">
    <cfRule type="colorScale" priority="24">
      <colorScale>
        <cfvo type="min"/>
        <cfvo type="max"/>
        <color rgb="FFFCFCFF"/>
        <color rgb="FF63BE7B"/>
      </colorScale>
    </cfRule>
  </conditionalFormatting>
  <conditionalFormatting sqref="D53:J67">
    <cfRule type="colorScale" priority="16">
      <colorScale>
        <cfvo type="min"/>
        <cfvo type="max"/>
        <color rgb="FFFFEF9C"/>
        <color rgb="FF63BE7B"/>
      </colorScale>
    </cfRule>
  </conditionalFormatting>
  <conditionalFormatting sqref="K53:K67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{C41BC5DC-E531-4461-9FCD-4C81AD7DD5B5}</x14:id>
        </ext>
      </extLst>
    </cfRule>
  </conditionalFormatting>
  <conditionalFormatting sqref="L53:R67">
    <cfRule type="colorScale" priority="18">
      <colorScale>
        <cfvo type="min"/>
        <cfvo type="max"/>
        <color rgb="FFFCFCFF"/>
        <color rgb="FF63BE7B"/>
      </colorScale>
    </cfRule>
  </conditionalFormatting>
  <conditionalFormatting sqref="D19:J33">
    <cfRule type="colorScale" priority="120">
      <colorScale>
        <cfvo type="min"/>
        <cfvo type="max"/>
        <color rgb="FFFFEF9C"/>
        <color rgb="FF63BE7B"/>
      </colorScale>
    </cfRule>
  </conditionalFormatting>
  <conditionalFormatting sqref="K19:K33">
    <cfRule type="dataBar" priority="1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{C3FB01FD-800D-4BC7-A3F4-6FF207454233}</x14:id>
        </ext>
      </extLst>
    </cfRule>
  </conditionalFormatting>
  <conditionalFormatting sqref="L19:R33">
    <cfRule type="colorScale" priority="124">
      <colorScale>
        <cfvo type="min"/>
        <cfvo type="max"/>
        <color rgb="FFFCFCFF"/>
        <color rgb="FF63BE7B"/>
      </colorScale>
    </cfRule>
  </conditionalFormatting>
  <conditionalFormatting sqref="X19:AD33">
    <cfRule type="colorScale" priority="126">
      <colorScale>
        <cfvo type="min"/>
        <cfvo type="max"/>
        <color rgb="FFFFEF9C"/>
        <color rgb="FF63BE7B"/>
      </colorScale>
    </cfRule>
  </conditionalFormatting>
  <conditionalFormatting sqref="AE19:AE33">
    <cfRule type="dataBar" priority="1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{711B2A98-7CE2-43DE-BC5B-1883A1CE857A}</x14:id>
        </ext>
      </extLst>
    </cfRule>
  </conditionalFormatting>
  <conditionalFormatting sqref="AF19:AL33">
    <cfRule type="colorScale" priority="130">
      <colorScale>
        <cfvo type="min"/>
        <cfvo type="max"/>
        <color rgb="FFFCFCFF"/>
        <color rgb="FF63BE7B"/>
      </colorScale>
    </cfRule>
  </conditionalFormatting>
  <conditionalFormatting sqref="X87:AD101">
    <cfRule type="colorScale" priority="131">
      <colorScale>
        <cfvo type="min"/>
        <cfvo type="max"/>
        <color rgb="FFFFEF9C"/>
        <color rgb="FF63BE7B"/>
      </colorScale>
    </cfRule>
  </conditionalFormatting>
  <conditionalFormatting sqref="AE87:AE101">
    <cfRule type="dataBar" priority="1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{80552500-47D3-4D55-BD89-C88011D70067}</x14:id>
        </ext>
      </extLst>
    </cfRule>
  </conditionalFormatting>
  <conditionalFormatting sqref="AF87:AL101">
    <cfRule type="colorScale" priority="133">
      <colorScale>
        <cfvo type="min"/>
        <cfvo type="max"/>
        <color rgb="FFFCFCFF"/>
        <color rgb="FF63BE7B"/>
      </colorScale>
    </cfRule>
  </conditionalFormatting>
  <conditionalFormatting sqref="D87:J101">
    <cfRule type="colorScale" priority="134">
      <colorScale>
        <cfvo type="min"/>
        <cfvo type="max"/>
        <color rgb="FFFFEF9C"/>
        <color rgb="FF63BE7B"/>
      </colorScale>
    </cfRule>
  </conditionalFormatting>
  <conditionalFormatting sqref="K87:K101">
    <cfRule type="dataBar" priority="1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{B5DB8B1A-AED4-48A7-9832-8321A44F5E49}</x14:id>
        </ext>
      </extLst>
    </cfRule>
  </conditionalFormatting>
  <conditionalFormatting sqref="L87:R101">
    <cfRule type="colorScale" priority="136">
      <colorScale>
        <cfvo type="min"/>
        <cfvo type="max"/>
        <color rgb="FFFCFCFF"/>
        <color rgb="FF63BE7B"/>
      </colorScale>
    </cfRule>
  </conditionalFormatting>
  <conditionalFormatting sqref="X70:AD84">
    <cfRule type="colorScale" priority="137">
      <colorScale>
        <cfvo type="min"/>
        <cfvo type="max"/>
        <color rgb="FFFFEF9C"/>
        <color rgb="FF63BE7B"/>
      </colorScale>
    </cfRule>
  </conditionalFormatting>
  <conditionalFormatting sqref="AE70:AE84">
    <cfRule type="dataBar" priority="1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{1D2D5DEB-7FE5-44C3-AE1A-C3812C5A0607}</x14:id>
        </ext>
      </extLst>
    </cfRule>
  </conditionalFormatting>
  <conditionalFormatting sqref="AF70:AL84">
    <cfRule type="colorScale" priority="139">
      <colorScale>
        <cfvo type="min"/>
        <cfvo type="max"/>
        <color rgb="FFFCFCFF"/>
        <color rgb="FF63BE7B"/>
      </colorScale>
    </cfRule>
  </conditionalFormatting>
  <conditionalFormatting sqref="D70:J84">
    <cfRule type="colorScale" priority="140">
      <colorScale>
        <cfvo type="min"/>
        <cfvo type="max"/>
        <color rgb="FFFFEF9C"/>
        <color rgb="FF63BE7B"/>
      </colorScale>
    </cfRule>
  </conditionalFormatting>
  <conditionalFormatting sqref="K70:K84">
    <cfRule type="dataBar" priority="1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{CDA0E832-ECC4-46FE-8D20-3D6EC51506B8}</x14:id>
        </ext>
      </extLst>
    </cfRule>
  </conditionalFormatting>
  <conditionalFormatting sqref="L70:R84">
    <cfRule type="colorScale" priority="14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292E59-ADF6-4DB8-9659-B650DD4DE0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K36:K50</xm:sqref>
        </x14:conditionalFormatting>
        <x14:conditionalFormatting xmlns:xm="http://schemas.microsoft.com/office/excel/2006/main">
          <x14:cfRule type="dataBar" id="{C4012086-7747-489B-9D5A-4A7DEE25C4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AE36:AE50</xm:sqref>
        </x14:conditionalFormatting>
        <x14:conditionalFormatting xmlns:xm="http://schemas.microsoft.com/office/excel/2006/main">
          <x14:cfRule type="dataBar" id="{3DA74C6B-3BB1-4143-9462-4DAE7E50E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AE53:AE67</xm:sqref>
        </x14:conditionalFormatting>
        <x14:conditionalFormatting xmlns:xm="http://schemas.microsoft.com/office/excel/2006/main">
          <x14:cfRule type="dataBar" id="{C41BC5DC-E531-4461-9FCD-4C81AD7DD5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K53:K67</xm:sqref>
        </x14:conditionalFormatting>
        <x14:conditionalFormatting xmlns:xm="http://schemas.microsoft.com/office/excel/2006/main">
          <x14:cfRule type="dataBar" id="{C3FB01FD-800D-4BC7-A3F4-6FF2074542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K19:K33</xm:sqref>
        </x14:conditionalFormatting>
        <x14:conditionalFormatting xmlns:xm="http://schemas.microsoft.com/office/excel/2006/main">
          <x14:cfRule type="dataBar" id="{711B2A98-7CE2-43DE-BC5B-1883A1CE85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AE19:AE33</xm:sqref>
        </x14:conditionalFormatting>
        <x14:conditionalFormatting xmlns:xm="http://schemas.microsoft.com/office/excel/2006/main">
          <x14:cfRule type="dataBar" id="{80552500-47D3-4D55-BD89-C88011D700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AE87:AE101</xm:sqref>
        </x14:conditionalFormatting>
        <x14:conditionalFormatting xmlns:xm="http://schemas.microsoft.com/office/excel/2006/main">
          <x14:cfRule type="dataBar" id="{B5DB8B1A-AED4-48A7-9832-8321A44F5E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K87:K101</xm:sqref>
        </x14:conditionalFormatting>
        <x14:conditionalFormatting xmlns:xm="http://schemas.microsoft.com/office/excel/2006/main">
          <x14:cfRule type="dataBar" id="{1D2D5DEB-7FE5-44C3-AE1A-C3812C5A06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AE70:AE84</xm:sqref>
        </x14:conditionalFormatting>
        <x14:conditionalFormatting xmlns:xm="http://schemas.microsoft.com/office/excel/2006/main">
          <x14:cfRule type="dataBar" id="{CDA0E832-ECC4-46FE-8D20-3D6EC51506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K70:K84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E716-B16A-40B6-BD2D-CB9401776E88}">
  <sheetPr>
    <tabColor theme="4" tint="-0.249977111117893"/>
  </sheetPr>
  <dimension ref="A1:AR80"/>
  <sheetViews>
    <sheetView zoomScaleNormal="100" workbookViewId="0">
      <selection activeCell="I25" sqref="I25"/>
    </sheetView>
  </sheetViews>
  <sheetFormatPr baseColWidth="10" defaultRowHeight="15" x14ac:dyDescent="0.25"/>
  <cols>
    <col min="1" max="1" width="5.140625" bestFit="1" customWidth="1"/>
    <col min="2" max="2" width="9.140625" style="1" bestFit="1" customWidth="1"/>
    <col min="3" max="10" width="4.5703125" bestFit="1" customWidth="1"/>
    <col min="11" max="11" width="7.28515625" bestFit="1" customWidth="1"/>
    <col min="12" max="12" width="5.5703125" bestFit="1" customWidth="1"/>
    <col min="13" max="13" width="5.7109375" bestFit="1" customWidth="1"/>
    <col min="14" max="14" width="5.28515625" bestFit="1" customWidth="1"/>
    <col min="15" max="15" width="5.5703125" bestFit="1" customWidth="1"/>
    <col min="16" max="16" width="5.42578125" bestFit="1" customWidth="1"/>
    <col min="17" max="18" width="5.7109375" bestFit="1" customWidth="1"/>
    <col min="19" max="19" width="9.140625" bestFit="1" customWidth="1"/>
    <col min="20" max="20" width="3" customWidth="1"/>
    <col min="21" max="21" width="5.140625" bestFit="1" customWidth="1"/>
    <col min="22" max="22" width="7.5703125" bestFit="1" customWidth="1"/>
    <col min="23" max="23" width="6.140625" bestFit="1" customWidth="1"/>
    <col min="24" max="24" width="4.5703125" customWidth="1"/>
    <col min="25" max="30" width="4.5703125" bestFit="1" customWidth="1"/>
    <col min="31" max="31" width="7.28515625" bestFit="1" customWidth="1"/>
    <col min="32" max="32" width="5.5703125" bestFit="1" customWidth="1"/>
    <col min="33" max="33" width="5.7109375" bestFit="1" customWidth="1"/>
    <col min="34" max="34" width="5.28515625" bestFit="1" customWidth="1"/>
    <col min="35" max="35" width="5.5703125" bestFit="1" customWidth="1"/>
    <col min="36" max="36" width="5.42578125" bestFit="1" customWidth="1"/>
    <col min="37" max="38" width="5.7109375" bestFit="1" customWidth="1"/>
    <col min="39" max="39" width="9.140625" bestFit="1" customWidth="1"/>
    <col min="40" max="40" width="5.140625" style="27" bestFit="1" customWidth="1"/>
    <col min="41" max="42" width="6.5703125" bestFit="1" customWidth="1"/>
    <col min="43" max="44" width="5.5703125" bestFit="1" customWidth="1"/>
  </cols>
  <sheetData>
    <row r="1" spans="1:42" x14ac:dyDescent="0.25">
      <c r="D1" s="1"/>
      <c r="E1" s="1"/>
      <c r="F1" s="1"/>
      <c r="G1" s="1"/>
      <c r="H1" s="1"/>
      <c r="I1" s="1"/>
      <c r="J1" s="1"/>
      <c r="K1" s="12">
        <f>SUM(K3:K16)</f>
        <v>463772.50000000012</v>
      </c>
      <c r="L1" s="1"/>
      <c r="M1" s="1"/>
      <c r="N1" s="1"/>
      <c r="O1" s="1"/>
      <c r="P1" s="1"/>
      <c r="Q1" s="1"/>
      <c r="R1" s="1"/>
      <c r="S1" s="1"/>
      <c r="V1" s="41" t="s">
        <v>117</v>
      </c>
      <c r="W1" s="41"/>
      <c r="X1" s="41"/>
      <c r="Y1" s="41"/>
      <c r="Z1" s="41"/>
      <c r="AA1" s="41"/>
      <c r="AB1" s="41"/>
      <c r="AC1" s="41"/>
      <c r="AD1" s="41"/>
    </row>
    <row r="2" spans="1:4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  <c r="S2" s="3" t="s">
        <v>36</v>
      </c>
    </row>
    <row r="3" spans="1:42" x14ac:dyDescent="0.25">
      <c r="A3" t="s">
        <v>12</v>
      </c>
      <c r="B3" s="17" t="s">
        <v>13</v>
      </c>
      <c r="C3" s="4"/>
      <c r="D3" s="10">
        <v>16</v>
      </c>
      <c r="E3" s="5">
        <v>12</v>
      </c>
      <c r="F3" s="10">
        <v>0</v>
      </c>
      <c r="G3" s="5">
        <v>0</v>
      </c>
      <c r="H3" s="10">
        <v>0</v>
      </c>
      <c r="I3" s="5">
        <v>0</v>
      </c>
      <c r="J3" s="10">
        <v>19</v>
      </c>
      <c r="K3" s="6">
        <f>(31720+3505)*1.06</f>
        <v>37338.5</v>
      </c>
      <c r="L3" s="1">
        <v>62</v>
      </c>
      <c r="M3" s="1">
        <v>56</v>
      </c>
      <c r="N3" s="1">
        <v>0</v>
      </c>
      <c r="O3" s="11">
        <v>0</v>
      </c>
      <c r="P3" s="11">
        <v>0</v>
      </c>
      <c r="Q3" s="11">
        <v>0</v>
      </c>
      <c r="R3" s="11">
        <v>33</v>
      </c>
      <c r="S3" s="21">
        <f>SUM(L3:R3)</f>
        <v>151</v>
      </c>
    </row>
    <row r="4" spans="1:42" x14ac:dyDescent="0.25">
      <c r="A4" t="s">
        <v>14</v>
      </c>
      <c r="B4" s="17" t="s">
        <v>46</v>
      </c>
      <c r="C4" s="22" t="s">
        <v>42</v>
      </c>
      <c r="D4" s="9">
        <v>0</v>
      </c>
      <c r="E4" s="8">
        <v>15</v>
      </c>
      <c r="F4" s="9">
        <v>2</v>
      </c>
      <c r="G4" s="8">
        <v>15</v>
      </c>
      <c r="H4" s="9">
        <v>7</v>
      </c>
      <c r="I4" s="8">
        <v>2</v>
      </c>
      <c r="J4" s="9">
        <v>19</v>
      </c>
      <c r="K4" s="6">
        <f>(18090+13480+145)*1.06</f>
        <v>33617.9</v>
      </c>
      <c r="L4" s="1">
        <v>0</v>
      </c>
      <c r="M4" s="1">
        <v>95</v>
      </c>
      <c r="N4" s="1">
        <v>0</v>
      </c>
      <c r="O4" s="1">
        <v>55.5</v>
      </c>
      <c r="P4" s="1">
        <v>14</v>
      </c>
      <c r="Q4" s="1">
        <v>0</v>
      </c>
      <c r="R4" s="1">
        <v>33</v>
      </c>
      <c r="S4" s="21">
        <f t="shared" ref="S4:S13" si="0">SUM(L4:R4)</f>
        <v>197.5</v>
      </c>
      <c r="W4" s="20" t="s">
        <v>60</v>
      </c>
    </row>
    <row r="5" spans="1:42" x14ac:dyDescent="0.25">
      <c r="A5" t="s">
        <v>15</v>
      </c>
      <c r="B5" s="17" t="s">
        <v>46</v>
      </c>
      <c r="C5" s="22" t="s">
        <v>42</v>
      </c>
      <c r="D5" s="9">
        <v>0</v>
      </c>
      <c r="E5" s="8">
        <v>15</v>
      </c>
      <c r="F5" s="9">
        <v>2</v>
      </c>
      <c r="G5" s="8">
        <v>15</v>
      </c>
      <c r="H5" s="9">
        <v>7</v>
      </c>
      <c r="I5" s="8">
        <v>2</v>
      </c>
      <c r="J5" s="9">
        <v>19</v>
      </c>
      <c r="K5" s="6">
        <f>K4</f>
        <v>33617.9</v>
      </c>
      <c r="L5" s="1">
        <v>0</v>
      </c>
      <c r="M5" s="1">
        <v>95</v>
      </c>
      <c r="N5" s="1">
        <v>0</v>
      </c>
      <c r="O5" s="1">
        <v>55.5</v>
      </c>
      <c r="P5" s="1">
        <v>14</v>
      </c>
      <c r="Q5" s="1">
        <v>0</v>
      </c>
      <c r="R5" s="1">
        <v>33</v>
      </c>
      <c r="S5" s="21">
        <f t="shared" si="0"/>
        <v>197.5</v>
      </c>
      <c r="W5" t="s">
        <v>105</v>
      </c>
    </row>
    <row r="6" spans="1:42" x14ac:dyDescent="0.25">
      <c r="A6" t="s">
        <v>16</v>
      </c>
      <c r="B6" s="17" t="s">
        <v>37</v>
      </c>
      <c r="C6" s="22" t="s">
        <v>42</v>
      </c>
      <c r="D6" s="9">
        <v>0</v>
      </c>
      <c r="E6" s="8">
        <v>15.5</v>
      </c>
      <c r="F6" s="9">
        <v>2</v>
      </c>
      <c r="G6" s="8">
        <v>11</v>
      </c>
      <c r="H6" s="9">
        <v>7</v>
      </c>
      <c r="I6" s="8">
        <v>2</v>
      </c>
      <c r="J6" s="9">
        <v>19</v>
      </c>
      <c r="K6" s="6">
        <f>(32710+1355+145)*1.06</f>
        <v>36262.6</v>
      </c>
      <c r="L6" s="1">
        <v>0</v>
      </c>
      <c r="M6" s="1">
        <f>95+9</f>
        <v>104</v>
      </c>
      <c r="N6" s="1">
        <v>0</v>
      </c>
      <c r="O6" s="1">
        <f>27.5</f>
        <v>27.5</v>
      </c>
      <c r="P6" s="1">
        <v>14</v>
      </c>
      <c r="Q6" s="1">
        <v>0</v>
      </c>
      <c r="R6" s="1">
        <v>33</v>
      </c>
      <c r="S6" s="21">
        <f t="shared" si="0"/>
        <v>178.5</v>
      </c>
      <c r="W6" t="s">
        <v>61</v>
      </c>
      <c r="AB6" t="s">
        <v>107</v>
      </c>
      <c r="AJ6" t="s">
        <v>108</v>
      </c>
    </row>
    <row r="7" spans="1:42" x14ac:dyDescent="0.25">
      <c r="A7" t="s">
        <v>17</v>
      </c>
      <c r="B7" s="17" t="s">
        <v>45</v>
      </c>
      <c r="C7" s="22" t="s">
        <v>42</v>
      </c>
      <c r="D7" s="9">
        <v>0</v>
      </c>
      <c r="E7" s="8">
        <v>14</v>
      </c>
      <c r="F7" s="9">
        <v>14</v>
      </c>
      <c r="G7" s="8">
        <v>2</v>
      </c>
      <c r="H7" s="9">
        <v>7</v>
      </c>
      <c r="I7" s="8">
        <v>2</v>
      </c>
      <c r="J7" s="9">
        <v>14</v>
      </c>
      <c r="K7" s="6">
        <f>(18370+11230+145)*1.04</f>
        <v>30934.799999999999</v>
      </c>
      <c r="L7" s="1">
        <v>0</v>
      </c>
      <c r="M7" s="1">
        <v>79</v>
      </c>
      <c r="N7" s="1">
        <v>68</v>
      </c>
      <c r="O7" s="1">
        <v>0</v>
      </c>
      <c r="P7" s="1">
        <v>14</v>
      </c>
      <c r="Q7" s="1">
        <v>0</v>
      </c>
      <c r="R7" s="1">
        <v>16</v>
      </c>
      <c r="S7" s="21">
        <f t="shared" si="0"/>
        <v>177</v>
      </c>
      <c r="W7" t="s">
        <v>64</v>
      </c>
      <c r="AB7" t="s">
        <v>118</v>
      </c>
      <c r="AJ7" t="s">
        <v>119</v>
      </c>
    </row>
    <row r="8" spans="1:42" x14ac:dyDescent="0.25">
      <c r="A8" t="s">
        <v>18</v>
      </c>
      <c r="B8" s="17" t="s">
        <v>45</v>
      </c>
      <c r="C8" s="24" t="s">
        <v>43</v>
      </c>
      <c r="D8" s="9">
        <v>0</v>
      </c>
      <c r="E8" s="8">
        <v>14</v>
      </c>
      <c r="F8" s="9">
        <v>14</v>
      </c>
      <c r="G8" s="8">
        <v>2</v>
      </c>
      <c r="H8" s="9">
        <v>7</v>
      </c>
      <c r="I8" s="8">
        <v>2</v>
      </c>
      <c r="J8" s="9">
        <v>14</v>
      </c>
      <c r="K8" s="6">
        <f>K7</f>
        <v>30934.799999999999</v>
      </c>
      <c r="L8" s="1">
        <v>0</v>
      </c>
      <c r="M8" s="1">
        <v>79</v>
      </c>
      <c r="N8" s="1">
        <v>68</v>
      </c>
      <c r="O8" s="1">
        <v>0</v>
      </c>
      <c r="P8" s="1">
        <v>14</v>
      </c>
      <c r="Q8" s="1">
        <v>0</v>
      </c>
      <c r="R8" s="1">
        <v>16</v>
      </c>
      <c r="S8" s="21">
        <f t="shared" ref="S8" si="1">SUM(L8:R8)</f>
        <v>177</v>
      </c>
      <c r="W8" t="s">
        <v>69</v>
      </c>
      <c r="AB8" t="s">
        <v>120</v>
      </c>
      <c r="AJ8" t="s">
        <v>141</v>
      </c>
    </row>
    <row r="9" spans="1:42" x14ac:dyDescent="0.25">
      <c r="A9" t="s">
        <v>19</v>
      </c>
      <c r="B9" s="17" t="s">
        <v>47</v>
      </c>
      <c r="C9" s="23" t="s">
        <v>39</v>
      </c>
      <c r="D9" s="9">
        <v>0</v>
      </c>
      <c r="E9" s="8">
        <v>11</v>
      </c>
      <c r="F9" s="9">
        <v>15</v>
      </c>
      <c r="G9" s="8">
        <v>2</v>
      </c>
      <c r="H9" s="9">
        <v>11</v>
      </c>
      <c r="I9" s="8">
        <v>7</v>
      </c>
      <c r="J9" s="9">
        <v>14</v>
      </c>
      <c r="K9" s="6">
        <f>(32580+2045+305+145)*1.04</f>
        <v>36478</v>
      </c>
      <c r="L9" s="1">
        <v>0</v>
      </c>
      <c r="M9" s="1">
        <v>46</v>
      </c>
      <c r="N9" s="1">
        <v>81</v>
      </c>
      <c r="O9" s="1">
        <v>0</v>
      </c>
      <c r="P9" s="1">
        <v>36</v>
      </c>
      <c r="Q9" s="1">
        <v>16</v>
      </c>
      <c r="R9" s="1">
        <v>16</v>
      </c>
      <c r="S9" s="21">
        <f t="shared" ref="S9:S11" si="2">SUM(L9:R9)</f>
        <v>195</v>
      </c>
      <c r="W9" t="s">
        <v>74</v>
      </c>
    </row>
    <row r="10" spans="1:42" x14ac:dyDescent="0.25">
      <c r="A10" t="s">
        <v>20</v>
      </c>
      <c r="B10" s="17" t="s">
        <v>47</v>
      </c>
      <c r="C10" s="23" t="s">
        <v>39</v>
      </c>
      <c r="D10" s="9">
        <v>0</v>
      </c>
      <c r="E10" s="8">
        <v>11</v>
      </c>
      <c r="F10" s="9">
        <v>15</v>
      </c>
      <c r="G10" s="8">
        <v>2</v>
      </c>
      <c r="H10" s="9">
        <v>11</v>
      </c>
      <c r="I10" s="8">
        <v>7</v>
      </c>
      <c r="J10" s="9">
        <v>14</v>
      </c>
      <c r="K10" s="6">
        <f>K9</f>
        <v>36478</v>
      </c>
      <c r="L10" s="1">
        <v>0</v>
      </c>
      <c r="M10" s="1">
        <v>46</v>
      </c>
      <c r="N10" s="1">
        <v>81</v>
      </c>
      <c r="O10" s="1">
        <v>0</v>
      </c>
      <c r="P10" s="1">
        <v>36</v>
      </c>
      <c r="Q10" s="1">
        <v>16</v>
      </c>
      <c r="R10" s="1">
        <v>16</v>
      </c>
      <c r="S10" s="21">
        <f t="shared" si="2"/>
        <v>195</v>
      </c>
    </row>
    <row r="11" spans="1:42" x14ac:dyDescent="0.25">
      <c r="A11" t="s">
        <v>21</v>
      </c>
      <c r="B11" s="17" t="s">
        <v>47</v>
      </c>
      <c r="C11" s="23" t="s">
        <v>39</v>
      </c>
      <c r="D11" s="9">
        <v>0</v>
      </c>
      <c r="E11" s="8">
        <v>11</v>
      </c>
      <c r="F11" s="9">
        <v>15</v>
      </c>
      <c r="G11" s="8">
        <v>2</v>
      </c>
      <c r="H11" s="9">
        <v>11</v>
      </c>
      <c r="I11" s="8">
        <v>7</v>
      </c>
      <c r="J11" s="9">
        <v>14</v>
      </c>
      <c r="K11" s="6">
        <f>K10</f>
        <v>36478</v>
      </c>
      <c r="L11" s="1">
        <v>0</v>
      </c>
      <c r="M11" s="1">
        <v>46</v>
      </c>
      <c r="N11" s="1">
        <v>81</v>
      </c>
      <c r="O11" s="1">
        <v>0</v>
      </c>
      <c r="P11" s="1">
        <v>36</v>
      </c>
      <c r="Q11" s="1">
        <v>16</v>
      </c>
      <c r="R11" s="1">
        <v>16</v>
      </c>
      <c r="S11" s="21">
        <f t="shared" si="2"/>
        <v>195</v>
      </c>
    </row>
    <row r="12" spans="1:42" x14ac:dyDescent="0.25">
      <c r="A12" t="s">
        <v>59</v>
      </c>
      <c r="B12" s="17" t="s">
        <v>22</v>
      </c>
      <c r="C12" s="23" t="s">
        <v>39</v>
      </c>
      <c r="D12" s="10">
        <v>0</v>
      </c>
      <c r="E12" s="5">
        <v>7</v>
      </c>
      <c r="F12" s="10">
        <v>14</v>
      </c>
      <c r="G12" s="5">
        <v>15</v>
      </c>
      <c r="H12" s="10">
        <v>10</v>
      </c>
      <c r="I12" s="5">
        <v>7</v>
      </c>
      <c r="J12" s="10">
        <v>14</v>
      </c>
      <c r="K12" s="6">
        <f>(18090+225+11230+195+145)*1.04</f>
        <v>31080.400000000001</v>
      </c>
      <c r="L12" s="1">
        <v>0</v>
      </c>
      <c r="M12" s="1">
        <v>18</v>
      </c>
      <c r="N12" s="1">
        <v>68</v>
      </c>
      <c r="O12" s="1">
        <v>55.5</v>
      </c>
      <c r="P12" s="1">
        <v>29</v>
      </c>
      <c r="Q12" s="1">
        <v>16</v>
      </c>
      <c r="R12" s="1">
        <v>16</v>
      </c>
      <c r="S12" s="21">
        <f t="shared" ref="S12" si="3">SUM(L12:R12)</f>
        <v>202.5</v>
      </c>
    </row>
    <row r="13" spans="1:42" x14ac:dyDescent="0.25">
      <c r="A13" t="s">
        <v>23</v>
      </c>
      <c r="B13" s="17" t="s">
        <v>22</v>
      </c>
      <c r="C13" s="23" t="s">
        <v>39</v>
      </c>
      <c r="D13" s="10">
        <v>0</v>
      </c>
      <c r="E13" s="5">
        <v>7</v>
      </c>
      <c r="F13" s="10">
        <v>14</v>
      </c>
      <c r="G13" s="5">
        <v>15</v>
      </c>
      <c r="H13" s="10">
        <v>10</v>
      </c>
      <c r="I13" s="5">
        <v>7</v>
      </c>
      <c r="J13" s="10">
        <v>14</v>
      </c>
      <c r="K13" s="6">
        <f>K12</f>
        <v>31080.400000000001</v>
      </c>
      <c r="L13" s="1">
        <v>0</v>
      </c>
      <c r="M13" s="1">
        <v>18</v>
      </c>
      <c r="N13" s="1">
        <v>68</v>
      </c>
      <c r="O13" s="1">
        <v>55.5</v>
      </c>
      <c r="P13" s="1">
        <v>29</v>
      </c>
      <c r="Q13" s="1">
        <v>16</v>
      </c>
      <c r="R13" s="1">
        <v>16</v>
      </c>
      <c r="S13" s="21">
        <f t="shared" si="0"/>
        <v>202.5</v>
      </c>
    </row>
    <row r="14" spans="1:42" x14ac:dyDescent="0.25">
      <c r="A14" t="s">
        <v>24</v>
      </c>
      <c r="B14" s="17" t="s">
        <v>25</v>
      </c>
      <c r="C14" s="23" t="s">
        <v>39</v>
      </c>
      <c r="D14" s="9">
        <v>0</v>
      </c>
      <c r="E14" s="8">
        <v>2</v>
      </c>
      <c r="F14" s="9">
        <v>13</v>
      </c>
      <c r="G14" s="8">
        <v>7</v>
      </c>
      <c r="H14" s="9">
        <v>14</v>
      </c>
      <c r="I14" s="8">
        <v>13</v>
      </c>
      <c r="J14" s="9">
        <v>14</v>
      </c>
      <c r="K14" s="6">
        <f>(14290+7245+6465+185)*1.04</f>
        <v>29312.400000000001</v>
      </c>
      <c r="L14" s="1">
        <v>0</v>
      </c>
      <c r="M14" s="1">
        <v>0</v>
      </c>
      <c r="N14" s="1">
        <v>58</v>
      </c>
      <c r="O14" s="1">
        <v>10.5</v>
      </c>
      <c r="P14" s="1">
        <v>62</v>
      </c>
      <c r="Q14" s="1">
        <v>59</v>
      </c>
      <c r="R14" s="1">
        <v>16</v>
      </c>
      <c r="S14" s="21">
        <f>SUM(L14:R14)</f>
        <v>205.5</v>
      </c>
      <c r="AO14" s="16"/>
      <c r="AP14" s="16"/>
    </row>
    <row r="15" spans="1:42" x14ac:dyDescent="0.25">
      <c r="A15" t="s">
        <v>26</v>
      </c>
      <c r="B15" s="17" t="s">
        <v>25</v>
      </c>
      <c r="C15" s="23" t="s">
        <v>39</v>
      </c>
      <c r="D15" s="9">
        <v>0</v>
      </c>
      <c r="E15" s="8">
        <v>2</v>
      </c>
      <c r="F15" s="9">
        <v>13</v>
      </c>
      <c r="G15" s="8">
        <v>7</v>
      </c>
      <c r="H15" s="9">
        <v>14</v>
      </c>
      <c r="I15" s="8">
        <v>13</v>
      </c>
      <c r="J15" s="9">
        <v>14</v>
      </c>
      <c r="K15" s="6">
        <f>K14</f>
        <v>29312.400000000001</v>
      </c>
      <c r="L15" s="1">
        <v>0</v>
      </c>
      <c r="M15" s="1">
        <v>0</v>
      </c>
      <c r="N15" s="1">
        <v>58</v>
      </c>
      <c r="O15" s="1">
        <v>10.5</v>
      </c>
      <c r="P15" s="1">
        <v>62</v>
      </c>
      <c r="Q15" s="1">
        <v>59</v>
      </c>
      <c r="R15" s="1">
        <v>16</v>
      </c>
      <c r="S15" s="21">
        <f t="shared" ref="S15:S16" si="4">SUM(L15:R15)</f>
        <v>205.5</v>
      </c>
      <c r="AP15" s="16"/>
    </row>
    <row r="16" spans="1:42" x14ac:dyDescent="0.25">
      <c r="A16" t="s">
        <v>27</v>
      </c>
      <c r="B16" s="17" t="s">
        <v>25</v>
      </c>
      <c r="C16" s="24" t="s">
        <v>43</v>
      </c>
      <c r="D16" s="9">
        <v>0</v>
      </c>
      <c r="E16" s="8">
        <v>2</v>
      </c>
      <c r="F16" s="9">
        <v>14</v>
      </c>
      <c r="G16" s="8">
        <v>7</v>
      </c>
      <c r="H16" s="9">
        <v>14</v>
      </c>
      <c r="I16" s="8">
        <v>12</v>
      </c>
      <c r="J16" s="9">
        <v>14</v>
      </c>
      <c r="K16" s="6">
        <f>(14290+11230+3955+185)*1.04</f>
        <v>30846.400000000001</v>
      </c>
      <c r="L16" s="1">
        <v>0</v>
      </c>
      <c r="M16" s="1">
        <v>0</v>
      </c>
      <c r="N16" s="1">
        <v>58</v>
      </c>
      <c r="O16" s="1">
        <v>10.5</v>
      </c>
      <c r="P16" s="1">
        <v>62</v>
      </c>
      <c r="Q16" s="1">
        <v>59</v>
      </c>
      <c r="R16" s="1">
        <v>16</v>
      </c>
      <c r="S16" s="21">
        <f t="shared" si="4"/>
        <v>205.5</v>
      </c>
    </row>
    <row r="17" spans="1:44" x14ac:dyDescent="0.25">
      <c r="K17" s="13">
        <f>SUM(K19:K32)</f>
        <v>0</v>
      </c>
      <c r="AE17" s="13">
        <f>SUM(AE19:AE32)</f>
        <v>0</v>
      </c>
    </row>
    <row r="18" spans="1:44" x14ac:dyDescent="0.25">
      <c r="A18" s="3" t="s">
        <v>1</v>
      </c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3" t="s">
        <v>8</v>
      </c>
      <c r="I18" s="3" t="s">
        <v>9</v>
      </c>
      <c r="J18" s="3" t="s">
        <v>10</v>
      </c>
      <c r="K18" s="3" t="s">
        <v>11</v>
      </c>
      <c r="L18" s="3" t="s">
        <v>29</v>
      </c>
      <c r="M18" s="3" t="s">
        <v>30</v>
      </c>
      <c r="N18" s="3" t="s">
        <v>31</v>
      </c>
      <c r="O18" s="3" t="s">
        <v>32</v>
      </c>
      <c r="P18" s="3" t="s">
        <v>33</v>
      </c>
      <c r="Q18" s="3" t="s">
        <v>34</v>
      </c>
      <c r="R18" s="3" t="s">
        <v>35</v>
      </c>
      <c r="S18" s="3" t="s">
        <v>36</v>
      </c>
      <c r="U18" s="3" t="s">
        <v>1</v>
      </c>
      <c r="V18" s="3" t="s">
        <v>2</v>
      </c>
      <c r="W18" s="3" t="s">
        <v>3</v>
      </c>
      <c r="X18" s="3" t="s">
        <v>4</v>
      </c>
      <c r="Y18" s="3" t="s">
        <v>5</v>
      </c>
      <c r="Z18" s="3" t="s">
        <v>6</v>
      </c>
      <c r="AA18" s="3" t="s">
        <v>7</v>
      </c>
      <c r="AB18" s="3" t="s">
        <v>8</v>
      </c>
      <c r="AC18" s="3" t="s">
        <v>9</v>
      </c>
      <c r="AD18" s="3" t="s">
        <v>10</v>
      </c>
      <c r="AE18" s="3" t="s">
        <v>11</v>
      </c>
      <c r="AF18" s="3" t="s">
        <v>29</v>
      </c>
      <c r="AG18" s="3" t="s">
        <v>30</v>
      </c>
      <c r="AH18" s="3" t="s">
        <v>31</v>
      </c>
      <c r="AI18" s="3" t="s">
        <v>32</v>
      </c>
      <c r="AJ18" s="3" t="s">
        <v>33</v>
      </c>
      <c r="AK18" s="3" t="s">
        <v>34</v>
      </c>
      <c r="AL18" s="3" t="s">
        <v>35</v>
      </c>
      <c r="AM18" s="3" t="s">
        <v>36</v>
      </c>
    </row>
    <row r="19" spans="1:44" x14ac:dyDescent="0.25">
      <c r="A19" t="s">
        <v>12</v>
      </c>
      <c r="B19" s="17" t="s">
        <v>13</v>
      </c>
      <c r="C19" s="4"/>
      <c r="D19" s="10">
        <v>2</v>
      </c>
      <c r="E19" s="5">
        <v>2</v>
      </c>
      <c r="F19" s="10">
        <v>0</v>
      </c>
      <c r="G19" s="5">
        <v>0</v>
      </c>
      <c r="H19" s="10">
        <v>0</v>
      </c>
      <c r="I19" s="5">
        <v>0</v>
      </c>
      <c r="J19" s="10">
        <v>2</v>
      </c>
      <c r="K19" s="6"/>
      <c r="L19" s="1">
        <v>0</v>
      </c>
      <c r="M19" s="1">
        <v>0</v>
      </c>
      <c r="N19" s="1">
        <v>0</v>
      </c>
      <c r="O19" s="11">
        <v>0</v>
      </c>
      <c r="P19" s="11">
        <v>0</v>
      </c>
      <c r="Q19" s="11">
        <v>0</v>
      </c>
      <c r="R19" s="11">
        <v>0</v>
      </c>
      <c r="S19" s="2">
        <f>SUM(L19:R19)</f>
        <v>0</v>
      </c>
      <c r="U19" t="s">
        <v>12</v>
      </c>
      <c r="V19" s="17" t="s">
        <v>13</v>
      </c>
      <c r="W19" s="4"/>
      <c r="X19" s="10">
        <f>D19</f>
        <v>2</v>
      </c>
      <c r="Y19" s="10">
        <f t="shared" ref="Y19:AF32" si="5">E19</f>
        <v>2</v>
      </c>
      <c r="Z19" s="10">
        <f t="shared" si="5"/>
        <v>0</v>
      </c>
      <c r="AA19" s="10">
        <f t="shared" si="5"/>
        <v>0</v>
      </c>
      <c r="AB19" s="10">
        <f t="shared" si="5"/>
        <v>0</v>
      </c>
      <c r="AC19" s="10">
        <f t="shared" si="5"/>
        <v>0</v>
      </c>
      <c r="AD19" s="10">
        <f t="shared" si="5"/>
        <v>2</v>
      </c>
      <c r="AE19" s="6">
        <f>K19</f>
        <v>0</v>
      </c>
      <c r="AF19" s="1">
        <f>L19</f>
        <v>0</v>
      </c>
      <c r="AG19" s="1">
        <f t="shared" ref="AG19:AL32" si="6">M19</f>
        <v>0</v>
      </c>
      <c r="AH19" s="1">
        <f t="shared" si="6"/>
        <v>0</v>
      </c>
      <c r="AI19" s="1">
        <f t="shared" si="6"/>
        <v>0</v>
      </c>
      <c r="AJ19" s="1">
        <f t="shared" si="6"/>
        <v>0</v>
      </c>
      <c r="AK19" s="1">
        <f t="shared" si="6"/>
        <v>0</v>
      </c>
      <c r="AL19" s="1">
        <f t="shared" si="6"/>
        <v>0</v>
      </c>
      <c r="AM19" s="2">
        <f>SUM(AF19:AL19)</f>
        <v>0</v>
      </c>
    </row>
    <row r="20" spans="1:44" x14ac:dyDescent="0.25">
      <c r="A20" t="s">
        <v>14</v>
      </c>
      <c r="B20" s="17" t="s">
        <v>46</v>
      </c>
      <c r="C20" s="22" t="s">
        <v>42</v>
      </c>
      <c r="D20" s="10">
        <v>0</v>
      </c>
      <c r="E20" s="5">
        <v>2</v>
      </c>
      <c r="F20" s="10">
        <v>2</v>
      </c>
      <c r="G20" s="5">
        <v>2</v>
      </c>
      <c r="H20" s="10">
        <v>2</v>
      </c>
      <c r="I20" s="5">
        <v>2</v>
      </c>
      <c r="J20" s="10">
        <v>2</v>
      </c>
      <c r="K20" s="6"/>
      <c r="L20" s="1">
        <v>0</v>
      </c>
      <c r="M20" s="1">
        <v>0</v>
      </c>
      <c r="N20" s="1">
        <v>0</v>
      </c>
      <c r="O20" s="11">
        <v>0</v>
      </c>
      <c r="P20" s="11">
        <v>0</v>
      </c>
      <c r="Q20" s="11">
        <v>0</v>
      </c>
      <c r="R20" s="11">
        <v>0</v>
      </c>
      <c r="S20" s="2">
        <f t="shared" ref="S20:S29" si="7">SUM(L20:R20)</f>
        <v>0</v>
      </c>
      <c r="U20" t="s">
        <v>14</v>
      </c>
      <c r="V20" s="17" t="s">
        <v>46</v>
      </c>
      <c r="W20" s="22" t="s">
        <v>42</v>
      </c>
      <c r="X20" s="10">
        <f t="shared" ref="X20:X32" si="8">D20</f>
        <v>0</v>
      </c>
      <c r="Y20" s="10">
        <f t="shared" si="5"/>
        <v>2</v>
      </c>
      <c r="Z20" s="10">
        <f t="shared" si="5"/>
        <v>2</v>
      </c>
      <c r="AA20" s="10">
        <f t="shared" si="5"/>
        <v>2</v>
      </c>
      <c r="AB20" s="10">
        <f t="shared" si="5"/>
        <v>2</v>
      </c>
      <c r="AC20" s="10">
        <f t="shared" si="5"/>
        <v>2</v>
      </c>
      <c r="AD20" s="10">
        <f t="shared" si="5"/>
        <v>2</v>
      </c>
      <c r="AE20" s="6">
        <f t="shared" si="5"/>
        <v>0</v>
      </c>
      <c r="AF20" s="1">
        <f t="shared" si="5"/>
        <v>0</v>
      </c>
      <c r="AG20" s="1">
        <f t="shared" si="6"/>
        <v>0</v>
      </c>
      <c r="AH20" s="1">
        <f t="shared" si="6"/>
        <v>0</v>
      </c>
      <c r="AI20" s="1">
        <f t="shared" si="6"/>
        <v>0</v>
      </c>
      <c r="AJ20" s="1">
        <f t="shared" si="6"/>
        <v>0</v>
      </c>
      <c r="AK20" s="1">
        <f t="shared" si="6"/>
        <v>0</v>
      </c>
      <c r="AL20" s="1">
        <f t="shared" si="6"/>
        <v>0</v>
      </c>
      <c r="AM20" s="2">
        <f t="shared" ref="AM20" si="9">SUM(AF20:AL20)</f>
        <v>0</v>
      </c>
    </row>
    <row r="21" spans="1:44" x14ac:dyDescent="0.25">
      <c r="A21" t="s">
        <v>15</v>
      </c>
      <c r="B21" s="17" t="s">
        <v>46</v>
      </c>
      <c r="C21" s="22" t="s">
        <v>42</v>
      </c>
      <c r="D21" s="10">
        <v>0</v>
      </c>
      <c r="E21" s="5">
        <v>2</v>
      </c>
      <c r="F21" s="10">
        <v>2</v>
      </c>
      <c r="G21" s="5">
        <v>2</v>
      </c>
      <c r="H21" s="10">
        <v>2</v>
      </c>
      <c r="I21" s="5">
        <v>2</v>
      </c>
      <c r="J21" s="10">
        <v>2</v>
      </c>
      <c r="K21" s="6"/>
      <c r="L21" s="1">
        <v>0</v>
      </c>
      <c r="M21" s="1">
        <v>0</v>
      </c>
      <c r="N21" s="1">
        <v>0</v>
      </c>
      <c r="O21" s="11">
        <v>0</v>
      </c>
      <c r="P21" s="11">
        <v>0</v>
      </c>
      <c r="Q21" s="11">
        <v>0</v>
      </c>
      <c r="R21" s="11">
        <v>0</v>
      </c>
      <c r="S21" s="2">
        <f>SUM(L21:R21)</f>
        <v>0</v>
      </c>
      <c r="U21" t="s">
        <v>15</v>
      </c>
      <c r="V21" s="17" t="s">
        <v>46</v>
      </c>
      <c r="W21" s="22" t="s">
        <v>42</v>
      </c>
      <c r="X21" s="10">
        <f t="shared" si="8"/>
        <v>0</v>
      </c>
      <c r="Y21" s="10">
        <f t="shared" si="5"/>
        <v>2</v>
      </c>
      <c r="Z21" s="10">
        <f t="shared" si="5"/>
        <v>2</v>
      </c>
      <c r="AA21" s="10">
        <f t="shared" si="5"/>
        <v>2</v>
      </c>
      <c r="AB21" s="10">
        <f t="shared" si="5"/>
        <v>2</v>
      </c>
      <c r="AC21" s="10">
        <f t="shared" si="5"/>
        <v>2</v>
      </c>
      <c r="AD21" s="10">
        <f t="shared" si="5"/>
        <v>2</v>
      </c>
      <c r="AE21" s="6">
        <f t="shared" si="5"/>
        <v>0</v>
      </c>
      <c r="AF21" s="1">
        <f t="shared" si="5"/>
        <v>0</v>
      </c>
      <c r="AG21" s="1">
        <f t="shared" si="6"/>
        <v>0</v>
      </c>
      <c r="AH21" s="1">
        <f t="shared" si="6"/>
        <v>0</v>
      </c>
      <c r="AI21" s="1">
        <f t="shared" si="6"/>
        <v>0</v>
      </c>
      <c r="AJ21" s="1">
        <f t="shared" si="6"/>
        <v>0</v>
      </c>
      <c r="AK21" s="1">
        <f t="shared" si="6"/>
        <v>0</v>
      </c>
      <c r="AL21" s="1">
        <f t="shared" si="6"/>
        <v>0</v>
      </c>
      <c r="AM21" s="2">
        <f>SUM(AF21:AL21)</f>
        <v>0</v>
      </c>
    </row>
    <row r="22" spans="1:44" x14ac:dyDescent="0.25">
      <c r="A22" t="s">
        <v>16</v>
      </c>
      <c r="B22" s="17" t="s">
        <v>76</v>
      </c>
      <c r="C22" s="22" t="s">
        <v>42</v>
      </c>
      <c r="D22" s="10">
        <v>0</v>
      </c>
      <c r="E22" s="5">
        <v>2</v>
      </c>
      <c r="F22" s="10">
        <v>2</v>
      </c>
      <c r="G22" s="5">
        <v>2</v>
      </c>
      <c r="H22" s="10">
        <v>2</v>
      </c>
      <c r="I22" s="5">
        <v>2</v>
      </c>
      <c r="J22" s="10">
        <v>2</v>
      </c>
      <c r="K22" s="6"/>
      <c r="L22" s="1">
        <v>0</v>
      </c>
      <c r="M22" s="1">
        <v>0</v>
      </c>
      <c r="N22" s="1">
        <v>0</v>
      </c>
      <c r="O22" s="11">
        <v>0</v>
      </c>
      <c r="P22" s="11">
        <v>0</v>
      </c>
      <c r="Q22" s="11">
        <v>0</v>
      </c>
      <c r="R22" s="11">
        <v>0</v>
      </c>
      <c r="S22" s="2">
        <f>SUM(L22:R22)</f>
        <v>0</v>
      </c>
      <c r="U22" t="s">
        <v>16</v>
      </c>
      <c r="V22" s="17" t="s">
        <v>76</v>
      </c>
      <c r="W22" s="22" t="s">
        <v>42</v>
      </c>
      <c r="X22" s="10">
        <f t="shared" si="8"/>
        <v>0</v>
      </c>
      <c r="Y22" s="10">
        <f t="shared" si="5"/>
        <v>2</v>
      </c>
      <c r="Z22" s="10">
        <f t="shared" si="5"/>
        <v>2</v>
      </c>
      <c r="AA22" s="10">
        <f t="shared" si="5"/>
        <v>2</v>
      </c>
      <c r="AB22" s="10">
        <f t="shared" si="5"/>
        <v>2</v>
      </c>
      <c r="AC22" s="10">
        <f t="shared" si="5"/>
        <v>2</v>
      </c>
      <c r="AD22" s="10">
        <f t="shared" si="5"/>
        <v>2</v>
      </c>
      <c r="AE22" s="6">
        <f t="shared" si="5"/>
        <v>0</v>
      </c>
      <c r="AF22" s="1">
        <f t="shared" si="5"/>
        <v>0</v>
      </c>
      <c r="AG22" s="1">
        <f t="shared" si="6"/>
        <v>0</v>
      </c>
      <c r="AH22" s="1">
        <f t="shared" si="6"/>
        <v>0</v>
      </c>
      <c r="AI22" s="1">
        <f t="shared" si="6"/>
        <v>0</v>
      </c>
      <c r="AJ22" s="1">
        <f t="shared" si="6"/>
        <v>0</v>
      </c>
      <c r="AK22" s="1">
        <f t="shared" si="6"/>
        <v>0</v>
      </c>
      <c r="AL22" s="1">
        <f t="shared" si="6"/>
        <v>0</v>
      </c>
      <c r="AM22" s="2">
        <f>SUM(AF22:AL22)</f>
        <v>0</v>
      </c>
    </row>
    <row r="23" spans="1:44" x14ac:dyDescent="0.25">
      <c r="A23" t="s">
        <v>17</v>
      </c>
      <c r="B23" s="17" t="s">
        <v>76</v>
      </c>
      <c r="C23" s="22" t="s">
        <v>42</v>
      </c>
      <c r="D23" s="10">
        <v>0</v>
      </c>
      <c r="E23" s="5">
        <v>2</v>
      </c>
      <c r="F23" s="10">
        <v>2</v>
      </c>
      <c r="G23" s="5">
        <v>2</v>
      </c>
      <c r="H23" s="10">
        <v>2</v>
      </c>
      <c r="I23" s="5">
        <v>2</v>
      </c>
      <c r="J23" s="10">
        <v>2</v>
      </c>
      <c r="K23" s="6"/>
      <c r="L23" s="1">
        <v>0</v>
      </c>
      <c r="M23" s="1">
        <v>0</v>
      </c>
      <c r="N23" s="1">
        <v>0</v>
      </c>
      <c r="O23" s="11">
        <v>0</v>
      </c>
      <c r="P23" s="11">
        <v>0</v>
      </c>
      <c r="Q23" s="11">
        <v>0</v>
      </c>
      <c r="R23" s="11">
        <v>0</v>
      </c>
      <c r="S23" s="2">
        <f t="shared" si="7"/>
        <v>0</v>
      </c>
      <c r="U23" t="s">
        <v>17</v>
      </c>
      <c r="V23" s="17" t="s">
        <v>76</v>
      </c>
      <c r="W23" s="22" t="s">
        <v>42</v>
      </c>
      <c r="X23" s="10">
        <f t="shared" si="8"/>
        <v>0</v>
      </c>
      <c r="Y23" s="10">
        <f t="shared" si="5"/>
        <v>2</v>
      </c>
      <c r="Z23" s="10">
        <f t="shared" si="5"/>
        <v>2</v>
      </c>
      <c r="AA23" s="10">
        <f t="shared" si="5"/>
        <v>2</v>
      </c>
      <c r="AB23" s="10">
        <f t="shared" si="5"/>
        <v>2</v>
      </c>
      <c r="AC23" s="10">
        <f t="shared" si="5"/>
        <v>2</v>
      </c>
      <c r="AD23" s="10">
        <f t="shared" si="5"/>
        <v>2</v>
      </c>
      <c r="AE23" s="6">
        <f t="shared" si="5"/>
        <v>0</v>
      </c>
      <c r="AF23" s="1">
        <f t="shared" si="5"/>
        <v>0</v>
      </c>
      <c r="AG23" s="1">
        <f t="shared" si="6"/>
        <v>0</v>
      </c>
      <c r="AH23" s="1">
        <f t="shared" si="6"/>
        <v>0</v>
      </c>
      <c r="AI23" s="1">
        <f t="shared" si="6"/>
        <v>0</v>
      </c>
      <c r="AJ23" s="1">
        <f t="shared" si="6"/>
        <v>0</v>
      </c>
      <c r="AK23" s="1">
        <f t="shared" si="6"/>
        <v>0</v>
      </c>
      <c r="AL23" s="1">
        <f t="shared" si="6"/>
        <v>0</v>
      </c>
      <c r="AM23" s="2">
        <f t="shared" ref="AM23:AM29" si="10">SUM(AF23:AL23)</f>
        <v>0</v>
      </c>
      <c r="AO23" t="s">
        <v>40</v>
      </c>
      <c r="AP23" t="s">
        <v>41</v>
      </c>
      <c r="AQ23" t="s">
        <v>121</v>
      </c>
      <c r="AR23" t="s">
        <v>122</v>
      </c>
    </row>
    <row r="24" spans="1:44" x14ac:dyDescent="0.25">
      <c r="A24" t="s">
        <v>18</v>
      </c>
      <c r="B24" s="17" t="s">
        <v>76</v>
      </c>
      <c r="C24" s="24" t="s">
        <v>43</v>
      </c>
      <c r="D24" s="10">
        <v>0</v>
      </c>
      <c r="E24" s="5">
        <v>2</v>
      </c>
      <c r="F24" s="10">
        <v>2</v>
      </c>
      <c r="G24" s="5">
        <v>2</v>
      </c>
      <c r="H24" s="10">
        <v>2</v>
      </c>
      <c r="I24" s="5">
        <v>2</v>
      </c>
      <c r="J24" s="10">
        <v>2</v>
      </c>
      <c r="K24" s="6"/>
      <c r="L24" s="1">
        <v>0</v>
      </c>
      <c r="M24" s="1">
        <v>0</v>
      </c>
      <c r="N24" s="1">
        <v>0</v>
      </c>
      <c r="O24" s="11">
        <v>0</v>
      </c>
      <c r="P24" s="11">
        <v>0</v>
      </c>
      <c r="Q24" s="11">
        <v>0</v>
      </c>
      <c r="R24" s="11">
        <v>0</v>
      </c>
      <c r="S24" s="2">
        <f t="shared" si="7"/>
        <v>0</v>
      </c>
      <c r="U24" t="s">
        <v>18</v>
      </c>
      <c r="V24" s="17" t="s">
        <v>76</v>
      </c>
      <c r="W24" s="24" t="s">
        <v>43</v>
      </c>
      <c r="X24" s="10">
        <f t="shared" si="8"/>
        <v>0</v>
      </c>
      <c r="Y24" s="10">
        <f t="shared" si="5"/>
        <v>2</v>
      </c>
      <c r="Z24" s="10">
        <f t="shared" si="5"/>
        <v>2</v>
      </c>
      <c r="AA24" s="10">
        <f t="shared" si="5"/>
        <v>2</v>
      </c>
      <c r="AB24" s="10">
        <f t="shared" si="5"/>
        <v>2</v>
      </c>
      <c r="AC24" s="10">
        <f t="shared" si="5"/>
        <v>2</v>
      </c>
      <c r="AD24" s="10">
        <f t="shared" si="5"/>
        <v>2</v>
      </c>
      <c r="AE24" s="6">
        <f t="shared" si="5"/>
        <v>0</v>
      </c>
      <c r="AF24" s="1">
        <f t="shared" si="5"/>
        <v>0</v>
      </c>
      <c r="AG24" s="1">
        <f t="shared" si="6"/>
        <v>0</v>
      </c>
      <c r="AH24" s="1">
        <f t="shared" si="6"/>
        <v>0</v>
      </c>
      <c r="AI24" s="1">
        <f t="shared" si="6"/>
        <v>0</v>
      </c>
      <c r="AJ24" s="1">
        <f t="shared" si="6"/>
        <v>0</v>
      </c>
      <c r="AK24" s="1">
        <f t="shared" si="6"/>
        <v>0</v>
      </c>
      <c r="AL24" s="1">
        <f t="shared" si="6"/>
        <v>0</v>
      </c>
      <c r="AM24" s="2">
        <f t="shared" si="10"/>
        <v>0</v>
      </c>
      <c r="AN24" s="27" t="s">
        <v>79</v>
      </c>
      <c r="AO24">
        <v>11</v>
      </c>
      <c r="AP24" s="15">
        <f>AO24/16</f>
        <v>0.6875</v>
      </c>
      <c r="AQ24">
        <v>17</v>
      </c>
      <c r="AR24" s="28">
        <f>AQ24+AP24</f>
        <v>17.6875</v>
      </c>
    </row>
    <row r="25" spans="1:44" x14ac:dyDescent="0.25">
      <c r="A25" t="s">
        <v>19</v>
      </c>
      <c r="B25" s="17" t="s">
        <v>77</v>
      </c>
      <c r="C25" s="23" t="s">
        <v>39</v>
      </c>
      <c r="D25" s="10">
        <v>0</v>
      </c>
      <c r="E25" s="5">
        <v>2</v>
      </c>
      <c r="F25" s="10">
        <v>9</v>
      </c>
      <c r="G25" s="5">
        <v>4</v>
      </c>
      <c r="H25" s="10">
        <v>3</v>
      </c>
      <c r="I25" s="5">
        <v>3</v>
      </c>
      <c r="J25" s="10">
        <v>5</v>
      </c>
      <c r="K25" s="6"/>
      <c r="L25" s="1">
        <v>0</v>
      </c>
      <c r="M25" s="1">
        <v>0</v>
      </c>
      <c r="N25" s="1">
        <f>16+10</f>
        <v>26</v>
      </c>
      <c r="O25" s="11">
        <v>3.5</v>
      </c>
      <c r="P25" s="11">
        <v>2</v>
      </c>
      <c r="Q25" s="11">
        <v>2</v>
      </c>
      <c r="R25" s="11">
        <v>3</v>
      </c>
      <c r="S25" s="2">
        <f t="shared" si="7"/>
        <v>36.5</v>
      </c>
      <c r="U25" t="s">
        <v>19</v>
      </c>
      <c r="V25" s="17" t="s">
        <v>77</v>
      </c>
      <c r="W25" s="23" t="s">
        <v>39</v>
      </c>
      <c r="X25" s="10">
        <f t="shared" si="8"/>
        <v>0</v>
      </c>
      <c r="Y25" s="10">
        <f t="shared" ref="Y25:Y27" si="11">E25</f>
        <v>2</v>
      </c>
      <c r="Z25" s="10">
        <f t="shared" ref="Z25:Z27" si="12">F25</f>
        <v>9</v>
      </c>
      <c r="AA25" s="10">
        <f t="shared" ref="AA25:AA27" si="13">G25</f>
        <v>4</v>
      </c>
      <c r="AB25" s="10">
        <f t="shared" ref="AB25:AB27" si="14">H25</f>
        <v>3</v>
      </c>
      <c r="AC25" s="10">
        <f>6+1/4</f>
        <v>6.25</v>
      </c>
      <c r="AD25" s="10">
        <f t="shared" ref="AD25:AD27" si="15">J25</f>
        <v>5</v>
      </c>
      <c r="AE25" s="6">
        <f t="shared" ref="AE25:AE27" si="16">K25</f>
        <v>0</v>
      </c>
      <c r="AF25" s="1">
        <f t="shared" ref="AF25:AF27" si="17">L25</f>
        <v>0</v>
      </c>
      <c r="AG25" s="1">
        <f t="shared" ref="AG25:AG27" si="18">M25</f>
        <v>0</v>
      </c>
      <c r="AH25" s="1">
        <f t="shared" ref="AH25:AH27" si="19">N25</f>
        <v>26</v>
      </c>
      <c r="AI25" s="1">
        <f t="shared" ref="AI25:AI27" si="20">O25</f>
        <v>3.5</v>
      </c>
      <c r="AJ25" s="1">
        <f t="shared" ref="AJ25:AJ27" si="21">P25</f>
        <v>2</v>
      </c>
      <c r="AK25" s="1">
        <f>Q25+$AO$24</f>
        <v>13</v>
      </c>
      <c r="AL25" s="1">
        <f t="shared" ref="AL25:AL27" si="22">R25</f>
        <v>3</v>
      </c>
      <c r="AM25" s="2">
        <f t="shared" si="10"/>
        <v>47.5</v>
      </c>
    </row>
    <row r="26" spans="1:44" x14ac:dyDescent="0.25">
      <c r="A26" t="s">
        <v>20</v>
      </c>
      <c r="B26" s="17" t="s">
        <v>77</v>
      </c>
      <c r="C26" s="23" t="s">
        <v>42</v>
      </c>
      <c r="D26" s="10">
        <v>0</v>
      </c>
      <c r="E26" s="5">
        <v>3</v>
      </c>
      <c r="F26" s="10">
        <v>7</v>
      </c>
      <c r="G26" s="5">
        <v>4</v>
      </c>
      <c r="H26" s="10">
        <v>4</v>
      </c>
      <c r="I26" s="5">
        <v>5</v>
      </c>
      <c r="J26" s="10">
        <v>5</v>
      </c>
      <c r="K26" s="6"/>
      <c r="L26" s="1">
        <v>0</v>
      </c>
      <c r="M26" s="1">
        <v>3</v>
      </c>
      <c r="N26" s="1">
        <f>3+13</f>
        <v>16</v>
      </c>
      <c r="O26" s="11">
        <v>3.5</v>
      </c>
      <c r="P26" s="11">
        <v>4</v>
      </c>
      <c r="Q26" s="11">
        <v>8</v>
      </c>
      <c r="R26" s="11">
        <v>3</v>
      </c>
      <c r="S26" s="2">
        <f t="shared" si="7"/>
        <v>37.5</v>
      </c>
      <c r="U26" t="s">
        <v>19</v>
      </c>
      <c r="V26" s="17" t="s">
        <v>77</v>
      </c>
      <c r="W26" s="23" t="s">
        <v>42</v>
      </c>
      <c r="X26" s="10">
        <f t="shared" si="8"/>
        <v>0</v>
      </c>
      <c r="Y26" s="10">
        <f t="shared" si="11"/>
        <v>3</v>
      </c>
      <c r="Z26" s="10">
        <f t="shared" si="12"/>
        <v>7</v>
      </c>
      <c r="AA26" s="10">
        <f t="shared" si="13"/>
        <v>4</v>
      </c>
      <c r="AB26" s="10">
        <f t="shared" si="14"/>
        <v>4</v>
      </c>
      <c r="AC26" s="10">
        <f>7+3/5</f>
        <v>7.6</v>
      </c>
      <c r="AD26" s="10">
        <f t="shared" si="15"/>
        <v>5</v>
      </c>
      <c r="AE26" s="6">
        <f t="shared" si="16"/>
        <v>0</v>
      </c>
      <c r="AF26" s="1">
        <f t="shared" si="17"/>
        <v>0</v>
      </c>
      <c r="AG26" s="1">
        <f t="shared" si="18"/>
        <v>3</v>
      </c>
      <c r="AH26" s="1">
        <f t="shared" si="19"/>
        <v>16</v>
      </c>
      <c r="AI26" s="1">
        <f t="shared" si="20"/>
        <v>3.5</v>
      </c>
      <c r="AJ26" s="1">
        <f t="shared" si="21"/>
        <v>4</v>
      </c>
      <c r="AK26" s="1">
        <f t="shared" ref="AK26:AK27" si="23">Q26+$AO$24</f>
        <v>19</v>
      </c>
      <c r="AL26" s="1">
        <f t="shared" si="22"/>
        <v>3</v>
      </c>
      <c r="AM26" s="2">
        <f t="shared" si="10"/>
        <v>48.5</v>
      </c>
    </row>
    <row r="27" spans="1:44" x14ac:dyDescent="0.25">
      <c r="A27" t="s">
        <v>21</v>
      </c>
      <c r="B27" s="17" t="s">
        <v>77</v>
      </c>
      <c r="C27" s="23"/>
      <c r="D27" s="10">
        <v>0</v>
      </c>
      <c r="E27" s="5">
        <v>3</v>
      </c>
      <c r="F27" s="10">
        <v>6</v>
      </c>
      <c r="G27" s="5">
        <v>4</v>
      </c>
      <c r="H27" s="10">
        <v>5</v>
      </c>
      <c r="I27" s="5">
        <v>4</v>
      </c>
      <c r="J27" s="10">
        <v>5</v>
      </c>
      <c r="K27" s="6"/>
      <c r="L27" s="1">
        <v>0</v>
      </c>
      <c r="M27" s="1">
        <v>3</v>
      </c>
      <c r="N27" s="1">
        <v>12</v>
      </c>
      <c r="O27" s="11">
        <v>3.5</v>
      </c>
      <c r="P27" s="11">
        <v>7</v>
      </c>
      <c r="Q27" s="11">
        <v>5</v>
      </c>
      <c r="R27" s="11">
        <v>3</v>
      </c>
      <c r="S27" s="2">
        <f t="shared" si="7"/>
        <v>33.5</v>
      </c>
      <c r="U27" t="s">
        <v>20</v>
      </c>
      <c r="V27" s="17" t="s">
        <v>77</v>
      </c>
      <c r="W27" s="23"/>
      <c r="X27" s="10">
        <f t="shared" si="8"/>
        <v>0</v>
      </c>
      <c r="Y27" s="10">
        <f t="shared" si="11"/>
        <v>3</v>
      </c>
      <c r="Z27" s="10">
        <f t="shared" si="12"/>
        <v>6</v>
      </c>
      <c r="AA27" s="10">
        <f t="shared" si="13"/>
        <v>4</v>
      </c>
      <c r="AB27" s="10">
        <f t="shared" si="14"/>
        <v>5</v>
      </c>
      <c r="AC27" s="10">
        <v>7</v>
      </c>
      <c r="AD27" s="10">
        <f t="shared" si="15"/>
        <v>5</v>
      </c>
      <c r="AE27" s="6">
        <f t="shared" si="16"/>
        <v>0</v>
      </c>
      <c r="AF27" s="1">
        <f t="shared" si="17"/>
        <v>0</v>
      </c>
      <c r="AG27" s="1">
        <f t="shared" si="18"/>
        <v>3</v>
      </c>
      <c r="AH27" s="1">
        <f t="shared" si="19"/>
        <v>12</v>
      </c>
      <c r="AI27" s="1">
        <f t="shared" si="20"/>
        <v>3.5</v>
      </c>
      <c r="AJ27" s="1">
        <f t="shared" si="21"/>
        <v>7</v>
      </c>
      <c r="AK27" s="1">
        <f t="shared" si="23"/>
        <v>16</v>
      </c>
      <c r="AL27" s="1">
        <f t="shared" si="22"/>
        <v>3</v>
      </c>
      <c r="AM27" s="2">
        <f t="shared" si="10"/>
        <v>44.5</v>
      </c>
    </row>
    <row r="28" spans="1:44" x14ac:dyDescent="0.25">
      <c r="A28" t="s">
        <v>59</v>
      </c>
      <c r="B28" s="17" t="s">
        <v>22</v>
      </c>
      <c r="C28" s="23" t="s">
        <v>39</v>
      </c>
      <c r="D28" s="10">
        <v>0</v>
      </c>
      <c r="E28" s="5">
        <v>2</v>
      </c>
      <c r="F28" s="10">
        <v>2</v>
      </c>
      <c r="G28" s="5">
        <v>2</v>
      </c>
      <c r="H28" s="10">
        <v>2</v>
      </c>
      <c r="I28" s="5">
        <v>2</v>
      </c>
      <c r="J28" s="10">
        <v>2</v>
      </c>
      <c r="K28" s="6"/>
      <c r="L28" s="1">
        <v>0</v>
      </c>
      <c r="M28" s="1">
        <v>0</v>
      </c>
      <c r="N28" s="1">
        <v>0</v>
      </c>
      <c r="O28" s="11">
        <v>0</v>
      </c>
      <c r="P28" s="11">
        <v>0</v>
      </c>
      <c r="Q28" s="11">
        <v>0</v>
      </c>
      <c r="R28" s="11">
        <v>0</v>
      </c>
      <c r="S28" s="2">
        <f t="shared" si="7"/>
        <v>0</v>
      </c>
      <c r="U28" t="s">
        <v>21</v>
      </c>
      <c r="V28" s="17" t="s">
        <v>22</v>
      </c>
      <c r="W28" s="23" t="s">
        <v>39</v>
      </c>
      <c r="X28" s="10">
        <f t="shared" si="8"/>
        <v>0</v>
      </c>
      <c r="Y28" s="10">
        <f t="shared" si="5"/>
        <v>2</v>
      </c>
      <c r="Z28" s="10">
        <f t="shared" si="5"/>
        <v>2</v>
      </c>
      <c r="AA28" s="10">
        <f t="shared" si="5"/>
        <v>2</v>
      </c>
      <c r="AB28" s="10">
        <f t="shared" si="5"/>
        <v>2</v>
      </c>
      <c r="AC28" s="10">
        <f t="shared" si="5"/>
        <v>2</v>
      </c>
      <c r="AD28" s="10">
        <f t="shared" si="5"/>
        <v>2</v>
      </c>
      <c r="AE28" s="6">
        <f t="shared" si="5"/>
        <v>0</v>
      </c>
      <c r="AF28" s="1">
        <f t="shared" si="5"/>
        <v>0</v>
      </c>
      <c r="AG28" s="1">
        <f t="shared" si="6"/>
        <v>0</v>
      </c>
      <c r="AH28" s="1">
        <f t="shared" si="6"/>
        <v>0</v>
      </c>
      <c r="AI28" s="1">
        <f t="shared" si="6"/>
        <v>0</v>
      </c>
      <c r="AJ28" s="1">
        <f t="shared" si="6"/>
        <v>0</v>
      </c>
      <c r="AK28" s="1">
        <f t="shared" si="6"/>
        <v>0</v>
      </c>
      <c r="AL28" s="1">
        <f t="shared" si="6"/>
        <v>0</v>
      </c>
      <c r="AM28" s="2">
        <f t="shared" si="10"/>
        <v>0</v>
      </c>
    </row>
    <row r="29" spans="1:44" x14ac:dyDescent="0.25">
      <c r="A29" t="s">
        <v>23</v>
      </c>
      <c r="B29" s="17" t="s">
        <v>22</v>
      </c>
      <c r="C29" s="23" t="s">
        <v>42</v>
      </c>
      <c r="D29" s="10">
        <v>0</v>
      </c>
      <c r="E29" s="5">
        <v>2</v>
      </c>
      <c r="F29" s="10">
        <v>2</v>
      </c>
      <c r="G29" s="5">
        <v>2</v>
      </c>
      <c r="H29" s="10">
        <v>2</v>
      </c>
      <c r="I29" s="5">
        <v>2</v>
      </c>
      <c r="J29" s="10">
        <v>2</v>
      </c>
      <c r="K29" s="6"/>
      <c r="L29" s="1">
        <v>0</v>
      </c>
      <c r="M29" s="1">
        <v>0</v>
      </c>
      <c r="N29" s="1">
        <v>0</v>
      </c>
      <c r="O29" s="11">
        <v>0</v>
      </c>
      <c r="P29" s="11">
        <v>0</v>
      </c>
      <c r="Q29" s="11">
        <v>0</v>
      </c>
      <c r="R29" s="11">
        <v>0</v>
      </c>
      <c r="S29" s="2">
        <f t="shared" si="7"/>
        <v>0</v>
      </c>
      <c r="U29" t="s">
        <v>21</v>
      </c>
      <c r="V29" s="17" t="s">
        <v>22</v>
      </c>
      <c r="W29" s="23" t="s">
        <v>42</v>
      </c>
      <c r="X29" s="10">
        <f t="shared" si="8"/>
        <v>0</v>
      </c>
      <c r="Y29" s="10">
        <f t="shared" si="5"/>
        <v>2</v>
      </c>
      <c r="Z29" s="10">
        <f t="shared" si="5"/>
        <v>2</v>
      </c>
      <c r="AA29" s="10">
        <f t="shared" si="5"/>
        <v>2</v>
      </c>
      <c r="AB29" s="10">
        <f t="shared" si="5"/>
        <v>2</v>
      </c>
      <c r="AC29" s="10">
        <f t="shared" si="5"/>
        <v>2</v>
      </c>
      <c r="AD29" s="10">
        <f t="shared" si="5"/>
        <v>2</v>
      </c>
      <c r="AE29" s="6">
        <f t="shared" si="5"/>
        <v>0</v>
      </c>
      <c r="AF29" s="1">
        <f t="shared" si="5"/>
        <v>0</v>
      </c>
      <c r="AG29" s="1">
        <f t="shared" si="6"/>
        <v>0</v>
      </c>
      <c r="AH29" s="1">
        <f t="shared" si="6"/>
        <v>0</v>
      </c>
      <c r="AI29" s="1">
        <f t="shared" si="6"/>
        <v>0</v>
      </c>
      <c r="AJ29" s="1">
        <f t="shared" si="6"/>
        <v>0</v>
      </c>
      <c r="AK29" s="1">
        <f t="shared" si="6"/>
        <v>0</v>
      </c>
      <c r="AL29" s="1">
        <f t="shared" si="6"/>
        <v>0</v>
      </c>
      <c r="AM29" s="2">
        <f t="shared" si="10"/>
        <v>0</v>
      </c>
    </row>
    <row r="30" spans="1:44" x14ac:dyDescent="0.25">
      <c r="A30" t="s">
        <v>26</v>
      </c>
      <c r="B30" s="17" t="s">
        <v>25</v>
      </c>
      <c r="C30" s="23" t="s">
        <v>39</v>
      </c>
      <c r="D30" s="10">
        <v>0</v>
      </c>
      <c r="E30" s="5">
        <v>2</v>
      </c>
      <c r="F30" s="10">
        <v>2</v>
      </c>
      <c r="G30" s="5">
        <v>2</v>
      </c>
      <c r="H30" s="10">
        <v>2</v>
      </c>
      <c r="I30" s="5">
        <v>2</v>
      </c>
      <c r="J30" s="10">
        <v>2</v>
      </c>
      <c r="K30" s="6"/>
      <c r="L30" s="1">
        <v>0</v>
      </c>
      <c r="M30" s="1">
        <v>0</v>
      </c>
      <c r="N30" s="1">
        <v>0</v>
      </c>
      <c r="O30" s="11">
        <v>0</v>
      </c>
      <c r="P30" s="11">
        <v>0</v>
      </c>
      <c r="Q30" s="11">
        <v>0</v>
      </c>
      <c r="R30" s="11">
        <v>0</v>
      </c>
      <c r="S30" s="2">
        <f>SUM(L30:R30)</f>
        <v>0</v>
      </c>
      <c r="U30" t="s">
        <v>24</v>
      </c>
      <c r="V30" s="17" t="s">
        <v>25</v>
      </c>
      <c r="W30" s="23" t="s">
        <v>39</v>
      </c>
      <c r="X30" s="10">
        <f t="shared" si="8"/>
        <v>0</v>
      </c>
      <c r="Y30" s="10">
        <f t="shared" si="5"/>
        <v>2</v>
      </c>
      <c r="Z30" s="10">
        <f t="shared" si="5"/>
        <v>2</v>
      </c>
      <c r="AA30" s="10">
        <f t="shared" si="5"/>
        <v>2</v>
      </c>
      <c r="AB30" s="10">
        <f t="shared" si="5"/>
        <v>2</v>
      </c>
      <c r="AC30" s="10">
        <f t="shared" si="5"/>
        <v>2</v>
      </c>
      <c r="AD30" s="10">
        <f t="shared" si="5"/>
        <v>2</v>
      </c>
      <c r="AE30" s="6">
        <f t="shared" si="5"/>
        <v>0</v>
      </c>
      <c r="AF30" s="1">
        <f t="shared" si="5"/>
        <v>0</v>
      </c>
      <c r="AG30" s="1">
        <f t="shared" si="6"/>
        <v>0</v>
      </c>
      <c r="AH30" s="1">
        <f t="shared" si="6"/>
        <v>0</v>
      </c>
      <c r="AI30" s="1">
        <f t="shared" si="6"/>
        <v>0</v>
      </c>
      <c r="AJ30" s="1">
        <f t="shared" si="6"/>
        <v>0</v>
      </c>
      <c r="AK30" s="1">
        <f t="shared" si="6"/>
        <v>0</v>
      </c>
      <c r="AL30" s="1">
        <f t="shared" si="6"/>
        <v>0</v>
      </c>
      <c r="AM30" s="2">
        <f>SUM(AF30:AL30)</f>
        <v>0</v>
      </c>
    </row>
    <row r="31" spans="1:44" x14ac:dyDescent="0.25">
      <c r="A31" t="s">
        <v>27</v>
      </c>
      <c r="B31" s="17" t="s">
        <v>25</v>
      </c>
      <c r="C31" s="23" t="s">
        <v>39</v>
      </c>
      <c r="D31" s="10">
        <v>0</v>
      </c>
      <c r="E31" s="5">
        <v>2</v>
      </c>
      <c r="F31" s="10">
        <v>2</v>
      </c>
      <c r="G31" s="5">
        <v>2</v>
      </c>
      <c r="H31" s="10">
        <v>2</v>
      </c>
      <c r="I31" s="5">
        <v>2</v>
      </c>
      <c r="J31" s="10">
        <v>2</v>
      </c>
      <c r="K31" s="6"/>
      <c r="L31" s="1">
        <v>0</v>
      </c>
      <c r="M31" s="1">
        <v>0</v>
      </c>
      <c r="N31" s="1">
        <v>0</v>
      </c>
      <c r="O31" s="11">
        <v>0</v>
      </c>
      <c r="P31" s="11">
        <v>0</v>
      </c>
      <c r="Q31" s="11">
        <v>0</v>
      </c>
      <c r="R31" s="11">
        <v>0</v>
      </c>
      <c r="S31" s="2">
        <f>SUM(L31:R31)</f>
        <v>0</v>
      </c>
      <c r="U31" t="s">
        <v>26</v>
      </c>
      <c r="V31" s="17" t="s">
        <v>25</v>
      </c>
      <c r="W31" s="23" t="s">
        <v>39</v>
      </c>
      <c r="X31" s="10">
        <f t="shared" si="8"/>
        <v>0</v>
      </c>
      <c r="Y31" s="10">
        <f t="shared" si="5"/>
        <v>2</v>
      </c>
      <c r="Z31" s="10">
        <f t="shared" si="5"/>
        <v>2</v>
      </c>
      <c r="AA31" s="10">
        <f t="shared" si="5"/>
        <v>2</v>
      </c>
      <c r="AB31" s="10">
        <f t="shared" si="5"/>
        <v>2</v>
      </c>
      <c r="AC31" s="10">
        <f t="shared" si="5"/>
        <v>2</v>
      </c>
      <c r="AD31" s="10">
        <f t="shared" si="5"/>
        <v>2</v>
      </c>
      <c r="AE31" s="6">
        <f t="shared" si="5"/>
        <v>0</v>
      </c>
      <c r="AF31" s="1">
        <f t="shared" si="5"/>
        <v>0</v>
      </c>
      <c r="AG31" s="1">
        <f t="shared" si="6"/>
        <v>0</v>
      </c>
      <c r="AH31" s="1">
        <f t="shared" si="6"/>
        <v>0</v>
      </c>
      <c r="AI31" s="1">
        <f t="shared" si="6"/>
        <v>0</v>
      </c>
      <c r="AJ31" s="1">
        <f t="shared" si="6"/>
        <v>0</v>
      </c>
      <c r="AK31" s="1">
        <f t="shared" si="6"/>
        <v>0</v>
      </c>
      <c r="AL31" s="1">
        <f t="shared" si="6"/>
        <v>0</v>
      </c>
      <c r="AM31" s="2">
        <f>SUM(AF31:AL31)</f>
        <v>0</v>
      </c>
    </row>
    <row r="32" spans="1:44" x14ac:dyDescent="0.25">
      <c r="A32" t="s">
        <v>28</v>
      </c>
      <c r="B32" s="17" t="s">
        <v>25</v>
      </c>
      <c r="C32" s="24" t="s">
        <v>43</v>
      </c>
      <c r="D32" s="10">
        <v>0</v>
      </c>
      <c r="E32" s="5">
        <v>2</v>
      </c>
      <c r="F32" s="10">
        <v>2</v>
      </c>
      <c r="G32" s="5">
        <v>2</v>
      </c>
      <c r="H32" s="10">
        <v>2</v>
      </c>
      <c r="I32" s="5">
        <v>2</v>
      </c>
      <c r="J32" s="10">
        <v>2</v>
      </c>
      <c r="K32" s="6"/>
      <c r="L32" s="1">
        <v>0</v>
      </c>
      <c r="M32" s="1">
        <v>0</v>
      </c>
      <c r="N32" s="1">
        <v>0</v>
      </c>
      <c r="O32" s="11">
        <v>0</v>
      </c>
      <c r="P32" s="11">
        <v>0</v>
      </c>
      <c r="Q32" s="11">
        <v>0</v>
      </c>
      <c r="R32" s="11">
        <v>0</v>
      </c>
      <c r="S32" s="2">
        <f t="shared" ref="S32" si="24">SUM(L32:R32)</f>
        <v>0</v>
      </c>
      <c r="U32" t="s">
        <v>27</v>
      </c>
      <c r="V32" s="17" t="s">
        <v>25</v>
      </c>
      <c r="W32" s="24" t="s">
        <v>43</v>
      </c>
      <c r="X32" s="10">
        <f t="shared" si="8"/>
        <v>0</v>
      </c>
      <c r="Y32" s="10">
        <f t="shared" si="5"/>
        <v>2</v>
      </c>
      <c r="Z32" s="10">
        <f t="shared" si="5"/>
        <v>2</v>
      </c>
      <c r="AA32" s="10">
        <f t="shared" si="5"/>
        <v>2</v>
      </c>
      <c r="AB32" s="10">
        <f t="shared" si="5"/>
        <v>2</v>
      </c>
      <c r="AC32" s="10">
        <f t="shared" si="5"/>
        <v>2</v>
      </c>
      <c r="AD32" s="10">
        <f t="shared" si="5"/>
        <v>2</v>
      </c>
      <c r="AE32" s="6">
        <f t="shared" si="5"/>
        <v>0</v>
      </c>
      <c r="AF32" s="1">
        <f t="shared" si="5"/>
        <v>0</v>
      </c>
      <c r="AG32" s="1">
        <f t="shared" si="6"/>
        <v>0</v>
      </c>
      <c r="AH32" s="1">
        <f t="shared" si="6"/>
        <v>0</v>
      </c>
      <c r="AI32" s="1">
        <f t="shared" si="6"/>
        <v>0</v>
      </c>
      <c r="AJ32" s="1">
        <f t="shared" si="6"/>
        <v>0</v>
      </c>
      <c r="AK32" s="1">
        <f t="shared" si="6"/>
        <v>0</v>
      </c>
      <c r="AL32" s="1">
        <f t="shared" si="6"/>
        <v>0</v>
      </c>
      <c r="AM32" s="2">
        <f t="shared" ref="AM32" si="25">SUM(AF32:AL32)</f>
        <v>0</v>
      </c>
    </row>
    <row r="33" spans="1:44" x14ac:dyDescent="0.25">
      <c r="K33" s="13">
        <f>SUM(K35:K48)</f>
        <v>0</v>
      </c>
      <c r="AE33" s="13">
        <f>SUM(AE35:AE48)</f>
        <v>0</v>
      </c>
    </row>
    <row r="34" spans="1:44" x14ac:dyDescent="0.25">
      <c r="A34" s="3" t="s">
        <v>1</v>
      </c>
      <c r="B34" s="3" t="s">
        <v>2</v>
      </c>
      <c r="C34" s="3" t="s">
        <v>3</v>
      </c>
      <c r="D34" s="3" t="s">
        <v>4</v>
      </c>
      <c r="E34" s="3" t="s">
        <v>5</v>
      </c>
      <c r="F34" s="3" t="s">
        <v>6</v>
      </c>
      <c r="G34" s="3" t="s">
        <v>7</v>
      </c>
      <c r="H34" s="3" t="s">
        <v>8</v>
      </c>
      <c r="I34" s="3" t="s">
        <v>9</v>
      </c>
      <c r="J34" s="3" t="s">
        <v>10</v>
      </c>
      <c r="K34" s="3" t="s">
        <v>11</v>
      </c>
      <c r="L34" s="3" t="s">
        <v>29</v>
      </c>
      <c r="M34" s="3" t="s">
        <v>30</v>
      </c>
      <c r="N34" s="3" t="s">
        <v>31</v>
      </c>
      <c r="O34" s="3" t="s">
        <v>32</v>
      </c>
      <c r="P34" s="3" t="s">
        <v>33</v>
      </c>
      <c r="Q34" s="3" t="s">
        <v>34</v>
      </c>
      <c r="R34" s="3" t="s">
        <v>35</v>
      </c>
      <c r="S34" s="3" t="s">
        <v>36</v>
      </c>
      <c r="U34" s="3" t="s">
        <v>1</v>
      </c>
      <c r="V34" s="3" t="s">
        <v>2</v>
      </c>
      <c r="W34" s="3" t="s">
        <v>3</v>
      </c>
      <c r="X34" s="3" t="s">
        <v>4</v>
      </c>
      <c r="Y34" s="3" t="s">
        <v>5</v>
      </c>
      <c r="Z34" s="3" t="s">
        <v>6</v>
      </c>
      <c r="AA34" s="3" t="s">
        <v>7</v>
      </c>
      <c r="AB34" s="3" t="s">
        <v>8</v>
      </c>
      <c r="AC34" s="3" t="s">
        <v>9</v>
      </c>
      <c r="AD34" s="3" t="s">
        <v>10</v>
      </c>
      <c r="AE34" s="3" t="s">
        <v>11</v>
      </c>
      <c r="AF34" s="3" t="s">
        <v>29</v>
      </c>
      <c r="AG34" s="3" t="s">
        <v>30</v>
      </c>
      <c r="AH34" s="3" t="s">
        <v>31</v>
      </c>
      <c r="AI34" s="3" t="s">
        <v>32</v>
      </c>
      <c r="AJ34" s="3" t="s">
        <v>33</v>
      </c>
      <c r="AK34" s="3" t="s">
        <v>34</v>
      </c>
      <c r="AL34" s="3" t="s">
        <v>35</v>
      </c>
      <c r="AM34" s="3" t="s">
        <v>36</v>
      </c>
    </row>
    <row r="35" spans="1:44" x14ac:dyDescent="0.25">
      <c r="A35" t="s">
        <v>12</v>
      </c>
      <c r="B35" s="17" t="s">
        <v>13</v>
      </c>
      <c r="C35" s="4"/>
      <c r="D35" s="10">
        <f t="shared" ref="D35:R37" si="26">X19</f>
        <v>2</v>
      </c>
      <c r="E35" s="10">
        <f t="shared" si="26"/>
        <v>2</v>
      </c>
      <c r="F35" s="10">
        <f t="shared" si="26"/>
        <v>0</v>
      </c>
      <c r="G35" s="10">
        <f t="shared" si="26"/>
        <v>0</v>
      </c>
      <c r="H35" s="10">
        <f t="shared" si="26"/>
        <v>0</v>
      </c>
      <c r="I35" s="10">
        <f t="shared" si="26"/>
        <v>0</v>
      </c>
      <c r="J35" s="10">
        <f t="shared" si="26"/>
        <v>2</v>
      </c>
      <c r="K35" s="6">
        <f t="shared" si="26"/>
        <v>0</v>
      </c>
      <c r="L35" s="1">
        <f t="shared" si="26"/>
        <v>0</v>
      </c>
      <c r="M35" s="1">
        <f t="shared" si="26"/>
        <v>0</v>
      </c>
      <c r="N35" s="1">
        <f t="shared" si="26"/>
        <v>0</v>
      </c>
      <c r="O35" s="1">
        <f t="shared" si="26"/>
        <v>0</v>
      </c>
      <c r="P35" s="1">
        <f t="shared" si="26"/>
        <v>0</v>
      </c>
      <c r="Q35" s="1">
        <f t="shared" si="26"/>
        <v>0</v>
      </c>
      <c r="R35" s="1">
        <f t="shared" si="26"/>
        <v>0</v>
      </c>
      <c r="S35" s="2">
        <f>SUM(L35:R35)</f>
        <v>0</v>
      </c>
      <c r="U35" t="s">
        <v>12</v>
      </c>
      <c r="V35" s="17" t="s">
        <v>13</v>
      </c>
      <c r="W35" s="4"/>
      <c r="X35" s="10">
        <f>D35</f>
        <v>2</v>
      </c>
      <c r="Y35" s="10">
        <f t="shared" ref="Y35:AF48" si="27">E35</f>
        <v>2</v>
      </c>
      <c r="Z35" s="10">
        <f t="shared" si="27"/>
        <v>0</v>
      </c>
      <c r="AA35" s="10">
        <f t="shared" si="27"/>
        <v>0</v>
      </c>
      <c r="AB35" s="10">
        <f t="shared" si="27"/>
        <v>0</v>
      </c>
      <c r="AC35" s="10">
        <f t="shared" si="27"/>
        <v>0</v>
      </c>
      <c r="AD35" s="10">
        <f t="shared" si="27"/>
        <v>2</v>
      </c>
      <c r="AE35" s="6">
        <f>K35</f>
        <v>0</v>
      </c>
      <c r="AF35" s="1">
        <f>L35</f>
        <v>0</v>
      </c>
      <c r="AG35" s="1">
        <f t="shared" ref="AG35:AL48" si="28">M35</f>
        <v>0</v>
      </c>
      <c r="AH35" s="1">
        <f t="shared" si="28"/>
        <v>0</v>
      </c>
      <c r="AI35" s="1">
        <f t="shared" si="28"/>
        <v>0</v>
      </c>
      <c r="AJ35" s="1">
        <f t="shared" si="28"/>
        <v>0</v>
      </c>
      <c r="AK35" s="1">
        <f t="shared" si="28"/>
        <v>0</v>
      </c>
      <c r="AL35" s="1">
        <f t="shared" si="28"/>
        <v>0</v>
      </c>
      <c r="AM35" s="2">
        <f>SUM(AF35:AL35)</f>
        <v>0</v>
      </c>
    </row>
    <row r="36" spans="1:44" x14ac:dyDescent="0.25">
      <c r="A36" t="s">
        <v>14</v>
      </c>
      <c r="B36" s="17" t="s">
        <v>46</v>
      </c>
      <c r="C36" s="22" t="s">
        <v>42</v>
      </c>
      <c r="D36" s="10">
        <f t="shared" si="26"/>
        <v>0</v>
      </c>
      <c r="E36" s="10">
        <f t="shared" si="26"/>
        <v>2</v>
      </c>
      <c r="F36" s="10">
        <f t="shared" si="26"/>
        <v>2</v>
      </c>
      <c r="G36" s="10">
        <f t="shared" si="26"/>
        <v>2</v>
      </c>
      <c r="H36" s="10">
        <f t="shared" si="26"/>
        <v>2</v>
      </c>
      <c r="I36" s="10">
        <f t="shared" si="26"/>
        <v>2</v>
      </c>
      <c r="J36" s="10">
        <f t="shared" si="26"/>
        <v>2</v>
      </c>
      <c r="K36" s="6">
        <f t="shared" si="26"/>
        <v>0</v>
      </c>
      <c r="L36" s="1">
        <f t="shared" si="26"/>
        <v>0</v>
      </c>
      <c r="M36" s="1">
        <f t="shared" si="26"/>
        <v>0</v>
      </c>
      <c r="N36" s="1">
        <f t="shared" si="26"/>
        <v>0</v>
      </c>
      <c r="O36" s="1">
        <f t="shared" si="26"/>
        <v>0</v>
      </c>
      <c r="P36" s="1">
        <f t="shared" si="26"/>
        <v>0</v>
      </c>
      <c r="Q36" s="1">
        <f t="shared" si="26"/>
        <v>0</v>
      </c>
      <c r="R36" s="1">
        <f t="shared" si="26"/>
        <v>0</v>
      </c>
      <c r="S36" s="2">
        <f t="shared" ref="S36" si="29">SUM(L36:R36)</f>
        <v>0</v>
      </c>
      <c r="U36" t="s">
        <v>14</v>
      </c>
      <c r="V36" s="17" t="s">
        <v>46</v>
      </c>
      <c r="W36" s="22" t="s">
        <v>42</v>
      </c>
      <c r="X36" s="10">
        <f t="shared" ref="X36" si="30">D36</f>
        <v>0</v>
      </c>
      <c r="Y36" s="10">
        <f t="shared" ref="Y36" si="31">E36</f>
        <v>2</v>
      </c>
      <c r="Z36" s="10">
        <f t="shared" ref="Z36" si="32">F36</f>
        <v>2</v>
      </c>
      <c r="AA36" s="10">
        <f t="shared" ref="AA36" si="33">G36</f>
        <v>2</v>
      </c>
      <c r="AB36" s="10">
        <f t="shared" ref="AB36" si="34">H36</f>
        <v>2</v>
      </c>
      <c r="AC36" s="10">
        <f t="shared" ref="AC36" si="35">I36</f>
        <v>2</v>
      </c>
      <c r="AD36" s="10">
        <f t="shared" ref="AD36" si="36">J36</f>
        <v>2</v>
      </c>
      <c r="AE36" s="6">
        <f t="shared" ref="AE36" si="37">K36</f>
        <v>0</v>
      </c>
      <c r="AF36" s="1">
        <f t="shared" ref="AF36" si="38">L36</f>
        <v>0</v>
      </c>
      <c r="AG36" s="1">
        <f t="shared" ref="AG36" si="39">M36</f>
        <v>0</v>
      </c>
      <c r="AH36" s="1">
        <f t="shared" ref="AH36" si="40">N36</f>
        <v>0</v>
      </c>
      <c r="AI36" s="1">
        <f t="shared" ref="AI36" si="41">O36</f>
        <v>0</v>
      </c>
      <c r="AJ36" s="1">
        <f t="shared" ref="AJ36" si="42">P36</f>
        <v>0</v>
      </c>
      <c r="AK36" s="1">
        <f t="shared" ref="AK36" si="43">Q36</f>
        <v>0</v>
      </c>
      <c r="AL36" s="1">
        <f t="shared" ref="AL36" si="44">R36</f>
        <v>0</v>
      </c>
      <c r="AM36" s="2">
        <f t="shared" ref="AM36" si="45">SUM(AF36:AL36)</f>
        <v>0</v>
      </c>
    </row>
    <row r="37" spans="1:44" x14ac:dyDescent="0.25">
      <c r="A37" t="s">
        <v>15</v>
      </c>
      <c r="B37" s="17" t="s">
        <v>46</v>
      </c>
      <c r="C37" s="22" t="s">
        <v>42</v>
      </c>
      <c r="D37" s="10">
        <f t="shared" si="26"/>
        <v>0</v>
      </c>
      <c r="E37" s="10">
        <f t="shared" si="26"/>
        <v>2</v>
      </c>
      <c r="F37" s="10">
        <f t="shared" si="26"/>
        <v>2</v>
      </c>
      <c r="G37" s="10">
        <f t="shared" si="26"/>
        <v>2</v>
      </c>
      <c r="H37" s="10">
        <f t="shared" si="26"/>
        <v>2</v>
      </c>
      <c r="I37" s="10">
        <f t="shared" si="26"/>
        <v>2</v>
      </c>
      <c r="J37" s="10">
        <f t="shared" si="26"/>
        <v>2</v>
      </c>
      <c r="K37" s="6">
        <f t="shared" si="26"/>
        <v>0</v>
      </c>
      <c r="L37" s="1">
        <f t="shared" si="26"/>
        <v>0</v>
      </c>
      <c r="M37" s="1">
        <f t="shared" si="26"/>
        <v>0</v>
      </c>
      <c r="N37" s="1">
        <f t="shared" si="26"/>
        <v>0</v>
      </c>
      <c r="O37" s="1">
        <f t="shared" si="26"/>
        <v>0</v>
      </c>
      <c r="P37" s="1">
        <f t="shared" si="26"/>
        <v>0</v>
      </c>
      <c r="Q37" s="1">
        <f t="shared" si="26"/>
        <v>0</v>
      </c>
      <c r="R37" s="1">
        <f t="shared" si="26"/>
        <v>0</v>
      </c>
      <c r="S37" s="2">
        <f>SUM(L37:R37)</f>
        <v>0</v>
      </c>
      <c r="U37" t="s">
        <v>15</v>
      </c>
      <c r="V37" s="17" t="s">
        <v>46</v>
      </c>
      <c r="W37" s="22" t="s">
        <v>42</v>
      </c>
      <c r="X37" s="10">
        <f t="shared" ref="X37:X48" si="46">D37</f>
        <v>0</v>
      </c>
      <c r="Y37" s="10">
        <f t="shared" si="27"/>
        <v>2</v>
      </c>
      <c r="Z37" s="10">
        <f t="shared" si="27"/>
        <v>2</v>
      </c>
      <c r="AA37" s="10">
        <f t="shared" si="27"/>
        <v>2</v>
      </c>
      <c r="AB37" s="10">
        <f t="shared" si="27"/>
        <v>2</v>
      </c>
      <c r="AC37" s="10">
        <f t="shared" si="27"/>
        <v>2</v>
      </c>
      <c r="AD37" s="10">
        <f t="shared" si="27"/>
        <v>2</v>
      </c>
      <c r="AE37" s="6">
        <f t="shared" si="27"/>
        <v>0</v>
      </c>
      <c r="AF37" s="1">
        <f t="shared" si="27"/>
        <v>0</v>
      </c>
      <c r="AG37" s="1">
        <f t="shared" si="28"/>
        <v>0</v>
      </c>
      <c r="AH37" s="1">
        <f t="shared" si="28"/>
        <v>0</v>
      </c>
      <c r="AI37" s="1">
        <f t="shared" si="28"/>
        <v>0</v>
      </c>
      <c r="AJ37" s="1">
        <f t="shared" si="28"/>
        <v>0</v>
      </c>
      <c r="AK37" s="1">
        <f t="shared" si="28"/>
        <v>0</v>
      </c>
      <c r="AL37" s="1">
        <f t="shared" si="28"/>
        <v>0</v>
      </c>
      <c r="AM37" s="2">
        <f>SUM(AF37:AL37)</f>
        <v>0</v>
      </c>
    </row>
    <row r="38" spans="1:44" x14ac:dyDescent="0.25">
      <c r="A38" t="s">
        <v>16</v>
      </c>
      <c r="B38" s="17" t="s">
        <v>76</v>
      </c>
      <c r="C38" s="22" t="s">
        <v>42</v>
      </c>
      <c r="D38" s="10">
        <f>X22</f>
        <v>0</v>
      </c>
      <c r="E38" s="10">
        <v>7</v>
      </c>
      <c r="F38" s="10">
        <v>5</v>
      </c>
      <c r="G38" s="10">
        <f>AA22</f>
        <v>2</v>
      </c>
      <c r="H38" s="10">
        <v>5</v>
      </c>
      <c r="I38" s="10">
        <v>0</v>
      </c>
      <c r="J38" s="10">
        <f t="shared" ref="J38:L41" si="47">AD22</f>
        <v>2</v>
      </c>
      <c r="K38" s="6">
        <f t="shared" si="47"/>
        <v>0</v>
      </c>
      <c r="L38" s="1">
        <f t="shared" si="47"/>
        <v>0</v>
      </c>
      <c r="M38" s="1">
        <v>18</v>
      </c>
      <c r="N38" s="1">
        <v>9</v>
      </c>
      <c r="O38" s="1">
        <f>AI22</f>
        <v>0</v>
      </c>
      <c r="P38" s="1">
        <v>7</v>
      </c>
      <c r="Q38" s="1">
        <f t="shared" ref="Q38:R41" si="48">AK22</f>
        <v>0</v>
      </c>
      <c r="R38" s="1">
        <f t="shared" si="48"/>
        <v>0</v>
      </c>
      <c r="S38" s="2">
        <f>SUM(L38:R38)</f>
        <v>34</v>
      </c>
      <c r="U38" t="s">
        <v>16</v>
      </c>
      <c r="V38" s="17" t="s">
        <v>76</v>
      </c>
      <c r="W38" s="22" t="s">
        <v>42</v>
      </c>
      <c r="X38" s="10">
        <f t="shared" si="46"/>
        <v>0</v>
      </c>
      <c r="Y38" s="10">
        <f t="shared" si="27"/>
        <v>7</v>
      </c>
      <c r="Z38" s="10">
        <f>13+7/10</f>
        <v>13.7</v>
      </c>
      <c r="AA38" s="10">
        <f t="shared" si="27"/>
        <v>2</v>
      </c>
      <c r="AB38" s="10">
        <f t="shared" si="27"/>
        <v>5</v>
      </c>
      <c r="AC38" s="10">
        <f t="shared" si="27"/>
        <v>0</v>
      </c>
      <c r="AD38" s="10">
        <f t="shared" si="27"/>
        <v>2</v>
      </c>
      <c r="AE38" s="6">
        <f t="shared" si="27"/>
        <v>0</v>
      </c>
      <c r="AF38" s="1">
        <f t="shared" si="27"/>
        <v>0</v>
      </c>
      <c r="AG38" s="1">
        <f t="shared" si="28"/>
        <v>18</v>
      </c>
      <c r="AH38" s="1">
        <f>N38+$AO$39</f>
        <v>65</v>
      </c>
      <c r="AI38" s="1">
        <f t="shared" si="28"/>
        <v>0</v>
      </c>
      <c r="AJ38" s="1">
        <f t="shared" si="28"/>
        <v>7</v>
      </c>
      <c r="AK38" s="1">
        <f t="shared" si="28"/>
        <v>0</v>
      </c>
      <c r="AL38" s="1">
        <f t="shared" si="28"/>
        <v>0</v>
      </c>
      <c r="AM38" s="2">
        <f>SUM(AF38:AL38)</f>
        <v>90</v>
      </c>
      <c r="AO38" t="s">
        <v>40</v>
      </c>
      <c r="AP38" t="s">
        <v>41</v>
      </c>
      <c r="AQ38" t="s">
        <v>121</v>
      </c>
      <c r="AR38" t="s">
        <v>122</v>
      </c>
    </row>
    <row r="39" spans="1:44" x14ac:dyDescent="0.25">
      <c r="A39" t="s">
        <v>17</v>
      </c>
      <c r="B39" s="17" t="s">
        <v>76</v>
      </c>
      <c r="C39" s="22" t="s">
        <v>42</v>
      </c>
      <c r="D39" s="10">
        <f>X23</f>
        <v>0</v>
      </c>
      <c r="E39" s="10">
        <v>7</v>
      </c>
      <c r="F39" s="10">
        <v>5</v>
      </c>
      <c r="G39" s="10">
        <f>AA23</f>
        <v>2</v>
      </c>
      <c r="H39" s="10">
        <v>5</v>
      </c>
      <c r="I39" s="10">
        <v>0</v>
      </c>
      <c r="J39" s="10">
        <f t="shared" si="47"/>
        <v>2</v>
      </c>
      <c r="K39" s="6">
        <f t="shared" si="47"/>
        <v>0</v>
      </c>
      <c r="L39" s="1">
        <f t="shared" si="47"/>
        <v>0</v>
      </c>
      <c r="M39" s="1">
        <v>18</v>
      </c>
      <c r="N39" s="1">
        <v>9</v>
      </c>
      <c r="O39" s="1">
        <f>AI23</f>
        <v>0</v>
      </c>
      <c r="P39" s="1">
        <v>7</v>
      </c>
      <c r="Q39" s="1">
        <f t="shared" si="48"/>
        <v>0</v>
      </c>
      <c r="R39" s="1">
        <f t="shared" si="48"/>
        <v>0</v>
      </c>
      <c r="S39" s="2">
        <f t="shared" ref="S39:S45" si="49">SUM(L39:R39)</f>
        <v>34</v>
      </c>
      <c r="U39" t="s">
        <v>17</v>
      </c>
      <c r="V39" s="17" t="s">
        <v>76</v>
      </c>
      <c r="W39" s="22" t="s">
        <v>42</v>
      </c>
      <c r="X39" s="10">
        <f t="shared" si="46"/>
        <v>0</v>
      </c>
      <c r="Y39" s="10">
        <f t="shared" si="27"/>
        <v>7</v>
      </c>
      <c r="Z39" s="10">
        <f>13+7/10</f>
        <v>13.7</v>
      </c>
      <c r="AA39" s="10">
        <f t="shared" si="27"/>
        <v>2</v>
      </c>
      <c r="AB39" s="10">
        <f t="shared" si="27"/>
        <v>5</v>
      </c>
      <c r="AC39" s="10">
        <f t="shared" si="27"/>
        <v>0</v>
      </c>
      <c r="AD39" s="10">
        <f t="shared" si="27"/>
        <v>2</v>
      </c>
      <c r="AE39" s="6">
        <f t="shared" si="27"/>
        <v>0</v>
      </c>
      <c r="AF39" s="1">
        <f t="shared" si="27"/>
        <v>0</v>
      </c>
      <c r="AG39" s="1">
        <f t="shared" si="28"/>
        <v>18</v>
      </c>
      <c r="AH39" s="1">
        <f t="shared" ref="AH39:AH43" si="50">N39+$AO$39</f>
        <v>65</v>
      </c>
      <c r="AI39" s="1">
        <f t="shared" si="28"/>
        <v>0</v>
      </c>
      <c r="AJ39" s="1">
        <f t="shared" si="28"/>
        <v>7</v>
      </c>
      <c r="AK39" s="1">
        <f t="shared" si="28"/>
        <v>0</v>
      </c>
      <c r="AL39" s="1">
        <f t="shared" si="28"/>
        <v>0</v>
      </c>
      <c r="AM39" s="2">
        <f t="shared" ref="AM39:AM45" si="51">SUM(AF39:AL39)</f>
        <v>90</v>
      </c>
      <c r="AN39" s="27" t="s">
        <v>98</v>
      </c>
      <c r="AO39">
        <f>68-12</f>
        <v>56</v>
      </c>
      <c r="AP39" s="15">
        <f>AO39/16</f>
        <v>3.5</v>
      </c>
      <c r="AQ39" s="15">
        <f>AR24</f>
        <v>17.6875</v>
      </c>
      <c r="AR39" s="28">
        <f>AQ39+AP39</f>
        <v>21.1875</v>
      </c>
    </row>
    <row r="40" spans="1:44" x14ac:dyDescent="0.25">
      <c r="A40" t="s">
        <v>18</v>
      </c>
      <c r="B40" s="17" t="s">
        <v>76</v>
      </c>
      <c r="C40" s="24" t="s">
        <v>43</v>
      </c>
      <c r="D40" s="10">
        <f>X24</f>
        <v>0</v>
      </c>
      <c r="E40" s="10">
        <v>7</v>
      </c>
      <c r="F40" s="10">
        <v>5</v>
      </c>
      <c r="G40" s="10">
        <f>AA24</f>
        <v>2</v>
      </c>
      <c r="H40" s="10">
        <v>5</v>
      </c>
      <c r="I40" s="10">
        <v>0</v>
      </c>
      <c r="J40" s="10">
        <f t="shared" si="47"/>
        <v>2</v>
      </c>
      <c r="K40" s="6">
        <f t="shared" si="47"/>
        <v>0</v>
      </c>
      <c r="L40" s="1">
        <f t="shared" si="47"/>
        <v>0</v>
      </c>
      <c r="M40" s="1">
        <v>18</v>
      </c>
      <c r="N40" s="1">
        <v>9</v>
      </c>
      <c r="O40" s="1">
        <f>AI24</f>
        <v>0</v>
      </c>
      <c r="P40" s="1">
        <v>7</v>
      </c>
      <c r="Q40" s="1">
        <f t="shared" si="48"/>
        <v>0</v>
      </c>
      <c r="R40" s="1">
        <f t="shared" si="48"/>
        <v>0</v>
      </c>
      <c r="S40" s="2">
        <f t="shared" si="49"/>
        <v>34</v>
      </c>
      <c r="U40" t="s">
        <v>18</v>
      </c>
      <c r="V40" s="17" t="s">
        <v>76</v>
      </c>
      <c r="W40" s="24" t="s">
        <v>43</v>
      </c>
      <c r="X40" s="10">
        <f t="shared" si="46"/>
        <v>0</v>
      </c>
      <c r="Y40" s="10">
        <f t="shared" si="27"/>
        <v>7</v>
      </c>
      <c r="Z40" s="10">
        <f>13+7/10</f>
        <v>13.7</v>
      </c>
      <c r="AA40" s="10">
        <f t="shared" si="27"/>
        <v>2</v>
      </c>
      <c r="AB40" s="10">
        <f t="shared" si="27"/>
        <v>5</v>
      </c>
      <c r="AC40" s="10">
        <f t="shared" si="27"/>
        <v>0</v>
      </c>
      <c r="AD40" s="10">
        <f t="shared" si="27"/>
        <v>2</v>
      </c>
      <c r="AE40" s="6">
        <f t="shared" si="27"/>
        <v>0</v>
      </c>
      <c r="AF40" s="1">
        <f t="shared" si="27"/>
        <v>0</v>
      </c>
      <c r="AG40" s="1">
        <f t="shared" si="28"/>
        <v>18</v>
      </c>
      <c r="AH40" s="1">
        <f t="shared" si="50"/>
        <v>65</v>
      </c>
      <c r="AI40" s="1">
        <f t="shared" si="28"/>
        <v>0</v>
      </c>
      <c r="AJ40" s="1">
        <f t="shared" si="28"/>
        <v>7</v>
      </c>
      <c r="AK40" s="1">
        <f t="shared" si="28"/>
        <v>0</v>
      </c>
      <c r="AL40" s="1">
        <f t="shared" si="28"/>
        <v>0</v>
      </c>
      <c r="AM40" s="2">
        <f t="shared" si="51"/>
        <v>90</v>
      </c>
    </row>
    <row r="41" spans="1:44" x14ac:dyDescent="0.25">
      <c r="A41" t="s">
        <v>19</v>
      </c>
      <c r="B41" s="17" t="s">
        <v>77</v>
      </c>
      <c r="C41" s="23" t="s">
        <v>39</v>
      </c>
      <c r="D41" s="10">
        <f>X25</f>
        <v>0</v>
      </c>
      <c r="E41" s="10">
        <f>Y25</f>
        <v>2</v>
      </c>
      <c r="F41" s="10">
        <f>Z25</f>
        <v>9</v>
      </c>
      <c r="G41" s="10">
        <f>AA25</f>
        <v>4</v>
      </c>
      <c r="H41" s="10">
        <f>AB25</f>
        <v>3</v>
      </c>
      <c r="I41" s="10">
        <f>AC25</f>
        <v>6.25</v>
      </c>
      <c r="J41" s="10">
        <f t="shared" si="47"/>
        <v>5</v>
      </c>
      <c r="K41" s="6">
        <f t="shared" si="47"/>
        <v>0</v>
      </c>
      <c r="L41" s="1">
        <f t="shared" si="47"/>
        <v>0</v>
      </c>
      <c r="M41" s="1">
        <f>AG25</f>
        <v>0</v>
      </c>
      <c r="N41" s="1">
        <f>AH25</f>
        <v>26</v>
      </c>
      <c r="O41" s="1">
        <f>AI25</f>
        <v>3.5</v>
      </c>
      <c r="P41" s="1">
        <f>AJ25</f>
        <v>2</v>
      </c>
      <c r="Q41" s="1">
        <f t="shared" si="48"/>
        <v>13</v>
      </c>
      <c r="R41" s="1">
        <f t="shared" si="48"/>
        <v>3</v>
      </c>
      <c r="S41" s="2">
        <f t="shared" si="49"/>
        <v>47.5</v>
      </c>
      <c r="U41" t="s">
        <v>19</v>
      </c>
      <c r="V41" s="17" t="s">
        <v>77</v>
      </c>
      <c r="W41" s="23" t="s">
        <v>39</v>
      </c>
      <c r="X41" s="10">
        <f t="shared" si="46"/>
        <v>0</v>
      </c>
      <c r="Y41" s="10">
        <f t="shared" si="27"/>
        <v>2</v>
      </c>
      <c r="Z41" s="10">
        <f>15+1/15</f>
        <v>15.066666666666666</v>
      </c>
      <c r="AA41" s="10">
        <f t="shared" si="27"/>
        <v>4</v>
      </c>
      <c r="AB41" s="10">
        <f t="shared" si="27"/>
        <v>3</v>
      </c>
      <c r="AC41" s="10">
        <f t="shared" si="27"/>
        <v>6.25</v>
      </c>
      <c r="AD41" s="10">
        <f t="shared" si="27"/>
        <v>5</v>
      </c>
      <c r="AE41" s="6">
        <f t="shared" si="27"/>
        <v>0</v>
      </c>
      <c r="AF41" s="1">
        <f t="shared" si="27"/>
        <v>0</v>
      </c>
      <c r="AG41" s="1">
        <f t="shared" si="28"/>
        <v>0</v>
      </c>
      <c r="AH41" s="1">
        <f t="shared" si="50"/>
        <v>82</v>
      </c>
      <c r="AI41" s="1">
        <f t="shared" si="28"/>
        <v>3.5</v>
      </c>
      <c r="AJ41" s="1">
        <f t="shared" si="28"/>
        <v>2</v>
      </c>
      <c r="AK41" s="1">
        <f t="shared" si="28"/>
        <v>13</v>
      </c>
      <c r="AL41" s="1">
        <f t="shared" si="28"/>
        <v>3</v>
      </c>
      <c r="AM41" s="2">
        <f t="shared" si="51"/>
        <v>103.5</v>
      </c>
    </row>
    <row r="42" spans="1:44" x14ac:dyDescent="0.25">
      <c r="A42" t="s">
        <v>20</v>
      </c>
      <c r="B42" s="17" t="s">
        <v>77</v>
      </c>
      <c r="C42" s="23" t="s">
        <v>42</v>
      </c>
      <c r="D42" s="10">
        <f t="shared" ref="D42:R42" si="52">X26</f>
        <v>0</v>
      </c>
      <c r="E42" s="10">
        <f t="shared" si="52"/>
        <v>3</v>
      </c>
      <c r="F42" s="10">
        <f t="shared" si="52"/>
        <v>7</v>
      </c>
      <c r="G42" s="10">
        <f t="shared" si="52"/>
        <v>4</v>
      </c>
      <c r="H42" s="10">
        <f t="shared" si="52"/>
        <v>4</v>
      </c>
      <c r="I42" s="10">
        <f t="shared" si="52"/>
        <v>7.6</v>
      </c>
      <c r="J42" s="10">
        <f t="shared" si="52"/>
        <v>5</v>
      </c>
      <c r="K42" s="6">
        <f t="shared" si="52"/>
        <v>0</v>
      </c>
      <c r="L42" s="1">
        <f t="shared" si="52"/>
        <v>0</v>
      </c>
      <c r="M42" s="1">
        <f t="shared" si="52"/>
        <v>3</v>
      </c>
      <c r="N42" s="1">
        <f t="shared" si="52"/>
        <v>16</v>
      </c>
      <c r="O42" s="1">
        <f t="shared" si="52"/>
        <v>3.5</v>
      </c>
      <c r="P42" s="1">
        <f t="shared" si="52"/>
        <v>4</v>
      </c>
      <c r="Q42" s="1">
        <f t="shared" si="52"/>
        <v>19</v>
      </c>
      <c r="R42" s="1">
        <f t="shared" si="52"/>
        <v>3</v>
      </c>
      <c r="S42" s="2">
        <f t="shared" ref="S42" si="53">SUM(L42:R42)</f>
        <v>48.5</v>
      </c>
      <c r="U42" t="s">
        <v>19</v>
      </c>
      <c r="V42" s="17" t="s">
        <v>77</v>
      </c>
      <c r="W42" s="23" t="s">
        <v>42</v>
      </c>
      <c r="X42" s="10">
        <f t="shared" si="46"/>
        <v>0</v>
      </c>
      <c r="Y42" s="10">
        <f t="shared" si="27"/>
        <v>3</v>
      </c>
      <c r="Z42" s="10">
        <f>14+3/13</f>
        <v>14.23076923076923</v>
      </c>
      <c r="AA42" s="10">
        <f t="shared" si="27"/>
        <v>4</v>
      </c>
      <c r="AB42" s="10">
        <f t="shared" si="27"/>
        <v>4</v>
      </c>
      <c r="AC42" s="10">
        <f t="shared" si="27"/>
        <v>7.6</v>
      </c>
      <c r="AD42" s="10">
        <f t="shared" si="27"/>
        <v>5</v>
      </c>
      <c r="AE42" s="6">
        <f t="shared" si="27"/>
        <v>0</v>
      </c>
      <c r="AF42" s="1">
        <f t="shared" si="27"/>
        <v>0</v>
      </c>
      <c r="AG42" s="1">
        <f t="shared" si="28"/>
        <v>3</v>
      </c>
      <c r="AH42" s="1">
        <f t="shared" si="50"/>
        <v>72</v>
      </c>
      <c r="AI42" s="1">
        <f t="shared" si="28"/>
        <v>3.5</v>
      </c>
      <c r="AJ42" s="1">
        <f t="shared" si="28"/>
        <v>4</v>
      </c>
      <c r="AK42" s="1">
        <f t="shared" si="28"/>
        <v>19</v>
      </c>
      <c r="AL42" s="1">
        <f t="shared" si="28"/>
        <v>3</v>
      </c>
      <c r="AM42" s="2">
        <f t="shared" ref="AM42" si="54">SUM(AF42:AL42)</f>
        <v>104.5</v>
      </c>
    </row>
    <row r="43" spans="1:44" x14ac:dyDescent="0.25">
      <c r="A43" t="s">
        <v>21</v>
      </c>
      <c r="B43" s="17" t="s">
        <v>77</v>
      </c>
      <c r="C43" s="23"/>
      <c r="D43" s="10">
        <f t="shared" ref="D43:R43" si="55">X27</f>
        <v>0</v>
      </c>
      <c r="E43" s="10">
        <f t="shared" si="55"/>
        <v>3</v>
      </c>
      <c r="F43" s="10">
        <f t="shared" si="55"/>
        <v>6</v>
      </c>
      <c r="G43" s="10">
        <f t="shared" si="55"/>
        <v>4</v>
      </c>
      <c r="H43" s="10">
        <f t="shared" si="55"/>
        <v>5</v>
      </c>
      <c r="I43" s="10">
        <f t="shared" si="55"/>
        <v>7</v>
      </c>
      <c r="J43" s="10">
        <f t="shared" si="55"/>
        <v>5</v>
      </c>
      <c r="K43" s="6">
        <f t="shared" si="55"/>
        <v>0</v>
      </c>
      <c r="L43" s="1">
        <f t="shared" si="55"/>
        <v>0</v>
      </c>
      <c r="M43" s="1">
        <f t="shared" si="55"/>
        <v>3</v>
      </c>
      <c r="N43" s="1">
        <f t="shared" si="55"/>
        <v>12</v>
      </c>
      <c r="O43" s="1">
        <f t="shared" si="55"/>
        <v>3.5</v>
      </c>
      <c r="P43" s="1">
        <f t="shared" si="55"/>
        <v>7</v>
      </c>
      <c r="Q43" s="1">
        <f t="shared" si="55"/>
        <v>16</v>
      </c>
      <c r="R43" s="1">
        <f t="shared" si="55"/>
        <v>3</v>
      </c>
      <c r="S43" s="2">
        <f t="shared" si="49"/>
        <v>44.5</v>
      </c>
      <c r="U43" t="s">
        <v>20</v>
      </c>
      <c r="V43" s="17" t="s">
        <v>77</v>
      </c>
      <c r="W43" s="23"/>
      <c r="X43" s="10">
        <f t="shared" si="46"/>
        <v>0</v>
      </c>
      <c r="Y43" s="10">
        <f t="shared" si="27"/>
        <v>3</v>
      </c>
      <c r="Z43" s="10">
        <v>14</v>
      </c>
      <c r="AA43" s="10">
        <f t="shared" si="27"/>
        <v>4</v>
      </c>
      <c r="AB43" s="10">
        <f t="shared" si="27"/>
        <v>5</v>
      </c>
      <c r="AC43" s="10">
        <f t="shared" si="27"/>
        <v>7</v>
      </c>
      <c r="AD43" s="10">
        <f t="shared" si="27"/>
        <v>5</v>
      </c>
      <c r="AE43" s="6">
        <f t="shared" si="27"/>
        <v>0</v>
      </c>
      <c r="AF43" s="1">
        <f t="shared" si="27"/>
        <v>0</v>
      </c>
      <c r="AG43" s="1">
        <f t="shared" si="28"/>
        <v>3</v>
      </c>
      <c r="AH43" s="1">
        <f t="shared" si="50"/>
        <v>68</v>
      </c>
      <c r="AI43" s="1">
        <f t="shared" si="28"/>
        <v>3.5</v>
      </c>
      <c r="AJ43" s="1">
        <f t="shared" si="28"/>
        <v>7</v>
      </c>
      <c r="AK43" s="1">
        <f t="shared" si="28"/>
        <v>16</v>
      </c>
      <c r="AL43" s="1">
        <f t="shared" si="28"/>
        <v>3</v>
      </c>
      <c r="AM43" s="2">
        <f t="shared" si="51"/>
        <v>100.5</v>
      </c>
    </row>
    <row r="44" spans="1:44" x14ac:dyDescent="0.25">
      <c r="A44" t="s">
        <v>59</v>
      </c>
      <c r="B44" s="17" t="s">
        <v>22</v>
      </c>
      <c r="C44" s="23" t="s">
        <v>39</v>
      </c>
      <c r="D44" s="10">
        <f t="shared" ref="D44:I48" si="56">X28</f>
        <v>0</v>
      </c>
      <c r="E44" s="10">
        <f t="shared" si="56"/>
        <v>2</v>
      </c>
      <c r="F44" s="10">
        <f t="shared" si="56"/>
        <v>2</v>
      </c>
      <c r="G44" s="10">
        <f t="shared" si="56"/>
        <v>2</v>
      </c>
      <c r="H44" s="10">
        <f t="shared" si="56"/>
        <v>2</v>
      </c>
      <c r="I44" s="10">
        <f t="shared" si="56"/>
        <v>2</v>
      </c>
      <c r="J44" s="10">
        <v>2</v>
      </c>
      <c r="K44" s="6">
        <f t="shared" ref="K44:Q48" si="57">AE28</f>
        <v>0</v>
      </c>
      <c r="L44" s="1">
        <f t="shared" si="57"/>
        <v>0</v>
      </c>
      <c r="M44" s="1">
        <f t="shared" si="57"/>
        <v>0</v>
      </c>
      <c r="N44" s="1">
        <f t="shared" si="57"/>
        <v>0</v>
      </c>
      <c r="O44" s="1">
        <f t="shared" si="57"/>
        <v>0</v>
      </c>
      <c r="P44" s="1">
        <f t="shared" si="57"/>
        <v>0</v>
      </c>
      <c r="Q44" s="1">
        <f t="shared" si="57"/>
        <v>0</v>
      </c>
      <c r="R44" s="1">
        <v>0</v>
      </c>
      <c r="S44" s="2">
        <f t="shared" si="49"/>
        <v>0</v>
      </c>
      <c r="U44" t="s">
        <v>21</v>
      </c>
      <c r="V44" s="17" t="s">
        <v>22</v>
      </c>
      <c r="W44" s="23" t="s">
        <v>39</v>
      </c>
      <c r="X44" s="10">
        <f t="shared" si="46"/>
        <v>0</v>
      </c>
      <c r="Y44" s="10">
        <f t="shared" si="27"/>
        <v>2</v>
      </c>
      <c r="Z44" s="10">
        <f t="shared" si="27"/>
        <v>2</v>
      </c>
      <c r="AA44" s="10">
        <f t="shared" si="27"/>
        <v>2</v>
      </c>
      <c r="AB44" s="10">
        <f t="shared" si="27"/>
        <v>2</v>
      </c>
      <c r="AC44" s="10">
        <f t="shared" si="27"/>
        <v>2</v>
      </c>
      <c r="AD44" s="10">
        <f t="shared" si="27"/>
        <v>2</v>
      </c>
      <c r="AE44" s="6">
        <f t="shared" si="27"/>
        <v>0</v>
      </c>
      <c r="AF44" s="1">
        <f t="shared" si="27"/>
        <v>0</v>
      </c>
      <c r="AG44" s="1">
        <f t="shared" si="28"/>
        <v>0</v>
      </c>
      <c r="AH44" s="1">
        <f t="shared" si="28"/>
        <v>0</v>
      </c>
      <c r="AI44" s="1">
        <f t="shared" si="28"/>
        <v>0</v>
      </c>
      <c r="AJ44" s="1">
        <f t="shared" si="28"/>
        <v>0</v>
      </c>
      <c r="AK44" s="1">
        <f t="shared" si="28"/>
        <v>0</v>
      </c>
      <c r="AL44" s="1">
        <f t="shared" si="28"/>
        <v>0</v>
      </c>
      <c r="AM44" s="2">
        <f t="shared" si="51"/>
        <v>0</v>
      </c>
    </row>
    <row r="45" spans="1:44" x14ac:dyDescent="0.25">
      <c r="A45" t="s">
        <v>23</v>
      </c>
      <c r="B45" s="17" t="s">
        <v>22</v>
      </c>
      <c r="C45" s="23" t="s">
        <v>42</v>
      </c>
      <c r="D45" s="10">
        <f t="shared" si="56"/>
        <v>0</v>
      </c>
      <c r="E45" s="10">
        <f t="shared" si="56"/>
        <v>2</v>
      </c>
      <c r="F45" s="10">
        <f t="shared" si="56"/>
        <v>2</v>
      </c>
      <c r="G45" s="10">
        <f t="shared" si="56"/>
        <v>2</v>
      </c>
      <c r="H45" s="10">
        <f t="shared" si="56"/>
        <v>2</v>
      </c>
      <c r="I45" s="10">
        <f t="shared" si="56"/>
        <v>2</v>
      </c>
      <c r="J45" s="10">
        <v>2</v>
      </c>
      <c r="K45" s="6">
        <f t="shared" si="57"/>
        <v>0</v>
      </c>
      <c r="L45" s="1">
        <f t="shared" si="57"/>
        <v>0</v>
      </c>
      <c r="M45" s="1">
        <f t="shared" si="57"/>
        <v>0</v>
      </c>
      <c r="N45" s="1">
        <f t="shared" si="57"/>
        <v>0</v>
      </c>
      <c r="O45" s="1">
        <f t="shared" si="57"/>
        <v>0</v>
      </c>
      <c r="P45" s="1">
        <f t="shared" si="57"/>
        <v>0</v>
      </c>
      <c r="Q45" s="1">
        <f t="shared" si="57"/>
        <v>0</v>
      </c>
      <c r="R45" s="1">
        <v>0</v>
      </c>
      <c r="S45" s="2">
        <f t="shared" si="49"/>
        <v>0</v>
      </c>
      <c r="U45" t="s">
        <v>21</v>
      </c>
      <c r="V45" s="17" t="s">
        <v>22</v>
      </c>
      <c r="W45" s="23" t="s">
        <v>42</v>
      </c>
      <c r="X45" s="10">
        <f t="shared" si="46"/>
        <v>0</v>
      </c>
      <c r="Y45" s="10">
        <f t="shared" si="27"/>
        <v>2</v>
      </c>
      <c r="Z45" s="10">
        <f t="shared" si="27"/>
        <v>2</v>
      </c>
      <c r="AA45" s="10">
        <f t="shared" si="27"/>
        <v>2</v>
      </c>
      <c r="AB45" s="10">
        <f t="shared" si="27"/>
        <v>2</v>
      </c>
      <c r="AC45" s="10">
        <f t="shared" si="27"/>
        <v>2</v>
      </c>
      <c r="AD45" s="10">
        <f t="shared" si="27"/>
        <v>2</v>
      </c>
      <c r="AE45" s="6">
        <f t="shared" si="27"/>
        <v>0</v>
      </c>
      <c r="AF45" s="1">
        <f t="shared" si="27"/>
        <v>0</v>
      </c>
      <c r="AG45" s="1">
        <f t="shared" si="28"/>
        <v>0</v>
      </c>
      <c r="AH45" s="1">
        <f t="shared" si="28"/>
        <v>0</v>
      </c>
      <c r="AI45" s="1">
        <f t="shared" si="28"/>
        <v>0</v>
      </c>
      <c r="AJ45" s="1">
        <f t="shared" si="28"/>
        <v>0</v>
      </c>
      <c r="AK45" s="1">
        <f t="shared" si="28"/>
        <v>0</v>
      </c>
      <c r="AL45" s="1">
        <f t="shared" si="28"/>
        <v>0</v>
      </c>
      <c r="AM45" s="2">
        <f t="shared" si="51"/>
        <v>0</v>
      </c>
    </row>
    <row r="46" spans="1:44" x14ac:dyDescent="0.25">
      <c r="A46" t="s">
        <v>26</v>
      </c>
      <c r="B46" s="17" t="s">
        <v>25</v>
      </c>
      <c r="C46" s="23" t="s">
        <v>39</v>
      </c>
      <c r="D46" s="10">
        <f t="shared" si="56"/>
        <v>0</v>
      </c>
      <c r="E46" s="10">
        <f t="shared" si="56"/>
        <v>2</v>
      </c>
      <c r="F46" s="10">
        <f t="shared" si="56"/>
        <v>2</v>
      </c>
      <c r="G46" s="10">
        <f t="shared" si="56"/>
        <v>2</v>
      </c>
      <c r="H46" s="10">
        <f t="shared" si="56"/>
        <v>2</v>
      </c>
      <c r="I46" s="10">
        <f t="shared" si="56"/>
        <v>2</v>
      </c>
      <c r="J46" s="10">
        <f>AD30</f>
        <v>2</v>
      </c>
      <c r="K46" s="6">
        <f t="shared" si="57"/>
        <v>0</v>
      </c>
      <c r="L46" s="1">
        <f t="shared" si="57"/>
        <v>0</v>
      </c>
      <c r="M46" s="1">
        <f t="shared" si="57"/>
        <v>0</v>
      </c>
      <c r="N46" s="1">
        <f t="shared" si="57"/>
        <v>0</v>
      </c>
      <c r="O46" s="1">
        <f t="shared" si="57"/>
        <v>0</v>
      </c>
      <c r="P46" s="1">
        <f t="shared" si="57"/>
        <v>0</v>
      </c>
      <c r="Q46" s="1">
        <f t="shared" si="57"/>
        <v>0</v>
      </c>
      <c r="R46" s="1">
        <f>AL30</f>
        <v>0</v>
      </c>
      <c r="S46" s="2">
        <f>SUM(L46:R46)</f>
        <v>0</v>
      </c>
      <c r="U46" t="s">
        <v>24</v>
      </c>
      <c r="V46" s="17" t="s">
        <v>25</v>
      </c>
      <c r="W46" s="23" t="s">
        <v>39</v>
      </c>
      <c r="X46" s="10">
        <f t="shared" si="46"/>
        <v>0</v>
      </c>
      <c r="Y46" s="10">
        <f t="shared" si="27"/>
        <v>2</v>
      </c>
      <c r="Z46" s="10">
        <f t="shared" si="27"/>
        <v>2</v>
      </c>
      <c r="AA46" s="10">
        <f t="shared" si="27"/>
        <v>2</v>
      </c>
      <c r="AB46" s="10">
        <f t="shared" si="27"/>
        <v>2</v>
      </c>
      <c r="AC46" s="10">
        <f t="shared" si="27"/>
        <v>2</v>
      </c>
      <c r="AD46" s="10">
        <f t="shared" si="27"/>
        <v>2</v>
      </c>
      <c r="AE46" s="6">
        <f t="shared" si="27"/>
        <v>0</v>
      </c>
      <c r="AF46" s="1">
        <f t="shared" si="27"/>
        <v>0</v>
      </c>
      <c r="AG46" s="1">
        <f t="shared" si="28"/>
        <v>0</v>
      </c>
      <c r="AH46" s="1">
        <f t="shared" si="28"/>
        <v>0</v>
      </c>
      <c r="AI46" s="1">
        <f t="shared" si="28"/>
        <v>0</v>
      </c>
      <c r="AJ46" s="1">
        <f t="shared" si="28"/>
        <v>0</v>
      </c>
      <c r="AK46" s="1">
        <f t="shared" si="28"/>
        <v>0</v>
      </c>
      <c r="AL46" s="1">
        <f t="shared" si="28"/>
        <v>0</v>
      </c>
      <c r="AM46" s="2">
        <f>SUM(AF46:AL46)</f>
        <v>0</v>
      </c>
    </row>
    <row r="47" spans="1:44" x14ac:dyDescent="0.25">
      <c r="A47" t="s">
        <v>27</v>
      </c>
      <c r="B47" s="17" t="s">
        <v>25</v>
      </c>
      <c r="C47" s="23" t="s">
        <v>39</v>
      </c>
      <c r="D47" s="10">
        <f t="shared" si="56"/>
        <v>0</v>
      </c>
      <c r="E47" s="10">
        <f t="shared" si="56"/>
        <v>2</v>
      </c>
      <c r="F47" s="10">
        <f t="shared" si="56"/>
        <v>2</v>
      </c>
      <c r="G47" s="10">
        <f t="shared" si="56"/>
        <v>2</v>
      </c>
      <c r="H47" s="10">
        <f t="shared" si="56"/>
        <v>2</v>
      </c>
      <c r="I47" s="10">
        <f t="shared" si="56"/>
        <v>2</v>
      </c>
      <c r="J47" s="10">
        <f>AD31</f>
        <v>2</v>
      </c>
      <c r="K47" s="6">
        <f t="shared" si="57"/>
        <v>0</v>
      </c>
      <c r="L47" s="1">
        <f t="shared" si="57"/>
        <v>0</v>
      </c>
      <c r="M47" s="1">
        <f t="shared" si="57"/>
        <v>0</v>
      </c>
      <c r="N47" s="1">
        <f t="shared" si="57"/>
        <v>0</v>
      </c>
      <c r="O47" s="1">
        <f t="shared" si="57"/>
        <v>0</v>
      </c>
      <c r="P47" s="1">
        <f t="shared" si="57"/>
        <v>0</v>
      </c>
      <c r="Q47" s="1">
        <f t="shared" si="57"/>
        <v>0</v>
      </c>
      <c r="R47" s="1">
        <f>AL31</f>
        <v>0</v>
      </c>
      <c r="S47" s="2">
        <f>SUM(L47:R47)</f>
        <v>0</v>
      </c>
      <c r="U47" t="s">
        <v>26</v>
      </c>
      <c r="V47" s="17" t="s">
        <v>25</v>
      </c>
      <c r="W47" s="23" t="s">
        <v>39</v>
      </c>
      <c r="X47" s="10">
        <f t="shared" si="46"/>
        <v>0</v>
      </c>
      <c r="Y47" s="10">
        <f t="shared" si="27"/>
        <v>2</v>
      </c>
      <c r="Z47" s="10">
        <f t="shared" si="27"/>
        <v>2</v>
      </c>
      <c r="AA47" s="10">
        <f t="shared" si="27"/>
        <v>2</v>
      </c>
      <c r="AB47" s="10">
        <f t="shared" si="27"/>
        <v>2</v>
      </c>
      <c r="AC47" s="10">
        <f t="shared" si="27"/>
        <v>2</v>
      </c>
      <c r="AD47" s="10">
        <f t="shared" si="27"/>
        <v>2</v>
      </c>
      <c r="AE47" s="6">
        <f t="shared" si="27"/>
        <v>0</v>
      </c>
      <c r="AF47" s="1">
        <f t="shared" si="27"/>
        <v>0</v>
      </c>
      <c r="AG47" s="1">
        <f t="shared" si="28"/>
        <v>0</v>
      </c>
      <c r="AH47" s="1">
        <f t="shared" si="28"/>
        <v>0</v>
      </c>
      <c r="AI47" s="1">
        <f t="shared" si="28"/>
        <v>0</v>
      </c>
      <c r="AJ47" s="1">
        <f t="shared" si="28"/>
        <v>0</v>
      </c>
      <c r="AK47" s="1">
        <f t="shared" si="28"/>
        <v>0</v>
      </c>
      <c r="AL47" s="1">
        <f t="shared" si="28"/>
        <v>0</v>
      </c>
      <c r="AM47" s="2">
        <f>SUM(AF47:AL47)</f>
        <v>0</v>
      </c>
    </row>
    <row r="48" spans="1:44" x14ac:dyDescent="0.25">
      <c r="A48" t="s">
        <v>28</v>
      </c>
      <c r="B48" s="17" t="s">
        <v>25</v>
      </c>
      <c r="C48" s="24" t="s">
        <v>43</v>
      </c>
      <c r="D48" s="10">
        <f t="shared" si="56"/>
        <v>0</v>
      </c>
      <c r="E48" s="10">
        <f t="shared" si="56"/>
        <v>2</v>
      </c>
      <c r="F48" s="10">
        <f t="shared" si="56"/>
        <v>2</v>
      </c>
      <c r="G48" s="10">
        <f t="shared" si="56"/>
        <v>2</v>
      </c>
      <c r="H48" s="10">
        <f t="shared" si="56"/>
        <v>2</v>
      </c>
      <c r="I48" s="10">
        <f t="shared" si="56"/>
        <v>2</v>
      </c>
      <c r="J48" s="10">
        <f>AD32</f>
        <v>2</v>
      </c>
      <c r="K48" s="6">
        <f t="shared" si="57"/>
        <v>0</v>
      </c>
      <c r="L48" s="1">
        <f t="shared" si="57"/>
        <v>0</v>
      </c>
      <c r="M48" s="1">
        <f t="shared" si="57"/>
        <v>0</v>
      </c>
      <c r="N48" s="1">
        <f t="shared" si="57"/>
        <v>0</v>
      </c>
      <c r="O48" s="1">
        <f t="shared" si="57"/>
        <v>0</v>
      </c>
      <c r="P48" s="1">
        <f t="shared" si="57"/>
        <v>0</v>
      </c>
      <c r="Q48" s="1">
        <f t="shared" si="57"/>
        <v>0</v>
      </c>
      <c r="R48" s="1">
        <f>AL32</f>
        <v>0</v>
      </c>
      <c r="S48" s="2">
        <f t="shared" ref="S48" si="58">SUM(L48:R48)</f>
        <v>0</v>
      </c>
      <c r="U48" t="s">
        <v>27</v>
      </c>
      <c r="V48" s="17" t="s">
        <v>25</v>
      </c>
      <c r="W48" s="24" t="s">
        <v>43</v>
      </c>
      <c r="X48" s="10">
        <f t="shared" si="46"/>
        <v>0</v>
      </c>
      <c r="Y48" s="10">
        <f t="shared" si="27"/>
        <v>2</v>
      </c>
      <c r="Z48" s="10">
        <f t="shared" si="27"/>
        <v>2</v>
      </c>
      <c r="AA48" s="10">
        <f t="shared" si="27"/>
        <v>2</v>
      </c>
      <c r="AB48" s="10">
        <f t="shared" si="27"/>
        <v>2</v>
      </c>
      <c r="AC48" s="10">
        <f t="shared" si="27"/>
        <v>2</v>
      </c>
      <c r="AD48" s="10">
        <f t="shared" si="27"/>
        <v>2</v>
      </c>
      <c r="AE48" s="6">
        <f t="shared" si="27"/>
        <v>0</v>
      </c>
      <c r="AF48" s="1">
        <f t="shared" si="27"/>
        <v>0</v>
      </c>
      <c r="AG48" s="1">
        <f t="shared" si="28"/>
        <v>0</v>
      </c>
      <c r="AH48" s="1">
        <f t="shared" si="28"/>
        <v>0</v>
      </c>
      <c r="AI48" s="1">
        <f t="shared" si="28"/>
        <v>0</v>
      </c>
      <c r="AJ48" s="1">
        <f t="shared" si="28"/>
        <v>0</v>
      </c>
      <c r="AK48" s="1">
        <f t="shared" si="28"/>
        <v>0</v>
      </c>
      <c r="AL48" s="1">
        <f t="shared" si="28"/>
        <v>0</v>
      </c>
      <c r="AM48" s="2">
        <f t="shared" ref="AM48" si="59">SUM(AF48:AL48)</f>
        <v>0</v>
      </c>
    </row>
    <row r="49" spans="1:44" x14ac:dyDescent="0.25">
      <c r="K49" s="13">
        <f>SUM(K51:K64)</f>
        <v>0</v>
      </c>
      <c r="AE49" s="13">
        <f>SUM(AE51:AE64)</f>
        <v>0</v>
      </c>
    </row>
    <row r="50" spans="1:44" x14ac:dyDescent="0.25">
      <c r="A50" s="3" t="s">
        <v>1</v>
      </c>
      <c r="B50" s="3" t="s">
        <v>2</v>
      </c>
      <c r="C50" s="3" t="s">
        <v>3</v>
      </c>
      <c r="D50" s="3" t="s">
        <v>4</v>
      </c>
      <c r="E50" s="3" t="s">
        <v>5</v>
      </c>
      <c r="F50" s="3" t="s">
        <v>6</v>
      </c>
      <c r="G50" s="3" t="s">
        <v>7</v>
      </c>
      <c r="H50" s="3" t="s">
        <v>8</v>
      </c>
      <c r="I50" s="3" t="s">
        <v>9</v>
      </c>
      <c r="J50" s="3" t="s">
        <v>10</v>
      </c>
      <c r="K50" s="3" t="s">
        <v>11</v>
      </c>
      <c r="L50" s="3" t="s">
        <v>29</v>
      </c>
      <c r="M50" s="3" t="s">
        <v>30</v>
      </c>
      <c r="N50" s="3" t="s">
        <v>31</v>
      </c>
      <c r="O50" s="3" t="s">
        <v>32</v>
      </c>
      <c r="P50" s="3" t="s">
        <v>33</v>
      </c>
      <c r="Q50" s="3" t="s">
        <v>34</v>
      </c>
      <c r="R50" s="3" t="s">
        <v>35</v>
      </c>
      <c r="S50" s="3" t="s">
        <v>36</v>
      </c>
      <c r="U50" s="3" t="s">
        <v>1</v>
      </c>
      <c r="V50" s="3" t="s">
        <v>2</v>
      </c>
      <c r="W50" s="3" t="s">
        <v>3</v>
      </c>
      <c r="X50" s="3" t="s">
        <v>4</v>
      </c>
      <c r="Y50" s="3" t="s">
        <v>5</v>
      </c>
      <c r="Z50" s="3" t="s">
        <v>6</v>
      </c>
      <c r="AA50" s="3" t="s">
        <v>7</v>
      </c>
      <c r="AB50" s="3" t="s">
        <v>8</v>
      </c>
      <c r="AC50" s="3" t="s">
        <v>9</v>
      </c>
      <c r="AD50" s="3" t="s">
        <v>10</v>
      </c>
      <c r="AE50" s="3" t="s">
        <v>11</v>
      </c>
      <c r="AF50" s="3" t="s">
        <v>29</v>
      </c>
      <c r="AG50" s="3" t="s">
        <v>30</v>
      </c>
      <c r="AH50" s="3" t="s">
        <v>31</v>
      </c>
      <c r="AI50" s="3" t="s">
        <v>32</v>
      </c>
      <c r="AJ50" s="3" t="s">
        <v>33</v>
      </c>
      <c r="AK50" s="3" t="s">
        <v>34</v>
      </c>
      <c r="AL50" s="3" t="s">
        <v>35</v>
      </c>
      <c r="AM50" s="3" t="s">
        <v>36</v>
      </c>
    </row>
    <row r="51" spans="1:44" x14ac:dyDescent="0.25">
      <c r="A51" t="s">
        <v>12</v>
      </c>
      <c r="B51" s="17" t="s">
        <v>13</v>
      </c>
      <c r="C51" s="4"/>
      <c r="D51" s="10">
        <v>15</v>
      </c>
      <c r="E51" s="10">
        <v>5</v>
      </c>
      <c r="F51" s="10">
        <f>Z35</f>
        <v>0</v>
      </c>
      <c r="G51" s="10">
        <f>AA35</f>
        <v>0</v>
      </c>
      <c r="H51" s="10">
        <f>AB35</f>
        <v>0</v>
      </c>
      <c r="I51" s="10">
        <f>AC35</f>
        <v>0</v>
      </c>
      <c r="J51" s="10">
        <v>14</v>
      </c>
      <c r="K51" s="6">
        <f>AE35</f>
        <v>0</v>
      </c>
      <c r="L51" s="1">
        <v>51.5</v>
      </c>
      <c r="M51" s="1">
        <v>10</v>
      </c>
      <c r="N51" s="1">
        <f>AH35</f>
        <v>0</v>
      </c>
      <c r="O51" s="1">
        <f>AI35</f>
        <v>0</v>
      </c>
      <c r="P51" s="1">
        <f>AJ35</f>
        <v>0</v>
      </c>
      <c r="Q51" s="1">
        <f>AK35</f>
        <v>0</v>
      </c>
      <c r="R51" s="1">
        <v>16</v>
      </c>
      <c r="S51" s="2">
        <f>SUM(L51:R51)</f>
        <v>77.5</v>
      </c>
      <c r="U51" t="s">
        <v>12</v>
      </c>
      <c r="V51" s="17" t="s">
        <v>13</v>
      </c>
      <c r="W51" s="4"/>
      <c r="X51" s="10">
        <f>D51</f>
        <v>15</v>
      </c>
      <c r="Y51" s="10">
        <f>13+4/12</f>
        <v>13.333333333333334</v>
      </c>
      <c r="Z51" s="10">
        <f t="shared" ref="Z51:AD51" si="60">F51</f>
        <v>0</v>
      </c>
      <c r="AA51" s="10">
        <f t="shared" si="60"/>
        <v>0</v>
      </c>
      <c r="AB51" s="10">
        <f t="shared" si="60"/>
        <v>0</v>
      </c>
      <c r="AC51" s="10">
        <f t="shared" si="60"/>
        <v>0</v>
      </c>
      <c r="AD51" s="10">
        <f t="shared" si="60"/>
        <v>14</v>
      </c>
      <c r="AE51" s="6">
        <f>K51</f>
        <v>0</v>
      </c>
      <c r="AF51" s="1">
        <f>L51</f>
        <v>51.5</v>
      </c>
      <c r="AG51" s="1">
        <f>M51+$AO$56</f>
        <v>71</v>
      </c>
      <c r="AH51" s="1">
        <f t="shared" ref="AH51:AL51" si="61">N51</f>
        <v>0</v>
      </c>
      <c r="AI51" s="1">
        <f t="shared" si="61"/>
        <v>0</v>
      </c>
      <c r="AJ51" s="1">
        <f t="shared" si="61"/>
        <v>0</v>
      </c>
      <c r="AK51" s="1">
        <f t="shared" si="61"/>
        <v>0</v>
      </c>
      <c r="AL51" s="1">
        <f t="shared" si="61"/>
        <v>16</v>
      </c>
      <c r="AM51" s="2">
        <f>SUM(AF51:AL51)</f>
        <v>138.5</v>
      </c>
    </row>
    <row r="52" spans="1:44" x14ac:dyDescent="0.25">
      <c r="A52" t="s">
        <v>14</v>
      </c>
      <c r="B52" s="17" t="s">
        <v>46</v>
      </c>
      <c r="C52" s="22" t="s">
        <v>42</v>
      </c>
      <c r="D52" s="10">
        <f>X36</f>
        <v>0</v>
      </c>
      <c r="E52" s="10">
        <v>10</v>
      </c>
      <c r="F52" s="10">
        <f>Z36</f>
        <v>2</v>
      </c>
      <c r="G52" s="10">
        <v>14</v>
      </c>
      <c r="H52" s="10">
        <v>5</v>
      </c>
      <c r="I52" s="10">
        <f>AC36</f>
        <v>2</v>
      </c>
      <c r="J52" s="10">
        <v>14</v>
      </c>
      <c r="K52" s="6">
        <f>AE36</f>
        <v>0</v>
      </c>
      <c r="L52" s="1">
        <f>AF36</f>
        <v>0</v>
      </c>
      <c r="M52" s="1">
        <v>37</v>
      </c>
      <c r="N52" s="1">
        <f>AH36</f>
        <v>0</v>
      </c>
      <c r="O52" s="1">
        <v>46.5</v>
      </c>
      <c r="P52" s="1">
        <v>7</v>
      </c>
      <c r="Q52" s="1">
        <f>AK36</f>
        <v>0</v>
      </c>
      <c r="R52" s="1">
        <v>16</v>
      </c>
      <c r="S52" s="2">
        <f t="shared" ref="S52" si="62">SUM(L52:R52)</f>
        <v>106.5</v>
      </c>
      <c r="U52" t="s">
        <v>14</v>
      </c>
      <c r="V52" s="17" t="s">
        <v>46</v>
      </c>
      <c r="W52" s="22" t="s">
        <v>42</v>
      </c>
      <c r="X52" s="10">
        <f t="shared" ref="X52:X64" si="63">D52</f>
        <v>0</v>
      </c>
      <c r="Y52" s="10">
        <f>15+3/18</f>
        <v>15.166666666666666</v>
      </c>
      <c r="Z52" s="10">
        <f t="shared" ref="Z52:Z64" si="64">F52</f>
        <v>2</v>
      </c>
      <c r="AA52" s="10">
        <f t="shared" ref="AA52:AA64" si="65">G52</f>
        <v>14</v>
      </c>
      <c r="AB52" s="10">
        <f t="shared" ref="AB52:AB64" si="66">H52</f>
        <v>5</v>
      </c>
      <c r="AC52" s="10">
        <f t="shared" ref="AC52:AC64" si="67">I52</f>
        <v>2</v>
      </c>
      <c r="AD52" s="10">
        <f t="shared" ref="AD52:AD64" si="68">J52</f>
        <v>14</v>
      </c>
      <c r="AE52" s="6">
        <f t="shared" ref="AE52:AE64" si="69">K52</f>
        <v>0</v>
      </c>
      <c r="AF52" s="1">
        <f t="shared" ref="AF52:AF64" si="70">L52</f>
        <v>0</v>
      </c>
      <c r="AG52" s="1">
        <f t="shared" ref="AG52:AG59" si="71">M52+$AO$56</f>
        <v>98</v>
      </c>
      <c r="AH52" s="1">
        <f t="shared" ref="AH52:AH64" si="72">N52</f>
        <v>0</v>
      </c>
      <c r="AI52" s="1">
        <f t="shared" ref="AI52:AI64" si="73">O52</f>
        <v>46.5</v>
      </c>
      <c r="AJ52" s="1">
        <f t="shared" ref="AJ52:AJ64" si="74">P52</f>
        <v>7</v>
      </c>
      <c r="AK52" s="1">
        <f t="shared" ref="AK52:AK64" si="75">Q52</f>
        <v>0</v>
      </c>
      <c r="AL52" s="1">
        <f t="shared" ref="AL52:AL64" si="76">R52</f>
        <v>16</v>
      </c>
      <c r="AM52" s="2">
        <f t="shared" ref="AM52" si="77">SUM(AF52:AL52)</f>
        <v>167.5</v>
      </c>
    </row>
    <row r="53" spans="1:44" x14ac:dyDescent="0.25">
      <c r="A53" t="s">
        <v>15</v>
      </c>
      <c r="B53" s="17" t="s">
        <v>46</v>
      </c>
      <c r="C53" s="22" t="s">
        <v>42</v>
      </c>
      <c r="D53" s="10">
        <f>X37</f>
        <v>0</v>
      </c>
      <c r="E53" s="10">
        <v>10</v>
      </c>
      <c r="F53" s="10">
        <f>Z37</f>
        <v>2</v>
      </c>
      <c r="G53" s="10">
        <v>14</v>
      </c>
      <c r="H53" s="10">
        <v>5</v>
      </c>
      <c r="I53" s="10">
        <f>AC37</f>
        <v>2</v>
      </c>
      <c r="J53" s="10">
        <v>14</v>
      </c>
      <c r="K53" s="6">
        <f>AE37</f>
        <v>0</v>
      </c>
      <c r="L53" s="1">
        <f>AF37</f>
        <v>0</v>
      </c>
      <c r="M53" s="1">
        <v>37</v>
      </c>
      <c r="N53" s="1">
        <f>AH37</f>
        <v>0</v>
      </c>
      <c r="O53" s="1">
        <v>46.5</v>
      </c>
      <c r="P53" s="1">
        <v>7</v>
      </c>
      <c r="Q53" s="1">
        <f>AK37</f>
        <v>0</v>
      </c>
      <c r="R53" s="1">
        <v>16</v>
      </c>
      <c r="S53" s="2">
        <f>SUM(L53:R53)</f>
        <v>106.5</v>
      </c>
      <c r="U53" t="s">
        <v>15</v>
      </c>
      <c r="V53" s="17" t="s">
        <v>46</v>
      </c>
      <c r="W53" s="22" t="s">
        <v>42</v>
      </c>
      <c r="X53" s="10">
        <f t="shared" si="63"/>
        <v>0</v>
      </c>
      <c r="Y53" s="10">
        <f>15+3/18</f>
        <v>15.166666666666666</v>
      </c>
      <c r="Z53" s="10">
        <f t="shared" si="64"/>
        <v>2</v>
      </c>
      <c r="AA53" s="10">
        <f t="shared" si="65"/>
        <v>14</v>
      </c>
      <c r="AB53" s="10">
        <f t="shared" si="66"/>
        <v>5</v>
      </c>
      <c r="AC53" s="10">
        <f t="shared" si="67"/>
        <v>2</v>
      </c>
      <c r="AD53" s="10">
        <f t="shared" si="68"/>
        <v>14</v>
      </c>
      <c r="AE53" s="6">
        <f t="shared" si="69"/>
        <v>0</v>
      </c>
      <c r="AF53" s="1">
        <f t="shared" si="70"/>
        <v>0</v>
      </c>
      <c r="AG53" s="1">
        <f t="shared" si="71"/>
        <v>98</v>
      </c>
      <c r="AH53" s="1">
        <f t="shared" si="72"/>
        <v>0</v>
      </c>
      <c r="AI53" s="1">
        <f t="shared" si="73"/>
        <v>46.5</v>
      </c>
      <c r="AJ53" s="1">
        <f t="shared" si="74"/>
        <v>7</v>
      </c>
      <c r="AK53" s="1">
        <f t="shared" si="75"/>
        <v>0</v>
      </c>
      <c r="AL53" s="1">
        <f t="shared" si="76"/>
        <v>16</v>
      </c>
      <c r="AM53" s="2">
        <f>SUM(AF53:AL53)</f>
        <v>167.5</v>
      </c>
    </row>
    <row r="54" spans="1:44" x14ac:dyDescent="0.25">
      <c r="A54" t="s">
        <v>16</v>
      </c>
      <c r="B54" s="17" t="s">
        <v>76</v>
      </c>
      <c r="C54" s="22" t="s">
        <v>42</v>
      </c>
      <c r="D54" s="10">
        <f t="shared" ref="D54:R54" si="78">X38</f>
        <v>0</v>
      </c>
      <c r="E54" s="10">
        <f t="shared" si="78"/>
        <v>7</v>
      </c>
      <c r="F54" s="10">
        <f t="shared" si="78"/>
        <v>13.7</v>
      </c>
      <c r="G54" s="10">
        <f t="shared" si="78"/>
        <v>2</v>
      </c>
      <c r="H54" s="10">
        <f t="shared" si="78"/>
        <v>5</v>
      </c>
      <c r="I54" s="10">
        <f t="shared" si="78"/>
        <v>0</v>
      </c>
      <c r="J54" s="10">
        <f t="shared" si="78"/>
        <v>2</v>
      </c>
      <c r="K54" s="6">
        <f t="shared" si="78"/>
        <v>0</v>
      </c>
      <c r="L54" s="1">
        <f t="shared" si="78"/>
        <v>0</v>
      </c>
      <c r="M54" s="1">
        <f t="shared" si="78"/>
        <v>18</v>
      </c>
      <c r="N54" s="1">
        <f t="shared" si="78"/>
        <v>65</v>
      </c>
      <c r="O54" s="1">
        <f t="shared" si="78"/>
        <v>0</v>
      </c>
      <c r="P54" s="1">
        <f t="shared" si="78"/>
        <v>7</v>
      </c>
      <c r="Q54" s="1">
        <f t="shared" si="78"/>
        <v>0</v>
      </c>
      <c r="R54" s="1">
        <f t="shared" si="78"/>
        <v>0</v>
      </c>
      <c r="S54" s="2">
        <f>SUM(L54:R54)</f>
        <v>90</v>
      </c>
      <c r="U54" t="s">
        <v>16</v>
      </c>
      <c r="V54" s="17" t="s">
        <v>76</v>
      </c>
      <c r="W54" s="22" t="s">
        <v>42</v>
      </c>
      <c r="X54" s="10">
        <f t="shared" si="63"/>
        <v>0</v>
      </c>
      <c r="Y54" s="10">
        <v>14</v>
      </c>
      <c r="Z54" s="10">
        <f t="shared" si="64"/>
        <v>13.7</v>
      </c>
      <c r="AA54" s="10">
        <f t="shared" si="65"/>
        <v>2</v>
      </c>
      <c r="AB54" s="10">
        <f t="shared" si="66"/>
        <v>5</v>
      </c>
      <c r="AC54" s="10">
        <f t="shared" si="67"/>
        <v>0</v>
      </c>
      <c r="AD54" s="10">
        <f t="shared" si="68"/>
        <v>2</v>
      </c>
      <c r="AE54" s="6">
        <f t="shared" si="69"/>
        <v>0</v>
      </c>
      <c r="AF54" s="1">
        <f t="shared" si="70"/>
        <v>0</v>
      </c>
      <c r="AG54" s="1">
        <f t="shared" si="71"/>
        <v>79</v>
      </c>
      <c r="AH54" s="1">
        <f t="shared" si="72"/>
        <v>65</v>
      </c>
      <c r="AI54" s="1">
        <f t="shared" si="73"/>
        <v>0</v>
      </c>
      <c r="AJ54" s="1">
        <f t="shared" si="74"/>
        <v>7</v>
      </c>
      <c r="AK54" s="1">
        <f t="shared" si="75"/>
        <v>0</v>
      </c>
      <c r="AL54" s="1">
        <f t="shared" si="76"/>
        <v>0</v>
      </c>
      <c r="AM54" s="2">
        <f>SUM(AF54:AL54)</f>
        <v>151</v>
      </c>
    </row>
    <row r="55" spans="1:44" x14ac:dyDescent="0.25">
      <c r="A55" t="s">
        <v>17</v>
      </c>
      <c r="B55" s="17" t="s">
        <v>76</v>
      </c>
      <c r="C55" s="22" t="s">
        <v>42</v>
      </c>
      <c r="D55" s="10">
        <f t="shared" ref="D55:R55" si="79">X39</f>
        <v>0</v>
      </c>
      <c r="E55" s="10">
        <f t="shared" si="79"/>
        <v>7</v>
      </c>
      <c r="F55" s="10">
        <f t="shared" si="79"/>
        <v>13.7</v>
      </c>
      <c r="G55" s="10">
        <f t="shared" si="79"/>
        <v>2</v>
      </c>
      <c r="H55" s="10">
        <f t="shared" si="79"/>
        <v>5</v>
      </c>
      <c r="I55" s="10">
        <f t="shared" si="79"/>
        <v>0</v>
      </c>
      <c r="J55" s="10">
        <f t="shared" si="79"/>
        <v>2</v>
      </c>
      <c r="K55" s="6">
        <f t="shared" si="79"/>
        <v>0</v>
      </c>
      <c r="L55" s="1">
        <f t="shared" si="79"/>
        <v>0</v>
      </c>
      <c r="M55" s="1">
        <f t="shared" si="79"/>
        <v>18</v>
      </c>
      <c r="N55" s="1">
        <f t="shared" si="79"/>
        <v>65</v>
      </c>
      <c r="O55" s="1">
        <f t="shared" si="79"/>
        <v>0</v>
      </c>
      <c r="P55" s="1">
        <f t="shared" si="79"/>
        <v>7</v>
      </c>
      <c r="Q55" s="1">
        <f t="shared" si="79"/>
        <v>0</v>
      </c>
      <c r="R55" s="1">
        <f t="shared" si="79"/>
        <v>0</v>
      </c>
      <c r="S55" s="2">
        <f t="shared" ref="S55:S61" si="80">SUM(L55:R55)</f>
        <v>90</v>
      </c>
      <c r="U55" t="s">
        <v>17</v>
      </c>
      <c r="V55" s="17" t="s">
        <v>76</v>
      </c>
      <c r="W55" s="22" t="s">
        <v>42</v>
      </c>
      <c r="X55" s="10">
        <f t="shared" si="63"/>
        <v>0</v>
      </c>
      <c r="Y55" s="10">
        <v>14</v>
      </c>
      <c r="Z55" s="10">
        <f t="shared" si="64"/>
        <v>13.7</v>
      </c>
      <c r="AA55" s="10">
        <f t="shared" si="65"/>
        <v>2</v>
      </c>
      <c r="AB55" s="10">
        <f t="shared" si="66"/>
        <v>5</v>
      </c>
      <c r="AC55" s="10">
        <f t="shared" si="67"/>
        <v>0</v>
      </c>
      <c r="AD55" s="10">
        <f t="shared" si="68"/>
        <v>2</v>
      </c>
      <c r="AE55" s="6">
        <f t="shared" si="69"/>
        <v>0</v>
      </c>
      <c r="AF55" s="1">
        <f t="shared" si="70"/>
        <v>0</v>
      </c>
      <c r="AG55" s="1">
        <f t="shared" si="71"/>
        <v>79</v>
      </c>
      <c r="AH55" s="1">
        <f t="shared" si="72"/>
        <v>65</v>
      </c>
      <c r="AI55" s="1">
        <f t="shared" si="73"/>
        <v>0</v>
      </c>
      <c r="AJ55" s="1">
        <f t="shared" si="74"/>
        <v>7</v>
      </c>
      <c r="AK55" s="1">
        <f t="shared" si="75"/>
        <v>0</v>
      </c>
      <c r="AL55" s="1">
        <f t="shared" si="76"/>
        <v>0</v>
      </c>
      <c r="AM55" s="2">
        <f t="shared" ref="AM55:AM61" si="81">SUM(AF55:AL55)</f>
        <v>151</v>
      </c>
      <c r="AO55" t="s">
        <v>40</v>
      </c>
      <c r="AP55" t="s">
        <v>41</v>
      </c>
      <c r="AQ55" t="s">
        <v>121</v>
      </c>
      <c r="AR55" t="s">
        <v>122</v>
      </c>
    </row>
    <row r="56" spans="1:44" x14ac:dyDescent="0.25">
      <c r="A56" t="s">
        <v>18</v>
      </c>
      <c r="B56" s="17" t="s">
        <v>76</v>
      </c>
      <c r="C56" s="24" t="s">
        <v>43</v>
      </c>
      <c r="D56" s="10">
        <f t="shared" ref="D56:R56" si="82">X40</f>
        <v>0</v>
      </c>
      <c r="E56" s="10">
        <f t="shared" si="82"/>
        <v>7</v>
      </c>
      <c r="F56" s="10">
        <f t="shared" si="82"/>
        <v>13.7</v>
      </c>
      <c r="G56" s="10">
        <f t="shared" si="82"/>
        <v>2</v>
      </c>
      <c r="H56" s="10">
        <f t="shared" si="82"/>
        <v>5</v>
      </c>
      <c r="I56" s="10">
        <f t="shared" si="82"/>
        <v>0</v>
      </c>
      <c r="J56" s="10">
        <f t="shared" si="82"/>
        <v>2</v>
      </c>
      <c r="K56" s="6">
        <f t="shared" si="82"/>
        <v>0</v>
      </c>
      <c r="L56" s="1">
        <f t="shared" si="82"/>
        <v>0</v>
      </c>
      <c r="M56" s="1">
        <f t="shared" si="82"/>
        <v>18</v>
      </c>
      <c r="N56" s="1">
        <f t="shared" si="82"/>
        <v>65</v>
      </c>
      <c r="O56" s="1">
        <f t="shared" si="82"/>
        <v>0</v>
      </c>
      <c r="P56" s="1">
        <f t="shared" si="82"/>
        <v>7</v>
      </c>
      <c r="Q56" s="1">
        <f t="shared" si="82"/>
        <v>0</v>
      </c>
      <c r="R56" s="1">
        <f t="shared" si="82"/>
        <v>0</v>
      </c>
      <c r="S56" s="2">
        <f t="shared" si="80"/>
        <v>90</v>
      </c>
      <c r="U56" t="s">
        <v>18</v>
      </c>
      <c r="V56" s="17" t="s">
        <v>76</v>
      </c>
      <c r="W56" s="24" t="s">
        <v>43</v>
      </c>
      <c r="X56" s="10">
        <f t="shared" si="63"/>
        <v>0</v>
      </c>
      <c r="Y56" s="10">
        <v>14</v>
      </c>
      <c r="Z56" s="10">
        <f t="shared" si="64"/>
        <v>13.7</v>
      </c>
      <c r="AA56" s="10">
        <f t="shared" si="65"/>
        <v>2</v>
      </c>
      <c r="AB56" s="10">
        <f t="shared" si="66"/>
        <v>5</v>
      </c>
      <c r="AC56" s="10">
        <f t="shared" si="67"/>
        <v>0</v>
      </c>
      <c r="AD56" s="10">
        <f t="shared" si="68"/>
        <v>2</v>
      </c>
      <c r="AE56" s="6">
        <f t="shared" si="69"/>
        <v>0</v>
      </c>
      <c r="AF56" s="1">
        <f t="shared" si="70"/>
        <v>0</v>
      </c>
      <c r="AG56" s="1">
        <f t="shared" si="71"/>
        <v>79</v>
      </c>
      <c r="AH56" s="1">
        <f t="shared" si="72"/>
        <v>65</v>
      </c>
      <c r="AI56" s="1">
        <f t="shared" si="73"/>
        <v>0</v>
      </c>
      <c r="AJ56" s="1">
        <f t="shared" si="74"/>
        <v>7</v>
      </c>
      <c r="AK56" s="1">
        <f t="shared" si="75"/>
        <v>0</v>
      </c>
      <c r="AL56" s="1">
        <f t="shared" si="76"/>
        <v>0</v>
      </c>
      <c r="AM56" s="2">
        <f t="shared" si="81"/>
        <v>151</v>
      </c>
      <c r="AN56" s="27" t="s">
        <v>0</v>
      </c>
      <c r="AO56">
        <f>79-18</f>
        <v>61</v>
      </c>
      <c r="AP56" s="15">
        <f>AO56/16</f>
        <v>3.8125</v>
      </c>
      <c r="AQ56" s="15">
        <f>AR39</f>
        <v>21.1875</v>
      </c>
      <c r="AR56" s="28">
        <f>AQ56+AP56</f>
        <v>25</v>
      </c>
    </row>
    <row r="57" spans="1:44" x14ac:dyDescent="0.25">
      <c r="A57" t="s">
        <v>19</v>
      </c>
      <c r="B57" s="17" t="s">
        <v>77</v>
      </c>
      <c r="C57" s="23" t="s">
        <v>39</v>
      </c>
      <c r="D57" s="10">
        <f t="shared" ref="D57:R57" si="83">X41</f>
        <v>0</v>
      </c>
      <c r="E57" s="10">
        <f t="shared" si="83"/>
        <v>2</v>
      </c>
      <c r="F57" s="10">
        <f t="shared" si="83"/>
        <v>15.066666666666666</v>
      </c>
      <c r="G57" s="10">
        <f t="shared" si="83"/>
        <v>4</v>
      </c>
      <c r="H57" s="10">
        <f t="shared" si="83"/>
        <v>3</v>
      </c>
      <c r="I57" s="10">
        <f t="shared" si="83"/>
        <v>6.25</v>
      </c>
      <c r="J57" s="10">
        <f t="shared" si="83"/>
        <v>5</v>
      </c>
      <c r="K57" s="6">
        <f t="shared" si="83"/>
        <v>0</v>
      </c>
      <c r="L57" s="1">
        <f t="shared" si="83"/>
        <v>0</v>
      </c>
      <c r="M57" s="1">
        <f t="shared" si="83"/>
        <v>0</v>
      </c>
      <c r="N57" s="1">
        <f t="shared" si="83"/>
        <v>82</v>
      </c>
      <c r="O57" s="1">
        <f t="shared" si="83"/>
        <v>3.5</v>
      </c>
      <c r="P57" s="1">
        <f t="shared" si="83"/>
        <v>2</v>
      </c>
      <c r="Q57" s="1">
        <f t="shared" si="83"/>
        <v>13</v>
      </c>
      <c r="R57" s="1">
        <f t="shared" si="83"/>
        <v>3</v>
      </c>
      <c r="S57" s="2">
        <f t="shared" si="80"/>
        <v>103.5</v>
      </c>
      <c r="U57" t="s">
        <v>19</v>
      </c>
      <c r="V57" s="17" t="s">
        <v>77</v>
      </c>
      <c r="W57" s="23" t="s">
        <v>39</v>
      </c>
      <c r="X57" s="10">
        <f t="shared" si="63"/>
        <v>0</v>
      </c>
      <c r="Y57" s="10">
        <f>12+5/10</f>
        <v>12.5</v>
      </c>
      <c r="Z57" s="10">
        <f t="shared" si="64"/>
        <v>15.066666666666666</v>
      </c>
      <c r="AA57" s="10">
        <f t="shared" si="65"/>
        <v>4</v>
      </c>
      <c r="AB57" s="10">
        <f t="shared" si="66"/>
        <v>3</v>
      </c>
      <c r="AC57" s="10">
        <f t="shared" si="67"/>
        <v>6.25</v>
      </c>
      <c r="AD57" s="10">
        <f t="shared" si="68"/>
        <v>5</v>
      </c>
      <c r="AE57" s="6">
        <f t="shared" si="69"/>
        <v>0</v>
      </c>
      <c r="AF57" s="1">
        <f t="shared" si="70"/>
        <v>0</v>
      </c>
      <c r="AG57" s="1">
        <f t="shared" si="71"/>
        <v>61</v>
      </c>
      <c r="AH57" s="1">
        <f t="shared" si="72"/>
        <v>82</v>
      </c>
      <c r="AI57" s="1">
        <f t="shared" si="73"/>
        <v>3.5</v>
      </c>
      <c r="AJ57" s="1">
        <f t="shared" si="74"/>
        <v>2</v>
      </c>
      <c r="AK57" s="1">
        <f t="shared" si="75"/>
        <v>13</v>
      </c>
      <c r="AL57" s="1">
        <f t="shared" si="76"/>
        <v>3</v>
      </c>
      <c r="AM57" s="2">
        <f t="shared" si="81"/>
        <v>164.5</v>
      </c>
    </row>
    <row r="58" spans="1:44" x14ac:dyDescent="0.25">
      <c r="A58" t="s">
        <v>20</v>
      </c>
      <c r="B58" s="17" t="s">
        <v>77</v>
      </c>
      <c r="C58" s="23" t="s">
        <v>42</v>
      </c>
      <c r="D58" s="10">
        <f t="shared" ref="D58:R58" si="84">X42</f>
        <v>0</v>
      </c>
      <c r="E58" s="10">
        <f t="shared" si="84"/>
        <v>3</v>
      </c>
      <c r="F58" s="10">
        <f t="shared" si="84"/>
        <v>14.23076923076923</v>
      </c>
      <c r="G58" s="10">
        <f t="shared" si="84"/>
        <v>4</v>
      </c>
      <c r="H58" s="10">
        <f t="shared" si="84"/>
        <v>4</v>
      </c>
      <c r="I58" s="10">
        <f t="shared" si="84"/>
        <v>7.6</v>
      </c>
      <c r="J58" s="10">
        <f t="shared" si="84"/>
        <v>5</v>
      </c>
      <c r="K58" s="6">
        <f t="shared" si="84"/>
        <v>0</v>
      </c>
      <c r="L58" s="1">
        <f t="shared" si="84"/>
        <v>0</v>
      </c>
      <c r="M58" s="1">
        <f t="shared" si="84"/>
        <v>3</v>
      </c>
      <c r="N58" s="1">
        <f t="shared" si="84"/>
        <v>72</v>
      </c>
      <c r="O58" s="1">
        <f t="shared" si="84"/>
        <v>3.5</v>
      </c>
      <c r="P58" s="1">
        <f t="shared" si="84"/>
        <v>4</v>
      </c>
      <c r="Q58" s="1">
        <f t="shared" si="84"/>
        <v>19</v>
      </c>
      <c r="R58" s="1">
        <f t="shared" si="84"/>
        <v>3</v>
      </c>
      <c r="S58" s="2">
        <f t="shared" si="80"/>
        <v>104.5</v>
      </c>
      <c r="U58" t="s">
        <v>19</v>
      </c>
      <c r="V58" s="17" t="s">
        <v>77</v>
      </c>
      <c r="W58" s="23" t="s">
        <v>42</v>
      </c>
      <c r="X58" s="10">
        <f t="shared" si="63"/>
        <v>0</v>
      </c>
      <c r="Y58" s="10">
        <f>12+8/11</f>
        <v>12.727272727272727</v>
      </c>
      <c r="Z58" s="10">
        <f t="shared" si="64"/>
        <v>14.23076923076923</v>
      </c>
      <c r="AA58" s="10">
        <f t="shared" si="65"/>
        <v>4</v>
      </c>
      <c r="AB58" s="10">
        <f t="shared" si="66"/>
        <v>4</v>
      </c>
      <c r="AC58" s="10">
        <f t="shared" si="67"/>
        <v>7.6</v>
      </c>
      <c r="AD58" s="10">
        <f t="shared" si="68"/>
        <v>5</v>
      </c>
      <c r="AE58" s="6">
        <f t="shared" si="69"/>
        <v>0</v>
      </c>
      <c r="AF58" s="1">
        <f t="shared" si="70"/>
        <v>0</v>
      </c>
      <c r="AG58" s="1">
        <f t="shared" si="71"/>
        <v>64</v>
      </c>
      <c r="AH58" s="1">
        <f t="shared" si="72"/>
        <v>72</v>
      </c>
      <c r="AI58" s="1">
        <f t="shared" si="73"/>
        <v>3.5</v>
      </c>
      <c r="AJ58" s="1">
        <f t="shared" si="74"/>
        <v>4</v>
      </c>
      <c r="AK58" s="1">
        <f t="shared" si="75"/>
        <v>19</v>
      </c>
      <c r="AL58" s="1">
        <f t="shared" si="76"/>
        <v>3</v>
      </c>
      <c r="AM58" s="2">
        <f t="shared" si="81"/>
        <v>165.5</v>
      </c>
    </row>
    <row r="59" spans="1:44" x14ac:dyDescent="0.25">
      <c r="A59" t="s">
        <v>21</v>
      </c>
      <c r="B59" s="17" t="s">
        <v>77</v>
      </c>
      <c r="C59" s="23"/>
      <c r="D59" s="10">
        <f t="shared" ref="D59:R59" si="85">X43</f>
        <v>0</v>
      </c>
      <c r="E59" s="10">
        <f t="shared" si="85"/>
        <v>3</v>
      </c>
      <c r="F59" s="10">
        <f t="shared" si="85"/>
        <v>14</v>
      </c>
      <c r="G59" s="10">
        <f t="shared" si="85"/>
        <v>4</v>
      </c>
      <c r="H59" s="10">
        <f t="shared" si="85"/>
        <v>5</v>
      </c>
      <c r="I59" s="10">
        <f t="shared" si="85"/>
        <v>7</v>
      </c>
      <c r="J59" s="10">
        <f t="shared" si="85"/>
        <v>5</v>
      </c>
      <c r="K59" s="6">
        <f t="shared" si="85"/>
        <v>0</v>
      </c>
      <c r="L59" s="1">
        <f t="shared" si="85"/>
        <v>0</v>
      </c>
      <c r="M59" s="1">
        <f t="shared" si="85"/>
        <v>3</v>
      </c>
      <c r="N59" s="1">
        <f t="shared" si="85"/>
        <v>68</v>
      </c>
      <c r="O59" s="1">
        <f t="shared" si="85"/>
        <v>3.5</v>
      </c>
      <c r="P59" s="1">
        <f t="shared" si="85"/>
        <v>7</v>
      </c>
      <c r="Q59" s="1">
        <f t="shared" si="85"/>
        <v>16</v>
      </c>
      <c r="R59" s="1">
        <f t="shared" si="85"/>
        <v>3</v>
      </c>
      <c r="S59" s="2">
        <f t="shared" si="80"/>
        <v>100.5</v>
      </c>
      <c r="U59" t="s">
        <v>20</v>
      </c>
      <c r="V59" s="17" t="s">
        <v>77</v>
      </c>
      <c r="W59" s="23"/>
      <c r="X59" s="10">
        <f t="shared" si="63"/>
        <v>0</v>
      </c>
      <c r="Y59" s="10">
        <f>12+8/11</f>
        <v>12.727272727272727</v>
      </c>
      <c r="Z59" s="10">
        <f t="shared" si="64"/>
        <v>14</v>
      </c>
      <c r="AA59" s="10">
        <f t="shared" si="65"/>
        <v>4</v>
      </c>
      <c r="AB59" s="10">
        <f t="shared" si="66"/>
        <v>5</v>
      </c>
      <c r="AC59" s="10">
        <f t="shared" si="67"/>
        <v>7</v>
      </c>
      <c r="AD59" s="10">
        <f t="shared" si="68"/>
        <v>5</v>
      </c>
      <c r="AE59" s="6">
        <f t="shared" si="69"/>
        <v>0</v>
      </c>
      <c r="AF59" s="1">
        <f t="shared" si="70"/>
        <v>0</v>
      </c>
      <c r="AG59" s="1">
        <f t="shared" si="71"/>
        <v>64</v>
      </c>
      <c r="AH59" s="1">
        <f t="shared" si="72"/>
        <v>68</v>
      </c>
      <c r="AI59" s="1">
        <f t="shared" si="73"/>
        <v>3.5</v>
      </c>
      <c r="AJ59" s="1">
        <f t="shared" si="74"/>
        <v>7</v>
      </c>
      <c r="AK59" s="1">
        <f t="shared" si="75"/>
        <v>16</v>
      </c>
      <c r="AL59" s="1">
        <f t="shared" si="76"/>
        <v>3</v>
      </c>
      <c r="AM59" s="2">
        <f t="shared" si="81"/>
        <v>161.5</v>
      </c>
    </row>
    <row r="60" spans="1:44" x14ac:dyDescent="0.25">
      <c r="A60" t="s">
        <v>59</v>
      </c>
      <c r="B60" s="17" t="s">
        <v>22</v>
      </c>
      <c r="C60" s="23" t="s">
        <v>39</v>
      </c>
      <c r="D60" s="10">
        <f t="shared" ref="D60:R60" si="86">X44</f>
        <v>0</v>
      </c>
      <c r="E60" s="10">
        <f t="shared" si="86"/>
        <v>2</v>
      </c>
      <c r="F60" s="10">
        <f t="shared" si="86"/>
        <v>2</v>
      </c>
      <c r="G60" s="10">
        <f t="shared" si="86"/>
        <v>2</v>
      </c>
      <c r="H60" s="10">
        <f t="shared" si="86"/>
        <v>2</v>
      </c>
      <c r="I60" s="10">
        <f t="shared" si="86"/>
        <v>2</v>
      </c>
      <c r="J60" s="10">
        <f t="shared" si="86"/>
        <v>2</v>
      </c>
      <c r="K60" s="6">
        <f t="shared" si="86"/>
        <v>0</v>
      </c>
      <c r="L60" s="1">
        <f t="shared" si="86"/>
        <v>0</v>
      </c>
      <c r="M60" s="1">
        <f t="shared" si="86"/>
        <v>0</v>
      </c>
      <c r="N60" s="1">
        <f t="shared" si="86"/>
        <v>0</v>
      </c>
      <c r="O60" s="1">
        <f t="shared" si="86"/>
        <v>0</v>
      </c>
      <c r="P60" s="1">
        <f t="shared" si="86"/>
        <v>0</v>
      </c>
      <c r="Q60" s="1">
        <f t="shared" si="86"/>
        <v>0</v>
      </c>
      <c r="R60" s="1">
        <f t="shared" si="86"/>
        <v>0</v>
      </c>
      <c r="S60" s="2">
        <f t="shared" si="80"/>
        <v>0</v>
      </c>
      <c r="U60" t="s">
        <v>21</v>
      </c>
      <c r="V60" s="17" t="s">
        <v>22</v>
      </c>
      <c r="W60" s="23" t="s">
        <v>39</v>
      </c>
      <c r="X60" s="10">
        <f t="shared" si="63"/>
        <v>0</v>
      </c>
      <c r="Y60" s="10">
        <f t="shared" ref="Y60:Y64" si="87">E60</f>
        <v>2</v>
      </c>
      <c r="Z60" s="10">
        <f t="shared" si="64"/>
        <v>2</v>
      </c>
      <c r="AA60" s="10">
        <f t="shared" si="65"/>
        <v>2</v>
      </c>
      <c r="AB60" s="10">
        <f t="shared" si="66"/>
        <v>2</v>
      </c>
      <c r="AC60" s="10">
        <f t="shared" si="67"/>
        <v>2</v>
      </c>
      <c r="AD60" s="10">
        <f t="shared" si="68"/>
        <v>2</v>
      </c>
      <c r="AE60" s="6">
        <f t="shared" si="69"/>
        <v>0</v>
      </c>
      <c r="AF60" s="1">
        <f t="shared" si="70"/>
        <v>0</v>
      </c>
      <c r="AG60" s="1">
        <f t="shared" ref="AG60:AG64" si="88">M60</f>
        <v>0</v>
      </c>
      <c r="AH60" s="1">
        <f t="shared" si="72"/>
        <v>0</v>
      </c>
      <c r="AI60" s="1">
        <f t="shared" si="73"/>
        <v>0</v>
      </c>
      <c r="AJ60" s="1">
        <f t="shared" si="74"/>
        <v>0</v>
      </c>
      <c r="AK60" s="1">
        <f t="shared" si="75"/>
        <v>0</v>
      </c>
      <c r="AL60" s="1">
        <f t="shared" si="76"/>
        <v>0</v>
      </c>
      <c r="AM60" s="2">
        <f t="shared" si="81"/>
        <v>0</v>
      </c>
    </row>
    <row r="61" spans="1:44" x14ac:dyDescent="0.25">
      <c r="A61" t="s">
        <v>23</v>
      </c>
      <c r="B61" s="17" t="s">
        <v>22</v>
      </c>
      <c r="C61" s="23" t="s">
        <v>42</v>
      </c>
      <c r="D61" s="10">
        <f t="shared" ref="D61:R61" si="89">X45</f>
        <v>0</v>
      </c>
      <c r="E61" s="10">
        <f t="shared" si="89"/>
        <v>2</v>
      </c>
      <c r="F61" s="10">
        <f t="shared" si="89"/>
        <v>2</v>
      </c>
      <c r="G61" s="10">
        <f t="shared" si="89"/>
        <v>2</v>
      </c>
      <c r="H61" s="10">
        <f t="shared" si="89"/>
        <v>2</v>
      </c>
      <c r="I61" s="10">
        <f t="shared" si="89"/>
        <v>2</v>
      </c>
      <c r="J61" s="10">
        <f t="shared" si="89"/>
        <v>2</v>
      </c>
      <c r="K61" s="6">
        <f t="shared" si="89"/>
        <v>0</v>
      </c>
      <c r="L61" s="1">
        <f t="shared" si="89"/>
        <v>0</v>
      </c>
      <c r="M61" s="1">
        <f t="shared" si="89"/>
        <v>0</v>
      </c>
      <c r="N61" s="1">
        <f t="shared" si="89"/>
        <v>0</v>
      </c>
      <c r="O61" s="1">
        <f t="shared" si="89"/>
        <v>0</v>
      </c>
      <c r="P61" s="1">
        <f t="shared" si="89"/>
        <v>0</v>
      </c>
      <c r="Q61" s="1">
        <f t="shared" si="89"/>
        <v>0</v>
      </c>
      <c r="R61" s="1">
        <f t="shared" si="89"/>
        <v>0</v>
      </c>
      <c r="S61" s="2">
        <f t="shared" si="80"/>
        <v>0</v>
      </c>
      <c r="U61" t="s">
        <v>21</v>
      </c>
      <c r="V61" s="17" t="s">
        <v>22</v>
      </c>
      <c r="W61" s="23" t="s">
        <v>42</v>
      </c>
      <c r="X61" s="10">
        <f t="shared" si="63"/>
        <v>0</v>
      </c>
      <c r="Y61" s="10">
        <f t="shared" si="87"/>
        <v>2</v>
      </c>
      <c r="Z61" s="10">
        <f t="shared" si="64"/>
        <v>2</v>
      </c>
      <c r="AA61" s="10">
        <f t="shared" si="65"/>
        <v>2</v>
      </c>
      <c r="AB61" s="10">
        <f t="shared" si="66"/>
        <v>2</v>
      </c>
      <c r="AC61" s="10">
        <f t="shared" si="67"/>
        <v>2</v>
      </c>
      <c r="AD61" s="10">
        <f t="shared" si="68"/>
        <v>2</v>
      </c>
      <c r="AE61" s="6">
        <f t="shared" si="69"/>
        <v>0</v>
      </c>
      <c r="AF61" s="1">
        <f t="shared" si="70"/>
        <v>0</v>
      </c>
      <c r="AG61" s="1">
        <f t="shared" si="88"/>
        <v>0</v>
      </c>
      <c r="AH61" s="1">
        <f t="shared" si="72"/>
        <v>0</v>
      </c>
      <c r="AI61" s="1">
        <f t="shared" si="73"/>
        <v>0</v>
      </c>
      <c r="AJ61" s="1">
        <f t="shared" si="74"/>
        <v>0</v>
      </c>
      <c r="AK61" s="1">
        <f t="shared" si="75"/>
        <v>0</v>
      </c>
      <c r="AL61" s="1">
        <f t="shared" si="76"/>
        <v>0</v>
      </c>
      <c r="AM61" s="2">
        <f t="shared" si="81"/>
        <v>0</v>
      </c>
    </row>
    <row r="62" spans="1:44" x14ac:dyDescent="0.25">
      <c r="A62" t="s">
        <v>26</v>
      </c>
      <c r="B62" s="17" t="s">
        <v>25</v>
      </c>
      <c r="C62" s="23" t="s">
        <v>39</v>
      </c>
      <c r="D62" s="10">
        <f t="shared" ref="D62:R62" si="90">X46</f>
        <v>0</v>
      </c>
      <c r="E62" s="10">
        <f t="shared" si="90"/>
        <v>2</v>
      </c>
      <c r="F62" s="10">
        <f t="shared" si="90"/>
        <v>2</v>
      </c>
      <c r="G62" s="10">
        <f t="shared" si="90"/>
        <v>2</v>
      </c>
      <c r="H62" s="10">
        <f t="shared" si="90"/>
        <v>2</v>
      </c>
      <c r="I62" s="10">
        <f t="shared" si="90"/>
        <v>2</v>
      </c>
      <c r="J62" s="10">
        <f t="shared" si="90"/>
        <v>2</v>
      </c>
      <c r="K62" s="6">
        <f t="shared" si="90"/>
        <v>0</v>
      </c>
      <c r="L62" s="1">
        <f t="shared" si="90"/>
        <v>0</v>
      </c>
      <c r="M62" s="1">
        <f t="shared" si="90"/>
        <v>0</v>
      </c>
      <c r="N62" s="1">
        <f t="shared" si="90"/>
        <v>0</v>
      </c>
      <c r="O62" s="1">
        <f t="shared" si="90"/>
        <v>0</v>
      </c>
      <c r="P62" s="1">
        <f t="shared" si="90"/>
        <v>0</v>
      </c>
      <c r="Q62" s="1">
        <f t="shared" si="90"/>
        <v>0</v>
      </c>
      <c r="R62" s="1">
        <f t="shared" si="90"/>
        <v>0</v>
      </c>
      <c r="S62" s="2">
        <f>SUM(L62:R62)</f>
        <v>0</v>
      </c>
      <c r="U62" t="s">
        <v>24</v>
      </c>
      <c r="V62" s="17" t="s">
        <v>25</v>
      </c>
      <c r="W62" s="23" t="s">
        <v>39</v>
      </c>
      <c r="X62" s="10">
        <f t="shared" si="63"/>
        <v>0</v>
      </c>
      <c r="Y62" s="10">
        <f t="shared" si="87"/>
        <v>2</v>
      </c>
      <c r="Z62" s="10">
        <f t="shared" si="64"/>
        <v>2</v>
      </c>
      <c r="AA62" s="10">
        <f t="shared" si="65"/>
        <v>2</v>
      </c>
      <c r="AB62" s="10">
        <f t="shared" si="66"/>
        <v>2</v>
      </c>
      <c r="AC62" s="10">
        <f t="shared" si="67"/>
        <v>2</v>
      </c>
      <c r="AD62" s="10">
        <f t="shared" si="68"/>
        <v>2</v>
      </c>
      <c r="AE62" s="6">
        <f t="shared" si="69"/>
        <v>0</v>
      </c>
      <c r="AF62" s="1">
        <f t="shared" si="70"/>
        <v>0</v>
      </c>
      <c r="AG62" s="1">
        <f t="shared" si="88"/>
        <v>0</v>
      </c>
      <c r="AH62" s="1">
        <f t="shared" si="72"/>
        <v>0</v>
      </c>
      <c r="AI62" s="1">
        <f t="shared" si="73"/>
        <v>0</v>
      </c>
      <c r="AJ62" s="1">
        <f t="shared" si="74"/>
        <v>0</v>
      </c>
      <c r="AK62" s="1">
        <f t="shared" si="75"/>
        <v>0</v>
      </c>
      <c r="AL62" s="1">
        <f t="shared" si="76"/>
        <v>0</v>
      </c>
      <c r="AM62" s="2">
        <f>SUM(AF62:AL62)</f>
        <v>0</v>
      </c>
    </row>
    <row r="63" spans="1:44" x14ac:dyDescent="0.25">
      <c r="A63" t="s">
        <v>27</v>
      </c>
      <c r="B63" s="17" t="s">
        <v>25</v>
      </c>
      <c r="C63" s="23" t="s">
        <v>39</v>
      </c>
      <c r="D63" s="10">
        <f t="shared" ref="D63:R63" si="91">X47</f>
        <v>0</v>
      </c>
      <c r="E63" s="10">
        <f t="shared" si="91"/>
        <v>2</v>
      </c>
      <c r="F63" s="10">
        <f t="shared" si="91"/>
        <v>2</v>
      </c>
      <c r="G63" s="10">
        <f t="shared" si="91"/>
        <v>2</v>
      </c>
      <c r="H63" s="10">
        <f t="shared" si="91"/>
        <v>2</v>
      </c>
      <c r="I63" s="10">
        <f t="shared" si="91"/>
        <v>2</v>
      </c>
      <c r="J63" s="10">
        <f t="shared" si="91"/>
        <v>2</v>
      </c>
      <c r="K63" s="6">
        <f t="shared" si="91"/>
        <v>0</v>
      </c>
      <c r="L63" s="1">
        <f t="shared" si="91"/>
        <v>0</v>
      </c>
      <c r="M63" s="1">
        <f t="shared" si="91"/>
        <v>0</v>
      </c>
      <c r="N63" s="1">
        <f t="shared" si="91"/>
        <v>0</v>
      </c>
      <c r="O63" s="1">
        <f t="shared" si="91"/>
        <v>0</v>
      </c>
      <c r="P63" s="1">
        <f t="shared" si="91"/>
        <v>0</v>
      </c>
      <c r="Q63" s="1">
        <f t="shared" si="91"/>
        <v>0</v>
      </c>
      <c r="R63" s="1">
        <f t="shared" si="91"/>
        <v>0</v>
      </c>
      <c r="S63" s="2">
        <f>SUM(L63:R63)</f>
        <v>0</v>
      </c>
      <c r="U63" t="s">
        <v>26</v>
      </c>
      <c r="V63" s="17" t="s">
        <v>25</v>
      </c>
      <c r="W63" s="23" t="s">
        <v>39</v>
      </c>
      <c r="X63" s="10">
        <f t="shared" si="63"/>
        <v>0</v>
      </c>
      <c r="Y63" s="10">
        <f t="shared" si="87"/>
        <v>2</v>
      </c>
      <c r="Z63" s="10">
        <f t="shared" si="64"/>
        <v>2</v>
      </c>
      <c r="AA63" s="10">
        <f t="shared" si="65"/>
        <v>2</v>
      </c>
      <c r="AB63" s="10">
        <f t="shared" si="66"/>
        <v>2</v>
      </c>
      <c r="AC63" s="10">
        <f t="shared" si="67"/>
        <v>2</v>
      </c>
      <c r="AD63" s="10">
        <f t="shared" si="68"/>
        <v>2</v>
      </c>
      <c r="AE63" s="6">
        <f t="shared" si="69"/>
        <v>0</v>
      </c>
      <c r="AF63" s="1">
        <f t="shared" si="70"/>
        <v>0</v>
      </c>
      <c r="AG63" s="1">
        <f t="shared" si="88"/>
        <v>0</v>
      </c>
      <c r="AH63" s="1">
        <f t="shared" si="72"/>
        <v>0</v>
      </c>
      <c r="AI63" s="1">
        <f t="shared" si="73"/>
        <v>0</v>
      </c>
      <c r="AJ63" s="1">
        <f t="shared" si="74"/>
        <v>0</v>
      </c>
      <c r="AK63" s="1">
        <f t="shared" si="75"/>
        <v>0</v>
      </c>
      <c r="AL63" s="1">
        <f t="shared" si="76"/>
        <v>0</v>
      </c>
      <c r="AM63" s="2">
        <f>SUM(AF63:AL63)</f>
        <v>0</v>
      </c>
    </row>
    <row r="64" spans="1:44" x14ac:dyDescent="0.25">
      <c r="A64" t="s">
        <v>28</v>
      </c>
      <c r="B64" s="17" t="s">
        <v>25</v>
      </c>
      <c r="C64" s="24" t="s">
        <v>43</v>
      </c>
      <c r="D64" s="10">
        <f t="shared" ref="D64:R64" si="92">X48</f>
        <v>0</v>
      </c>
      <c r="E64" s="10">
        <f t="shared" si="92"/>
        <v>2</v>
      </c>
      <c r="F64" s="10">
        <f t="shared" si="92"/>
        <v>2</v>
      </c>
      <c r="G64" s="10">
        <f t="shared" si="92"/>
        <v>2</v>
      </c>
      <c r="H64" s="10">
        <f t="shared" si="92"/>
        <v>2</v>
      </c>
      <c r="I64" s="10">
        <f t="shared" si="92"/>
        <v>2</v>
      </c>
      <c r="J64" s="10">
        <f t="shared" si="92"/>
        <v>2</v>
      </c>
      <c r="K64" s="6">
        <f t="shared" si="92"/>
        <v>0</v>
      </c>
      <c r="L64" s="1">
        <f t="shared" si="92"/>
        <v>0</v>
      </c>
      <c r="M64" s="1">
        <f t="shared" si="92"/>
        <v>0</v>
      </c>
      <c r="N64" s="1">
        <f t="shared" si="92"/>
        <v>0</v>
      </c>
      <c r="O64" s="1">
        <f t="shared" si="92"/>
        <v>0</v>
      </c>
      <c r="P64" s="1">
        <f t="shared" si="92"/>
        <v>0</v>
      </c>
      <c r="Q64" s="1">
        <f t="shared" si="92"/>
        <v>0</v>
      </c>
      <c r="R64" s="1">
        <f t="shared" si="92"/>
        <v>0</v>
      </c>
      <c r="S64" s="2">
        <f t="shared" ref="S64" si="93">SUM(L64:R64)</f>
        <v>0</v>
      </c>
      <c r="U64" t="s">
        <v>27</v>
      </c>
      <c r="V64" s="17" t="s">
        <v>25</v>
      </c>
      <c r="W64" s="24" t="s">
        <v>43</v>
      </c>
      <c r="X64" s="10">
        <f t="shared" si="63"/>
        <v>0</v>
      </c>
      <c r="Y64" s="10">
        <f t="shared" si="87"/>
        <v>2</v>
      </c>
      <c r="Z64" s="10">
        <f t="shared" si="64"/>
        <v>2</v>
      </c>
      <c r="AA64" s="10">
        <f t="shared" si="65"/>
        <v>2</v>
      </c>
      <c r="AB64" s="10">
        <f t="shared" si="66"/>
        <v>2</v>
      </c>
      <c r="AC64" s="10">
        <f t="shared" si="67"/>
        <v>2</v>
      </c>
      <c r="AD64" s="10">
        <f t="shared" si="68"/>
        <v>2</v>
      </c>
      <c r="AE64" s="6">
        <f t="shared" si="69"/>
        <v>0</v>
      </c>
      <c r="AF64" s="1">
        <f t="shared" si="70"/>
        <v>0</v>
      </c>
      <c r="AG64" s="1">
        <f t="shared" si="88"/>
        <v>0</v>
      </c>
      <c r="AH64" s="1">
        <f t="shared" si="72"/>
        <v>0</v>
      </c>
      <c r="AI64" s="1">
        <f t="shared" si="73"/>
        <v>0</v>
      </c>
      <c r="AJ64" s="1">
        <f t="shared" si="74"/>
        <v>0</v>
      </c>
      <c r="AK64" s="1">
        <f t="shared" si="75"/>
        <v>0</v>
      </c>
      <c r="AL64" s="1">
        <f t="shared" si="76"/>
        <v>0</v>
      </c>
      <c r="AM64" s="2">
        <f t="shared" ref="AM64" si="94">SUM(AF64:AL64)</f>
        <v>0</v>
      </c>
    </row>
    <row r="65" spans="1:44" x14ac:dyDescent="0.25">
      <c r="K65" s="13">
        <f>SUM(K67:K80)</f>
        <v>0</v>
      </c>
      <c r="AE65" s="13">
        <f>SUM(AE67:AE80)</f>
        <v>0</v>
      </c>
    </row>
    <row r="66" spans="1:44" x14ac:dyDescent="0.25">
      <c r="A66" s="3" t="s">
        <v>1</v>
      </c>
      <c r="B66" s="3" t="s">
        <v>2</v>
      </c>
      <c r="C66" s="3" t="s">
        <v>3</v>
      </c>
      <c r="D66" s="3" t="s">
        <v>4</v>
      </c>
      <c r="E66" s="3" t="s">
        <v>5</v>
      </c>
      <c r="F66" s="3" t="s">
        <v>6</v>
      </c>
      <c r="G66" s="3" t="s">
        <v>7</v>
      </c>
      <c r="H66" s="3" t="s">
        <v>8</v>
      </c>
      <c r="I66" s="3" t="s">
        <v>9</v>
      </c>
      <c r="J66" s="3" t="s">
        <v>10</v>
      </c>
      <c r="K66" s="3" t="s">
        <v>11</v>
      </c>
      <c r="L66" s="3" t="s">
        <v>29</v>
      </c>
      <c r="M66" s="3" t="s">
        <v>30</v>
      </c>
      <c r="N66" s="3" t="s">
        <v>31</v>
      </c>
      <c r="O66" s="3" t="s">
        <v>32</v>
      </c>
      <c r="P66" s="3" t="s">
        <v>33</v>
      </c>
      <c r="Q66" s="3" t="s">
        <v>34</v>
      </c>
      <c r="R66" s="3" t="s">
        <v>35</v>
      </c>
      <c r="S66" s="3" t="s">
        <v>36</v>
      </c>
      <c r="U66" s="3" t="s">
        <v>1</v>
      </c>
      <c r="V66" s="3" t="s">
        <v>2</v>
      </c>
      <c r="W66" s="3" t="s">
        <v>3</v>
      </c>
      <c r="X66" s="3" t="s">
        <v>4</v>
      </c>
      <c r="Y66" s="3" t="s">
        <v>5</v>
      </c>
      <c r="Z66" s="3" t="s">
        <v>6</v>
      </c>
      <c r="AA66" s="3" t="s">
        <v>7</v>
      </c>
      <c r="AB66" s="3" t="s">
        <v>8</v>
      </c>
      <c r="AC66" s="3" t="s">
        <v>9</v>
      </c>
      <c r="AD66" s="3" t="s">
        <v>10</v>
      </c>
      <c r="AE66" s="3" t="s">
        <v>11</v>
      </c>
      <c r="AF66" s="3" t="s">
        <v>29</v>
      </c>
      <c r="AG66" s="3" t="s">
        <v>30</v>
      </c>
      <c r="AH66" s="3" t="s">
        <v>31</v>
      </c>
      <c r="AI66" s="3" t="s">
        <v>32</v>
      </c>
      <c r="AJ66" s="3" t="s">
        <v>33</v>
      </c>
      <c r="AK66" s="3" t="s">
        <v>34</v>
      </c>
      <c r="AL66" s="3" t="s">
        <v>35</v>
      </c>
      <c r="AM66" s="3" t="s">
        <v>36</v>
      </c>
    </row>
    <row r="67" spans="1:44" x14ac:dyDescent="0.25">
      <c r="A67" t="s">
        <v>12</v>
      </c>
      <c r="B67" s="17" t="s">
        <v>13</v>
      </c>
      <c r="C67" s="4"/>
      <c r="D67" s="10">
        <f>X51</f>
        <v>15</v>
      </c>
      <c r="E67" s="10">
        <f t="shared" ref="E67:J67" si="95">Y51</f>
        <v>13.333333333333334</v>
      </c>
      <c r="F67" s="10">
        <f t="shared" si="95"/>
        <v>0</v>
      </c>
      <c r="G67" s="10">
        <f t="shared" si="95"/>
        <v>0</v>
      </c>
      <c r="H67" s="10">
        <f t="shared" si="95"/>
        <v>0</v>
      </c>
      <c r="I67" s="10">
        <f t="shared" si="95"/>
        <v>0</v>
      </c>
      <c r="J67" s="10">
        <f t="shared" si="95"/>
        <v>14</v>
      </c>
      <c r="K67" s="6">
        <f>AE51</f>
        <v>0</v>
      </c>
      <c r="L67" s="1">
        <f>AF51</f>
        <v>51.5</v>
      </c>
      <c r="M67" s="1">
        <f t="shared" ref="M67:R67" si="96">AG51</f>
        <v>71</v>
      </c>
      <c r="N67" s="1">
        <f t="shared" si="96"/>
        <v>0</v>
      </c>
      <c r="O67" s="1">
        <f t="shared" si="96"/>
        <v>0</v>
      </c>
      <c r="P67" s="1">
        <f t="shared" si="96"/>
        <v>0</v>
      </c>
      <c r="Q67" s="1">
        <f t="shared" si="96"/>
        <v>0</v>
      </c>
      <c r="R67" s="1">
        <f t="shared" si="96"/>
        <v>16</v>
      </c>
      <c r="S67" s="2">
        <f>SUM(L67:R67)</f>
        <v>138.5</v>
      </c>
      <c r="U67" t="s">
        <v>12</v>
      </c>
      <c r="V67" s="17" t="s">
        <v>13</v>
      </c>
      <c r="W67" s="4"/>
      <c r="X67" s="10">
        <f>D67</f>
        <v>15</v>
      </c>
      <c r="Y67" s="10">
        <f>13+4/12</f>
        <v>13.333333333333334</v>
      </c>
      <c r="Z67" s="10">
        <f t="shared" ref="Z67:Z80" si="97">F67</f>
        <v>0</v>
      </c>
      <c r="AA67" s="10">
        <f t="shared" ref="AA67:AA80" si="98">G67</f>
        <v>0</v>
      </c>
      <c r="AB67" s="10">
        <f t="shared" ref="AB67" si="99">H67</f>
        <v>0</v>
      </c>
      <c r="AC67" s="10">
        <f t="shared" ref="AC67:AC80" si="100">I67</f>
        <v>0</v>
      </c>
      <c r="AD67" s="10">
        <v>19</v>
      </c>
      <c r="AE67" s="6">
        <f>K67</f>
        <v>0</v>
      </c>
      <c r="AF67" s="1">
        <f>L67</f>
        <v>51.5</v>
      </c>
      <c r="AG67" s="1">
        <f t="shared" ref="AG67:AI67" si="101">M67</f>
        <v>71</v>
      </c>
      <c r="AH67" s="1">
        <f t="shared" si="101"/>
        <v>0</v>
      </c>
      <c r="AI67" s="1">
        <f t="shared" si="101"/>
        <v>0</v>
      </c>
      <c r="AJ67" s="1">
        <f t="shared" ref="AJ67" si="102">P67</f>
        <v>0</v>
      </c>
      <c r="AK67" s="1">
        <f t="shared" ref="AK67:AK80" si="103">Q67</f>
        <v>0</v>
      </c>
      <c r="AL67" s="1">
        <f>R67+$AO$73</f>
        <v>32</v>
      </c>
      <c r="AM67" s="2">
        <f>SUM(AF67:AL67)</f>
        <v>154.5</v>
      </c>
    </row>
    <row r="68" spans="1:44" s="14" customFormat="1" x14ac:dyDescent="0.25">
      <c r="A68" t="s">
        <v>14</v>
      </c>
      <c r="B68" s="17" t="s">
        <v>46</v>
      </c>
      <c r="C68" s="22" t="s">
        <v>42</v>
      </c>
      <c r="D68" s="10">
        <f t="shared" ref="D68:D75" si="104">X52</f>
        <v>0</v>
      </c>
      <c r="E68" s="10">
        <f t="shared" ref="E68:E75" si="105">Y52</f>
        <v>15.166666666666666</v>
      </c>
      <c r="F68" s="10">
        <f t="shared" ref="F68:F75" si="106">Z52</f>
        <v>2</v>
      </c>
      <c r="G68" s="10">
        <f t="shared" ref="G68:G75" si="107">AA52</f>
        <v>14</v>
      </c>
      <c r="H68" s="10">
        <f t="shared" ref="H68:H75" si="108">AB52</f>
        <v>5</v>
      </c>
      <c r="I68" s="10">
        <f t="shared" ref="I68:I75" si="109">AC52</f>
        <v>2</v>
      </c>
      <c r="J68" s="10">
        <f t="shared" ref="J68:J75" si="110">AD52</f>
        <v>14</v>
      </c>
      <c r="K68" s="6">
        <f>AE52</f>
        <v>0</v>
      </c>
      <c r="L68" s="1">
        <f t="shared" ref="L68:L75" si="111">AF52</f>
        <v>0</v>
      </c>
      <c r="M68" s="1">
        <f t="shared" ref="M68:M75" si="112">AG52</f>
        <v>98</v>
      </c>
      <c r="N68" s="1">
        <f t="shared" ref="N68:N75" si="113">AH52</f>
        <v>0</v>
      </c>
      <c r="O68" s="1">
        <f t="shared" ref="O68:O75" si="114">AI52</f>
        <v>46.5</v>
      </c>
      <c r="P68" s="1">
        <f t="shared" ref="P68:P75" si="115">AJ52</f>
        <v>7</v>
      </c>
      <c r="Q68" s="1">
        <f t="shared" ref="Q68:Q75" si="116">AK52</f>
        <v>0</v>
      </c>
      <c r="R68" s="1">
        <f t="shared" ref="R68:R75" si="117">AL52</f>
        <v>16</v>
      </c>
      <c r="S68" s="2">
        <f t="shared" ref="S68" si="118">SUM(L68:R68)</f>
        <v>167.5</v>
      </c>
      <c r="T68"/>
      <c r="U68" t="s">
        <v>14</v>
      </c>
      <c r="V68" s="17" t="s">
        <v>46</v>
      </c>
      <c r="W68" s="22" t="s">
        <v>42</v>
      </c>
      <c r="X68" s="10">
        <f t="shared" ref="X68:X80" si="119">D68</f>
        <v>0</v>
      </c>
      <c r="Y68" s="10">
        <f>15+3/18</f>
        <v>15.166666666666666</v>
      </c>
      <c r="Z68" s="10">
        <f t="shared" si="97"/>
        <v>2</v>
      </c>
      <c r="AA68" s="10">
        <f t="shared" si="98"/>
        <v>14</v>
      </c>
      <c r="AB68" s="10">
        <v>9</v>
      </c>
      <c r="AC68" s="10">
        <f t="shared" si="100"/>
        <v>2</v>
      </c>
      <c r="AD68" s="10">
        <v>19</v>
      </c>
      <c r="AE68" s="6">
        <f t="shared" ref="AE68:AE80" si="120">K68</f>
        <v>0</v>
      </c>
      <c r="AF68" s="1">
        <f t="shared" ref="AF68:AF80" si="121">L68</f>
        <v>0</v>
      </c>
      <c r="AG68" s="1">
        <f t="shared" ref="AG68:AG80" si="122">M68</f>
        <v>98</v>
      </c>
      <c r="AH68" s="1">
        <f t="shared" ref="AH68:AH80" si="123">N68</f>
        <v>0</v>
      </c>
      <c r="AI68" s="1">
        <f t="shared" ref="AI68:AI80" si="124">O68</f>
        <v>46.5</v>
      </c>
      <c r="AJ68" s="1">
        <f>P68+$AO$72</f>
        <v>23</v>
      </c>
      <c r="AK68" s="1">
        <f t="shared" si="103"/>
        <v>0</v>
      </c>
      <c r="AL68" s="1">
        <f t="shared" ref="AL68:AL80" si="125">R68+$AO$73</f>
        <v>32</v>
      </c>
      <c r="AM68" s="2">
        <f t="shared" ref="AM68" si="126">SUM(AF68:AL68)</f>
        <v>199.5</v>
      </c>
      <c r="AN68" s="27"/>
      <c r="AO68"/>
      <c r="AP68"/>
      <c r="AQ68"/>
      <c r="AR68"/>
    </row>
    <row r="69" spans="1:44" x14ac:dyDescent="0.25">
      <c r="A69" t="s">
        <v>15</v>
      </c>
      <c r="B69" s="17" t="s">
        <v>46</v>
      </c>
      <c r="C69" s="22" t="s">
        <v>42</v>
      </c>
      <c r="D69" s="10">
        <f t="shared" si="104"/>
        <v>0</v>
      </c>
      <c r="E69" s="10">
        <f t="shared" si="105"/>
        <v>15.166666666666666</v>
      </c>
      <c r="F69" s="10">
        <f t="shared" si="106"/>
        <v>2</v>
      </c>
      <c r="G69" s="10">
        <f t="shared" si="107"/>
        <v>14</v>
      </c>
      <c r="H69" s="10">
        <f t="shared" si="108"/>
        <v>5</v>
      </c>
      <c r="I69" s="10">
        <f t="shared" si="109"/>
        <v>2</v>
      </c>
      <c r="J69" s="10">
        <f t="shared" si="110"/>
        <v>14</v>
      </c>
      <c r="K69" s="6">
        <f>AE53</f>
        <v>0</v>
      </c>
      <c r="L69" s="1">
        <f t="shared" si="111"/>
        <v>0</v>
      </c>
      <c r="M69" s="1">
        <f t="shared" si="112"/>
        <v>98</v>
      </c>
      <c r="N69" s="1">
        <f t="shared" si="113"/>
        <v>0</v>
      </c>
      <c r="O69" s="1">
        <f t="shared" si="114"/>
        <v>46.5</v>
      </c>
      <c r="P69" s="1">
        <f t="shared" si="115"/>
        <v>7</v>
      </c>
      <c r="Q69" s="1">
        <f t="shared" si="116"/>
        <v>0</v>
      </c>
      <c r="R69" s="1">
        <f t="shared" si="117"/>
        <v>16</v>
      </c>
      <c r="S69" s="2">
        <f>SUM(L69:R69)</f>
        <v>167.5</v>
      </c>
      <c r="U69" t="s">
        <v>15</v>
      </c>
      <c r="V69" s="17" t="s">
        <v>46</v>
      </c>
      <c r="W69" s="22" t="s">
        <v>42</v>
      </c>
      <c r="X69" s="10">
        <f t="shared" si="119"/>
        <v>0</v>
      </c>
      <c r="Y69" s="10">
        <f>15+3/18</f>
        <v>15.166666666666666</v>
      </c>
      <c r="Z69" s="10">
        <f t="shared" si="97"/>
        <v>2</v>
      </c>
      <c r="AA69" s="10">
        <f t="shared" si="98"/>
        <v>14</v>
      </c>
      <c r="AB69" s="10">
        <v>9</v>
      </c>
      <c r="AC69" s="10">
        <f t="shared" si="100"/>
        <v>2</v>
      </c>
      <c r="AD69" s="10">
        <v>19</v>
      </c>
      <c r="AE69" s="6">
        <f t="shared" si="120"/>
        <v>0</v>
      </c>
      <c r="AF69" s="1">
        <f t="shared" si="121"/>
        <v>0</v>
      </c>
      <c r="AG69" s="1">
        <f t="shared" si="122"/>
        <v>98</v>
      </c>
      <c r="AH69" s="1">
        <f t="shared" si="123"/>
        <v>0</v>
      </c>
      <c r="AI69" s="1">
        <f t="shared" si="124"/>
        <v>46.5</v>
      </c>
      <c r="AJ69" s="1">
        <f t="shared" ref="AJ69:AJ80" si="127">P69+$AO$72</f>
        <v>23</v>
      </c>
      <c r="AK69" s="1">
        <f t="shared" si="103"/>
        <v>0</v>
      </c>
      <c r="AL69" s="1">
        <f t="shared" si="125"/>
        <v>32</v>
      </c>
      <c r="AM69" s="2">
        <f>SUM(AF69:AL69)</f>
        <v>199.5</v>
      </c>
    </row>
    <row r="70" spans="1:44" x14ac:dyDescent="0.25">
      <c r="A70" t="s">
        <v>16</v>
      </c>
      <c r="B70" s="17" t="s">
        <v>76</v>
      </c>
      <c r="C70" s="22" t="s">
        <v>42</v>
      </c>
      <c r="D70" s="10">
        <f t="shared" si="104"/>
        <v>0</v>
      </c>
      <c r="E70" s="10">
        <f t="shared" si="105"/>
        <v>14</v>
      </c>
      <c r="F70" s="10">
        <f t="shared" si="106"/>
        <v>13.7</v>
      </c>
      <c r="G70" s="10">
        <f t="shared" si="107"/>
        <v>2</v>
      </c>
      <c r="H70" s="10">
        <f t="shared" si="108"/>
        <v>5</v>
      </c>
      <c r="I70" s="10">
        <f t="shared" si="109"/>
        <v>0</v>
      </c>
      <c r="J70" s="10">
        <f t="shared" si="110"/>
        <v>2</v>
      </c>
      <c r="K70" s="6">
        <f t="shared" ref="K70:K80" si="128">AE54</f>
        <v>0</v>
      </c>
      <c r="L70" s="1">
        <f t="shared" si="111"/>
        <v>0</v>
      </c>
      <c r="M70" s="1">
        <f t="shared" si="112"/>
        <v>79</v>
      </c>
      <c r="N70" s="1">
        <f t="shared" si="113"/>
        <v>65</v>
      </c>
      <c r="O70" s="1">
        <f t="shared" si="114"/>
        <v>0</v>
      </c>
      <c r="P70" s="1">
        <f t="shared" si="115"/>
        <v>7</v>
      </c>
      <c r="Q70" s="1">
        <f t="shared" si="116"/>
        <v>0</v>
      </c>
      <c r="R70" s="1">
        <f t="shared" si="117"/>
        <v>0</v>
      </c>
      <c r="S70" s="2">
        <f>SUM(L70:R70)</f>
        <v>151</v>
      </c>
      <c r="U70" t="s">
        <v>16</v>
      </c>
      <c r="V70" s="17" t="s">
        <v>76</v>
      </c>
      <c r="W70" s="22" t="s">
        <v>42</v>
      </c>
      <c r="X70" s="10">
        <f t="shared" si="119"/>
        <v>0</v>
      </c>
      <c r="Y70" s="10">
        <v>14</v>
      </c>
      <c r="Z70" s="10">
        <f t="shared" si="97"/>
        <v>13.7</v>
      </c>
      <c r="AA70" s="10">
        <f t="shared" si="98"/>
        <v>2</v>
      </c>
      <c r="AB70" s="10">
        <v>9</v>
      </c>
      <c r="AC70" s="10">
        <f t="shared" si="100"/>
        <v>0</v>
      </c>
      <c r="AD70" s="10">
        <v>14</v>
      </c>
      <c r="AE70" s="6">
        <f t="shared" si="120"/>
        <v>0</v>
      </c>
      <c r="AF70" s="1">
        <f t="shared" si="121"/>
        <v>0</v>
      </c>
      <c r="AG70" s="1">
        <f t="shared" si="122"/>
        <v>79</v>
      </c>
      <c r="AH70" s="1">
        <f t="shared" si="123"/>
        <v>65</v>
      </c>
      <c r="AI70" s="1">
        <f t="shared" si="124"/>
        <v>0</v>
      </c>
      <c r="AJ70" s="1">
        <f t="shared" si="127"/>
        <v>23</v>
      </c>
      <c r="AK70" s="1">
        <f t="shared" si="103"/>
        <v>0</v>
      </c>
      <c r="AL70" s="1">
        <f t="shared" si="125"/>
        <v>16</v>
      </c>
      <c r="AM70" s="2">
        <f>SUM(AF70:AL70)</f>
        <v>183</v>
      </c>
    </row>
    <row r="71" spans="1:44" x14ac:dyDescent="0.25">
      <c r="A71" t="s">
        <v>17</v>
      </c>
      <c r="B71" s="17" t="s">
        <v>76</v>
      </c>
      <c r="C71" s="22" t="s">
        <v>42</v>
      </c>
      <c r="D71" s="10">
        <f t="shared" si="104"/>
        <v>0</v>
      </c>
      <c r="E71" s="10">
        <f t="shared" si="105"/>
        <v>14</v>
      </c>
      <c r="F71" s="10">
        <f t="shared" si="106"/>
        <v>13.7</v>
      </c>
      <c r="G71" s="10">
        <f t="shared" si="107"/>
        <v>2</v>
      </c>
      <c r="H71" s="10">
        <f t="shared" si="108"/>
        <v>5</v>
      </c>
      <c r="I71" s="10">
        <f t="shared" si="109"/>
        <v>0</v>
      </c>
      <c r="J71" s="10">
        <f t="shared" si="110"/>
        <v>2</v>
      </c>
      <c r="K71" s="6">
        <f t="shared" si="128"/>
        <v>0</v>
      </c>
      <c r="L71" s="1">
        <f t="shared" si="111"/>
        <v>0</v>
      </c>
      <c r="M71" s="1">
        <f t="shared" si="112"/>
        <v>79</v>
      </c>
      <c r="N71" s="1">
        <f t="shared" si="113"/>
        <v>65</v>
      </c>
      <c r="O71" s="1">
        <f t="shared" si="114"/>
        <v>0</v>
      </c>
      <c r="P71" s="1">
        <f t="shared" si="115"/>
        <v>7</v>
      </c>
      <c r="Q71" s="1">
        <f t="shared" si="116"/>
        <v>0</v>
      </c>
      <c r="R71" s="1">
        <f t="shared" si="117"/>
        <v>0</v>
      </c>
      <c r="S71" s="2">
        <f t="shared" ref="S71:S77" si="129">SUM(L71:R71)</f>
        <v>151</v>
      </c>
      <c r="U71" t="s">
        <v>17</v>
      </c>
      <c r="V71" s="17" t="s">
        <v>76</v>
      </c>
      <c r="W71" s="22" t="s">
        <v>42</v>
      </c>
      <c r="X71" s="10">
        <f t="shared" si="119"/>
        <v>0</v>
      </c>
      <c r="Y71" s="10">
        <v>14</v>
      </c>
      <c r="Z71" s="10">
        <f t="shared" si="97"/>
        <v>13.7</v>
      </c>
      <c r="AA71" s="10">
        <f t="shared" si="98"/>
        <v>2</v>
      </c>
      <c r="AB71" s="10">
        <v>9</v>
      </c>
      <c r="AC71" s="10">
        <f t="shared" si="100"/>
        <v>0</v>
      </c>
      <c r="AD71" s="10">
        <v>14</v>
      </c>
      <c r="AE71" s="6">
        <f t="shared" si="120"/>
        <v>0</v>
      </c>
      <c r="AF71" s="1">
        <f t="shared" si="121"/>
        <v>0</v>
      </c>
      <c r="AG71" s="1">
        <f t="shared" si="122"/>
        <v>79</v>
      </c>
      <c r="AH71" s="1">
        <f t="shared" si="123"/>
        <v>65</v>
      </c>
      <c r="AI71" s="1">
        <f t="shared" si="124"/>
        <v>0</v>
      </c>
      <c r="AJ71" s="1">
        <f t="shared" si="127"/>
        <v>23</v>
      </c>
      <c r="AK71" s="1">
        <f t="shared" si="103"/>
        <v>0</v>
      </c>
      <c r="AL71" s="1">
        <f t="shared" si="125"/>
        <v>16</v>
      </c>
      <c r="AM71" s="2">
        <f t="shared" ref="AM71:AM77" si="130">SUM(AF71:AL71)</f>
        <v>183</v>
      </c>
      <c r="AO71" t="s">
        <v>40</v>
      </c>
      <c r="AP71" t="s">
        <v>41</v>
      </c>
      <c r="AQ71" t="s">
        <v>121</v>
      </c>
      <c r="AR71" t="s">
        <v>122</v>
      </c>
    </row>
    <row r="72" spans="1:44" x14ac:dyDescent="0.25">
      <c r="A72" t="s">
        <v>18</v>
      </c>
      <c r="B72" s="17" t="s">
        <v>76</v>
      </c>
      <c r="C72" s="24" t="s">
        <v>43</v>
      </c>
      <c r="D72" s="10">
        <f t="shared" si="104"/>
        <v>0</v>
      </c>
      <c r="E72" s="10">
        <f t="shared" si="105"/>
        <v>14</v>
      </c>
      <c r="F72" s="10">
        <f t="shared" si="106"/>
        <v>13.7</v>
      </c>
      <c r="G72" s="10">
        <f t="shared" si="107"/>
        <v>2</v>
      </c>
      <c r="H72" s="10">
        <f t="shared" si="108"/>
        <v>5</v>
      </c>
      <c r="I72" s="10">
        <f t="shared" si="109"/>
        <v>0</v>
      </c>
      <c r="J72" s="10">
        <f t="shared" si="110"/>
        <v>2</v>
      </c>
      <c r="K72" s="6">
        <f t="shared" si="128"/>
        <v>0</v>
      </c>
      <c r="L72" s="1">
        <f t="shared" si="111"/>
        <v>0</v>
      </c>
      <c r="M72" s="1">
        <f t="shared" si="112"/>
        <v>79</v>
      </c>
      <c r="N72" s="1">
        <f t="shared" si="113"/>
        <v>65</v>
      </c>
      <c r="O72" s="1">
        <f t="shared" si="114"/>
        <v>0</v>
      </c>
      <c r="P72" s="1">
        <f t="shared" si="115"/>
        <v>7</v>
      </c>
      <c r="Q72" s="1">
        <f t="shared" si="116"/>
        <v>0</v>
      </c>
      <c r="R72" s="1">
        <f t="shared" si="117"/>
        <v>0</v>
      </c>
      <c r="S72" s="2">
        <f t="shared" si="129"/>
        <v>151</v>
      </c>
      <c r="U72" t="s">
        <v>18</v>
      </c>
      <c r="V72" s="17" t="s">
        <v>76</v>
      </c>
      <c r="W72" s="24" t="s">
        <v>43</v>
      </c>
      <c r="X72" s="10">
        <f t="shared" si="119"/>
        <v>0</v>
      </c>
      <c r="Y72" s="10">
        <v>14</v>
      </c>
      <c r="Z72" s="10">
        <f t="shared" si="97"/>
        <v>13.7</v>
      </c>
      <c r="AA72" s="10">
        <f t="shared" si="98"/>
        <v>2</v>
      </c>
      <c r="AB72" s="10">
        <v>9</v>
      </c>
      <c r="AC72" s="10">
        <f t="shared" si="100"/>
        <v>0</v>
      </c>
      <c r="AD72" s="10">
        <v>14</v>
      </c>
      <c r="AE72" s="6">
        <f t="shared" si="120"/>
        <v>0</v>
      </c>
      <c r="AF72" s="1">
        <f t="shared" si="121"/>
        <v>0</v>
      </c>
      <c r="AG72" s="1">
        <f t="shared" si="122"/>
        <v>79</v>
      </c>
      <c r="AH72" s="1">
        <f t="shared" si="123"/>
        <v>65</v>
      </c>
      <c r="AI72" s="1">
        <f t="shared" si="124"/>
        <v>0</v>
      </c>
      <c r="AJ72" s="1">
        <f t="shared" si="127"/>
        <v>23</v>
      </c>
      <c r="AK72" s="1">
        <f t="shared" si="103"/>
        <v>0</v>
      </c>
      <c r="AL72" s="1">
        <f t="shared" si="125"/>
        <v>16</v>
      </c>
      <c r="AM72" s="2">
        <f t="shared" si="130"/>
        <v>183</v>
      </c>
      <c r="AN72" s="27" t="s">
        <v>99</v>
      </c>
      <c r="AO72">
        <v>16</v>
      </c>
      <c r="AP72" s="15">
        <f>AO72/16</f>
        <v>1</v>
      </c>
      <c r="AQ72" s="15">
        <f>AR56</f>
        <v>25</v>
      </c>
      <c r="AR72" s="15">
        <f>AQ72+AP72</f>
        <v>26</v>
      </c>
    </row>
    <row r="73" spans="1:44" x14ac:dyDescent="0.25">
      <c r="A73" t="s">
        <v>19</v>
      </c>
      <c r="B73" s="17" t="s">
        <v>77</v>
      </c>
      <c r="C73" s="23" t="s">
        <v>39</v>
      </c>
      <c r="D73" s="10">
        <f t="shared" si="104"/>
        <v>0</v>
      </c>
      <c r="E73" s="10">
        <f t="shared" si="105"/>
        <v>12.5</v>
      </c>
      <c r="F73" s="10">
        <f t="shared" si="106"/>
        <v>15.066666666666666</v>
      </c>
      <c r="G73" s="10">
        <f t="shared" si="107"/>
        <v>4</v>
      </c>
      <c r="H73" s="10">
        <f t="shared" si="108"/>
        <v>3</v>
      </c>
      <c r="I73" s="10">
        <f t="shared" si="109"/>
        <v>6.25</v>
      </c>
      <c r="J73" s="10">
        <f t="shared" si="110"/>
        <v>5</v>
      </c>
      <c r="K73" s="6">
        <f t="shared" si="128"/>
        <v>0</v>
      </c>
      <c r="L73" s="1">
        <f t="shared" si="111"/>
        <v>0</v>
      </c>
      <c r="M73" s="1">
        <f t="shared" si="112"/>
        <v>61</v>
      </c>
      <c r="N73" s="1">
        <f t="shared" si="113"/>
        <v>82</v>
      </c>
      <c r="O73" s="1">
        <f t="shared" si="114"/>
        <v>3.5</v>
      </c>
      <c r="P73" s="1">
        <f t="shared" si="115"/>
        <v>2</v>
      </c>
      <c r="Q73" s="1">
        <f t="shared" si="116"/>
        <v>13</v>
      </c>
      <c r="R73" s="1">
        <f t="shared" si="117"/>
        <v>3</v>
      </c>
      <c r="S73" s="2">
        <f t="shared" si="129"/>
        <v>164.5</v>
      </c>
      <c r="U73" t="s">
        <v>19</v>
      </c>
      <c r="V73" s="17" t="s">
        <v>77</v>
      </c>
      <c r="W73" s="23" t="s">
        <v>39</v>
      </c>
      <c r="X73" s="10">
        <f t="shared" si="119"/>
        <v>0</v>
      </c>
      <c r="Y73" s="10">
        <f>12+5/10</f>
        <v>12.5</v>
      </c>
      <c r="Z73" s="10">
        <f t="shared" si="97"/>
        <v>15.066666666666666</v>
      </c>
      <c r="AA73" s="10">
        <f t="shared" si="98"/>
        <v>4</v>
      </c>
      <c r="AB73" s="10">
        <v>8</v>
      </c>
      <c r="AC73" s="10">
        <f t="shared" si="100"/>
        <v>6.25</v>
      </c>
      <c r="AD73" s="10">
        <v>15</v>
      </c>
      <c r="AE73" s="6">
        <f t="shared" si="120"/>
        <v>0</v>
      </c>
      <c r="AF73" s="1">
        <f t="shared" si="121"/>
        <v>0</v>
      </c>
      <c r="AG73" s="1">
        <f t="shared" si="122"/>
        <v>61</v>
      </c>
      <c r="AH73" s="1">
        <f t="shared" si="123"/>
        <v>82</v>
      </c>
      <c r="AI73" s="1">
        <f t="shared" si="124"/>
        <v>3.5</v>
      </c>
      <c r="AJ73" s="1">
        <f t="shared" si="127"/>
        <v>18</v>
      </c>
      <c r="AK73" s="1">
        <f t="shared" si="103"/>
        <v>13</v>
      </c>
      <c r="AL73" s="1">
        <f t="shared" si="125"/>
        <v>19</v>
      </c>
      <c r="AM73" s="2">
        <f t="shared" si="130"/>
        <v>196.5</v>
      </c>
      <c r="AN73" s="27" t="s">
        <v>44</v>
      </c>
      <c r="AO73">
        <v>16</v>
      </c>
      <c r="AP73" s="15">
        <f>AO73/16</f>
        <v>1</v>
      </c>
      <c r="AQ73" s="15">
        <f>AR72</f>
        <v>26</v>
      </c>
      <c r="AR73" s="28">
        <f>AQ73+AP73</f>
        <v>27</v>
      </c>
    </row>
    <row r="74" spans="1:44" x14ac:dyDescent="0.25">
      <c r="A74" t="s">
        <v>20</v>
      </c>
      <c r="B74" s="17" t="s">
        <v>77</v>
      </c>
      <c r="C74" s="23" t="s">
        <v>42</v>
      </c>
      <c r="D74" s="10">
        <f t="shared" si="104"/>
        <v>0</v>
      </c>
      <c r="E74" s="10">
        <f t="shared" si="105"/>
        <v>12.727272727272727</v>
      </c>
      <c r="F74" s="10">
        <f t="shared" si="106"/>
        <v>14.23076923076923</v>
      </c>
      <c r="G74" s="10">
        <f t="shared" si="107"/>
        <v>4</v>
      </c>
      <c r="H74" s="10">
        <f t="shared" si="108"/>
        <v>4</v>
      </c>
      <c r="I74" s="10">
        <f t="shared" si="109"/>
        <v>7.6</v>
      </c>
      <c r="J74" s="10">
        <f t="shared" si="110"/>
        <v>5</v>
      </c>
      <c r="K74" s="6">
        <f t="shared" si="128"/>
        <v>0</v>
      </c>
      <c r="L74" s="1">
        <f t="shared" si="111"/>
        <v>0</v>
      </c>
      <c r="M74" s="1">
        <f t="shared" si="112"/>
        <v>64</v>
      </c>
      <c r="N74" s="1">
        <f t="shared" si="113"/>
        <v>72</v>
      </c>
      <c r="O74" s="1">
        <f t="shared" si="114"/>
        <v>3.5</v>
      </c>
      <c r="P74" s="1">
        <f t="shared" si="115"/>
        <v>4</v>
      </c>
      <c r="Q74" s="1">
        <f t="shared" si="116"/>
        <v>19</v>
      </c>
      <c r="R74" s="1">
        <f t="shared" si="117"/>
        <v>3</v>
      </c>
      <c r="S74" s="2">
        <f t="shared" si="129"/>
        <v>165.5</v>
      </c>
      <c r="U74" t="s">
        <v>19</v>
      </c>
      <c r="V74" s="17" t="s">
        <v>77</v>
      </c>
      <c r="W74" s="23" t="s">
        <v>42</v>
      </c>
      <c r="X74" s="10">
        <f t="shared" si="119"/>
        <v>0</v>
      </c>
      <c r="Y74" s="10">
        <f>12+8/11</f>
        <v>12.727272727272727</v>
      </c>
      <c r="Z74" s="10">
        <f t="shared" si="97"/>
        <v>14.23076923076923</v>
      </c>
      <c r="AA74" s="10">
        <f t="shared" si="98"/>
        <v>4</v>
      </c>
      <c r="AB74" s="10">
        <f>8+4/5</f>
        <v>8.8000000000000007</v>
      </c>
      <c r="AC74" s="10">
        <f t="shared" si="100"/>
        <v>7.6</v>
      </c>
      <c r="AD74" s="10">
        <v>15</v>
      </c>
      <c r="AE74" s="6">
        <f t="shared" si="120"/>
        <v>0</v>
      </c>
      <c r="AF74" s="1">
        <f t="shared" si="121"/>
        <v>0</v>
      </c>
      <c r="AG74" s="1">
        <f t="shared" si="122"/>
        <v>64</v>
      </c>
      <c r="AH74" s="1">
        <f t="shared" si="123"/>
        <v>72</v>
      </c>
      <c r="AI74" s="1">
        <f t="shared" si="124"/>
        <v>3.5</v>
      </c>
      <c r="AJ74" s="1">
        <f t="shared" si="127"/>
        <v>20</v>
      </c>
      <c r="AK74" s="1">
        <f t="shared" si="103"/>
        <v>19</v>
      </c>
      <c r="AL74" s="1">
        <f t="shared" si="125"/>
        <v>19</v>
      </c>
      <c r="AM74" s="2">
        <f t="shared" si="130"/>
        <v>197.5</v>
      </c>
    </row>
    <row r="75" spans="1:44" x14ac:dyDescent="0.25">
      <c r="A75" t="s">
        <v>21</v>
      </c>
      <c r="B75" s="17" t="s">
        <v>77</v>
      </c>
      <c r="C75" s="23"/>
      <c r="D75" s="10">
        <f t="shared" si="104"/>
        <v>0</v>
      </c>
      <c r="E75" s="10">
        <f t="shared" si="105"/>
        <v>12.727272727272727</v>
      </c>
      <c r="F75" s="10">
        <f t="shared" si="106"/>
        <v>14</v>
      </c>
      <c r="G75" s="10">
        <f t="shared" si="107"/>
        <v>4</v>
      </c>
      <c r="H75" s="10">
        <f t="shared" si="108"/>
        <v>5</v>
      </c>
      <c r="I75" s="10">
        <f t="shared" si="109"/>
        <v>7</v>
      </c>
      <c r="J75" s="10">
        <f t="shared" si="110"/>
        <v>5</v>
      </c>
      <c r="K75" s="6">
        <f t="shared" si="128"/>
        <v>0</v>
      </c>
      <c r="L75" s="1">
        <f t="shared" si="111"/>
        <v>0</v>
      </c>
      <c r="M75" s="1">
        <f t="shared" si="112"/>
        <v>64</v>
      </c>
      <c r="N75" s="1">
        <f t="shared" si="113"/>
        <v>68</v>
      </c>
      <c r="O75" s="1">
        <f t="shared" si="114"/>
        <v>3.5</v>
      </c>
      <c r="P75" s="1">
        <f t="shared" si="115"/>
        <v>7</v>
      </c>
      <c r="Q75" s="1">
        <f t="shared" si="116"/>
        <v>16</v>
      </c>
      <c r="R75" s="1">
        <f t="shared" si="117"/>
        <v>3</v>
      </c>
      <c r="S75" s="2">
        <f t="shared" si="129"/>
        <v>161.5</v>
      </c>
      <c r="U75" t="s">
        <v>20</v>
      </c>
      <c r="V75" s="17" t="s">
        <v>77</v>
      </c>
      <c r="W75" s="23"/>
      <c r="X75" s="10">
        <f t="shared" si="119"/>
        <v>0</v>
      </c>
      <c r="Y75" s="10">
        <f>12+8/11</f>
        <v>12.727272727272727</v>
      </c>
      <c r="Z75" s="10">
        <f t="shared" si="97"/>
        <v>14</v>
      </c>
      <c r="AA75" s="10">
        <f t="shared" si="98"/>
        <v>4</v>
      </c>
      <c r="AB75" s="10">
        <v>9</v>
      </c>
      <c r="AC75" s="10">
        <f t="shared" si="100"/>
        <v>7</v>
      </c>
      <c r="AD75" s="10">
        <v>15</v>
      </c>
      <c r="AE75" s="6">
        <f t="shared" si="120"/>
        <v>0</v>
      </c>
      <c r="AF75" s="1">
        <f t="shared" si="121"/>
        <v>0</v>
      </c>
      <c r="AG75" s="1">
        <f t="shared" si="122"/>
        <v>64</v>
      </c>
      <c r="AH75" s="1">
        <f t="shared" si="123"/>
        <v>68</v>
      </c>
      <c r="AI75" s="1">
        <f t="shared" si="124"/>
        <v>3.5</v>
      </c>
      <c r="AJ75" s="1">
        <f t="shared" si="127"/>
        <v>23</v>
      </c>
      <c r="AK75" s="1">
        <f t="shared" si="103"/>
        <v>16</v>
      </c>
      <c r="AL75" s="1">
        <f t="shared" si="125"/>
        <v>19</v>
      </c>
      <c r="AM75" s="2">
        <f t="shared" si="130"/>
        <v>193.5</v>
      </c>
    </row>
    <row r="76" spans="1:44" x14ac:dyDescent="0.25">
      <c r="A76" t="s">
        <v>59</v>
      </c>
      <c r="B76" s="17" t="s">
        <v>22</v>
      </c>
      <c r="C76" s="23" t="s">
        <v>39</v>
      </c>
      <c r="D76" s="10">
        <f t="shared" ref="D76:D80" si="131">X60</f>
        <v>0</v>
      </c>
      <c r="E76" s="10">
        <v>7</v>
      </c>
      <c r="F76" s="10">
        <v>14</v>
      </c>
      <c r="G76" s="10">
        <v>15</v>
      </c>
      <c r="H76" s="10">
        <v>5</v>
      </c>
      <c r="I76" s="10">
        <v>7</v>
      </c>
      <c r="J76" s="10">
        <f t="shared" ref="J76:J78" si="132">AD60</f>
        <v>2</v>
      </c>
      <c r="K76" s="6">
        <f t="shared" si="128"/>
        <v>0</v>
      </c>
      <c r="L76" s="1">
        <f t="shared" ref="L76:L78" si="133">AF60</f>
        <v>0</v>
      </c>
      <c r="M76" s="1">
        <v>18</v>
      </c>
      <c r="N76" s="1">
        <v>68</v>
      </c>
      <c r="O76" s="1">
        <v>55.5</v>
      </c>
      <c r="P76" s="1">
        <v>7</v>
      </c>
      <c r="Q76" s="1">
        <v>16</v>
      </c>
      <c r="R76" s="1">
        <f t="shared" ref="R76:R78" si="134">AL60</f>
        <v>0</v>
      </c>
      <c r="S76" s="2">
        <f t="shared" si="129"/>
        <v>164.5</v>
      </c>
      <c r="U76" t="s">
        <v>21</v>
      </c>
      <c r="V76" s="17" t="s">
        <v>22</v>
      </c>
      <c r="W76" s="23" t="s">
        <v>39</v>
      </c>
      <c r="X76" s="10">
        <f t="shared" si="119"/>
        <v>0</v>
      </c>
      <c r="Y76" s="10">
        <f t="shared" ref="Y76:Y80" si="135">E76</f>
        <v>7</v>
      </c>
      <c r="Z76" s="10">
        <f t="shared" si="97"/>
        <v>14</v>
      </c>
      <c r="AA76" s="10">
        <f t="shared" si="98"/>
        <v>15</v>
      </c>
      <c r="AB76" s="10">
        <v>9</v>
      </c>
      <c r="AC76" s="10">
        <f t="shared" si="100"/>
        <v>7</v>
      </c>
      <c r="AD76" s="10">
        <v>14</v>
      </c>
      <c r="AE76" s="6">
        <f t="shared" si="120"/>
        <v>0</v>
      </c>
      <c r="AF76" s="1">
        <f t="shared" si="121"/>
        <v>0</v>
      </c>
      <c r="AG76" s="1">
        <f t="shared" si="122"/>
        <v>18</v>
      </c>
      <c r="AH76" s="1">
        <f t="shared" si="123"/>
        <v>68</v>
      </c>
      <c r="AI76" s="1">
        <f t="shared" si="124"/>
        <v>55.5</v>
      </c>
      <c r="AJ76" s="1">
        <f t="shared" si="127"/>
        <v>23</v>
      </c>
      <c r="AK76" s="1">
        <f t="shared" si="103"/>
        <v>16</v>
      </c>
      <c r="AL76" s="1">
        <f t="shared" si="125"/>
        <v>16</v>
      </c>
      <c r="AM76" s="2">
        <f t="shared" si="130"/>
        <v>196.5</v>
      </c>
    </row>
    <row r="77" spans="1:44" x14ac:dyDescent="0.25">
      <c r="A77" t="s">
        <v>23</v>
      </c>
      <c r="B77" s="17" t="s">
        <v>22</v>
      </c>
      <c r="C77" s="23" t="s">
        <v>42</v>
      </c>
      <c r="D77" s="10">
        <f t="shared" ref="D77" si="136">X61</f>
        <v>0</v>
      </c>
      <c r="E77" s="10">
        <v>7</v>
      </c>
      <c r="F77" s="10">
        <v>14</v>
      </c>
      <c r="G77" s="10">
        <v>15</v>
      </c>
      <c r="H77" s="10">
        <v>5</v>
      </c>
      <c r="I77" s="10">
        <v>7</v>
      </c>
      <c r="J77" s="10">
        <f t="shared" ref="J77" si="137">AD61</f>
        <v>2</v>
      </c>
      <c r="K77" s="6">
        <f t="shared" si="128"/>
        <v>0</v>
      </c>
      <c r="L77" s="1">
        <f t="shared" ref="L77" si="138">AF61</f>
        <v>0</v>
      </c>
      <c r="M77" s="1">
        <v>18</v>
      </c>
      <c r="N77" s="1">
        <v>68</v>
      </c>
      <c r="O77" s="1">
        <v>55.5</v>
      </c>
      <c r="P77" s="1">
        <v>7</v>
      </c>
      <c r="Q77" s="1">
        <v>16</v>
      </c>
      <c r="R77" s="1">
        <f t="shared" ref="R77" si="139">AL61</f>
        <v>0</v>
      </c>
      <c r="S77" s="2">
        <f t="shared" si="129"/>
        <v>164.5</v>
      </c>
      <c r="U77" t="s">
        <v>21</v>
      </c>
      <c r="V77" s="17" t="s">
        <v>22</v>
      </c>
      <c r="W77" s="23" t="s">
        <v>42</v>
      </c>
      <c r="X77" s="10">
        <f t="shared" si="119"/>
        <v>0</v>
      </c>
      <c r="Y77" s="10">
        <f t="shared" si="135"/>
        <v>7</v>
      </c>
      <c r="Z77" s="10">
        <f t="shared" si="97"/>
        <v>14</v>
      </c>
      <c r="AA77" s="10">
        <f t="shared" si="98"/>
        <v>15</v>
      </c>
      <c r="AB77" s="10">
        <v>9</v>
      </c>
      <c r="AC77" s="10">
        <f t="shared" si="100"/>
        <v>7</v>
      </c>
      <c r="AD77" s="10">
        <v>14</v>
      </c>
      <c r="AE77" s="6">
        <f t="shared" si="120"/>
        <v>0</v>
      </c>
      <c r="AF77" s="1">
        <f t="shared" si="121"/>
        <v>0</v>
      </c>
      <c r="AG77" s="1">
        <f t="shared" si="122"/>
        <v>18</v>
      </c>
      <c r="AH77" s="1">
        <f t="shared" si="123"/>
        <v>68</v>
      </c>
      <c r="AI77" s="1">
        <f t="shared" si="124"/>
        <v>55.5</v>
      </c>
      <c r="AJ77" s="1">
        <f t="shared" si="127"/>
        <v>23</v>
      </c>
      <c r="AK77" s="1">
        <f t="shared" si="103"/>
        <v>16</v>
      </c>
      <c r="AL77" s="1">
        <f t="shared" si="125"/>
        <v>16</v>
      </c>
      <c r="AM77" s="2">
        <f t="shared" si="130"/>
        <v>196.5</v>
      </c>
    </row>
    <row r="78" spans="1:44" x14ac:dyDescent="0.25">
      <c r="A78" t="s">
        <v>26</v>
      </c>
      <c r="B78" s="17" t="s">
        <v>25</v>
      </c>
      <c r="C78" s="23" t="s">
        <v>39</v>
      </c>
      <c r="D78" s="10">
        <f t="shared" si="131"/>
        <v>0</v>
      </c>
      <c r="E78" s="10">
        <f t="shared" ref="E78" si="140">Y62</f>
        <v>2</v>
      </c>
      <c r="F78" s="10">
        <v>13</v>
      </c>
      <c r="G78" s="10">
        <v>7</v>
      </c>
      <c r="H78" s="10">
        <v>12</v>
      </c>
      <c r="I78" s="10">
        <v>13</v>
      </c>
      <c r="J78" s="10">
        <f t="shared" si="132"/>
        <v>2</v>
      </c>
      <c r="K78" s="6">
        <f t="shared" si="128"/>
        <v>0</v>
      </c>
      <c r="L78" s="1">
        <f t="shared" si="133"/>
        <v>0</v>
      </c>
      <c r="M78" s="1">
        <f t="shared" ref="M78" si="141">AG62</f>
        <v>0</v>
      </c>
      <c r="N78" s="1">
        <v>58</v>
      </c>
      <c r="O78" s="1">
        <v>10.5</v>
      </c>
      <c r="P78" s="1">
        <v>43</v>
      </c>
      <c r="Q78" s="1">
        <v>59</v>
      </c>
      <c r="R78" s="1">
        <f t="shared" si="134"/>
        <v>0</v>
      </c>
      <c r="S78" s="2">
        <f>SUM(L78:R78)</f>
        <v>170.5</v>
      </c>
      <c r="U78" t="s">
        <v>24</v>
      </c>
      <c r="V78" s="17" t="s">
        <v>25</v>
      </c>
      <c r="W78" s="23" t="s">
        <v>39</v>
      </c>
      <c r="X78" s="10">
        <f t="shared" si="119"/>
        <v>0</v>
      </c>
      <c r="Y78" s="10">
        <f t="shared" si="135"/>
        <v>2</v>
      </c>
      <c r="Z78" s="10">
        <f t="shared" si="97"/>
        <v>13</v>
      </c>
      <c r="AA78" s="10">
        <f t="shared" si="98"/>
        <v>7</v>
      </c>
      <c r="AB78" s="10">
        <f>13+7/10</f>
        <v>13.7</v>
      </c>
      <c r="AC78" s="10">
        <f t="shared" si="100"/>
        <v>13</v>
      </c>
      <c r="AD78" s="10">
        <v>14</v>
      </c>
      <c r="AE78" s="6">
        <f t="shared" si="120"/>
        <v>0</v>
      </c>
      <c r="AF78" s="1">
        <f t="shared" si="121"/>
        <v>0</v>
      </c>
      <c r="AG78" s="1">
        <f t="shared" si="122"/>
        <v>0</v>
      </c>
      <c r="AH78" s="1">
        <f t="shared" si="123"/>
        <v>58</v>
      </c>
      <c r="AI78" s="1">
        <f t="shared" si="124"/>
        <v>10.5</v>
      </c>
      <c r="AJ78" s="1">
        <f t="shared" si="127"/>
        <v>59</v>
      </c>
      <c r="AK78" s="1">
        <f t="shared" si="103"/>
        <v>59</v>
      </c>
      <c r="AL78" s="1">
        <f t="shared" si="125"/>
        <v>16</v>
      </c>
      <c r="AM78" s="2">
        <f>SUM(AF78:AL78)</f>
        <v>202.5</v>
      </c>
    </row>
    <row r="79" spans="1:44" x14ac:dyDescent="0.25">
      <c r="A79" t="s">
        <v>27</v>
      </c>
      <c r="B79" s="17" t="s">
        <v>25</v>
      </c>
      <c r="C79" s="23" t="s">
        <v>39</v>
      </c>
      <c r="D79" s="10">
        <f t="shared" si="131"/>
        <v>0</v>
      </c>
      <c r="E79" s="10">
        <f t="shared" ref="E79:E80" si="142">Y63</f>
        <v>2</v>
      </c>
      <c r="F79" s="10">
        <v>13</v>
      </c>
      <c r="G79" s="10">
        <v>7</v>
      </c>
      <c r="H79" s="10">
        <v>12</v>
      </c>
      <c r="I79" s="10">
        <v>13</v>
      </c>
      <c r="J79" s="10">
        <f t="shared" ref="J79:J80" si="143">AD63</f>
        <v>2</v>
      </c>
      <c r="K79" s="6">
        <f t="shared" si="128"/>
        <v>0</v>
      </c>
      <c r="L79" s="1">
        <f t="shared" ref="L79:L80" si="144">AF63</f>
        <v>0</v>
      </c>
      <c r="M79" s="1">
        <f t="shared" ref="M79:M80" si="145">AG63</f>
        <v>0</v>
      </c>
      <c r="N79" s="1">
        <v>58</v>
      </c>
      <c r="O79" s="1">
        <v>10.5</v>
      </c>
      <c r="P79" s="1">
        <v>43</v>
      </c>
      <c r="Q79" s="1">
        <v>59</v>
      </c>
      <c r="R79" s="1">
        <f t="shared" ref="R79:R80" si="146">AL63</f>
        <v>0</v>
      </c>
      <c r="S79" s="2">
        <f>SUM(L79:R79)</f>
        <v>170.5</v>
      </c>
      <c r="U79" t="s">
        <v>26</v>
      </c>
      <c r="V79" s="17" t="s">
        <v>25</v>
      </c>
      <c r="W79" s="23" t="s">
        <v>39</v>
      </c>
      <c r="X79" s="10">
        <f t="shared" si="119"/>
        <v>0</v>
      </c>
      <c r="Y79" s="10">
        <f t="shared" si="135"/>
        <v>2</v>
      </c>
      <c r="Z79" s="10">
        <f t="shared" si="97"/>
        <v>13</v>
      </c>
      <c r="AA79" s="10">
        <f t="shared" si="98"/>
        <v>7</v>
      </c>
      <c r="AB79" s="10">
        <f>13+7/10</f>
        <v>13.7</v>
      </c>
      <c r="AC79" s="10">
        <f t="shared" si="100"/>
        <v>13</v>
      </c>
      <c r="AD79" s="10">
        <v>14</v>
      </c>
      <c r="AE79" s="6">
        <f t="shared" si="120"/>
        <v>0</v>
      </c>
      <c r="AF79" s="1">
        <f t="shared" si="121"/>
        <v>0</v>
      </c>
      <c r="AG79" s="1">
        <f t="shared" si="122"/>
        <v>0</v>
      </c>
      <c r="AH79" s="1">
        <f t="shared" si="123"/>
        <v>58</v>
      </c>
      <c r="AI79" s="1">
        <f t="shared" si="124"/>
        <v>10.5</v>
      </c>
      <c r="AJ79" s="1">
        <f t="shared" si="127"/>
        <v>59</v>
      </c>
      <c r="AK79" s="1">
        <f t="shared" si="103"/>
        <v>59</v>
      </c>
      <c r="AL79" s="1">
        <f t="shared" si="125"/>
        <v>16</v>
      </c>
      <c r="AM79" s="2">
        <f>SUM(AF79:AL79)</f>
        <v>202.5</v>
      </c>
    </row>
    <row r="80" spans="1:44" x14ac:dyDescent="0.25">
      <c r="A80" t="s">
        <v>28</v>
      </c>
      <c r="B80" s="17" t="s">
        <v>25</v>
      </c>
      <c r="C80" s="24" t="s">
        <v>43</v>
      </c>
      <c r="D80" s="10">
        <f t="shared" si="131"/>
        <v>0</v>
      </c>
      <c r="E80" s="10">
        <f t="shared" si="142"/>
        <v>2</v>
      </c>
      <c r="F80" s="10">
        <v>13</v>
      </c>
      <c r="G80" s="10">
        <v>7</v>
      </c>
      <c r="H80" s="10">
        <v>12</v>
      </c>
      <c r="I80" s="10">
        <v>13</v>
      </c>
      <c r="J80" s="10">
        <f t="shared" si="143"/>
        <v>2</v>
      </c>
      <c r="K80" s="6">
        <f t="shared" si="128"/>
        <v>0</v>
      </c>
      <c r="L80" s="1">
        <f t="shared" si="144"/>
        <v>0</v>
      </c>
      <c r="M80" s="1">
        <f t="shared" si="145"/>
        <v>0</v>
      </c>
      <c r="N80" s="1">
        <v>58</v>
      </c>
      <c r="O80" s="1">
        <v>10.5</v>
      </c>
      <c r="P80" s="1">
        <v>43</v>
      </c>
      <c r="Q80" s="1">
        <v>59</v>
      </c>
      <c r="R80" s="1">
        <f t="shared" si="146"/>
        <v>0</v>
      </c>
      <c r="S80" s="2">
        <f t="shared" ref="S80" si="147">SUM(L80:R80)</f>
        <v>170.5</v>
      </c>
      <c r="U80" t="s">
        <v>27</v>
      </c>
      <c r="V80" s="17" t="s">
        <v>25</v>
      </c>
      <c r="W80" s="24" t="s">
        <v>43</v>
      </c>
      <c r="X80" s="10">
        <f t="shared" si="119"/>
        <v>0</v>
      </c>
      <c r="Y80" s="10">
        <f t="shared" si="135"/>
        <v>2</v>
      </c>
      <c r="Z80" s="10">
        <f t="shared" si="97"/>
        <v>13</v>
      </c>
      <c r="AA80" s="10">
        <f t="shared" si="98"/>
        <v>7</v>
      </c>
      <c r="AB80" s="10">
        <f>13+7/10</f>
        <v>13.7</v>
      </c>
      <c r="AC80" s="10">
        <f t="shared" si="100"/>
        <v>13</v>
      </c>
      <c r="AD80" s="10">
        <v>14</v>
      </c>
      <c r="AE80" s="6">
        <f t="shared" si="120"/>
        <v>0</v>
      </c>
      <c r="AF80" s="1">
        <f t="shared" si="121"/>
        <v>0</v>
      </c>
      <c r="AG80" s="1">
        <f t="shared" si="122"/>
        <v>0</v>
      </c>
      <c r="AH80" s="1">
        <f t="shared" si="123"/>
        <v>58</v>
      </c>
      <c r="AI80" s="1">
        <f t="shared" si="124"/>
        <v>10.5</v>
      </c>
      <c r="AJ80" s="1">
        <f t="shared" si="127"/>
        <v>59</v>
      </c>
      <c r="AK80" s="1">
        <f t="shared" si="103"/>
        <v>59</v>
      </c>
      <c r="AL80" s="1">
        <f t="shared" si="125"/>
        <v>16</v>
      </c>
      <c r="AM80" s="2">
        <f t="shared" ref="AM80" si="148">SUM(AF80:AL80)</f>
        <v>202.5</v>
      </c>
    </row>
  </sheetData>
  <mergeCells count="1">
    <mergeCell ref="V1:AD1"/>
  </mergeCells>
  <conditionalFormatting sqref="D3:J16">
    <cfRule type="colorScale" priority="34">
      <colorScale>
        <cfvo type="min"/>
        <cfvo type="max"/>
        <color rgb="FFFCFCFF"/>
        <color rgb="FF63BE7B"/>
      </colorScale>
    </cfRule>
  </conditionalFormatting>
  <conditionalFormatting sqref="K3:K16">
    <cfRule type="colorScale" priority="35">
      <colorScale>
        <cfvo type="min"/>
        <cfvo type="max"/>
        <color rgb="FFFCFCFF"/>
        <color rgb="FFF8696B"/>
      </colorScale>
    </cfRule>
  </conditionalFormatting>
  <conditionalFormatting sqref="L3:R16">
    <cfRule type="colorScale" priority="36">
      <colorScale>
        <cfvo type="min"/>
        <cfvo type="max"/>
        <color rgb="FFFCFCFF"/>
        <color rgb="FF63BE7B"/>
      </colorScale>
    </cfRule>
  </conditionalFormatting>
  <conditionalFormatting sqref="S3:S16">
    <cfRule type="colorScale" priority="37">
      <colorScale>
        <cfvo type="min"/>
        <cfvo type="max"/>
        <color rgb="FFFCFCFF"/>
        <color rgb="FF63BE7B"/>
      </colorScale>
    </cfRule>
  </conditionalFormatting>
  <conditionalFormatting sqref="D19:J32">
    <cfRule type="colorScale" priority="167">
      <colorScale>
        <cfvo type="min"/>
        <cfvo type="max"/>
        <color rgb="FFFFEF9C"/>
        <color rgb="FF63BE7B"/>
      </colorScale>
    </cfRule>
  </conditionalFormatting>
  <conditionalFormatting sqref="K19:K32">
    <cfRule type="dataBar" priority="1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{DCC33960-67BF-486F-917B-05672919EF63}</x14:id>
        </ext>
      </extLst>
    </cfRule>
  </conditionalFormatting>
  <conditionalFormatting sqref="L19:R32">
    <cfRule type="colorScale" priority="171">
      <colorScale>
        <cfvo type="min"/>
        <cfvo type="max"/>
        <color rgb="FFFCFCFF"/>
        <color rgb="FF63BE7B"/>
      </colorScale>
    </cfRule>
  </conditionalFormatting>
  <conditionalFormatting sqref="X19:AD32">
    <cfRule type="colorScale" priority="173">
      <colorScale>
        <cfvo type="min"/>
        <cfvo type="max"/>
        <color rgb="FFFFEF9C"/>
        <color rgb="FF63BE7B"/>
      </colorScale>
    </cfRule>
  </conditionalFormatting>
  <conditionalFormatting sqref="AE19:AE32">
    <cfRule type="dataBar" priority="17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{3C0A38D0-E35B-49B3-9F13-5BB1B82AD039}</x14:id>
        </ext>
      </extLst>
    </cfRule>
  </conditionalFormatting>
  <conditionalFormatting sqref="AF19:AL32">
    <cfRule type="colorScale" priority="177">
      <colorScale>
        <cfvo type="min"/>
        <cfvo type="max"/>
        <color rgb="FFFCFCFF"/>
        <color rgb="FF63BE7B"/>
      </colorScale>
    </cfRule>
  </conditionalFormatting>
  <conditionalFormatting sqref="X51:AD64">
    <cfRule type="colorScale" priority="200">
      <colorScale>
        <cfvo type="min"/>
        <cfvo type="max"/>
        <color rgb="FFFFEF9C"/>
        <color rgb="FF63BE7B"/>
      </colorScale>
    </cfRule>
  </conditionalFormatting>
  <conditionalFormatting sqref="AE51:AE64">
    <cfRule type="dataBar" priority="20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{0B644FC7-DF43-498F-B5A4-67C9E4E3DB72}</x14:id>
        </ext>
      </extLst>
    </cfRule>
  </conditionalFormatting>
  <conditionalFormatting sqref="AF51:AL64">
    <cfRule type="colorScale" priority="204">
      <colorScale>
        <cfvo type="min"/>
        <cfvo type="max"/>
        <color rgb="FFFCFCFF"/>
        <color rgb="FF63BE7B"/>
      </colorScale>
    </cfRule>
  </conditionalFormatting>
  <conditionalFormatting sqref="D54:J64">
    <cfRule type="colorScale" priority="206">
      <colorScale>
        <cfvo type="min"/>
        <cfvo type="max"/>
        <color rgb="FFFFEF9C"/>
        <color rgb="FF63BE7B"/>
      </colorScale>
    </cfRule>
  </conditionalFormatting>
  <conditionalFormatting sqref="K54:K64">
    <cfRule type="dataBar" priority="20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{BF350CF5-ACDD-4A2B-A555-D7978D8C60E1}</x14:id>
        </ext>
      </extLst>
    </cfRule>
  </conditionalFormatting>
  <conditionalFormatting sqref="L54:R64">
    <cfRule type="colorScale" priority="210">
      <colorScale>
        <cfvo type="min"/>
        <cfvo type="max"/>
        <color rgb="FFFCFCFF"/>
        <color rgb="FF63BE7B"/>
      </colorScale>
    </cfRule>
  </conditionalFormatting>
  <conditionalFormatting sqref="D35:J48">
    <cfRule type="colorScale" priority="211">
      <colorScale>
        <cfvo type="min"/>
        <cfvo type="max"/>
        <color rgb="FFFFEF9C"/>
        <color rgb="FF63BE7B"/>
      </colorScale>
    </cfRule>
  </conditionalFormatting>
  <conditionalFormatting sqref="K35:K48">
    <cfRule type="dataBar" priority="2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{9768E799-EE3C-479D-B8F7-0F450F6534AB}</x14:id>
        </ext>
      </extLst>
    </cfRule>
  </conditionalFormatting>
  <conditionalFormatting sqref="L35:R48">
    <cfRule type="colorScale" priority="215">
      <colorScale>
        <cfvo type="min"/>
        <cfvo type="max"/>
        <color rgb="FFFCFCFF"/>
        <color rgb="FF63BE7B"/>
      </colorScale>
    </cfRule>
  </conditionalFormatting>
  <conditionalFormatting sqref="X35:AD48">
    <cfRule type="colorScale" priority="217">
      <colorScale>
        <cfvo type="min"/>
        <cfvo type="max"/>
        <color rgb="FFFFEF9C"/>
        <color rgb="FF63BE7B"/>
      </colorScale>
    </cfRule>
  </conditionalFormatting>
  <conditionalFormatting sqref="AE35:AE48">
    <cfRule type="dataBar" priority="2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{FA64503E-3871-4103-84A6-3F24C7533558}</x14:id>
        </ext>
      </extLst>
    </cfRule>
  </conditionalFormatting>
  <conditionalFormatting sqref="AF35:AL48">
    <cfRule type="colorScale" priority="221">
      <colorScale>
        <cfvo type="min"/>
        <cfvo type="max"/>
        <color rgb="FFFCFCFF"/>
        <color rgb="FF63BE7B"/>
      </colorScale>
    </cfRule>
  </conditionalFormatting>
  <conditionalFormatting sqref="D51:J51">
    <cfRule type="colorScale" priority="22">
      <colorScale>
        <cfvo type="min"/>
        <cfvo type="max"/>
        <color rgb="FFFFEF9C"/>
        <color rgb="FF63BE7B"/>
      </colorScale>
    </cfRule>
  </conditionalFormatting>
  <conditionalFormatting sqref="K5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{E3A04B46-EE3C-438E-9731-55E5ADF86B69}</x14:id>
        </ext>
      </extLst>
    </cfRule>
  </conditionalFormatting>
  <conditionalFormatting sqref="L51:R51">
    <cfRule type="colorScale" priority="24">
      <colorScale>
        <cfvo type="min"/>
        <cfvo type="max"/>
        <color rgb="FFFCFCFF"/>
        <color rgb="FF63BE7B"/>
      </colorScale>
    </cfRule>
  </conditionalFormatting>
  <conditionalFormatting sqref="D52:J52">
    <cfRule type="colorScale" priority="19">
      <colorScale>
        <cfvo type="min"/>
        <cfvo type="max"/>
        <color rgb="FFFFEF9C"/>
        <color rgb="FF63BE7B"/>
      </colorScale>
    </cfRule>
  </conditionalFormatting>
  <conditionalFormatting sqref="K52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{57BCD4F6-25F5-46D1-B272-1DEE05824807}</x14:id>
        </ext>
      </extLst>
    </cfRule>
  </conditionalFormatting>
  <conditionalFormatting sqref="L52: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D53:J53">
    <cfRule type="colorScale" priority="16">
      <colorScale>
        <cfvo type="min"/>
        <cfvo type="max"/>
        <color rgb="FFFFEF9C"/>
        <color rgb="FF63BE7B"/>
      </colorScale>
    </cfRule>
  </conditionalFormatting>
  <conditionalFormatting sqref="K53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{390312F6-F2BF-4698-940D-E0680507389F}</x14:id>
        </ext>
      </extLst>
    </cfRule>
  </conditionalFormatting>
  <conditionalFormatting sqref="L53:R53">
    <cfRule type="colorScale" priority="18">
      <colorScale>
        <cfvo type="min"/>
        <cfvo type="max"/>
        <color rgb="FFFCFCFF"/>
        <color rgb="FF63BE7B"/>
      </colorScale>
    </cfRule>
  </conditionalFormatting>
  <conditionalFormatting sqref="X67:AD80">
    <cfRule type="colorScale" priority="10">
      <colorScale>
        <cfvo type="min"/>
        <cfvo type="max"/>
        <color rgb="FFFFEF9C"/>
        <color rgb="FF63BE7B"/>
      </colorScale>
    </cfRule>
  </conditionalFormatting>
  <conditionalFormatting sqref="AE67:AE80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{DFA65859-D011-4081-B501-27EBE200A3B0}</x14:id>
        </ext>
      </extLst>
    </cfRule>
  </conditionalFormatting>
  <conditionalFormatting sqref="AF67:AL80">
    <cfRule type="colorScale" priority="12">
      <colorScale>
        <cfvo type="min"/>
        <cfvo type="max"/>
        <color rgb="FFFCFCFF"/>
        <color rgb="FF63BE7B"/>
      </colorScale>
    </cfRule>
  </conditionalFormatting>
  <conditionalFormatting sqref="D76:J80">
    <cfRule type="colorScale" priority="13">
      <colorScale>
        <cfvo type="min"/>
        <cfvo type="max"/>
        <color rgb="FFFFEF9C"/>
        <color rgb="FF63BE7B"/>
      </colorScale>
    </cfRule>
  </conditionalFormatting>
  <conditionalFormatting sqref="K70:K80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{7A640F5E-FC9D-426A-B0F9-23C67139E011}</x14:id>
        </ext>
      </extLst>
    </cfRule>
  </conditionalFormatting>
  <conditionalFormatting sqref="L76:R80">
    <cfRule type="colorScale" priority="15">
      <colorScale>
        <cfvo type="min"/>
        <cfvo type="max"/>
        <color rgb="FFFCFCFF"/>
        <color rgb="FF63BE7B"/>
      </colorScale>
    </cfRule>
  </conditionalFormatting>
  <conditionalFormatting sqref="D67:J75">
    <cfRule type="colorScale" priority="7">
      <colorScale>
        <cfvo type="min"/>
        <cfvo type="max"/>
        <color rgb="FFFFEF9C"/>
        <color rgb="FF63BE7B"/>
      </colorScale>
    </cfRule>
  </conditionalFormatting>
  <conditionalFormatting sqref="K67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{46BFFFC9-7ECD-47F4-A0F7-FE7BBF4CFE4D}</x14:id>
        </ext>
      </extLst>
    </cfRule>
  </conditionalFormatting>
  <conditionalFormatting sqref="L67:R75">
    <cfRule type="colorScale" priority="9">
      <colorScale>
        <cfvo type="min"/>
        <cfvo type="max"/>
        <color rgb="FFFCFCFF"/>
        <color rgb="FF63BE7B"/>
      </colorScale>
    </cfRule>
  </conditionalFormatting>
  <conditionalFormatting sqref="K68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{1E4983F1-BE32-4036-8BE5-EB9122260160}</x14:id>
        </ext>
      </extLst>
    </cfRule>
  </conditionalFormatting>
  <conditionalFormatting sqref="K69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{137619BF-EED4-41A8-B670-A44AB7BFD934}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C33960-67BF-486F-917B-05672919EF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K19:K32</xm:sqref>
        </x14:conditionalFormatting>
        <x14:conditionalFormatting xmlns:xm="http://schemas.microsoft.com/office/excel/2006/main">
          <x14:cfRule type="dataBar" id="{3C0A38D0-E35B-49B3-9F13-5BB1B82AD0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AE19:AE32</xm:sqref>
        </x14:conditionalFormatting>
        <x14:conditionalFormatting xmlns:xm="http://schemas.microsoft.com/office/excel/2006/main">
          <x14:cfRule type="dataBar" id="{0B644FC7-DF43-498F-B5A4-67C9E4E3DB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AE51:AE64</xm:sqref>
        </x14:conditionalFormatting>
        <x14:conditionalFormatting xmlns:xm="http://schemas.microsoft.com/office/excel/2006/main">
          <x14:cfRule type="dataBar" id="{BF350CF5-ACDD-4A2B-A555-D7978D8C60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K54:K64</xm:sqref>
        </x14:conditionalFormatting>
        <x14:conditionalFormatting xmlns:xm="http://schemas.microsoft.com/office/excel/2006/main">
          <x14:cfRule type="dataBar" id="{9768E799-EE3C-479D-B8F7-0F450F6534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K35:K48</xm:sqref>
        </x14:conditionalFormatting>
        <x14:conditionalFormatting xmlns:xm="http://schemas.microsoft.com/office/excel/2006/main">
          <x14:cfRule type="dataBar" id="{FA64503E-3871-4103-84A6-3F24C75335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AE35:AE48</xm:sqref>
        </x14:conditionalFormatting>
        <x14:conditionalFormatting xmlns:xm="http://schemas.microsoft.com/office/excel/2006/main">
          <x14:cfRule type="dataBar" id="{E3A04B46-EE3C-438E-9731-55E5ADF86B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K51</xm:sqref>
        </x14:conditionalFormatting>
        <x14:conditionalFormatting xmlns:xm="http://schemas.microsoft.com/office/excel/2006/main">
          <x14:cfRule type="dataBar" id="{57BCD4F6-25F5-46D1-B272-1DEE058248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K52</xm:sqref>
        </x14:conditionalFormatting>
        <x14:conditionalFormatting xmlns:xm="http://schemas.microsoft.com/office/excel/2006/main">
          <x14:cfRule type="dataBar" id="{390312F6-F2BF-4698-940D-E068050738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K53</xm:sqref>
        </x14:conditionalFormatting>
        <x14:conditionalFormatting xmlns:xm="http://schemas.microsoft.com/office/excel/2006/main">
          <x14:cfRule type="dataBar" id="{DFA65859-D011-4081-B501-27EBE200A3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AE67:AE80</xm:sqref>
        </x14:conditionalFormatting>
        <x14:conditionalFormatting xmlns:xm="http://schemas.microsoft.com/office/excel/2006/main">
          <x14:cfRule type="dataBar" id="{7A640F5E-FC9D-426A-B0F9-23C67139E0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K70:K80</xm:sqref>
        </x14:conditionalFormatting>
        <x14:conditionalFormatting xmlns:xm="http://schemas.microsoft.com/office/excel/2006/main">
          <x14:cfRule type="dataBar" id="{46BFFFC9-7ECD-47F4-A0F7-FE7BBF4CFE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K67</xm:sqref>
        </x14:conditionalFormatting>
        <x14:conditionalFormatting xmlns:xm="http://schemas.microsoft.com/office/excel/2006/main">
          <x14:cfRule type="dataBar" id="{1E4983F1-BE32-4036-8BE5-EB91222601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K68</xm:sqref>
        </x14:conditionalFormatting>
        <x14:conditionalFormatting xmlns:xm="http://schemas.microsoft.com/office/excel/2006/main">
          <x14:cfRule type="dataBar" id="{137619BF-EED4-41A8-B670-A44AB7BFD9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3CD26-C9EC-4E80-BF83-4F6A3334592A}">
  <sheetPr>
    <tabColor rgb="FFFFC000"/>
  </sheetPr>
  <dimension ref="A1:AU288"/>
  <sheetViews>
    <sheetView zoomScaleNormal="100" workbookViewId="0">
      <pane xSplit="3" ySplit="1" topLeftCell="D16" activePane="bottomRight" state="frozen"/>
      <selection pane="topRight" activeCell="D1" sqref="D1"/>
      <selection pane="bottomLeft" activeCell="A2" sqref="A2"/>
      <selection pane="bottomRight" activeCell="E30" sqref="E30"/>
    </sheetView>
  </sheetViews>
  <sheetFormatPr baseColWidth="10" defaultRowHeight="15" x14ac:dyDescent="0.25"/>
  <cols>
    <col min="1" max="3" width="11.42578125" style="1"/>
    <col min="4" max="4" width="20.28515625" style="34" bestFit="1" customWidth="1"/>
    <col min="5" max="5" width="20.28515625" style="1" customWidth="1"/>
    <col min="6" max="6" width="4.7109375" hidden="1" customWidth="1"/>
    <col min="7" max="7" width="5.42578125" hidden="1" customWidth="1"/>
    <col min="8" max="8" width="5" hidden="1" customWidth="1"/>
    <col min="9" max="9" width="4.28515625" hidden="1" customWidth="1"/>
    <col min="10" max="10" width="5.42578125" hidden="1" customWidth="1"/>
    <col min="11" max="11" width="5" hidden="1" customWidth="1"/>
    <col min="12" max="13" width="5.42578125" hidden="1" customWidth="1"/>
    <col min="14" max="14" width="5" hidden="1" customWidth="1"/>
    <col min="15" max="15" width="4.5703125" hidden="1" customWidth="1"/>
    <col min="16" max="16" width="5.42578125" hidden="1" customWidth="1"/>
    <col min="17" max="17" width="5" hidden="1" customWidth="1"/>
    <col min="18" max="18" width="5.7109375" hidden="1" customWidth="1"/>
    <col min="19" max="19" width="5.42578125" hidden="1" customWidth="1"/>
    <col min="20" max="20" width="5" hidden="1" customWidth="1"/>
    <col min="21" max="21" width="5.7109375" hidden="1" customWidth="1"/>
    <col min="22" max="22" width="5.42578125" hidden="1" customWidth="1"/>
    <col min="23" max="23" width="5" hidden="1" customWidth="1"/>
    <col min="24" max="24" width="9.42578125" style="20" bestFit="1" customWidth="1"/>
    <col min="25" max="25" width="5.28515625" bestFit="1" customWidth="1"/>
    <col min="26" max="26" width="4.7109375" bestFit="1" customWidth="1"/>
    <col min="27" max="27" width="8" style="20" bestFit="1" customWidth="1"/>
    <col min="28" max="28" width="5.28515625" bestFit="1" customWidth="1"/>
    <col min="29" max="29" width="4.7109375" bestFit="1" customWidth="1"/>
    <col min="30" max="30" width="7.42578125" style="20" bestFit="1" customWidth="1"/>
    <col min="31" max="31" width="5.28515625" bestFit="1" customWidth="1"/>
    <col min="32" max="32" width="4.7109375" bestFit="1" customWidth="1"/>
    <col min="33" max="33" width="7.42578125" style="20" bestFit="1" customWidth="1"/>
    <col min="34" max="34" width="5.28515625" bestFit="1" customWidth="1"/>
    <col min="35" max="35" width="4.7109375" bestFit="1" customWidth="1"/>
    <col min="36" max="36" width="5.28515625" hidden="1" customWidth="1"/>
    <col min="37" max="37" width="5.42578125" hidden="1" customWidth="1"/>
    <col min="38" max="38" width="5" hidden="1" customWidth="1"/>
    <col min="39" max="39" width="4.85546875" hidden="1" customWidth="1"/>
    <col min="40" max="40" width="5.42578125" hidden="1" customWidth="1"/>
    <col min="41" max="41" width="5" hidden="1" customWidth="1"/>
    <col min="42" max="42" width="6" hidden="1" customWidth="1"/>
    <col min="43" max="43" width="5.42578125" hidden="1" customWidth="1"/>
    <col min="44" max="44" width="5" hidden="1" customWidth="1"/>
    <col min="45" max="45" width="6" hidden="1" customWidth="1"/>
    <col min="46" max="46" width="5.42578125" hidden="1" customWidth="1"/>
    <col min="47" max="47" width="5" hidden="1" customWidth="1"/>
    <col min="48" max="48" width="11.42578125" customWidth="1"/>
  </cols>
  <sheetData>
    <row r="1" spans="1:47" x14ac:dyDescent="0.25">
      <c r="A1" s="2" t="s">
        <v>123</v>
      </c>
      <c r="B1" s="2" t="s">
        <v>86</v>
      </c>
      <c r="C1" s="2" t="s">
        <v>87</v>
      </c>
      <c r="D1" s="33" t="s">
        <v>135</v>
      </c>
      <c r="E1" s="2" t="s">
        <v>138</v>
      </c>
      <c r="F1" s="31" t="s">
        <v>13</v>
      </c>
      <c r="G1" s="26" t="s">
        <v>124</v>
      </c>
      <c r="H1" s="26" t="s">
        <v>125</v>
      </c>
      <c r="I1" s="32" t="s">
        <v>37</v>
      </c>
      <c r="J1" s="30" t="s">
        <v>124</v>
      </c>
      <c r="K1" s="30" t="s">
        <v>125</v>
      </c>
      <c r="L1" s="31" t="s">
        <v>126</v>
      </c>
      <c r="M1" s="26" t="s">
        <v>124</v>
      </c>
      <c r="N1" s="26" t="s">
        <v>125</v>
      </c>
      <c r="O1" s="32" t="s">
        <v>76</v>
      </c>
      <c r="P1" s="30" t="s">
        <v>124</v>
      </c>
      <c r="Q1" s="30" t="s">
        <v>125</v>
      </c>
      <c r="R1" s="31" t="s">
        <v>127</v>
      </c>
      <c r="S1" s="26" t="s">
        <v>124</v>
      </c>
      <c r="T1" s="26" t="s">
        <v>125</v>
      </c>
      <c r="U1" s="32" t="s">
        <v>134</v>
      </c>
      <c r="V1" s="30" t="s">
        <v>124</v>
      </c>
      <c r="W1" s="30" t="s">
        <v>125</v>
      </c>
      <c r="X1" s="31" t="s">
        <v>129</v>
      </c>
      <c r="Y1" s="26" t="s">
        <v>124</v>
      </c>
      <c r="Z1" s="26" t="s">
        <v>125</v>
      </c>
      <c r="AA1" s="32" t="s">
        <v>128</v>
      </c>
      <c r="AB1" s="30" t="s">
        <v>124</v>
      </c>
      <c r="AC1" s="30" t="s">
        <v>125</v>
      </c>
      <c r="AD1" s="31" t="s">
        <v>130</v>
      </c>
      <c r="AE1" s="26" t="s">
        <v>124</v>
      </c>
      <c r="AF1" s="26" t="s">
        <v>125</v>
      </c>
      <c r="AG1" s="32" t="s">
        <v>153</v>
      </c>
      <c r="AH1" s="30" t="s">
        <v>124</v>
      </c>
      <c r="AI1" s="30" t="s">
        <v>125</v>
      </c>
      <c r="AJ1" s="32" t="s">
        <v>131</v>
      </c>
      <c r="AK1" s="30" t="s">
        <v>124</v>
      </c>
      <c r="AL1" s="30" t="s">
        <v>125</v>
      </c>
      <c r="AM1" s="31" t="s">
        <v>25</v>
      </c>
      <c r="AN1" s="26" t="s">
        <v>124</v>
      </c>
      <c r="AO1" s="26" t="s">
        <v>125</v>
      </c>
      <c r="AP1" s="32" t="s">
        <v>132</v>
      </c>
      <c r="AQ1" s="30" t="s">
        <v>124</v>
      </c>
      <c r="AR1" s="30" t="s">
        <v>125</v>
      </c>
      <c r="AS1" s="31" t="s">
        <v>133</v>
      </c>
      <c r="AT1" s="26" t="s">
        <v>124</v>
      </c>
      <c r="AU1" s="26" t="s">
        <v>125</v>
      </c>
    </row>
    <row r="2" spans="1:47" hidden="1" x14ac:dyDescent="0.25">
      <c r="A2" s="29">
        <v>44816</v>
      </c>
      <c r="B2" s="1">
        <v>70</v>
      </c>
      <c r="C2" s="1">
        <v>8</v>
      </c>
    </row>
    <row r="3" spans="1:47" hidden="1" x14ac:dyDescent="0.25">
      <c r="A3" s="29">
        <f>A2+7</f>
        <v>44823</v>
      </c>
      <c r="B3" s="1">
        <f>IF(C3=1,B2+1,B2)</f>
        <v>70</v>
      </c>
      <c r="C3" s="1">
        <f>IF(C2+1&gt;16,1,C2+1)</f>
        <v>9</v>
      </c>
    </row>
    <row r="4" spans="1:47" hidden="1" x14ac:dyDescent="0.25">
      <c r="A4" s="29">
        <f t="shared" ref="A4:A11" si="0">A3+7</f>
        <v>44830</v>
      </c>
      <c r="B4" s="1">
        <f t="shared" ref="B4:B11" si="1">IF(C4=1,B3+1,B3)</f>
        <v>70</v>
      </c>
      <c r="C4" s="1">
        <f t="shared" ref="C4:C11" si="2">IF(C3+1&gt;16,1,C3+1)</f>
        <v>10</v>
      </c>
    </row>
    <row r="5" spans="1:47" hidden="1" x14ac:dyDescent="0.25">
      <c r="A5" s="29">
        <f t="shared" si="0"/>
        <v>44837</v>
      </c>
      <c r="B5" s="1">
        <f t="shared" si="1"/>
        <v>70</v>
      </c>
      <c r="C5" s="1">
        <f t="shared" si="2"/>
        <v>11</v>
      </c>
    </row>
    <row r="6" spans="1:47" hidden="1" x14ac:dyDescent="0.25">
      <c r="A6" s="29">
        <f t="shared" si="0"/>
        <v>44844</v>
      </c>
      <c r="B6" s="1">
        <f t="shared" si="1"/>
        <v>70</v>
      </c>
      <c r="C6" s="1">
        <f t="shared" si="2"/>
        <v>12</v>
      </c>
    </row>
    <row r="7" spans="1:47" hidden="1" x14ac:dyDescent="0.25">
      <c r="A7" s="29">
        <f t="shared" si="0"/>
        <v>44851</v>
      </c>
      <c r="B7" s="1">
        <f t="shared" si="1"/>
        <v>70</v>
      </c>
      <c r="C7" s="1">
        <f t="shared" si="2"/>
        <v>13</v>
      </c>
    </row>
    <row r="8" spans="1:47" hidden="1" x14ac:dyDescent="0.25">
      <c r="A8" s="29">
        <f t="shared" si="0"/>
        <v>44858</v>
      </c>
      <c r="B8" s="1">
        <f t="shared" si="1"/>
        <v>70</v>
      </c>
      <c r="C8" s="1">
        <f t="shared" si="2"/>
        <v>14</v>
      </c>
    </row>
    <row r="9" spans="1:47" hidden="1" x14ac:dyDescent="0.25">
      <c r="A9" s="29">
        <f t="shared" si="0"/>
        <v>44865</v>
      </c>
      <c r="B9" s="1">
        <f t="shared" si="1"/>
        <v>70</v>
      </c>
      <c r="C9" s="1">
        <f t="shared" si="2"/>
        <v>15</v>
      </c>
    </row>
    <row r="10" spans="1:47" hidden="1" x14ac:dyDescent="0.25">
      <c r="A10" s="29">
        <f t="shared" si="0"/>
        <v>44872</v>
      </c>
      <c r="B10" s="1">
        <f t="shared" si="1"/>
        <v>70</v>
      </c>
      <c r="C10" s="1">
        <f t="shared" si="2"/>
        <v>16</v>
      </c>
    </row>
    <row r="11" spans="1:47" hidden="1" x14ac:dyDescent="0.25">
      <c r="A11" s="29">
        <f t="shared" si="0"/>
        <v>44879</v>
      </c>
      <c r="B11" s="1">
        <f t="shared" si="1"/>
        <v>71</v>
      </c>
      <c r="C11" s="1">
        <f t="shared" si="2"/>
        <v>1</v>
      </c>
    </row>
    <row r="12" spans="1:47" hidden="1" x14ac:dyDescent="0.25">
      <c r="A12" s="29">
        <f t="shared" ref="A12:A75" si="3">A11+7</f>
        <v>44886</v>
      </c>
      <c r="B12" s="1">
        <f t="shared" ref="B12:B75" si="4">IF(C12=1,B11+1,B11)</f>
        <v>71</v>
      </c>
      <c r="C12" s="1">
        <f t="shared" ref="C12:C75" si="5">IF(C11+1&gt;16,1,C11+1)</f>
        <v>2</v>
      </c>
    </row>
    <row r="13" spans="1:47" hidden="1" x14ac:dyDescent="0.25">
      <c r="A13" s="29">
        <f t="shared" si="3"/>
        <v>44893</v>
      </c>
      <c r="B13" s="1">
        <f t="shared" si="4"/>
        <v>71</v>
      </c>
      <c r="C13" s="1">
        <f t="shared" si="5"/>
        <v>3</v>
      </c>
    </row>
    <row r="14" spans="1:47" hidden="1" x14ac:dyDescent="0.25">
      <c r="A14" s="29">
        <f t="shared" si="3"/>
        <v>44900</v>
      </c>
      <c r="B14" s="1">
        <f t="shared" si="4"/>
        <v>71</v>
      </c>
      <c r="C14" s="1">
        <f t="shared" si="5"/>
        <v>4</v>
      </c>
    </row>
    <row r="15" spans="1:47" hidden="1" x14ac:dyDescent="0.25">
      <c r="A15" s="29">
        <f t="shared" si="3"/>
        <v>44907</v>
      </c>
      <c r="B15" s="1">
        <f t="shared" si="4"/>
        <v>71</v>
      </c>
      <c r="C15" s="1">
        <f t="shared" si="5"/>
        <v>5</v>
      </c>
    </row>
    <row r="16" spans="1:47" x14ac:dyDescent="0.25">
      <c r="A16" s="29">
        <f>A15+7</f>
        <v>44914</v>
      </c>
      <c r="B16" s="1">
        <f>IF(C16=1,B15+1,B15)</f>
        <v>71</v>
      </c>
      <c r="C16" s="1">
        <f>IF(C15+1&gt;16,1,C15+1)</f>
        <v>6</v>
      </c>
      <c r="X16" s="38"/>
    </row>
    <row r="17" spans="1:35" x14ac:dyDescent="0.25">
      <c r="A17" s="29">
        <f t="shared" si="3"/>
        <v>44921</v>
      </c>
      <c r="B17" s="1">
        <f t="shared" si="4"/>
        <v>71</v>
      </c>
      <c r="C17" s="1">
        <f t="shared" si="5"/>
        <v>7</v>
      </c>
      <c r="D17" s="34" t="s">
        <v>136</v>
      </c>
      <c r="E17" s="1" t="s">
        <v>64</v>
      </c>
      <c r="X17" s="38"/>
      <c r="Y17">
        <v>17</v>
      </c>
      <c r="Z17">
        <v>3</v>
      </c>
    </row>
    <row r="18" spans="1:35" x14ac:dyDescent="0.25">
      <c r="A18" s="29">
        <f t="shared" si="3"/>
        <v>44928</v>
      </c>
      <c r="B18" s="1">
        <f t="shared" si="4"/>
        <v>71</v>
      </c>
      <c r="C18" s="1">
        <f t="shared" si="5"/>
        <v>8</v>
      </c>
      <c r="E18" s="1" t="s">
        <v>64</v>
      </c>
      <c r="Y18">
        <f>IF(Z17+7&gt;112,Y17+1,Y17)</f>
        <v>17</v>
      </c>
      <c r="Z18">
        <f>IF(Z17+7&gt;112,Z17+7-112,Z17+7)</f>
        <v>10</v>
      </c>
    </row>
    <row r="19" spans="1:35" x14ac:dyDescent="0.25">
      <c r="A19" s="29">
        <f t="shared" si="3"/>
        <v>44935</v>
      </c>
      <c r="B19" s="1">
        <f t="shared" si="4"/>
        <v>71</v>
      </c>
      <c r="C19" s="1">
        <f t="shared" si="5"/>
        <v>9</v>
      </c>
      <c r="E19" s="1" t="s">
        <v>64</v>
      </c>
      <c r="X19" s="20" t="s">
        <v>154</v>
      </c>
      <c r="Y19">
        <f t="shared" ref="Y19:Y22" si="6">IF(Z18+7&gt;112,Y18+1,Y18)</f>
        <v>17</v>
      </c>
      <c r="Z19">
        <f t="shared" ref="Z19:Z22" si="7">IF(Z18+7&gt;112,Z18+7-112,Z18+7)</f>
        <v>17</v>
      </c>
    </row>
    <row r="20" spans="1:35" x14ac:dyDescent="0.25">
      <c r="A20" s="29">
        <f t="shared" si="3"/>
        <v>44942</v>
      </c>
      <c r="B20" s="1">
        <f t="shared" si="4"/>
        <v>71</v>
      </c>
      <c r="C20" s="1">
        <f t="shared" si="5"/>
        <v>10</v>
      </c>
      <c r="D20" s="34" t="s">
        <v>137</v>
      </c>
      <c r="E20" s="1" t="s">
        <v>139</v>
      </c>
      <c r="Y20">
        <f t="shared" si="6"/>
        <v>17</v>
      </c>
      <c r="Z20">
        <f t="shared" si="7"/>
        <v>24</v>
      </c>
      <c r="AA20" s="38">
        <v>0</v>
      </c>
      <c r="AB20">
        <v>17</v>
      </c>
      <c r="AC20">
        <v>1</v>
      </c>
    </row>
    <row r="21" spans="1:35" x14ac:dyDescent="0.25">
      <c r="A21" s="29">
        <f t="shared" si="3"/>
        <v>44949</v>
      </c>
      <c r="B21" s="1">
        <f t="shared" si="4"/>
        <v>71</v>
      </c>
      <c r="C21" s="1">
        <f t="shared" si="5"/>
        <v>11</v>
      </c>
      <c r="E21" s="1" t="s">
        <v>139</v>
      </c>
      <c r="Y21">
        <f t="shared" si="6"/>
        <v>17</v>
      </c>
      <c r="Z21">
        <f t="shared" si="7"/>
        <v>31</v>
      </c>
      <c r="AB21">
        <f>IF(AC20+7&gt;112,AB20+1,AB20)</f>
        <v>17</v>
      </c>
      <c r="AC21">
        <f>IF(AC20+7&gt;112,AC20+7-112,AC20+7)</f>
        <v>8</v>
      </c>
    </row>
    <row r="22" spans="1:35" x14ac:dyDescent="0.25">
      <c r="A22" s="29">
        <f t="shared" si="3"/>
        <v>44956</v>
      </c>
      <c r="B22" s="1">
        <f t="shared" si="4"/>
        <v>71</v>
      </c>
      <c r="C22" s="1">
        <f t="shared" si="5"/>
        <v>12</v>
      </c>
      <c r="D22" s="34" t="s">
        <v>152</v>
      </c>
      <c r="E22" s="1" t="s">
        <v>139</v>
      </c>
      <c r="Y22">
        <f t="shared" si="6"/>
        <v>17</v>
      </c>
      <c r="Z22">
        <f t="shared" si="7"/>
        <v>38</v>
      </c>
      <c r="AB22">
        <f t="shared" ref="AB22:AB26" si="8">IF(AC21+7&gt;112,AB21+1,AB21)</f>
        <v>17</v>
      </c>
      <c r="AC22">
        <f t="shared" ref="AC22:AC26" si="9">IF(AC21+7&gt;112,AC21+7-112,AC21+7)</f>
        <v>15</v>
      </c>
      <c r="AG22" s="38">
        <v>0</v>
      </c>
      <c r="AH22">
        <v>17</v>
      </c>
      <c r="AI22">
        <v>6</v>
      </c>
    </row>
    <row r="23" spans="1:35" x14ac:dyDescent="0.25">
      <c r="A23" s="29">
        <f t="shared" si="3"/>
        <v>44963</v>
      </c>
      <c r="B23" s="1">
        <f t="shared" si="4"/>
        <v>71</v>
      </c>
      <c r="C23" s="1">
        <f t="shared" si="5"/>
        <v>13</v>
      </c>
      <c r="E23" s="1" t="s">
        <v>139</v>
      </c>
      <c r="Y23">
        <f t="shared" ref="Y23:Y86" si="10">IF(Z22+7&gt;112,Y22+1,Y22)</f>
        <v>17</v>
      </c>
      <c r="Z23">
        <f t="shared" ref="Z23:Z86" si="11">IF(Z22+7&gt;112,Z22+7-112,Z22+7)</f>
        <v>45</v>
      </c>
      <c r="AB23">
        <f t="shared" si="8"/>
        <v>17</v>
      </c>
      <c r="AC23">
        <f t="shared" si="9"/>
        <v>22</v>
      </c>
      <c r="AH23">
        <f>IF(AI22+7&gt;112,AH22+1,AH22)</f>
        <v>17</v>
      </c>
      <c r="AI23">
        <f>IF(AI22+7&gt;112,AI22+7-112,AI22+7)</f>
        <v>13</v>
      </c>
    </row>
    <row r="24" spans="1:35" x14ac:dyDescent="0.25">
      <c r="A24" s="29">
        <f t="shared" si="3"/>
        <v>44970</v>
      </c>
      <c r="B24" s="1">
        <f t="shared" si="4"/>
        <v>71</v>
      </c>
      <c r="C24" s="1">
        <f t="shared" si="5"/>
        <v>14</v>
      </c>
      <c r="E24" s="1" t="s">
        <v>139</v>
      </c>
      <c r="Y24">
        <f t="shared" si="10"/>
        <v>17</v>
      </c>
      <c r="Z24">
        <f t="shared" si="11"/>
        <v>52</v>
      </c>
      <c r="AB24">
        <f t="shared" si="8"/>
        <v>17</v>
      </c>
      <c r="AC24">
        <f t="shared" si="9"/>
        <v>29</v>
      </c>
      <c r="AH24">
        <f t="shared" ref="AH24:AH32" si="12">IF(AI23+7&gt;112,AH23+1,AH23)</f>
        <v>17</v>
      </c>
      <c r="AI24">
        <f t="shared" ref="AI24:AI87" si="13">IF(AI23+7&gt;112,AI23+7-112,AI23+7)</f>
        <v>20</v>
      </c>
    </row>
    <row r="25" spans="1:35" x14ac:dyDescent="0.25">
      <c r="A25" s="29">
        <f t="shared" si="3"/>
        <v>44977</v>
      </c>
      <c r="B25" s="1">
        <f t="shared" si="4"/>
        <v>71</v>
      </c>
      <c r="C25" s="1">
        <f t="shared" si="5"/>
        <v>15</v>
      </c>
      <c r="E25" s="1" t="s">
        <v>139</v>
      </c>
      <c r="Y25">
        <f t="shared" si="10"/>
        <v>17</v>
      </c>
      <c r="Z25">
        <f t="shared" si="11"/>
        <v>59</v>
      </c>
      <c r="AB25">
        <f t="shared" si="8"/>
        <v>17</v>
      </c>
      <c r="AC25">
        <f t="shared" si="9"/>
        <v>36</v>
      </c>
      <c r="AH25">
        <f t="shared" si="12"/>
        <v>17</v>
      </c>
      <c r="AI25">
        <f t="shared" si="13"/>
        <v>27</v>
      </c>
    </row>
    <row r="26" spans="1:35" x14ac:dyDescent="0.25">
      <c r="A26" s="29">
        <f t="shared" si="3"/>
        <v>44984</v>
      </c>
      <c r="B26" s="1">
        <f t="shared" si="4"/>
        <v>71</v>
      </c>
      <c r="C26" s="1">
        <f t="shared" si="5"/>
        <v>16</v>
      </c>
      <c r="E26" s="1" t="s">
        <v>139</v>
      </c>
      <c r="Y26">
        <f t="shared" si="10"/>
        <v>17</v>
      </c>
      <c r="Z26">
        <f t="shared" si="11"/>
        <v>66</v>
      </c>
      <c r="AB26">
        <f t="shared" si="8"/>
        <v>17</v>
      </c>
      <c r="AC26">
        <f t="shared" si="9"/>
        <v>43</v>
      </c>
      <c r="AH26">
        <f t="shared" si="12"/>
        <v>17</v>
      </c>
      <c r="AI26">
        <f t="shared" si="13"/>
        <v>34</v>
      </c>
    </row>
    <row r="27" spans="1:35" x14ac:dyDescent="0.25">
      <c r="A27" s="29">
        <f t="shared" si="3"/>
        <v>44991</v>
      </c>
      <c r="B27" s="1">
        <f t="shared" si="4"/>
        <v>72</v>
      </c>
      <c r="C27" s="1">
        <f t="shared" si="5"/>
        <v>1</v>
      </c>
      <c r="E27" s="1" t="s">
        <v>139</v>
      </c>
      <c r="Y27">
        <f t="shared" si="10"/>
        <v>17</v>
      </c>
      <c r="Z27">
        <f t="shared" si="11"/>
        <v>73</v>
      </c>
      <c r="AB27">
        <f t="shared" ref="AB27:AB90" si="14">IF(AC26+7&gt;112,AB26+1,AB26)</f>
        <v>17</v>
      </c>
      <c r="AC27">
        <f t="shared" ref="AC27:AC90" si="15">IF(AC26+7&gt;112,AC26+7-112,AC26+7)</f>
        <v>50</v>
      </c>
      <c r="AH27">
        <f t="shared" si="12"/>
        <v>17</v>
      </c>
      <c r="AI27">
        <f t="shared" si="13"/>
        <v>41</v>
      </c>
    </row>
    <row r="28" spans="1:35" x14ac:dyDescent="0.25">
      <c r="A28" s="29">
        <f t="shared" si="3"/>
        <v>44998</v>
      </c>
      <c r="B28" s="1">
        <f t="shared" si="4"/>
        <v>72</v>
      </c>
      <c r="C28" s="1">
        <f t="shared" si="5"/>
        <v>2</v>
      </c>
      <c r="E28" s="1" t="s">
        <v>139</v>
      </c>
      <c r="Y28">
        <f t="shared" si="10"/>
        <v>17</v>
      </c>
      <c r="Z28">
        <f t="shared" si="11"/>
        <v>80</v>
      </c>
      <c r="AB28">
        <f t="shared" si="14"/>
        <v>17</v>
      </c>
      <c r="AC28">
        <f t="shared" si="15"/>
        <v>57</v>
      </c>
      <c r="AH28">
        <f t="shared" si="12"/>
        <v>17</v>
      </c>
      <c r="AI28">
        <f t="shared" si="13"/>
        <v>48</v>
      </c>
    </row>
    <row r="29" spans="1:35" x14ac:dyDescent="0.25">
      <c r="A29" s="29">
        <f t="shared" si="3"/>
        <v>45005</v>
      </c>
      <c r="B29" s="1">
        <f t="shared" si="4"/>
        <v>72</v>
      </c>
      <c r="C29" s="1">
        <f t="shared" si="5"/>
        <v>3</v>
      </c>
      <c r="E29" s="1" t="s">
        <v>139</v>
      </c>
      <c r="Y29">
        <f t="shared" si="10"/>
        <v>17</v>
      </c>
      <c r="Z29">
        <f t="shared" si="11"/>
        <v>87</v>
      </c>
      <c r="AB29">
        <f t="shared" si="14"/>
        <v>17</v>
      </c>
      <c r="AC29">
        <f t="shared" si="15"/>
        <v>64</v>
      </c>
      <c r="AH29">
        <f t="shared" si="12"/>
        <v>17</v>
      </c>
      <c r="AI29">
        <f t="shared" si="13"/>
        <v>55</v>
      </c>
    </row>
    <row r="30" spans="1:35" x14ac:dyDescent="0.25">
      <c r="A30" s="29">
        <f t="shared" si="3"/>
        <v>45012</v>
      </c>
      <c r="B30" s="1">
        <f t="shared" si="4"/>
        <v>72</v>
      </c>
      <c r="C30" s="1">
        <f t="shared" si="5"/>
        <v>4</v>
      </c>
      <c r="D30" s="34" t="s">
        <v>144</v>
      </c>
      <c r="E30" s="1" t="s">
        <v>139</v>
      </c>
      <c r="Y30">
        <f t="shared" si="10"/>
        <v>17</v>
      </c>
      <c r="Z30">
        <f t="shared" si="11"/>
        <v>94</v>
      </c>
      <c r="AB30">
        <f t="shared" si="14"/>
        <v>17</v>
      </c>
      <c r="AC30">
        <f t="shared" si="15"/>
        <v>71</v>
      </c>
      <c r="AD30" s="38">
        <v>0</v>
      </c>
      <c r="AE30">
        <v>17</v>
      </c>
      <c r="AF30">
        <v>4</v>
      </c>
      <c r="AH30">
        <f t="shared" si="12"/>
        <v>17</v>
      </c>
      <c r="AI30">
        <f t="shared" si="13"/>
        <v>62</v>
      </c>
    </row>
    <row r="31" spans="1:35" x14ac:dyDescent="0.25">
      <c r="A31" s="29">
        <f t="shared" si="3"/>
        <v>45019</v>
      </c>
      <c r="B31" s="1">
        <f t="shared" si="4"/>
        <v>72</v>
      </c>
      <c r="C31" s="1">
        <f t="shared" si="5"/>
        <v>5</v>
      </c>
      <c r="E31" s="1" t="s">
        <v>139</v>
      </c>
      <c r="Y31">
        <f t="shared" si="10"/>
        <v>17</v>
      </c>
      <c r="Z31">
        <f t="shared" si="11"/>
        <v>101</v>
      </c>
      <c r="AB31">
        <f t="shared" si="14"/>
        <v>17</v>
      </c>
      <c r="AC31">
        <f t="shared" si="15"/>
        <v>78</v>
      </c>
      <c r="AE31">
        <f t="shared" ref="AE31" si="16">IF(AF30+7&gt;112,AE30+1,AE30)</f>
        <v>17</v>
      </c>
      <c r="AF31">
        <f t="shared" ref="AF31" si="17">IF(AF30+7&gt;112,AF30+7-112,AF30+7)</f>
        <v>11</v>
      </c>
      <c r="AH31">
        <f t="shared" si="12"/>
        <v>17</v>
      </c>
      <c r="AI31">
        <f t="shared" si="13"/>
        <v>69</v>
      </c>
    </row>
    <row r="32" spans="1:35" x14ac:dyDescent="0.25">
      <c r="A32" s="29">
        <f t="shared" si="3"/>
        <v>45026</v>
      </c>
      <c r="B32" s="1">
        <f t="shared" si="4"/>
        <v>72</v>
      </c>
      <c r="C32" s="1">
        <f t="shared" si="5"/>
        <v>6</v>
      </c>
      <c r="E32" s="1" t="s">
        <v>139</v>
      </c>
      <c r="Y32">
        <f t="shared" si="10"/>
        <v>17</v>
      </c>
      <c r="Z32">
        <f t="shared" si="11"/>
        <v>108</v>
      </c>
      <c r="AB32">
        <f t="shared" si="14"/>
        <v>17</v>
      </c>
      <c r="AC32">
        <f t="shared" si="15"/>
        <v>85</v>
      </c>
      <c r="AE32">
        <f t="shared" ref="AE32:AE95" si="18">IF(AF31+7&gt;112,AE31+1,AE31)</f>
        <v>17</v>
      </c>
      <c r="AF32">
        <f t="shared" ref="AF32:AF95" si="19">IF(AF31+7&gt;112,AF31+7-112,AF31+7)</f>
        <v>18</v>
      </c>
      <c r="AH32">
        <f t="shared" si="12"/>
        <v>17</v>
      </c>
      <c r="AI32">
        <f t="shared" si="13"/>
        <v>76</v>
      </c>
    </row>
    <row r="33" spans="1:35" x14ac:dyDescent="0.25">
      <c r="A33" s="29">
        <f t="shared" si="3"/>
        <v>45033</v>
      </c>
      <c r="B33" s="1">
        <f t="shared" si="4"/>
        <v>72</v>
      </c>
      <c r="C33" s="1">
        <f t="shared" si="5"/>
        <v>7</v>
      </c>
      <c r="E33" s="1" t="s">
        <v>139</v>
      </c>
      <c r="Y33">
        <f t="shared" si="10"/>
        <v>18</v>
      </c>
      <c r="Z33">
        <f t="shared" si="11"/>
        <v>3</v>
      </c>
      <c r="AB33">
        <f t="shared" si="14"/>
        <v>17</v>
      </c>
      <c r="AC33">
        <f t="shared" si="15"/>
        <v>92</v>
      </c>
      <c r="AE33">
        <f t="shared" si="18"/>
        <v>17</v>
      </c>
      <c r="AF33">
        <f t="shared" si="19"/>
        <v>25</v>
      </c>
      <c r="AH33">
        <f t="shared" ref="AH33:AH96" si="20">IF(AI32+7&gt;112,AH32+1,AH32)</f>
        <v>17</v>
      </c>
      <c r="AI33">
        <f t="shared" si="13"/>
        <v>83</v>
      </c>
    </row>
    <row r="34" spans="1:35" x14ac:dyDescent="0.25">
      <c r="A34" s="29">
        <f t="shared" si="3"/>
        <v>45040</v>
      </c>
      <c r="B34" s="1">
        <f t="shared" si="4"/>
        <v>72</v>
      </c>
      <c r="C34" s="1">
        <f t="shared" si="5"/>
        <v>8</v>
      </c>
      <c r="E34" s="1" t="s">
        <v>139</v>
      </c>
      <c r="Y34">
        <f t="shared" si="10"/>
        <v>18</v>
      </c>
      <c r="Z34">
        <f t="shared" si="11"/>
        <v>10</v>
      </c>
      <c r="AB34">
        <f t="shared" si="14"/>
        <v>17</v>
      </c>
      <c r="AC34">
        <f t="shared" si="15"/>
        <v>99</v>
      </c>
      <c r="AE34">
        <f t="shared" si="18"/>
        <v>17</v>
      </c>
      <c r="AF34">
        <f t="shared" si="19"/>
        <v>32</v>
      </c>
      <c r="AH34">
        <f t="shared" si="20"/>
        <v>17</v>
      </c>
      <c r="AI34">
        <f t="shared" si="13"/>
        <v>90</v>
      </c>
    </row>
    <row r="35" spans="1:35" x14ac:dyDescent="0.25">
      <c r="A35" s="29">
        <f t="shared" si="3"/>
        <v>45047</v>
      </c>
      <c r="B35" s="1">
        <f t="shared" si="4"/>
        <v>72</v>
      </c>
      <c r="C35" s="1">
        <f t="shared" si="5"/>
        <v>9</v>
      </c>
      <c r="E35" s="1" t="s">
        <v>139</v>
      </c>
      <c r="Y35">
        <f t="shared" si="10"/>
        <v>18</v>
      </c>
      <c r="Z35">
        <f t="shared" si="11"/>
        <v>17</v>
      </c>
      <c r="AB35">
        <f t="shared" si="14"/>
        <v>17</v>
      </c>
      <c r="AC35">
        <f t="shared" si="15"/>
        <v>106</v>
      </c>
      <c r="AE35">
        <f t="shared" si="18"/>
        <v>17</v>
      </c>
      <c r="AF35">
        <f t="shared" si="19"/>
        <v>39</v>
      </c>
      <c r="AH35">
        <f t="shared" si="20"/>
        <v>17</v>
      </c>
      <c r="AI35">
        <f t="shared" si="13"/>
        <v>97</v>
      </c>
    </row>
    <row r="36" spans="1:35" x14ac:dyDescent="0.25">
      <c r="A36" s="29">
        <f t="shared" si="3"/>
        <v>45054</v>
      </c>
      <c r="B36" s="1">
        <f t="shared" si="4"/>
        <v>72</v>
      </c>
      <c r="C36" s="1">
        <f t="shared" si="5"/>
        <v>10</v>
      </c>
      <c r="E36" s="1" t="s">
        <v>139</v>
      </c>
      <c r="Y36">
        <f t="shared" si="10"/>
        <v>18</v>
      </c>
      <c r="Z36">
        <f t="shared" si="11"/>
        <v>24</v>
      </c>
      <c r="AB36">
        <f t="shared" si="14"/>
        <v>18</v>
      </c>
      <c r="AC36">
        <f t="shared" si="15"/>
        <v>1</v>
      </c>
      <c r="AE36">
        <f t="shared" si="18"/>
        <v>17</v>
      </c>
      <c r="AF36">
        <f t="shared" si="19"/>
        <v>46</v>
      </c>
      <c r="AH36">
        <f t="shared" si="20"/>
        <v>17</v>
      </c>
      <c r="AI36">
        <f t="shared" si="13"/>
        <v>104</v>
      </c>
    </row>
    <row r="37" spans="1:35" x14ac:dyDescent="0.25">
      <c r="A37" s="29">
        <f t="shared" si="3"/>
        <v>45061</v>
      </c>
      <c r="B37" s="1">
        <f t="shared" si="4"/>
        <v>72</v>
      </c>
      <c r="C37" s="1">
        <f t="shared" si="5"/>
        <v>11</v>
      </c>
      <c r="E37" s="1" t="s">
        <v>139</v>
      </c>
      <c r="Y37">
        <f t="shared" si="10"/>
        <v>18</v>
      </c>
      <c r="Z37">
        <f t="shared" si="11"/>
        <v>31</v>
      </c>
      <c r="AB37">
        <f t="shared" si="14"/>
        <v>18</v>
      </c>
      <c r="AC37">
        <f t="shared" si="15"/>
        <v>8</v>
      </c>
      <c r="AE37">
        <f t="shared" si="18"/>
        <v>17</v>
      </c>
      <c r="AF37">
        <f t="shared" si="19"/>
        <v>53</v>
      </c>
      <c r="AH37">
        <f t="shared" si="20"/>
        <v>17</v>
      </c>
      <c r="AI37">
        <f t="shared" si="13"/>
        <v>111</v>
      </c>
    </row>
    <row r="38" spans="1:35" x14ac:dyDescent="0.25">
      <c r="A38" s="29">
        <f t="shared" si="3"/>
        <v>45068</v>
      </c>
      <c r="B38" s="1">
        <f t="shared" si="4"/>
        <v>72</v>
      </c>
      <c r="C38" s="1">
        <f t="shared" si="5"/>
        <v>12</v>
      </c>
      <c r="E38" s="1" t="s">
        <v>139</v>
      </c>
      <c r="Y38">
        <f t="shared" si="10"/>
        <v>18</v>
      </c>
      <c r="Z38">
        <f t="shared" si="11"/>
        <v>38</v>
      </c>
      <c r="AB38">
        <f t="shared" si="14"/>
        <v>18</v>
      </c>
      <c r="AC38">
        <f t="shared" si="15"/>
        <v>15</v>
      </c>
      <c r="AE38">
        <f t="shared" si="18"/>
        <v>17</v>
      </c>
      <c r="AF38">
        <f t="shared" si="19"/>
        <v>60</v>
      </c>
      <c r="AH38">
        <f t="shared" si="20"/>
        <v>18</v>
      </c>
      <c r="AI38">
        <f t="shared" si="13"/>
        <v>6</v>
      </c>
    </row>
    <row r="39" spans="1:35" x14ac:dyDescent="0.25">
      <c r="A39" s="29">
        <f t="shared" si="3"/>
        <v>45075</v>
      </c>
      <c r="B39" s="1">
        <f t="shared" si="4"/>
        <v>72</v>
      </c>
      <c r="C39" s="1">
        <f t="shared" si="5"/>
        <v>13</v>
      </c>
      <c r="E39" s="1" t="s">
        <v>139</v>
      </c>
      <c r="Y39">
        <f t="shared" si="10"/>
        <v>18</v>
      </c>
      <c r="Z39">
        <f t="shared" si="11"/>
        <v>45</v>
      </c>
      <c r="AB39">
        <f t="shared" si="14"/>
        <v>18</v>
      </c>
      <c r="AC39">
        <f t="shared" si="15"/>
        <v>22</v>
      </c>
      <c r="AE39">
        <f t="shared" si="18"/>
        <v>17</v>
      </c>
      <c r="AF39">
        <f t="shared" si="19"/>
        <v>67</v>
      </c>
      <c r="AH39">
        <f t="shared" si="20"/>
        <v>18</v>
      </c>
      <c r="AI39">
        <f t="shared" si="13"/>
        <v>13</v>
      </c>
    </row>
    <row r="40" spans="1:35" x14ac:dyDescent="0.25">
      <c r="A40" s="29">
        <f t="shared" si="3"/>
        <v>45082</v>
      </c>
      <c r="B40" s="1">
        <f t="shared" si="4"/>
        <v>72</v>
      </c>
      <c r="C40" s="1">
        <f t="shared" si="5"/>
        <v>14</v>
      </c>
      <c r="E40" s="1" t="s">
        <v>139</v>
      </c>
      <c r="Y40">
        <f t="shared" si="10"/>
        <v>18</v>
      </c>
      <c r="Z40">
        <f t="shared" si="11"/>
        <v>52</v>
      </c>
      <c r="AB40">
        <f t="shared" si="14"/>
        <v>18</v>
      </c>
      <c r="AC40">
        <f t="shared" si="15"/>
        <v>29</v>
      </c>
      <c r="AE40">
        <f t="shared" si="18"/>
        <v>17</v>
      </c>
      <c r="AF40">
        <f t="shared" si="19"/>
        <v>74</v>
      </c>
      <c r="AH40">
        <f t="shared" si="20"/>
        <v>18</v>
      </c>
      <c r="AI40">
        <f t="shared" si="13"/>
        <v>20</v>
      </c>
    </row>
    <row r="41" spans="1:35" x14ac:dyDescent="0.25">
      <c r="A41" s="29">
        <f t="shared" si="3"/>
        <v>45089</v>
      </c>
      <c r="B41" s="1">
        <f t="shared" si="4"/>
        <v>72</v>
      </c>
      <c r="C41" s="1">
        <f t="shared" si="5"/>
        <v>15</v>
      </c>
      <c r="D41" s="34" t="s">
        <v>140</v>
      </c>
      <c r="E41" s="1" t="s">
        <v>64</v>
      </c>
      <c r="Y41">
        <f t="shared" si="10"/>
        <v>18</v>
      </c>
      <c r="Z41">
        <f t="shared" si="11"/>
        <v>59</v>
      </c>
      <c r="AB41">
        <f t="shared" si="14"/>
        <v>18</v>
      </c>
      <c r="AC41">
        <f t="shared" si="15"/>
        <v>36</v>
      </c>
      <c r="AE41">
        <f t="shared" si="18"/>
        <v>17</v>
      </c>
      <c r="AF41">
        <f t="shared" si="19"/>
        <v>81</v>
      </c>
      <c r="AH41">
        <f t="shared" si="20"/>
        <v>18</v>
      </c>
      <c r="AI41">
        <f t="shared" si="13"/>
        <v>27</v>
      </c>
    </row>
    <row r="42" spans="1:35" x14ac:dyDescent="0.25">
      <c r="A42" s="29">
        <f t="shared" si="3"/>
        <v>45096</v>
      </c>
      <c r="B42" s="1">
        <f t="shared" si="4"/>
        <v>72</v>
      </c>
      <c r="C42" s="1">
        <f t="shared" si="5"/>
        <v>16</v>
      </c>
      <c r="E42" s="1" t="s">
        <v>64</v>
      </c>
      <c r="Y42">
        <f t="shared" si="10"/>
        <v>18</v>
      </c>
      <c r="Z42">
        <f t="shared" si="11"/>
        <v>66</v>
      </c>
      <c r="AB42">
        <f t="shared" si="14"/>
        <v>18</v>
      </c>
      <c r="AC42">
        <f t="shared" si="15"/>
        <v>43</v>
      </c>
      <c r="AE42">
        <f t="shared" si="18"/>
        <v>17</v>
      </c>
      <c r="AF42">
        <f t="shared" si="19"/>
        <v>88</v>
      </c>
      <c r="AH42">
        <f t="shared" si="20"/>
        <v>18</v>
      </c>
      <c r="AI42">
        <f t="shared" si="13"/>
        <v>34</v>
      </c>
    </row>
    <row r="43" spans="1:35" x14ac:dyDescent="0.25">
      <c r="A43" s="29">
        <f t="shared" si="3"/>
        <v>45103</v>
      </c>
      <c r="B43" s="1">
        <f t="shared" si="4"/>
        <v>73</v>
      </c>
      <c r="C43" s="1">
        <f t="shared" si="5"/>
        <v>1</v>
      </c>
      <c r="E43" s="1" t="s">
        <v>64</v>
      </c>
      <c r="Y43">
        <f t="shared" si="10"/>
        <v>18</v>
      </c>
      <c r="Z43">
        <f t="shared" si="11"/>
        <v>73</v>
      </c>
      <c r="AB43">
        <f t="shared" si="14"/>
        <v>18</v>
      </c>
      <c r="AC43">
        <f t="shared" si="15"/>
        <v>50</v>
      </c>
      <c r="AE43">
        <f t="shared" si="18"/>
        <v>17</v>
      </c>
      <c r="AF43">
        <f t="shared" si="19"/>
        <v>95</v>
      </c>
      <c r="AH43">
        <f t="shared" si="20"/>
        <v>18</v>
      </c>
      <c r="AI43">
        <f t="shared" si="13"/>
        <v>41</v>
      </c>
    </row>
    <row r="44" spans="1:35" x14ac:dyDescent="0.25">
      <c r="A44" s="29">
        <f t="shared" si="3"/>
        <v>45110</v>
      </c>
      <c r="B44" s="1">
        <f t="shared" si="4"/>
        <v>73</v>
      </c>
      <c r="C44" s="1">
        <f t="shared" si="5"/>
        <v>2</v>
      </c>
      <c r="E44" s="1" t="s">
        <v>64</v>
      </c>
      <c r="Y44">
        <f t="shared" si="10"/>
        <v>18</v>
      </c>
      <c r="Z44">
        <f t="shared" si="11"/>
        <v>80</v>
      </c>
      <c r="AB44">
        <f t="shared" si="14"/>
        <v>18</v>
      </c>
      <c r="AC44">
        <f t="shared" si="15"/>
        <v>57</v>
      </c>
      <c r="AE44">
        <f t="shared" si="18"/>
        <v>17</v>
      </c>
      <c r="AF44">
        <f t="shared" si="19"/>
        <v>102</v>
      </c>
      <c r="AH44">
        <f t="shared" si="20"/>
        <v>18</v>
      </c>
      <c r="AI44">
        <f t="shared" si="13"/>
        <v>48</v>
      </c>
    </row>
    <row r="45" spans="1:35" x14ac:dyDescent="0.25">
      <c r="A45" s="29">
        <f t="shared" si="3"/>
        <v>45117</v>
      </c>
      <c r="B45" s="1">
        <f t="shared" si="4"/>
        <v>73</v>
      </c>
      <c r="C45" s="1">
        <f t="shared" si="5"/>
        <v>3</v>
      </c>
      <c r="E45" s="1" t="s">
        <v>64</v>
      </c>
      <c r="Y45">
        <f t="shared" si="10"/>
        <v>18</v>
      </c>
      <c r="Z45">
        <f t="shared" si="11"/>
        <v>87</v>
      </c>
      <c r="AB45">
        <f t="shared" si="14"/>
        <v>18</v>
      </c>
      <c r="AC45">
        <f t="shared" si="15"/>
        <v>64</v>
      </c>
      <c r="AE45">
        <f t="shared" si="18"/>
        <v>17</v>
      </c>
      <c r="AF45">
        <f t="shared" si="19"/>
        <v>109</v>
      </c>
      <c r="AH45">
        <f t="shared" si="20"/>
        <v>18</v>
      </c>
      <c r="AI45">
        <f t="shared" si="13"/>
        <v>55</v>
      </c>
    </row>
    <row r="46" spans="1:35" x14ac:dyDescent="0.25">
      <c r="A46" s="29">
        <f t="shared" si="3"/>
        <v>45124</v>
      </c>
      <c r="B46" s="1">
        <f t="shared" si="4"/>
        <v>73</v>
      </c>
      <c r="C46" s="1">
        <f t="shared" si="5"/>
        <v>4</v>
      </c>
      <c r="E46" s="1" t="s">
        <v>64</v>
      </c>
      <c r="Y46">
        <f t="shared" si="10"/>
        <v>18</v>
      </c>
      <c r="Z46">
        <f t="shared" si="11"/>
        <v>94</v>
      </c>
      <c r="AB46">
        <f t="shared" si="14"/>
        <v>18</v>
      </c>
      <c r="AC46">
        <f t="shared" si="15"/>
        <v>71</v>
      </c>
      <c r="AE46">
        <f t="shared" si="18"/>
        <v>18</v>
      </c>
      <c r="AF46">
        <f t="shared" si="19"/>
        <v>4</v>
      </c>
      <c r="AH46">
        <f t="shared" si="20"/>
        <v>18</v>
      </c>
      <c r="AI46">
        <f t="shared" si="13"/>
        <v>62</v>
      </c>
    </row>
    <row r="47" spans="1:35" x14ac:dyDescent="0.25">
      <c r="A47" s="29">
        <f t="shared" si="3"/>
        <v>45131</v>
      </c>
      <c r="B47" s="1">
        <f t="shared" si="4"/>
        <v>73</v>
      </c>
      <c r="C47" s="1">
        <f t="shared" si="5"/>
        <v>5</v>
      </c>
      <c r="E47" s="1" t="s">
        <v>64</v>
      </c>
      <c r="Y47">
        <f t="shared" si="10"/>
        <v>18</v>
      </c>
      <c r="Z47">
        <f t="shared" si="11"/>
        <v>101</v>
      </c>
      <c r="AB47">
        <f t="shared" si="14"/>
        <v>18</v>
      </c>
      <c r="AC47">
        <f t="shared" si="15"/>
        <v>78</v>
      </c>
      <c r="AE47">
        <f t="shared" si="18"/>
        <v>18</v>
      </c>
      <c r="AF47">
        <f t="shared" si="19"/>
        <v>11</v>
      </c>
      <c r="AH47">
        <f t="shared" si="20"/>
        <v>18</v>
      </c>
      <c r="AI47">
        <f t="shared" si="13"/>
        <v>69</v>
      </c>
    </row>
    <row r="48" spans="1:35" x14ac:dyDescent="0.25">
      <c r="A48" s="29">
        <f t="shared" si="3"/>
        <v>45138</v>
      </c>
      <c r="B48" s="1">
        <f t="shared" si="4"/>
        <v>73</v>
      </c>
      <c r="C48" s="1">
        <f t="shared" si="5"/>
        <v>6</v>
      </c>
      <c r="E48" s="1" t="s">
        <v>64</v>
      </c>
      <c r="Y48">
        <f t="shared" si="10"/>
        <v>18</v>
      </c>
      <c r="Z48">
        <f t="shared" si="11"/>
        <v>108</v>
      </c>
      <c r="AB48">
        <f t="shared" si="14"/>
        <v>18</v>
      </c>
      <c r="AC48">
        <f t="shared" si="15"/>
        <v>85</v>
      </c>
      <c r="AE48">
        <f t="shared" si="18"/>
        <v>18</v>
      </c>
      <c r="AF48">
        <f t="shared" si="19"/>
        <v>18</v>
      </c>
      <c r="AH48">
        <f t="shared" si="20"/>
        <v>18</v>
      </c>
      <c r="AI48">
        <f t="shared" si="13"/>
        <v>76</v>
      </c>
    </row>
    <row r="49" spans="1:35" x14ac:dyDescent="0.25">
      <c r="A49" s="29">
        <f t="shared" si="3"/>
        <v>45145</v>
      </c>
      <c r="B49" s="1">
        <f t="shared" si="4"/>
        <v>73</v>
      </c>
      <c r="C49" s="1">
        <f t="shared" si="5"/>
        <v>7</v>
      </c>
      <c r="E49" s="1" t="s">
        <v>64</v>
      </c>
      <c r="Y49">
        <f t="shared" si="10"/>
        <v>19</v>
      </c>
      <c r="Z49">
        <f t="shared" si="11"/>
        <v>3</v>
      </c>
      <c r="AB49">
        <f t="shared" si="14"/>
        <v>18</v>
      </c>
      <c r="AC49">
        <f t="shared" si="15"/>
        <v>92</v>
      </c>
      <c r="AE49">
        <f t="shared" si="18"/>
        <v>18</v>
      </c>
      <c r="AF49">
        <f t="shared" si="19"/>
        <v>25</v>
      </c>
      <c r="AH49">
        <f t="shared" si="20"/>
        <v>18</v>
      </c>
      <c r="AI49">
        <f t="shared" si="13"/>
        <v>83</v>
      </c>
    </row>
    <row r="50" spans="1:35" x14ac:dyDescent="0.25">
      <c r="A50" s="29">
        <f t="shared" si="3"/>
        <v>45152</v>
      </c>
      <c r="B50" s="1">
        <f t="shared" si="4"/>
        <v>73</v>
      </c>
      <c r="C50" s="1">
        <f t="shared" si="5"/>
        <v>8</v>
      </c>
      <c r="E50" s="1" t="s">
        <v>64</v>
      </c>
      <c r="Y50">
        <f t="shared" si="10"/>
        <v>19</v>
      </c>
      <c r="Z50">
        <f t="shared" si="11"/>
        <v>10</v>
      </c>
      <c r="AB50">
        <f t="shared" si="14"/>
        <v>18</v>
      </c>
      <c r="AC50">
        <f t="shared" si="15"/>
        <v>99</v>
      </c>
      <c r="AE50">
        <f t="shared" si="18"/>
        <v>18</v>
      </c>
      <c r="AF50">
        <f t="shared" si="19"/>
        <v>32</v>
      </c>
      <c r="AH50">
        <f t="shared" si="20"/>
        <v>18</v>
      </c>
      <c r="AI50">
        <f t="shared" si="13"/>
        <v>90</v>
      </c>
    </row>
    <row r="51" spans="1:35" x14ac:dyDescent="0.25">
      <c r="A51" s="29">
        <f t="shared" si="3"/>
        <v>45159</v>
      </c>
      <c r="B51" s="1">
        <f t="shared" si="4"/>
        <v>73</v>
      </c>
      <c r="C51" s="1">
        <f t="shared" si="5"/>
        <v>9</v>
      </c>
      <c r="E51" s="1" t="s">
        <v>64</v>
      </c>
      <c r="Y51">
        <f t="shared" si="10"/>
        <v>19</v>
      </c>
      <c r="Z51">
        <f t="shared" si="11"/>
        <v>17</v>
      </c>
      <c r="AB51">
        <f t="shared" si="14"/>
        <v>18</v>
      </c>
      <c r="AC51">
        <f t="shared" si="15"/>
        <v>106</v>
      </c>
      <c r="AE51">
        <f t="shared" si="18"/>
        <v>18</v>
      </c>
      <c r="AF51">
        <f t="shared" si="19"/>
        <v>39</v>
      </c>
      <c r="AH51">
        <f t="shared" si="20"/>
        <v>18</v>
      </c>
      <c r="AI51">
        <f t="shared" si="13"/>
        <v>97</v>
      </c>
    </row>
    <row r="52" spans="1:35" x14ac:dyDescent="0.25">
      <c r="A52" s="29">
        <f t="shared" si="3"/>
        <v>45166</v>
      </c>
      <c r="B52" s="1">
        <f t="shared" si="4"/>
        <v>73</v>
      </c>
      <c r="C52" s="1">
        <f t="shared" si="5"/>
        <v>10</v>
      </c>
      <c r="E52" s="1" t="s">
        <v>64</v>
      </c>
      <c r="Y52">
        <f t="shared" si="10"/>
        <v>19</v>
      </c>
      <c r="Z52">
        <f t="shared" si="11"/>
        <v>24</v>
      </c>
      <c r="AB52">
        <f t="shared" si="14"/>
        <v>19</v>
      </c>
      <c r="AC52">
        <f t="shared" si="15"/>
        <v>1</v>
      </c>
      <c r="AE52">
        <f t="shared" si="18"/>
        <v>18</v>
      </c>
      <c r="AF52">
        <f t="shared" si="19"/>
        <v>46</v>
      </c>
      <c r="AH52">
        <f t="shared" si="20"/>
        <v>18</v>
      </c>
      <c r="AI52">
        <f t="shared" si="13"/>
        <v>104</v>
      </c>
    </row>
    <row r="53" spans="1:35" x14ac:dyDescent="0.25">
      <c r="A53" s="29">
        <f t="shared" si="3"/>
        <v>45173</v>
      </c>
      <c r="B53" s="1">
        <f t="shared" si="4"/>
        <v>73</v>
      </c>
      <c r="C53" s="1">
        <f t="shared" si="5"/>
        <v>11</v>
      </c>
      <c r="E53" s="1" t="s">
        <v>64</v>
      </c>
      <c r="Y53">
        <f t="shared" si="10"/>
        <v>19</v>
      </c>
      <c r="Z53">
        <f t="shared" si="11"/>
        <v>31</v>
      </c>
      <c r="AB53">
        <f t="shared" si="14"/>
        <v>19</v>
      </c>
      <c r="AC53">
        <f t="shared" si="15"/>
        <v>8</v>
      </c>
      <c r="AE53">
        <f t="shared" si="18"/>
        <v>18</v>
      </c>
      <c r="AF53">
        <f t="shared" si="19"/>
        <v>53</v>
      </c>
      <c r="AH53">
        <f t="shared" si="20"/>
        <v>18</v>
      </c>
      <c r="AI53">
        <f t="shared" si="13"/>
        <v>111</v>
      </c>
    </row>
    <row r="54" spans="1:35" x14ac:dyDescent="0.25">
      <c r="A54" s="29">
        <f t="shared" si="3"/>
        <v>45180</v>
      </c>
      <c r="B54" s="1">
        <f t="shared" si="4"/>
        <v>73</v>
      </c>
      <c r="C54" s="1">
        <f t="shared" si="5"/>
        <v>12</v>
      </c>
      <c r="E54" s="1" t="s">
        <v>64</v>
      </c>
      <c r="Y54">
        <f t="shared" si="10"/>
        <v>19</v>
      </c>
      <c r="Z54">
        <f t="shared" si="11"/>
        <v>38</v>
      </c>
      <c r="AB54">
        <f t="shared" si="14"/>
        <v>19</v>
      </c>
      <c r="AC54">
        <f t="shared" si="15"/>
        <v>15</v>
      </c>
      <c r="AE54">
        <f t="shared" si="18"/>
        <v>18</v>
      </c>
      <c r="AF54">
        <f t="shared" si="19"/>
        <v>60</v>
      </c>
      <c r="AH54">
        <f t="shared" si="20"/>
        <v>19</v>
      </c>
      <c r="AI54">
        <f t="shared" si="13"/>
        <v>6</v>
      </c>
    </row>
    <row r="55" spans="1:35" x14ac:dyDescent="0.25">
      <c r="A55" s="29">
        <f t="shared" si="3"/>
        <v>45187</v>
      </c>
      <c r="B55" s="1">
        <f t="shared" si="4"/>
        <v>73</v>
      </c>
      <c r="C55" s="1">
        <f t="shared" si="5"/>
        <v>13</v>
      </c>
      <c r="E55" s="1" t="s">
        <v>64</v>
      </c>
      <c r="Y55">
        <f t="shared" si="10"/>
        <v>19</v>
      </c>
      <c r="Z55">
        <f t="shared" si="11"/>
        <v>45</v>
      </c>
      <c r="AB55">
        <f t="shared" si="14"/>
        <v>19</v>
      </c>
      <c r="AC55">
        <f t="shared" si="15"/>
        <v>22</v>
      </c>
      <c r="AE55">
        <f t="shared" si="18"/>
        <v>18</v>
      </c>
      <c r="AF55">
        <f t="shared" si="19"/>
        <v>67</v>
      </c>
      <c r="AH55">
        <f t="shared" si="20"/>
        <v>19</v>
      </c>
      <c r="AI55">
        <f t="shared" si="13"/>
        <v>13</v>
      </c>
    </row>
    <row r="56" spans="1:35" x14ac:dyDescent="0.25">
      <c r="A56" s="29">
        <f t="shared" si="3"/>
        <v>45194</v>
      </c>
      <c r="B56" s="1">
        <f t="shared" si="4"/>
        <v>73</v>
      </c>
      <c r="C56" s="1">
        <f t="shared" si="5"/>
        <v>14</v>
      </c>
      <c r="E56" s="1" t="s">
        <v>64</v>
      </c>
      <c r="Y56">
        <f t="shared" si="10"/>
        <v>19</v>
      </c>
      <c r="Z56">
        <f t="shared" si="11"/>
        <v>52</v>
      </c>
      <c r="AB56">
        <f t="shared" si="14"/>
        <v>19</v>
      </c>
      <c r="AC56">
        <f t="shared" si="15"/>
        <v>29</v>
      </c>
      <c r="AE56">
        <f t="shared" si="18"/>
        <v>18</v>
      </c>
      <c r="AF56">
        <f t="shared" si="19"/>
        <v>74</v>
      </c>
      <c r="AH56">
        <f t="shared" si="20"/>
        <v>19</v>
      </c>
      <c r="AI56">
        <f t="shared" si="13"/>
        <v>20</v>
      </c>
    </row>
    <row r="57" spans="1:35" x14ac:dyDescent="0.25">
      <c r="A57" s="29">
        <f t="shared" si="3"/>
        <v>45201</v>
      </c>
      <c r="B57" s="1">
        <f t="shared" si="4"/>
        <v>73</v>
      </c>
      <c r="C57" s="1">
        <f t="shared" si="5"/>
        <v>15</v>
      </c>
      <c r="E57" s="1" t="s">
        <v>64</v>
      </c>
      <c r="Y57">
        <f t="shared" si="10"/>
        <v>19</v>
      </c>
      <c r="Z57">
        <f t="shared" si="11"/>
        <v>59</v>
      </c>
      <c r="AB57">
        <f t="shared" si="14"/>
        <v>19</v>
      </c>
      <c r="AC57">
        <f t="shared" si="15"/>
        <v>36</v>
      </c>
      <c r="AE57">
        <f t="shared" si="18"/>
        <v>18</v>
      </c>
      <c r="AF57">
        <f t="shared" si="19"/>
        <v>81</v>
      </c>
      <c r="AH57">
        <f t="shared" si="20"/>
        <v>19</v>
      </c>
      <c r="AI57">
        <f t="shared" si="13"/>
        <v>27</v>
      </c>
    </row>
    <row r="58" spans="1:35" x14ac:dyDescent="0.25">
      <c r="A58" s="29">
        <f t="shared" si="3"/>
        <v>45208</v>
      </c>
      <c r="B58" s="1">
        <f t="shared" si="4"/>
        <v>73</v>
      </c>
      <c r="C58" s="1">
        <f t="shared" si="5"/>
        <v>16</v>
      </c>
      <c r="E58" s="1" t="s">
        <v>64</v>
      </c>
      <c r="Y58">
        <f t="shared" si="10"/>
        <v>19</v>
      </c>
      <c r="Z58">
        <f t="shared" si="11"/>
        <v>66</v>
      </c>
      <c r="AB58">
        <f t="shared" si="14"/>
        <v>19</v>
      </c>
      <c r="AC58">
        <f t="shared" si="15"/>
        <v>43</v>
      </c>
      <c r="AE58">
        <f t="shared" si="18"/>
        <v>18</v>
      </c>
      <c r="AF58">
        <f t="shared" si="19"/>
        <v>88</v>
      </c>
      <c r="AH58">
        <f t="shared" si="20"/>
        <v>19</v>
      </c>
      <c r="AI58">
        <f t="shared" si="13"/>
        <v>34</v>
      </c>
    </row>
    <row r="59" spans="1:35" x14ac:dyDescent="0.25">
      <c r="A59" s="29">
        <f t="shared" si="3"/>
        <v>45215</v>
      </c>
      <c r="B59" s="1">
        <f t="shared" si="4"/>
        <v>74</v>
      </c>
      <c r="C59" s="1">
        <f t="shared" si="5"/>
        <v>1</v>
      </c>
      <c r="E59" s="1" t="s">
        <v>64</v>
      </c>
      <c r="Y59">
        <f t="shared" si="10"/>
        <v>19</v>
      </c>
      <c r="Z59">
        <f t="shared" si="11"/>
        <v>73</v>
      </c>
      <c r="AB59">
        <f t="shared" si="14"/>
        <v>19</v>
      </c>
      <c r="AC59">
        <f t="shared" si="15"/>
        <v>50</v>
      </c>
      <c r="AE59">
        <f t="shared" si="18"/>
        <v>18</v>
      </c>
      <c r="AF59">
        <f t="shared" si="19"/>
        <v>95</v>
      </c>
      <c r="AH59">
        <f t="shared" si="20"/>
        <v>19</v>
      </c>
      <c r="AI59">
        <f t="shared" si="13"/>
        <v>41</v>
      </c>
    </row>
    <row r="60" spans="1:35" x14ac:dyDescent="0.25">
      <c r="A60" s="29">
        <f t="shared" si="3"/>
        <v>45222</v>
      </c>
      <c r="B60" s="1">
        <f t="shared" si="4"/>
        <v>74</v>
      </c>
      <c r="C60" s="1">
        <f t="shared" si="5"/>
        <v>2</v>
      </c>
      <c r="E60" s="1" t="s">
        <v>64</v>
      </c>
      <c r="Y60">
        <f t="shared" si="10"/>
        <v>19</v>
      </c>
      <c r="Z60">
        <f t="shared" si="11"/>
        <v>80</v>
      </c>
      <c r="AB60">
        <f t="shared" si="14"/>
        <v>19</v>
      </c>
      <c r="AC60">
        <f t="shared" si="15"/>
        <v>57</v>
      </c>
      <c r="AE60">
        <f t="shared" si="18"/>
        <v>18</v>
      </c>
      <c r="AF60">
        <f t="shared" si="19"/>
        <v>102</v>
      </c>
      <c r="AH60">
        <f t="shared" si="20"/>
        <v>19</v>
      </c>
      <c r="AI60">
        <f t="shared" si="13"/>
        <v>48</v>
      </c>
    </row>
    <row r="61" spans="1:35" x14ac:dyDescent="0.25">
      <c r="A61" s="29">
        <f t="shared" si="3"/>
        <v>45229</v>
      </c>
      <c r="B61" s="1">
        <f t="shared" si="4"/>
        <v>74</v>
      </c>
      <c r="C61" s="1">
        <f t="shared" si="5"/>
        <v>3</v>
      </c>
      <c r="E61" s="1" t="s">
        <v>64</v>
      </c>
      <c r="Y61">
        <f t="shared" si="10"/>
        <v>19</v>
      </c>
      <c r="Z61">
        <f t="shared" si="11"/>
        <v>87</v>
      </c>
      <c r="AB61">
        <f t="shared" si="14"/>
        <v>19</v>
      </c>
      <c r="AC61">
        <f t="shared" si="15"/>
        <v>64</v>
      </c>
      <c r="AE61">
        <f t="shared" si="18"/>
        <v>18</v>
      </c>
      <c r="AF61">
        <f t="shared" si="19"/>
        <v>109</v>
      </c>
      <c r="AH61">
        <f t="shared" si="20"/>
        <v>19</v>
      </c>
      <c r="AI61">
        <f t="shared" si="13"/>
        <v>55</v>
      </c>
    </row>
    <row r="62" spans="1:35" x14ac:dyDescent="0.25">
      <c r="A62" s="29">
        <f t="shared" si="3"/>
        <v>45236</v>
      </c>
      <c r="B62" s="1">
        <f t="shared" si="4"/>
        <v>74</v>
      </c>
      <c r="C62" s="1">
        <f t="shared" si="5"/>
        <v>4</v>
      </c>
      <c r="E62" s="1" t="s">
        <v>64</v>
      </c>
      <c r="Y62">
        <f t="shared" si="10"/>
        <v>19</v>
      </c>
      <c r="Z62">
        <f t="shared" si="11"/>
        <v>94</v>
      </c>
      <c r="AB62">
        <f t="shared" si="14"/>
        <v>19</v>
      </c>
      <c r="AC62">
        <f t="shared" si="15"/>
        <v>71</v>
      </c>
      <c r="AE62">
        <f t="shared" si="18"/>
        <v>19</v>
      </c>
      <c r="AF62">
        <f t="shared" si="19"/>
        <v>4</v>
      </c>
      <c r="AH62">
        <f t="shared" si="20"/>
        <v>19</v>
      </c>
      <c r="AI62">
        <f t="shared" si="13"/>
        <v>62</v>
      </c>
    </row>
    <row r="63" spans="1:35" x14ac:dyDescent="0.25">
      <c r="A63" s="29">
        <f t="shared" si="3"/>
        <v>45243</v>
      </c>
      <c r="B63" s="1">
        <f t="shared" si="4"/>
        <v>74</v>
      </c>
      <c r="C63" s="1">
        <f t="shared" si="5"/>
        <v>5</v>
      </c>
      <c r="E63" s="1" t="s">
        <v>64</v>
      </c>
      <c r="Y63">
        <f t="shared" si="10"/>
        <v>19</v>
      </c>
      <c r="Z63">
        <f t="shared" si="11"/>
        <v>101</v>
      </c>
      <c r="AB63">
        <f t="shared" si="14"/>
        <v>19</v>
      </c>
      <c r="AC63">
        <f t="shared" si="15"/>
        <v>78</v>
      </c>
      <c r="AE63">
        <f t="shared" si="18"/>
        <v>19</v>
      </c>
      <c r="AF63">
        <f t="shared" si="19"/>
        <v>11</v>
      </c>
      <c r="AH63">
        <f t="shared" si="20"/>
        <v>19</v>
      </c>
      <c r="AI63">
        <f t="shared" si="13"/>
        <v>69</v>
      </c>
    </row>
    <row r="64" spans="1:35" x14ac:dyDescent="0.25">
      <c r="A64" s="29">
        <f t="shared" si="3"/>
        <v>45250</v>
      </c>
      <c r="B64" s="1">
        <f t="shared" si="4"/>
        <v>74</v>
      </c>
      <c r="C64" s="1">
        <f t="shared" si="5"/>
        <v>6</v>
      </c>
      <c r="E64" s="1" t="s">
        <v>64</v>
      </c>
      <c r="Y64">
        <f t="shared" si="10"/>
        <v>19</v>
      </c>
      <c r="Z64">
        <f t="shared" si="11"/>
        <v>108</v>
      </c>
      <c r="AB64">
        <f t="shared" si="14"/>
        <v>19</v>
      </c>
      <c r="AC64">
        <f t="shared" si="15"/>
        <v>85</v>
      </c>
      <c r="AE64">
        <f t="shared" si="18"/>
        <v>19</v>
      </c>
      <c r="AF64">
        <f t="shared" si="19"/>
        <v>18</v>
      </c>
      <c r="AH64">
        <f t="shared" si="20"/>
        <v>19</v>
      </c>
      <c r="AI64">
        <f t="shared" si="13"/>
        <v>76</v>
      </c>
    </row>
    <row r="65" spans="1:35" x14ac:dyDescent="0.25">
      <c r="A65" s="29">
        <f t="shared" si="3"/>
        <v>45257</v>
      </c>
      <c r="B65" s="1">
        <f t="shared" si="4"/>
        <v>74</v>
      </c>
      <c r="C65" s="1">
        <f t="shared" si="5"/>
        <v>7</v>
      </c>
      <c r="E65" s="1" t="s">
        <v>64</v>
      </c>
      <c r="Y65">
        <f t="shared" si="10"/>
        <v>20</v>
      </c>
      <c r="Z65">
        <f t="shared" si="11"/>
        <v>3</v>
      </c>
      <c r="AB65">
        <f t="shared" si="14"/>
        <v>19</v>
      </c>
      <c r="AC65">
        <f t="shared" si="15"/>
        <v>92</v>
      </c>
      <c r="AE65">
        <f t="shared" si="18"/>
        <v>19</v>
      </c>
      <c r="AF65">
        <f t="shared" si="19"/>
        <v>25</v>
      </c>
      <c r="AH65">
        <f t="shared" si="20"/>
        <v>19</v>
      </c>
      <c r="AI65">
        <f t="shared" si="13"/>
        <v>83</v>
      </c>
    </row>
    <row r="66" spans="1:35" x14ac:dyDescent="0.25">
      <c r="A66" s="29">
        <f t="shared" si="3"/>
        <v>45264</v>
      </c>
      <c r="B66" s="1">
        <f t="shared" si="4"/>
        <v>74</v>
      </c>
      <c r="C66" s="1">
        <f t="shared" si="5"/>
        <v>8</v>
      </c>
      <c r="E66" s="1" t="s">
        <v>64</v>
      </c>
      <c r="Y66">
        <f t="shared" si="10"/>
        <v>20</v>
      </c>
      <c r="Z66">
        <f t="shared" si="11"/>
        <v>10</v>
      </c>
      <c r="AB66">
        <f t="shared" si="14"/>
        <v>19</v>
      </c>
      <c r="AC66">
        <f t="shared" si="15"/>
        <v>99</v>
      </c>
      <c r="AE66">
        <f t="shared" si="18"/>
        <v>19</v>
      </c>
      <c r="AF66">
        <f t="shared" si="19"/>
        <v>32</v>
      </c>
      <c r="AH66">
        <f t="shared" si="20"/>
        <v>19</v>
      </c>
      <c r="AI66">
        <f t="shared" si="13"/>
        <v>90</v>
      </c>
    </row>
    <row r="67" spans="1:35" x14ac:dyDescent="0.25">
      <c r="A67" s="29">
        <f t="shared" si="3"/>
        <v>45271</v>
      </c>
      <c r="B67" s="1">
        <f t="shared" si="4"/>
        <v>74</v>
      </c>
      <c r="C67" s="1">
        <f t="shared" si="5"/>
        <v>9</v>
      </c>
      <c r="E67" s="1" t="s">
        <v>64</v>
      </c>
      <c r="Y67">
        <f t="shared" si="10"/>
        <v>20</v>
      </c>
      <c r="Z67">
        <f t="shared" si="11"/>
        <v>17</v>
      </c>
      <c r="AB67">
        <f t="shared" si="14"/>
        <v>19</v>
      </c>
      <c r="AC67">
        <f t="shared" si="15"/>
        <v>106</v>
      </c>
      <c r="AE67">
        <f t="shared" si="18"/>
        <v>19</v>
      </c>
      <c r="AF67">
        <f t="shared" si="19"/>
        <v>39</v>
      </c>
      <c r="AH67">
        <f t="shared" si="20"/>
        <v>19</v>
      </c>
      <c r="AI67">
        <f t="shared" si="13"/>
        <v>97</v>
      </c>
    </row>
    <row r="68" spans="1:35" x14ac:dyDescent="0.25">
      <c r="A68" s="29">
        <f t="shared" si="3"/>
        <v>45278</v>
      </c>
      <c r="B68" s="1">
        <f t="shared" si="4"/>
        <v>74</v>
      </c>
      <c r="C68" s="1">
        <f t="shared" si="5"/>
        <v>10</v>
      </c>
      <c r="E68" s="1" t="s">
        <v>64</v>
      </c>
      <c r="Y68">
        <f t="shared" si="10"/>
        <v>20</v>
      </c>
      <c r="Z68">
        <f t="shared" si="11"/>
        <v>24</v>
      </c>
      <c r="AB68">
        <f t="shared" si="14"/>
        <v>20</v>
      </c>
      <c r="AC68">
        <f t="shared" si="15"/>
        <v>1</v>
      </c>
      <c r="AE68">
        <f t="shared" si="18"/>
        <v>19</v>
      </c>
      <c r="AF68">
        <f t="shared" si="19"/>
        <v>46</v>
      </c>
      <c r="AH68">
        <f t="shared" si="20"/>
        <v>19</v>
      </c>
      <c r="AI68">
        <f t="shared" si="13"/>
        <v>104</v>
      </c>
    </row>
    <row r="69" spans="1:35" x14ac:dyDescent="0.25">
      <c r="A69" s="29">
        <f t="shared" si="3"/>
        <v>45285</v>
      </c>
      <c r="B69" s="1">
        <f t="shared" si="4"/>
        <v>74</v>
      </c>
      <c r="C69" s="1">
        <f t="shared" si="5"/>
        <v>11</v>
      </c>
      <c r="E69" s="1" t="s">
        <v>64</v>
      </c>
      <c r="Y69">
        <f t="shared" si="10"/>
        <v>20</v>
      </c>
      <c r="Z69">
        <f t="shared" si="11"/>
        <v>31</v>
      </c>
      <c r="AB69">
        <f t="shared" si="14"/>
        <v>20</v>
      </c>
      <c r="AC69">
        <f t="shared" si="15"/>
        <v>8</v>
      </c>
      <c r="AE69">
        <f t="shared" si="18"/>
        <v>19</v>
      </c>
      <c r="AF69">
        <f t="shared" si="19"/>
        <v>53</v>
      </c>
      <c r="AH69">
        <f t="shared" si="20"/>
        <v>19</v>
      </c>
      <c r="AI69">
        <f t="shared" si="13"/>
        <v>111</v>
      </c>
    </row>
    <row r="70" spans="1:35" x14ac:dyDescent="0.25">
      <c r="A70" s="29">
        <f t="shared" si="3"/>
        <v>45292</v>
      </c>
      <c r="B70" s="1">
        <f t="shared" si="4"/>
        <v>74</v>
      </c>
      <c r="C70" s="1">
        <f t="shared" si="5"/>
        <v>12</v>
      </c>
      <c r="E70" s="1" t="s">
        <v>64</v>
      </c>
      <c r="Y70">
        <f t="shared" si="10"/>
        <v>20</v>
      </c>
      <c r="Z70">
        <f t="shared" si="11"/>
        <v>38</v>
      </c>
      <c r="AB70">
        <f t="shared" si="14"/>
        <v>20</v>
      </c>
      <c r="AC70">
        <f t="shared" si="15"/>
        <v>15</v>
      </c>
      <c r="AE70">
        <f t="shared" si="18"/>
        <v>19</v>
      </c>
      <c r="AF70">
        <f t="shared" si="19"/>
        <v>60</v>
      </c>
      <c r="AH70">
        <f t="shared" si="20"/>
        <v>20</v>
      </c>
      <c r="AI70">
        <f t="shared" si="13"/>
        <v>6</v>
      </c>
    </row>
    <row r="71" spans="1:35" x14ac:dyDescent="0.25">
      <c r="A71" s="29">
        <f t="shared" si="3"/>
        <v>45299</v>
      </c>
      <c r="B71" s="1">
        <f t="shared" si="4"/>
        <v>74</v>
      </c>
      <c r="C71" s="1">
        <f t="shared" si="5"/>
        <v>13</v>
      </c>
      <c r="E71" s="1" t="s">
        <v>64</v>
      </c>
      <c r="Y71">
        <f t="shared" si="10"/>
        <v>20</v>
      </c>
      <c r="Z71">
        <f t="shared" si="11"/>
        <v>45</v>
      </c>
      <c r="AB71">
        <f t="shared" si="14"/>
        <v>20</v>
      </c>
      <c r="AC71">
        <f t="shared" si="15"/>
        <v>22</v>
      </c>
      <c r="AE71">
        <f t="shared" si="18"/>
        <v>19</v>
      </c>
      <c r="AF71">
        <f t="shared" si="19"/>
        <v>67</v>
      </c>
      <c r="AH71">
        <f t="shared" si="20"/>
        <v>20</v>
      </c>
      <c r="AI71">
        <f t="shared" si="13"/>
        <v>13</v>
      </c>
    </row>
    <row r="72" spans="1:35" x14ac:dyDescent="0.25">
      <c r="A72" s="29">
        <f t="shared" si="3"/>
        <v>45306</v>
      </c>
      <c r="B72" s="1">
        <f t="shared" si="4"/>
        <v>74</v>
      </c>
      <c r="C72" s="1">
        <f t="shared" si="5"/>
        <v>14</v>
      </c>
      <c r="E72" s="1" t="s">
        <v>64</v>
      </c>
      <c r="Y72">
        <f t="shared" si="10"/>
        <v>20</v>
      </c>
      <c r="Z72">
        <f t="shared" si="11"/>
        <v>52</v>
      </c>
      <c r="AB72">
        <f t="shared" si="14"/>
        <v>20</v>
      </c>
      <c r="AC72">
        <f t="shared" si="15"/>
        <v>29</v>
      </c>
      <c r="AE72">
        <f t="shared" si="18"/>
        <v>19</v>
      </c>
      <c r="AF72">
        <f t="shared" si="19"/>
        <v>74</v>
      </c>
      <c r="AH72">
        <f t="shared" si="20"/>
        <v>20</v>
      </c>
      <c r="AI72">
        <f t="shared" si="13"/>
        <v>20</v>
      </c>
    </row>
    <row r="73" spans="1:35" x14ac:dyDescent="0.25">
      <c r="A73" s="29">
        <f t="shared" si="3"/>
        <v>45313</v>
      </c>
      <c r="B73" s="1">
        <f t="shared" si="4"/>
        <v>74</v>
      </c>
      <c r="C73" s="1">
        <f t="shared" si="5"/>
        <v>15</v>
      </c>
      <c r="E73" s="1" t="s">
        <v>64</v>
      </c>
      <c r="Y73">
        <f t="shared" si="10"/>
        <v>20</v>
      </c>
      <c r="Z73">
        <f t="shared" si="11"/>
        <v>59</v>
      </c>
      <c r="AB73">
        <f t="shared" si="14"/>
        <v>20</v>
      </c>
      <c r="AC73">
        <f t="shared" si="15"/>
        <v>36</v>
      </c>
      <c r="AE73">
        <f t="shared" si="18"/>
        <v>19</v>
      </c>
      <c r="AF73">
        <f t="shared" si="19"/>
        <v>81</v>
      </c>
      <c r="AH73">
        <f t="shared" si="20"/>
        <v>20</v>
      </c>
      <c r="AI73">
        <f t="shared" si="13"/>
        <v>27</v>
      </c>
    </row>
    <row r="74" spans="1:35" x14ac:dyDescent="0.25">
      <c r="A74" s="29">
        <f t="shared" si="3"/>
        <v>45320</v>
      </c>
      <c r="B74" s="1">
        <f t="shared" si="4"/>
        <v>74</v>
      </c>
      <c r="C74" s="1">
        <f t="shared" si="5"/>
        <v>16</v>
      </c>
      <c r="E74" s="1" t="s">
        <v>64</v>
      </c>
      <c r="Y74">
        <f t="shared" si="10"/>
        <v>20</v>
      </c>
      <c r="Z74">
        <f t="shared" si="11"/>
        <v>66</v>
      </c>
      <c r="AB74">
        <f t="shared" si="14"/>
        <v>20</v>
      </c>
      <c r="AC74">
        <f t="shared" si="15"/>
        <v>43</v>
      </c>
      <c r="AE74">
        <f t="shared" si="18"/>
        <v>19</v>
      </c>
      <c r="AF74">
        <f t="shared" si="19"/>
        <v>88</v>
      </c>
      <c r="AH74">
        <f t="shared" si="20"/>
        <v>20</v>
      </c>
      <c r="AI74">
        <f t="shared" si="13"/>
        <v>34</v>
      </c>
    </row>
    <row r="75" spans="1:35" x14ac:dyDescent="0.25">
      <c r="A75" s="29">
        <f t="shared" si="3"/>
        <v>45327</v>
      </c>
      <c r="B75" s="1">
        <f t="shared" si="4"/>
        <v>75</v>
      </c>
      <c r="C75" s="1">
        <f t="shared" si="5"/>
        <v>1</v>
      </c>
      <c r="E75" s="1" t="s">
        <v>64</v>
      </c>
      <c r="Y75">
        <f t="shared" si="10"/>
        <v>20</v>
      </c>
      <c r="Z75">
        <f t="shared" si="11"/>
        <v>73</v>
      </c>
      <c r="AB75">
        <f t="shared" si="14"/>
        <v>20</v>
      </c>
      <c r="AC75">
        <f t="shared" si="15"/>
        <v>50</v>
      </c>
      <c r="AE75">
        <f t="shared" si="18"/>
        <v>19</v>
      </c>
      <c r="AF75">
        <f t="shared" si="19"/>
        <v>95</v>
      </c>
      <c r="AH75">
        <f t="shared" si="20"/>
        <v>20</v>
      </c>
      <c r="AI75">
        <f t="shared" si="13"/>
        <v>41</v>
      </c>
    </row>
    <row r="76" spans="1:35" x14ac:dyDescent="0.25">
      <c r="A76" s="29">
        <f t="shared" ref="A76:A139" si="21">A75+7</f>
        <v>45334</v>
      </c>
      <c r="B76" s="1">
        <f t="shared" ref="B76:B139" si="22">IF(C76=1,B75+1,B75)</f>
        <v>75</v>
      </c>
      <c r="C76" s="1">
        <f t="shared" ref="C76:C139" si="23">IF(C75+1&gt;16,1,C75+1)</f>
        <v>2</v>
      </c>
      <c r="E76" s="1" t="s">
        <v>64</v>
      </c>
      <c r="Y76">
        <f t="shared" si="10"/>
        <v>20</v>
      </c>
      <c r="Z76">
        <f t="shared" si="11"/>
        <v>80</v>
      </c>
      <c r="AB76">
        <f t="shared" si="14"/>
        <v>20</v>
      </c>
      <c r="AC76">
        <f t="shared" si="15"/>
        <v>57</v>
      </c>
      <c r="AE76">
        <f t="shared" si="18"/>
        <v>19</v>
      </c>
      <c r="AF76">
        <f t="shared" si="19"/>
        <v>102</v>
      </c>
      <c r="AH76">
        <f t="shared" si="20"/>
        <v>20</v>
      </c>
      <c r="AI76">
        <f t="shared" si="13"/>
        <v>48</v>
      </c>
    </row>
    <row r="77" spans="1:35" x14ac:dyDescent="0.25">
      <c r="A77" s="29">
        <f t="shared" si="21"/>
        <v>45341</v>
      </c>
      <c r="B77" s="1">
        <f t="shared" si="22"/>
        <v>75</v>
      </c>
      <c r="C77" s="1">
        <f t="shared" si="23"/>
        <v>3</v>
      </c>
      <c r="E77" s="1" t="s">
        <v>64</v>
      </c>
      <c r="Y77">
        <f t="shared" si="10"/>
        <v>20</v>
      </c>
      <c r="Z77">
        <f t="shared" si="11"/>
        <v>87</v>
      </c>
      <c r="AB77">
        <f t="shared" si="14"/>
        <v>20</v>
      </c>
      <c r="AC77">
        <f t="shared" si="15"/>
        <v>64</v>
      </c>
      <c r="AE77">
        <f t="shared" si="18"/>
        <v>19</v>
      </c>
      <c r="AF77">
        <f t="shared" si="19"/>
        <v>109</v>
      </c>
      <c r="AH77">
        <f t="shared" si="20"/>
        <v>20</v>
      </c>
      <c r="AI77">
        <f t="shared" si="13"/>
        <v>55</v>
      </c>
    </row>
    <row r="78" spans="1:35" x14ac:dyDescent="0.25">
      <c r="A78" s="29">
        <f t="shared" si="21"/>
        <v>45348</v>
      </c>
      <c r="B78" s="1">
        <f t="shared" si="22"/>
        <v>75</v>
      </c>
      <c r="C78" s="1">
        <f t="shared" si="23"/>
        <v>4</v>
      </c>
      <c r="E78" s="1" t="s">
        <v>64</v>
      </c>
      <c r="Y78">
        <f t="shared" si="10"/>
        <v>20</v>
      </c>
      <c r="Z78">
        <f t="shared" si="11"/>
        <v>94</v>
      </c>
      <c r="AB78">
        <f t="shared" si="14"/>
        <v>20</v>
      </c>
      <c r="AC78">
        <f t="shared" si="15"/>
        <v>71</v>
      </c>
      <c r="AE78">
        <f t="shared" si="18"/>
        <v>20</v>
      </c>
      <c r="AF78">
        <f t="shared" si="19"/>
        <v>4</v>
      </c>
      <c r="AH78">
        <f t="shared" si="20"/>
        <v>20</v>
      </c>
      <c r="AI78">
        <f t="shared" si="13"/>
        <v>62</v>
      </c>
    </row>
    <row r="79" spans="1:35" x14ac:dyDescent="0.25">
      <c r="A79" s="29">
        <f t="shared" si="21"/>
        <v>45355</v>
      </c>
      <c r="B79" s="1">
        <f t="shared" si="22"/>
        <v>75</v>
      </c>
      <c r="C79" s="1">
        <f t="shared" si="23"/>
        <v>5</v>
      </c>
      <c r="E79" s="1" t="s">
        <v>64</v>
      </c>
      <c r="Y79">
        <f t="shared" si="10"/>
        <v>20</v>
      </c>
      <c r="Z79">
        <f t="shared" si="11"/>
        <v>101</v>
      </c>
      <c r="AB79">
        <f t="shared" si="14"/>
        <v>20</v>
      </c>
      <c r="AC79">
        <f t="shared" si="15"/>
        <v>78</v>
      </c>
      <c r="AE79">
        <f t="shared" si="18"/>
        <v>20</v>
      </c>
      <c r="AF79">
        <f t="shared" si="19"/>
        <v>11</v>
      </c>
      <c r="AH79">
        <f t="shared" si="20"/>
        <v>20</v>
      </c>
      <c r="AI79">
        <f t="shared" si="13"/>
        <v>69</v>
      </c>
    </row>
    <row r="80" spans="1:35" x14ac:dyDescent="0.25">
      <c r="A80" s="29">
        <f t="shared" si="21"/>
        <v>45362</v>
      </c>
      <c r="B80" s="1">
        <f t="shared" si="22"/>
        <v>75</v>
      </c>
      <c r="C80" s="1">
        <f t="shared" si="23"/>
        <v>6</v>
      </c>
      <c r="E80" s="1" t="s">
        <v>64</v>
      </c>
      <c r="Y80">
        <f t="shared" si="10"/>
        <v>20</v>
      </c>
      <c r="Z80">
        <f t="shared" si="11"/>
        <v>108</v>
      </c>
      <c r="AB80">
        <f t="shared" si="14"/>
        <v>20</v>
      </c>
      <c r="AC80">
        <f t="shared" si="15"/>
        <v>85</v>
      </c>
      <c r="AE80">
        <f t="shared" si="18"/>
        <v>20</v>
      </c>
      <c r="AF80">
        <f t="shared" si="19"/>
        <v>18</v>
      </c>
      <c r="AH80">
        <f t="shared" si="20"/>
        <v>20</v>
      </c>
      <c r="AI80">
        <f t="shared" si="13"/>
        <v>76</v>
      </c>
    </row>
    <row r="81" spans="1:35" x14ac:dyDescent="0.25">
      <c r="A81" s="29">
        <f t="shared" si="21"/>
        <v>45369</v>
      </c>
      <c r="B81" s="1">
        <f t="shared" si="22"/>
        <v>75</v>
      </c>
      <c r="C81" s="1">
        <f t="shared" si="23"/>
        <v>7</v>
      </c>
      <c r="E81" s="1" t="s">
        <v>64</v>
      </c>
      <c r="Y81">
        <f t="shared" si="10"/>
        <v>21</v>
      </c>
      <c r="Z81">
        <f t="shared" si="11"/>
        <v>3</v>
      </c>
      <c r="AB81">
        <f t="shared" si="14"/>
        <v>20</v>
      </c>
      <c r="AC81">
        <f t="shared" si="15"/>
        <v>92</v>
      </c>
      <c r="AE81">
        <f t="shared" si="18"/>
        <v>20</v>
      </c>
      <c r="AF81">
        <f t="shared" si="19"/>
        <v>25</v>
      </c>
      <c r="AH81">
        <f t="shared" si="20"/>
        <v>20</v>
      </c>
      <c r="AI81">
        <f t="shared" si="13"/>
        <v>83</v>
      </c>
    </row>
    <row r="82" spans="1:35" x14ac:dyDescent="0.25">
      <c r="A82" s="29">
        <f t="shared" si="21"/>
        <v>45376</v>
      </c>
      <c r="B82" s="1">
        <f t="shared" si="22"/>
        <v>75</v>
      </c>
      <c r="C82" s="1">
        <f t="shared" si="23"/>
        <v>8</v>
      </c>
      <c r="E82" s="1" t="s">
        <v>64</v>
      </c>
      <c r="Y82">
        <f t="shared" si="10"/>
        <v>21</v>
      </c>
      <c r="Z82">
        <f t="shared" si="11"/>
        <v>10</v>
      </c>
      <c r="AB82">
        <f t="shared" si="14"/>
        <v>20</v>
      </c>
      <c r="AC82">
        <f t="shared" si="15"/>
        <v>99</v>
      </c>
      <c r="AE82">
        <f t="shared" si="18"/>
        <v>20</v>
      </c>
      <c r="AF82">
        <f t="shared" si="19"/>
        <v>32</v>
      </c>
      <c r="AH82">
        <f t="shared" si="20"/>
        <v>20</v>
      </c>
      <c r="AI82">
        <f t="shared" si="13"/>
        <v>90</v>
      </c>
    </row>
    <row r="83" spans="1:35" x14ac:dyDescent="0.25">
      <c r="A83" s="29">
        <f t="shared" si="21"/>
        <v>45383</v>
      </c>
      <c r="B83" s="1">
        <f t="shared" si="22"/>
        <v>75</v>
      </c>
      <c r="C83" s="1">
        <f t="shared" si="23"/>
        <v>9</v>
      </c>
      <c r="E83" s="1" t="s">
        <v>64</v>
      </c>
      <c r="Y83">
        <f t="shared" si="10"/>
        <v>21</v>
      </c>
      <c r="Z83">
        <f t="shared" si="11"/>
        <v>17</v>
      </c>
      <c r="AB83">
        <f t="shared" si="14"/>
        <v>20</v>
      </c>
      <c r="AC83">
        <f t="shared" si="15"/>
        <v>106</v>
      </c>
      <c r="AE83">
        <f t="shared" si="18"/>
        <v>20</v>
      </c>
      <c r="AF83">
        <f t="shared" si="19"/>
        <v>39</v>
      </c>
      <c r="AH83">
        <f t="shared" si="20"/>
        <v>20</v>
      </c>
      <c r="AI83">
        <f t="shared" si="13"/>
        <v>97</v>
      </c>
    </row>
    <row r="84" spans="1:35" x14ac:dyDescent="0.25">
      <c r="A84" s="29">
        <f t="shared" si="21"/>
        <v>45390</v>
      </c>
      <c r="B84" s="1">
        <f t="shared" si="22"/>
        <v>75</v>
      </c>
      <c r="C84" s="1">
        <f t="shared" si="23"/>
        <v>10</v>
      </c>
      <c r="E84" s="1" t="s">
        <v>64</v>
      </c>
      <c r="Y84">
        <f t="shared" si="10"/>
        <v>21</v>
      </c>
      <c r="Z84">
        <f t="shared" si="11"/>
        <v>24</v>
      </c>
      <c r="AB84">
        <f t="shared" si="14"/>
        <v>21</v>
      </c>
      <c r="AC84">
        <f t="shared" si="15"/>
        <v>1</v>
      </c>
      <c r="AE84">
        <f t="shared" si="18"/>
        <v>20</v>
      </c>
      <c r="AF84">
        <f t="shared" si="19"/>
        <v>46</v>
      </c>
      <c r="AH84">
        <f t="shared" si="20"/>
        <v>20</v>
      </c>
      <c r="AI84">
        <f t="shared" si="13"/>
        <v>104</v>
      </c>
    </row>
    <row r="85" spans="1:35" x14ac:dyDescent="0.25">
      <c r="A85" s="29">
        <f t="shared" si="21"/>
        <v>45397</v>
      </c>
      <c r="B85" s="1">
        <f t="shared" si="22"/>
        <v>75</v>
      </c>
      <c r="C85" s="1">
        <f t="shared" si="23"/>
        <v>11</v>
      </c>
      <c r="E85" s="1" t="s">
        <v>64</v>
      </c>
      <c r="Y85">
        <f t="shared" si="10"/>
        <v>21</v>
      </c>
      <c r="Z85">
        <f t="shared" si="11"/>
        <v>31</v>
      </c>
      <c r="AB85">
        <f t="shared" si="14"/>
        <v>21</v>
      </c>
      <c r="AC85">
        <f t="shared" si="15"/>
        <v>8</v>
      </c>
      <c r="AE85">
        <f t="shared" si="18"/>
        <v>20</v>
      </c>
      <c r="AF85">
        <f t="shared" si="19"/>
        <v>53</v>
      </c>
      <c r="AH85">
        <f t="shared" si="20"/>
        <v>20</v>
      </c>
      <c r="AI85">
        <f t="shared" si="13"/>
        <v>111</v>
      </c>
    </row>
    <row r="86" spans="1:35" x14ac:dyDescent="0.25">
      <c r="A86" s="29">
        <f t="shared" si="21"/>
        <v>45404</v>
      </c>
      <c r="B86" s="1">
        <f t="shared" si="22"/>
        <v>75</v>
      </c>
      <c r="C86" s="1">
        <f t="shared" si="23"/>
        <v>12</v>
      </c>
      <c r="E86" s="1" t="s">
        <v>64</v>
      </c>
      <c r="Y86">
        <f t="shared" si="10"/>
        <v>21</v>
      </c>
      <c r="Z86">
        <f t="shared" si="11"/>
        <v>38</v>
      </c>
      <c r="AB86">
        <f t="shared" si="14"/>
        <v>21</v>
      </c>
      <c r="AC86">
        <f t="shared" si="15"/>
        <v>15</v>
      </c>
      <c r="AE86">
        <f t="shared" si="18"/>
        <v>20</v>
      </c>
      <c r="AF86">
        <f t="shared" si="19"/>
        <v>60</v>
      </c>
      <c r="AH86">
        <f t="shared" si="20"/>
        <v>21</v>
      </c>
      <c r="AI86">
        <f t="shared" si="13"/>
        <v>6</v>
      </c>
    </row>
    <row r="87" spans="1:35" x14ac:dyDescent="0.25">
      <c r="A87" s="29">
        <f t="shared" si="21"/>
        <v>45411</v>
      </c>
      <c r="B87" s="1">
        <f t="shared" si="22"/>
        <v>75</v>
      </c>
      <c r="C87" s="1">
        <f t="shared" si="23"/>
        <v>13</v>
      </c>
      <c r="E87" s="1" t="s">
        <v>64</v>
      </c>
      <c r="Y87">
        <f t="shared" ref="Y87:Y150" si="24">IF(Z86+7&gt;112,Y86+1,Y86)</f>
        <v>21</v>
      </c>
      <c r="Z87">
        <f t="shared" ref="Z87:Z150" si="25">IF(Z86+7&gt;112,Z86+7-112,Z86+7)</f>
        <v>45</v>
      </c>
      <c r="AB87">
        <f t="shared" si="14"/>
        <v>21</v>
      </c>
      <c r="AC87">
        <f t="shared" si="15"/>
        <v>22</v>
      </c>
      <c r="AE87">
        <f t="shared" si="18"/>
        <v>20</v>
      </c>
      <c r="AF87">
        <f t="shared" si="19"/>
        <v>67</v>
      </c>
      <c r="AH87">
        <f t="shared" si="20"/>
        <v>21</v>
      </c>
      <c r="AI87">
        <f t="shared" si="13"/>
        <v>13</v>
      </c>
    </row>
    <row r="88" spans="1:35" x14ac:dyDescent="0.25">
      <c r="A88" s="29">
        <f t="shared" si="21"/>
        <v>45418</v>
      </c>
      <c r="B88" s="1">
        <f t="shared" si="22"/>
        <v>75</v>
      </c>
      <c r="C88" s="1">
        <f t="shared" si="23"/>
        <v>14</v>
      </c>
      <c r="E88" s="1" t="s">
        <v>64</v>
      </c>
      <c r="Y88">
        <f t="shared" si="24"/>
        <v>21</v>
      </c>
      <c r="Z88">
        <f t="shared" si="25"/>
        <v>52</v>
      </c>
      <c r="AB88">
        <f t="shared" si="14"/>
        <v>21</v>
      </c>
      <c r="AC88">
        <f t="shared" si="15"/>
        <v>29</v>
      </c>
      <c r="AE88">
        <f t="shared" si="18"/>
        <v>20</v>
      </c>
      <c r="AF88">
        <f t="shared" si="19"/>
        <v>74</v>
      </c>
      <c r="AH88">
        <f t="shared" si="20"/>
        <v>21</v>
      </c>
      <c r="AI88">
        <f t="shared" ref="AI88:AI151" si="26">IF(AI87+7&gt;112,AI87+7-112,AI87+7)</f>
        <v>20</v>
      </c>
    </row>
    <row r="89" spans="1:35" x14ac:dyDescent="0.25">
      <c r="A89" s="29">
        <f t="shared" si="21"/>
        <v>45425</v>
      </c>
      <c r="B89" s="1">
        <f t="shared" si="22"/>
        <v>75</v>
      </c>
      <c r="C89" s="1">
        <f t="shared" si="23"/>
        <v>15</v>
      </c>
      <c r="E89" s="1" t="s">
        <v>64</v>
      </c>
      <c r="Y89">
        <f t="shared" si="24"/>
        <v>21</v>
      </c>
      <c r="Z89">
        <f t="shared" si="25"/>
        <v>59</v>
      </c>
      <c r="AB89">
        <f t="shared" si="14"/>
        <v>21</v>
      </c>
      <c r="AC89">
        <f t="shared" si="15"/>
        <v>36</v>
      </c>
      <c r="AE89">
        <f t="shared" si="18"/>
        <v>20</v>
      </c>
      <c r="AF89">
        <f t="shared" si="19"/>
        <v>81</v>
      </c>
      <c r="AH89">
        <f t="shared" si="20"/>
        <v>21</v>
      </c>
      <c r="AI89">
        <f t="shared" si="26"/>
        <v>27</v>
      </c>
    </row>
    <row r="90" spans="1:35" x14ac:dyDescent="0.25">
      <c r="A90" s="29">
        <f t="shared" si="21"/>
        <v>45432</v>
      </c>
      <c r="B90" s="1">
        <f t="shared" si="22"/>
        <v>75</v>
      </c>
      <c r="C90" s="1">
        <f t="shared" si="23"/>
        <v>16</v>
      </c>
      <c r="E90" s="1" t="s">
        <v>64</v>
      </c>
      <c r="Y90">
        <f t="shared" si="24"/>
        <v>21</v>
      </c>
      <c r="Z90">
        <f t="shared" si="25"/>
        <v>66</v>
      </c>
      <c r="AB90">
        <f t="shared" si="14"/>
        <v>21</v>
      </c>
      <c r="AC90">
        <f t="shared" si="15"/>
        <v>43</v>
      </c>
      <c r="AE90">
        <f t="shared" si="18"/>
        <v>20</v>
      </c>
      <c r="AF90">
        <f t="shared" si="19"/>
        <v>88</v>
      </c>
      <c r="AH90">
        <f t="shared" si="20"/>
        <v>21</v>
      </c>
      <c r="AI90">
        <f t="shared" si="26"/>
        <v>34</v>
      </c>
    </row>
    <row r="91" spans="1:35" x14ac:dyDescent="0.25">
      <c r="A91" s="29">
        <f t="shared" si="21"/>
        <v>45439</v>
      </c>
      <c r="B91" s="1">
        <f t="shared" si="22"/>
        <v>76</v>
      </c>
      <c r="C91" s="1">
        <f t="shared" si="23"/>
        <v>1</v>
      </c>
      <c r="E91" s="1" t="s">
        <v>64</v>
      </c>
      <c r="Y91">
        <f t="shared" si="24"/>
        <v>21</v>
      </c>
      <c r="Z91">
        <f t="shared" si="25"/>
        <v>73</v>
      </c>
      <c r="AB91">
        <f t="shared" ref="AB91:AB154" si="27">IF(AC90+7&gt;112,AB90+1,AB90)</f>
        <v>21</v>
      </c>
      <c r="AC91">
        <f t="shared" ref="AC91:AC154" si="28">IF(AC90+7&gt;112,AC90+7-112,AC90+7)</f>
        <v>50</v>
      </c>
      <c r="AE91">
        <f t="shared" si="18"/>
        <v>20</v>
      </c>
      <c r="AF91">
        <f t="shared" si="19"/>
        <v>95</v>
      </c>
      <c r="AH91">
        <f t="shared" si="20"/>
        <v>21</v>
      </c>
      <c r="AI91">
        <f t="shared" si="26"/>
        <v>41</v>
      </c>
    </row>
    <row r="92" spans="1:35" x14ac:dyDescent="0.25">
      <c r="A92" s="29">
        <f t="shared" si="21"/>
        <v>45446</v>
      </c>
      <c r="B92" s="1">
        <f t="shared" si="22"/>
        <v>76</v>
      </c>
      <c r="C92" s="1">
        <f t="shared" si="23"/>
        <v>2</v>
      </c>
      <c r="E92" s="1" t="s">
        <v>64</v>
      </c>
      <c r="Y92">
        <f t="shared" si="24"/>
        <v>21</v>
      </c>
      <c r="Z92">
        <f t="shared" si="25"/>
        <v>80</v>
      </c>
      <c r="AB92">
        <f t="shared" si="27"/>
        <v>21</v>
      </c>
      <c r="AC92">
        <f t="shared" si="28"/>
        <v>57</v>
      </c>
      <c r="AE92">
        <f t="shared" si="18"/>
        <v>20</v>
      </c>
      <c r="AF92">
        <f t="shared" si="19"/>
        <v>102</v>
      </c>
      <c r="AH92">
        <f t="shared" si="20"/>
        <v>21</v>
      </c>
      <c r="AI92">
        <f t="shared" si="26"/>
        <v>48</v>
      </c>
    </row>
    <row r="93" spans="1:35" x14ac:dyDescent="0.25">
      <c r="A93" s="29">
        <f t="shared" si="21"/>
        <v>45453</v>
      </c>
      <c r="B93" s="1">
        <f t="shared" si="22"/>
        <v>76</v>
      </c>
      <c r="C93" s="1">
        <f t="shared" si="23"/>
        <v>3</v>
      </c>
      <c r="E93" s="1" t="s">
        <v>64</v>
      </c>
      <c r="Y93">
        <f t="shared" si="24"/>
        <v>21</v>
      </c>
      <c r="Z93">
        <f t="shared" si="25"/>
        <v>87</v>
      </c>
      <c r="AB93">
        <f t="shared" si="27"/>
        <v>21</v>
      </c>
      <c r="AC93">
        <f t="shared" si="28"/>
        <v>64</v>
      </c>
      <c r="AE93">
        <f t="shared" si="18"/>
        <v>20</v>
      </c>
      <c r="AF93">
        <f t="shared" si="19"/>
        <v>109</v>
      </c>
      <c r="AH93">
        <f t="shared" si="20"/>
        <v>21</v>
      </c>
      <c r="AI93">
        <f t="shared" si="26"/>
        <v>55</v>
      </c>
    </row>
    <row r="94" spans="1:35" x14ac:dyDescent="0.25">
      <c r="A94" s="29">
        <f t="shared" si="21"/>
        <v>45460</v>
      </c>
      <c r="B94" s="1">
        <f t="shared" si="22"/>
        <v>76</v>
      </c>
      <c r="C94" s="1">
        <f t="shared" si="23"/>
        <v>4</v>
      </c>
      <c r="E94" s="1" t="s">
        <v>64</v>
      </c>
      <c r="Y94">
        <f t="shared" si="24"/>
        <v>21</v>
      </c>
      <c r="Z94">
        <f t="shared" si="25"/>
        <v>94</v>
      </c>
      <c r="AB94">
        <f t="shared" si="27"/>
        <v>21</v>
      </c>
      <c r="AC94">
        <f t="shared" si="28"/>
        <v>71</v>
      </c>
      <c r="AE94">
        <f t="shared" si="18"/>
        <v>21</v>
      </c>
      <c r="AF94">
        <f t="shared" si="19"/>
        <v>4</v>
      </c>
      <c r="AH94">
        <f t="shared" si="20"/>
        <v>21</v>
      </c>
      <c r="AI94">
        <f t="shared" si="26"/>
        <v>62</v>
      </c>
    </row>
    <row r="95" spans="1:35" x14ac:dyDescent="0.25">
      <c r="A95" s="29">
        <f t="shared" si="21"/>
        <v>45467</v>
      </c>
      <c r="B95" s="1">
        <f t="shared" si="22"/>
        <v>76</v>
      </c>
      <c r="C95" s="1">
        <f t="shared" si="23"/>
        <v>5</v>
      </c>
      <c r="E95" s="1" t="s">
        <v>64</v>
      </c>
      <c r="Y95">
        <f t="shared" si="24"/>
        <v>21</v>
      </c>
      <c r="Z95">
        <f t="shared" si="25"/>
        <v>101</v>
      </c>
      <c r="AB95">
        <f t="shared" si="27"/>
        <v>21</v>
      </c>
      <c r="AC95">
        <f t="shared" si="28"/>
        <v>78</v>
      </c>
      <c r="AE95">
        <f t="shared" si="18"/>
        <v>21</v>
      </c>
      <c r="AF95">
        <f t="shared" si="19"/>
        <v>11</v>
      </c>
      <c r="AH95">
        <f t="shared" si="20"/>
        <v>21</v>
      </c>
      <c r="AI95">
        <f t="shared" si="26"/>
        <v>69</v>
      </c>
    </row>
    <row r="96" spans="1:35" x14ac:dyDescent="0.25">
      <c r="A96" s="29">
        <f t="shared" si="21"/>
        <v>45474</v>
      </c>
      <c r="B96" s="1">
        <f t="shared" si="22"/>
        <v>76</v>
      </c>
      <c r="C96" s="1">
        <f t="shared" si="23"/>
        <v>6</v>
      </c>
      <c r="E96" s="1" t="s">
        <v>64</v>
      </c>
      <c r="Y96">
        <f t="shared" si="24"/>
        <v>21</v>
      </c>
      <c r="Z96">
        <f t="shared" si="25"/>
        <v>108</v>
      </c>
      <c r="AB96">
        <f t="shared" si="27"/>
        <v>21</v>
      </c>
      <c r="AC96">
        <f t="shared" si="28"/>
        <v>85</v>
      </c>
      <c r="AE96">
        <f t="shared" ref="AE96:AE159" si="29">IF(AF95+7&gt;112,AE95+1,AE95)</f>
        <v>21</v>
      </c>
      <c r="AF96">
        <f t="shared" ref="AF96:AF159" si="30">IF(AF95+7&gt;112,AF95+7-112,AF95+7)</f>
        <v>18</v>
      </c>
      <c r="AH96">
        <f t="shared" si="20"/>
        <v>21</v>
      </c>
      <c r="AI96">
        <f t="shared" si="26"/>
        <v>76</v>
      </c>
    </row>
    <row r="97" spans="1:35" x14ac:dyDescent="0.25">
      <c r="A97" s="29">
        <f t="shared" si="21"/>
        <v>45481</v>
      </c>
      <c r="B97" s="1">
        <f t="shared" si="22"/>
        <v>76</v>
      </c>
      <c r="C97" s="1">
        <f t="shared" si="23"/>
        <v>7</v>
      </c>
      <c r="D97" s="34" t="s">
        <v>142</v>
      </c>
      <c r="E97" s="1" t="s">
        <v>69</v>
      </c>
      <c r="Y97">
        <f t="shared" si="24"/>
        <v>22</v>
      </c>
      <c r="Z97">
        <f t="shared" si="25"/>
        <v>3</v>
      </c>
      <c r="AB97">
        <f t="shared" si="27"/>
        <v>21</v>
      </c>
      <c r="AC97">
        <f t="shared" si="28"/>
        <v>92</v>
      </c>
      <c r="AE97">
        <f t="shared" si="29"/>
        <v>21</v>
      </c>
      <c r="AF97">
        <f t="shared" si="30"/>
        <v>25</v>
      </c>
      <c r="AH97">
        <f t="shared" ref="AH97:AH160" si="31">IF(AI96+7&gt;112,AH96+1,AH96)</f>
        <v>21</v>
      </c>
      <c r="AI97">
        <f t="shared" si="26"/>
        <v>83</v>
      </c>
    </row>
    <row r="98" spans="1:35" x14ac:dyDescent="0.25">
      <c r="A98" s="29">
        <f t="shared" si="21"/>
        <v>45488</v>
      </c>
      <c r="B98" s="1">
        <f t="shared" si="22"/>
        <v>76</v>
      </c>
      <c r="C98" s="1">
        <f t="shared" si="23"/>
        <v>8</v>
      </c>
      <c r="E98" s="1" t="s">
        <v>69</v>
      </c>
      <c r="Y98">
        <f t="shared" si="24"/>
        <v>22</v>
      </c>
      <c r="Z98">
        <f t="shared" si="25"/>
        <v>10</v>
      </c>
      <c r="AB98">
        <f t="shared" si="27"/>
        <v>21</v>
      </c>
      <c r="AC98">
        <f t="shared" si="28"/>
        <v>99</v>
      </c>
      <c r="AE98">
        <f t="shared" si="29"/>
        <v>21</v>
      </c>
      <c r="AF98">
        <f t="shared" si="30"/>
        <v>32</v>
      </c>
      <c r="AH98">
        <f t="shared" si="31"/>
        <v>21</v>
      </c>
      <c r="AI98">
        <f t="shared" si="26"/>
        <v>90</v>
      </c>
    </row>
    <row r="99" spans="1:35" x14ac:dyDescent="0.25">
      <c r="A99" s="29">
        <f t="shared" si="21"/>
        <v>45495</v>
      </c>
      <c r="B99" s="1">
        <f t="shared" si="22"/>
        <v>76</v>
      </c>
      <c r="C99" s="1">
        <f t="shared" si="23"/>
        <v>9</v>
      </c>
      <c r="E99" s="1" t="s">
        <v>69</v>
      </c>
      <c r="Y99">
        <f t="shared" si="24"/>
        <v>22</v>
      </c>
      <c r="Z99">
        <f t="shared" si="25"/>
        <v>17</v>
      </c>
      <c r="AB99">
        <f t="shared" si="27"/>
        <v>21</v>
      </c>
      <c r="AC99">
        <f t="shared" si="28"/>
        <v>106</v>
      </c>
      <c r="AE99">
        <f t="shared" si="29"/>
        <v>21</v>
      </c>
      <c r="AF99">
        <f t="shared" si="30"/>
        <v>39</v>
      </c>
      <c r="AH99">
        <f t="shared" si="31"/>
        <v>21</v>
      </c>
      <c r="AI99">
        <f t="shared" si="26"/>
        <v>97</v>
      </c>
    </row>
    <row r="100" spans="1:35" x14ac:dyDescent="0.25">
      <c r="A100" s="29">
        <f t="shared" si="21"/>
        <v>45502</v>
      </c>
      <c r="B100" s="1">
        <f t="shared" si="22"/>
        <v>76</v>
      </c>
      <c r="C100" s="1">
        <f t="shared" si="23"/>
        <v>10</v>
      </c>
      <c r="E100" s="1" t="s">
        <v>69</v>
      </c>
      <c r="Y100">
        <f t="shared" si="24"/>
        <v>22</v>
      </c>
      <c r="Z100">
        <f t="shared" si="25"/>
        <v>24</v>
      </c>
      <c r="AB100">
        <f t="shared" si="27"/>
        <v>22</v>
      </c>
      <c r="AC100">
        <f t="shared" si="28"/>
        <v>1</v>
      </c>
      <c r="AE100">
        <f t="shared" si="29"/>
        <v>21</v>
      </c>
      <c r="AF100">
        <f t="shared" si="30"/>
        <v>46</v>
      </c>
      <c r="AH100">
        <f t="shared" si="31"/>
        <v>21</v>
      </c>
      <c r="AI100">
        <f t="shared" si="26"/>
        <v>104</v>
      </c>
    </row>
    <row r="101" spans="1:35" x14ac:dyDescent="0.25">
      <c r="A101" s="29">
        <f t="shared" si="21"/>
        <v>45509</v>
      </c>
      <c r="B101" s="1">
        <f t="shared" si="22"/>
        <v>76</v>
      </c>
      <c r="C101" s="1">
        <f t="shared" si="23"/>
        <v>11</v>
      </c>
      <c r="E101" s="1" t="s">
        <v>69</v>
      </c>
      <c r="Y101">
        <f t="shared" si="24"/>
        <v>22</v>
      </c>
      <c r="Z101">
        <f t="shared" si="25"/>
        <v>31</v>
      </c>
      <c r="AB101">
        <f t="shared" si="27"/>
        <v>22</v>
      </c>
      <c r="AC101">
        <f t="shared" si="28"/>
        <v>8</v>
      </c>
      <c r="AE101">
        <f t="shared" si="29"/>
        <v>21</v>
      </c>
      <c r="AF101">
        <f t="shared" si="30"/>
        <v>53</v>
      </c>
      <c r="AH101">
        <f t="shared" si="31"/>
        <v>21</v>
      </c>
      <c r="AI101">
        <f t="shared" si="26"/>
        <v>111</v>
      </c>
    </row>
    <row r="102" spans="1:35" x14ac:dyDescent="0.25">
      <c r="A102" s="29">
        <f t="shared" si="21"/>
        <v>45516</v>
      </c>
      <c r="B102" s="1">
        <f t="shared" si="22"/>
        <v>76</v>
      </c>
      <c r="C102" s="1">
        <f t="shared" si="23"/>
        <v>12</v>
      </c>
      <c r="E102" s="1" t="s">
        <v>69</v>
      </c>
      <c r="Y102">
        <f t="shared" si="24"/>
        <v>22</v>
      </c>
      <c r="Z102">
        <f t="shared" si="25"/>
        <v>38</v>
      </c>
      <c r="AB102">
        <f t="shared" si="27"/>
        <v>22</v>
      </c>
      <c r="AC102">
        <f t="shared" si="28"/>
        <v>15</v>
      </c>
      <c r="AE102">
        <f t="shared" si="29"/>
        <v>21</v>
      </c>
      <c r="AF102">
        <f t="shared" si="30"/>
        <v>60</v>
      </c>
      <c r="AH102">
        <f t="shared" si="31"/>
        <v>22</v>
      </c>
      <c r="AI102">
        <f t="shared" si="26"/>
        <v>6</v>
      </c>
    </row>
    <row r="103" spans="1:35" x14ac:dyDescent="0.25">
      <c r="A103" s="29">
        <f t="shared" si="21"/>
        <v>45523</v>
      </c>
      <c r="B103" s="1">
        <f t="shared" si="22"/>
        <v>76</v>
      </c>
      <c r="C103" s="1">
        <f t="shared" si="23"/>
        <v>13</v>
      </c>
      <c r="E103" s="1" t="s">
        <v>69</v>
      </c>
      <c r="Y103">
        <f t="shared" si="24"/>
        <v>22</v>
      </c>
      <c r="Z103">
        <f t="shared" si="25"/>
        <v>45</v>
      </c>
      <c r="AB103">
        <f t="shared" si="27"/>
        <v>22</v>
      </c>
      <c r="AC103">
        <f t="shared" si="28"/>
        <v>22</v>
      </c>
      <c r="AE103">
        <f t="shared" si="29"/>
        <v>21</v>
      </c>
      <c r="AF103">
        <f t="shared" si="30"/>
        <v>67</v>
      </c>
      <c r="AH103">
        <f t="shared" si="31"/>
        <v>22</v>
      </c>
      <c r="AI103">
        <f t="shared" si="26"/>
        <v>13</v>
      </c>
    </row>
    <row r="104" spans="1:35" x14ac:dyDescent="0.25">
      <c r="A104" s="29">
        <f t="shared" si="21"/>
        <v>45530</v>
      </c>
      <c r="B104" s="1">
        <f t="shared" si="22"/>
        <v>76</v>
      </c>
      <c r="C104" s="1">
        <f t="shared" si="23"/>
        <v>14</v>
      </c>
      <c r="E104" s="1" t="s">
        <v>69</v>
      </c>
      <c r="Y104">
        <f t="shared" si="24"/>
        <v>22</v>
      </c>
      <c r="Z104">
        <f t="shared" si="25"/>
        <v>52</v>
      </c>
      <c r="AB104">
        <f t="shared" si="27"/>
        <v>22</v>
      </c>
      <c r="AC104">
        <f t="shared" si="28"/>
        <v>29</v>
      </c>
      <c r="AE104">
        <f t="shared" si="29"/>
        <v>21</v>
      </c>
      <c r="AF104">
        <f t="shared" si="30"/>
        <v>74</v>
      </c>
      <c r="AH104">
        <f t="shared" si="31"/>
        <v>22</v>
      </c>
      <c r="AI104">
        <f t="shared" si="26"/>
        <v>20</v>
      </c>
    </row>
    <row r="105" spans="1:35" x14ac:dyDescent="0.25">
      <c r="A105" s="29">
        <f t="shared" si="21"/>
        <v>45537</v>
      </c>
      <c r="B105" s="1">
        <f t="shared" si="22"/>
        <v>76</v>
      </c>
      <c r="C105" s="1">
        <f t="shared" si="23"/>
        <v>15</v>
      </c>
      <c r="E105" s="1" t="s">
        <v>69</v>
      </c>
      <c r="Y105">
        <f t="shared" si="24"/>
        <v>22</v>
      </c>
      <c r="Z105">
        <f t="shared" si="25"/>
        <v>59</v>
      </c>
      <c r="AB105">
        <f t="shared" si="27"/>
        <v>22</v>
      </c>
      <c r="AC105">
        <f t="shared" si="28"/>
        <v>36</v>
      </c>
      <c r="AE105">
        <f t="shared" si="29"/>
        <v>21</v>
      </c>
      <c r="AF105">
        <f t="shared" si="30"/>
        <v>81</v>
      </c>
      <c r="AH105">
        <f t="shared" si="31"/>
        <v>22</v>
      </c>
      <c r="AI105">
        <f t="shared" si="26"/>
        <v>27</v>
      </c>
    </row>
    <row r="106" spans="1:35" x14ac:dyDescent="0.25">
      <c r="A106" s="29">
        <f t="shared" si="21"/>
        <v>45544</v>
      </c>
      <c r="B106" s="1">
        <f t="shared" si="22"/>
        <v>76</v>
      </c>
      <c r="C106" s="1">
        <f t="shared" si="23"/>
        <v>16</v>
      </c>
      <c r="E106" s="1" t="s">
        <v>69</v>
      </c>
      <c r="Y106">
        <f t="shared" si="24"/>
        <v>22</v>
      </c>
      <c r="Z106">
        <f t="shared" si="25"/>
        <v>66</v>
      </c>
      <c r="AB106">
        <f t="shared" si="27"/>
        <v>22</v>
      </c>
      <c r="AC106">
        <f t="shared" si="28"/>
        <v>43</v>
      </c>
      <c r="AE106">
        <f t="shared" si="29"/>
        <v>21</v>
      </c>
      <c r="AF106">
        <f t="shared" si="30"/>
        <v>88</v>
      </c>
      <c r="AH106">
        <f t="shared" si="31"/>
        <v>22</v>
      </c>
      <c r="AI106">
        <f t="shared" si="26"/>
        <v>34</v>
      </c>
    </row>
    <row r="107" spans="1:35" x14ac:dyDescent="0.25">
      <c r="A107" s="29">
        <f t="shared" si="21"/>
        <v>45551</v>
      </c>
      <c r="B107" s="1">
        <f t="shared" si="22"/>
        <v>77</v>
      </c>
      <c r="C107" s="1">
        <f t="shared" si="23"/>
        <v>1</v>
      </c>
      <c r="E107" s="1" t="s">
        <v>69</v>
      </c>
      <c r="Y107">
        <f t="shared" si="24"/>
        <v>22</v>
      </c>
      <c r="Z107">
        <f t="shared" si="25"/>
        <v>73</v>
      </c>
      <c r="AB107">
        <f t="shared" si="27"/>
        <v>22</v>
      </c>
      <c r="AC107">
        <f t="shared" si="28"/>
        <v>50</v>
      </c>
      <c r="AE107">
        <f t="shared" si="29"/>
        <v>21</v>
      </c>
      <c r="AF107">
        <f t="shared" si="30"/>
        <v>95</v>
      </c>
      <c r="AH107">
        <f t="shared" si="31"/>
        <v>22</v>
      </c>
      <c r="AI107">
        <f t="shared" si="26"/>
        <v>41</v>
      </c>
    </row>
    <row r="108" spans="1:35" x14ac:dyDescent="0.25">
      <c r="A108" s="29">
        <f t="shared" si="21"/>
        <v>45558</v>
      </c>
      <c r="B108" s="1">
        <f t="shared" si="22"/>
        <v>77</v>
      </c>
      <c r="C108" s="1">
        <f t="shared" si="23"/>
        <v>2</v>
      </c>
      <c r="E108" s="1" t="s">
        <v>69</v>
      </c>
      <c r="Y108">
        <f t="shared" si="24"/>
        <v>22</v>
      </c>
      <c r="Z108">
        <f t="shared" si="25"/>
        <v>80</v>
      </c>
      <c r="AB108">
        <f t="shared" si="27"/>
        <v>22</v>
      </c>
      <c r="AC108">
        <f t="shared" si="28"/>
        <v>57</v>
      </c>
      <c r="AE108">
        <f t="shared" si="29"/>
        <v>21</v>
      </c>
      <c r="AF108">
        <f t="shared" si="30"/>
        <v>102</v>
      </c>
      <c r="AH108">
        <f t="shared" si="31"/>
        <v>22</v>
      </c>
      <c r="AI108">
        <f t="shared" si="26"/>
        <v>48</v>
      </c>
    </row>
    <row r="109" spans="1:35" x14ac:dyDescent="0.25">
      <c r="A109" s="29">
        <f t="shared" si="21"/>
        <v>45565</v>
      </c>
      <c r="B109" s="1">
        <f t="shared" si="22"/>
        <v>77</v>
      </c>
      <c r="C109" s="1">
        <f t="shared" si="23"/>
        <v>3</v>
      </c>
      <c r="E109" s="1" t="s">
        <v>69</v>
      </c>
      <c r="Y109">
        <f t="shared" si="24"/>
        <v>22</v>
      </c>
      <c r="Z109">
        <f t="shared" si="25"/>
        <v>87</v>
      </c>
      <c r="AB109">
        <f t="shared" si="27"/>
        <v>22</v>
      </c>
      <c r="AC109">
        <f t="shared" si="28"/>
        <v>64</v>
      </c>
      <c r="AE109">
        <f t="shared" si="29"/>
        <v>21</v>
      </c>
      <c r="AF109">
        <f t="shared" si="30"/>
        <v>109</v>
      </c>
      <c r="AH109">
        <f t="shared" si="31"/>
        <v>22</v>
      </c>
      <c r="AI109">
        <f t="shared" si="26"/>
        <v>55</v>
      </c>
    </row>
    <row r="110" spans="1:35" x14ac:dyDescent="0.25">
      <c r="A110" s="29">
        <f t="shared" si="21"/>
        <v>45572</v>
      </c>
      <c r="B110" s="1">
        <f t="shared" si="22"/>
        <v>77</v>
      </c>
      <c r="C110" s="1">
        <f t="shared" si="23"/>
        <v>4</v>
      </c>
      <c r="E110" s="1" t="s">
        <v>69</v>
      </c>
      <c r="Y110">
        <f t="shared" si="24"/>
        <v>22</v>
      </c>
      <c r="Z110">
        <f t="shared" si="25"/>
        <v>94</v>
      </c>
      <c r="AB110">
        <f t="shared" si="27"/>
        <v>22</v>
      </c>
      <c r="AC110">
        <f t="shared" si="28"/>
        <v>71</v>
      </c>
      <c r="AE110">
        <f t="shared" si="29"/>
        <v>22</v>
      </c>
      <c r="AF110">
        <f t="shared" si="30"/>
        <v>4</v>
      </c>
      <c r="AH110">
        <f t="shared" si="31"/>
        <v>22</v>
      </c>
      <c r="AI110">
        <f t="shared" si="26"/>
        <v>62</v>
      </c>
    </row>
    <row r="111" spans="1:35" x14ac:dyDescent="0.25">
      <c r="A111" s="29">
        <f t="shared" si="21"/>
        <v>45579</v>
      </c>
      <c r="B111" s="1">
        <f t="shared" si="22"/>
        <v>77</v>
      </c>
      <c r="C111" s="1">
        <f t="shared" si="23"/>
        <v>5</v>
      </c>
      <c r="E111" s="1" t="s">
        <v>69</v>
      </c>
      <c r="Y111">
        <f t="shared" si="24"/>
        <v>22</v>
      </c>
      <c r="Z111">
        <f t="shared" si="25"/>
        <v>101</v>
      </c>
      <c r="AB111">
        <f t="shared" si="27"/>
        <v>22</v>
      </c>
      <c r="AC111">
        <f t="shared" si="28"/>
        <v>78</v>
      </c>
      <c r="AE111">
        <f t="shared" si="29"/>
        <v>22</v>
      </c>
      <c r="AF111">
        <f t="shared" si="30"/>
        <v>11</v>
      </c>
      <c r="AH111">
        <f t="shared" si="31"/>
        <v>22</v>
      </c>
      <c r="AI111">
        <f t="shared" si="26"/>
        <v>69</v>
      </c>
    </row>
    <row r="112" spans="1:35" x14ac:dyDescent="0.25">
      <c r="A112" s="29">
        <f t="shared" si="21"/>
        <v>45586</v>
      </c>
      <c r="B112" s="1">
        <f t="shared" si="22"/>
        <v>77</v>
      </c>
      <c r="C112" s="1">
        <f t="shared" si="23"/>
        <v>6</v>
      </c>
      <c r="E112" s="1" t="s">
        <v>69</v>
      </c>
      <c r="Y112">
        <f t="shared" si="24"/>
        <v>22</v>
      </c>
      <c r="Z112">
        <f t="shared" si="25"/>
        <v>108</v>
      </c>
      <c r="AB112">
        <f t="shared" si="27"/>
        <v>22</v>
      </c>
      <c r="AC112">
        <f t="shared" si="28"/>
        <v>85</v>
      </c>
      <c r="AE112">
        <f t="shared" si="29"/>
        <v>22</v>
      </c>
      <c r="AF112">
        <f t="shared" si="30"/>
        <v>18</v>
      </c>
      <c r="AH112">
        <f t="shared" si="31"/>
        <v>22</v>
      </c>
      <c r="AI112">
        <f t="shared" si="26"/>
        <v>76</v>
      </c>
    </row>
    <row r="113" spans="1:35" x14ac:dyDescent="0.25">
      <c r="A113" s="29">
        <f t="shared" si="21"/>
        <v>45593</v>
      </c>
      <c r="B113" s="1">
        <f t="shared" si="22"/>
        <v>77</v>
      </c>
      <c r="C113" s="1">
        <f t="shared" si="23"/>
        <v>7</v>
      </c>
      <c r="E113" s="1" t="s">
        <v>69</v>
      </c>
      <c r="Y113">
        <f t="shared" si="24"/>
        <v>23</v>
      </c>
      <c r="Z113">
        <f t="shared" si="25"/>
        <v>3</v>
      </c>
      <c r="AB113">
        <f t="shared" si="27"/>
        <v>22</v>
      </c>
      <c r="AC113">
        <f t="shared" si="28"/>
        <v>92</v>
      </c>
      <c r="AE113">
        <f t="shared" si="29"/>
        <v>22</v>
      </c>
      <c r="AF113">
        <f t="shared" si="30"/>
        <v>25</v>
      </c>
      <c r="AH113">
        <f t="shared" si="31"/>
        <v>22</v>
      </c>
      <c r="AI113">
        <f t="shared" si="26"/>
        <v>83</v>
      </c>
    </row>
    <row r="114" spans="1:35" x14ac:dyDescent="0.25">
      <c r="A114" s="29">
        <f t="shared" si="21"/>
        <v>45600</v>
      </c>
      <c r="B114" s="1">
        <f t="shared" si="22"/>
        <v>77</v>
      </c>
      <c r="C114" s="1">
        <f t="shared" si="23"/>
        <v>8</v>
      </c>
      <c r="E114" s="1" t="s">
        <v>69</v>
      </c>
      <c r="Y114">
        <f t="shared" si="24"/>
        <v>23</v>
      </c>
      <c r="Z114">
        <f t="shared" si="25"/>
        <v>10</v>
      </c>
      <c r="AB114">
        <f t="shared" si="27"/>
        <v>22</v>
      </c>
      <c r="AC114">
        <f t="shared" si="28"/>
        <v>99</v>
      </c>
      <c r="AE114">
        <f t="shared" si="29"/>
        <v>22</v>
      </c>
      <c r="AF114">
        <f t="shared" si="30"/>
        <v>32</v>
      </c>
      <c r="AH114">
        <f t="shared" si="31"/>
        <v>22</v>
      </c>
      <c r="AI114">
        <f t="shared" si="26"/>
        <v>90</v>
      </c>
    </row>
    <row r="115" spans="1:35" x14ac:dyDescent="0.25">
      <c r="A115" s="29">
        <f t="shared" si="21"/>
        <v>45607</v>
      </c>
      <c r="B115" s="1">
        <f t="shared" si="22"/>
        <v>77</v>
      </c>
      <c r="C115" s="1">
        <f t="shared" si="23"/>
        <v>9</v>
      </c>
      <c r="E115" s="1" t="s">
        <v>69</v>
      </c>
      <c r="Y115">
        <f t="shared" si="24"/>
        <v>23</v>
      </c>
      <c r="Z115">
        <f t="shared" si="25"/>
        <v>17</v>
      </c>
      <c r="AB115">
        <f t="shared" si="27"/>
        <v>22</v>
      </c>
      <c r="AC115">
        <f t="shared" si="28"/>
        <v>106</v>
      </c>
      <c r="AE115">
        <f t="shared" si="29"/>
        <v>22</v>
      </c>
      <c r="AF115">
        <f t="shared" si="30"/>
        <v>39</v>
      </c>
      <c r="AH115">
        <f t="shared" si="31"/>
        <v>22</v>
      </c>
      <c r="AI115">
        <f t="shared" si="26"/>
        <v>97</v>
      </c>
    </row>
    <row r="116" spans="1:35" x14ac:dyDescent="0.25">
      <c r="A116" s="29">
        <f t="shared" si="21"/>
        <v>45614</v>
      </c>
      <c r="B116" s="1">
        <f t="shared" si="22"/>
        <v>77</v>
      </c>
      <c r="C116" s="1">
        <f t="shared" si="23"/>
        <v>10</v>
      </c>
      <c r="E116" s="1" t="s">
        <v>69</v>
      </c>
      <c r="Y116">
        <f t="shared" si="24"/>
        <v>23</v>
      </c>
      <c r="Z116">
        <f t="shared" si="25"/>
        <v>24</v>
      </c>
      <c r="AB116">
        <f t="shared" si="27"/>
        <v>23</v>
      </c>
      <c r="AC116">
        <f t="shared" si="28"/>
        <v>1</v>
      </c>
      <c r="AE116">
        <f t="shared" si="29"/>
        <v>22</v>
      </c>
      <c r="AF116">
        <f t="shared" si="30"/>
        <v>46</v>
      </c>
      <c r="AH116">
        <f t="shared" si="31"/>
        <v>22</v>
      </c>
      <c r="AI116">
        <f t="shared" si="26"/>
        <v>104</v>
      </c>
    </row>
    <row r="117" spans="1:35" x14ac:dyDescent="0.25">
      <c r="A117" s="29">
        <f t="shared" si="21"/>
        <v>45621</v>
      </c>
      <c r="B117" s="1">
        <f t="shared" si="22"/>
        <v>77</v>
      </c>
      <c r="C117" s="1">
        <f t="shared" si="23"/>
        <v>11</v>
      </c>
      <c r="E117" s="1" t="s">
        <v>69</v>
      </c>
      <c r="Y117">
        <f t="shared" si="24"/>
        <v>23</v>
      </c>
      <c r="Z117">
        <f t="shared" si="25"/>
        <v>31</v>
      </c>
      <c r="AB117">
        <f t="shared" si="27"/>
        <v>23</v>
      </c>
      <c r="AC117">
        <f t="shared" si="28"/>
        <v>8</v>
      </c>
      <c r="AE117">
        <f t="shared" si="29"/>
        <v>22</v>
      </c>
      <c r="AF117">
        <f t="shared" si="30"/>
        <v>53</v>
      </c>
      <c r="AH117">
        <f t="shared" si="31"/>
        <v>22</v>
      </c>
      <c r="AI117">
        <f t="shared" si="26"/>
        <v>111</v>
      </c>
    </row>
    <row r="118" spans="1:35" x14ac:dyDescent="0.25">
      <c r="A118" s="29">
        <f t="shared" si="21"/>
        <v>45628</v>
      </c>
      <c r="B118" s="1">
        <f t="shared" si="22"/>
        <v>77</v>
      </c>
      <c r="C118" s="1">
        <f t="shared" si="23"/>
        <v>12</v>
      </c>
      <c r="E118" s="1" t="s">
        <v>69</v>
      </c>
      <c r="Y118">
        <f t="shared" si="24"/>
        <v>23</v>
      </c>
      <c r="Z118">
        <f t="shared" si="25"/>
        <v>38</v>
      </c>
      <c r="AB118">
        <f t="shared" si="27"/>
        <v>23</v>
      </c>
      <c r="AC118">
        <f t="shared" si="28"/>
        <v>15</v>
      </c>
      <c r="AE118">
        <f t="shared" si="29"/>
        <v>22</v>
      </c>
      <c r="AF118">
        <f t="shared" si="30"/>
        <v>60</v>
      </c>
      <c r="AH118">
        <f t="shared" si="31"/>
        <v>23</v>
      </c>
      <c r="AI118">
        <f t="shared" si="26"/>
        <v>6</v>
      </c>
    </row>
    <row r="119" spans="1:35" x14ac:dyDescent="0.25">
      <c r="A119" s="29">
        <f t="shared" si="21"/>
        <v>45635</v>
      </c>
      <c r="B119" s="1">
        <f t="shared" si="22"/>
        <v>77</v>
      </c>
      <c r="C119" s="1">
        <f t="shared" si="23"/>
        <v>13</v>
      </c>
      <c r="E119" s="1" t="s">
        <v>69</v>
      </c>
      <c r="Y119">
        <f t="shared" si="24"/>
        <v>23</v>
      </c>
      <c r="Z119">
        <f t="shared" si="25"/>
        <v>45</v>
      </c>
      <c r="AB119">
        <f t="shared" si="27"/>
        <v>23</v>
      </c>
      <c r="AC119">
        <f t="shared" si="28"/>
        <v>22</v>
      </c>
      <c r="AE119">
        <f t="shared" si="29"/>
        <v>22</v>
      </c>
      <c r="AF119">
        <f t="shared" si="30"/>
        <v>67</v>
      </c>
      <c r="AH119">
        <f t="shared" si="31"/>
        <v>23</v>
      </c>
      <c r="AI119">
        <f t="shared" si="26"/>
        <v>13</v>
      </c>
    </row>
    <row r="120" spans="1:35" x14ac:dyDescent="0.25">
      <c r="A120" s="29">
        <f t="shared" si="21"/>
        <v>45642</v>
      </c>
      <c r="B120" s="1">
        <f t="shared" si="22"/>
        <v>77</v>
      </c>
      <c r="C120" s="1">
        <f t="shared" si="23"/>
        <v>14</v>
      </c>
      <c r="E120" s="1" t="s">
        <v>69</v>
      </c>
      <c r="Y120">
        <f t="shared" si="24"/>
        <v>23</v>
      </c>
      <c r="Z120">
        <f t="shared" si="25"/>
        <v>52</v>
      </c>
      <c r="AB120">
        <f t="shared" si="27"/>
        <v>23</v>
      </c>
      <c r="AC120">
        <f t="shared" si="28"/>
        <v>29</v>
      </c>
      <c r="AE120">
        <f t="shared" si="29"/>
        <v>22</v>
      </c>
      <c r="AF120">
        <f t="shared" si="30"/>
        <v>74</v>
      </c>
      <c r="AH120">
        <f t="shared" si="31"/>
        <v>23</v>
      </c>
      <c r="AI120">
        <f t="shared" si="26"/>
        <v>20</v>
      </c>
    </row>
    <row r="121" spans="1:35" x14ac:dyDescent="0.25">
      <c r="A121" s="29">
        <f t="shared" si="21"/>
        <v>45649</v>
      </c>
      <c r="B121" s="1">
        <f t="shared" si="22"/>
        <v>77</v>
      </c>
      <c r="C121" s="1">
        <f t="shared" si="23"/>
        <v>15</v>
      </c>
      <c r="E121" s="1" t="s">
        <v>69</v>
      </c>
      <c r="Y121">
        <f t="shared" si="24"/>
        <v>23</v>
      </c>
      <c r="Z121">
        <f t="shared" si="25"/>
        <v>59</v>
      </c>
      <c r="AB121">
        <f t="shared" si="27"/>
        <v>23</v>
      </c>
      <c r="AC121">
        <f t="shared" si="28"/>
        <v>36</v>
      </c>
      <c r="AE121">
        <f t="shared" si="29"/>
        <v>22</v>
      </c>
      <c r="AF121">
        <f t="shared" si="30"/>
        <v>81</v>
      </c>
      <c r="AH121">
        <f t="shared" si="31"/>
        <v>23</v>
      </c>
      <c r="AI121">
        <f t="shared" si="26"/>
        <v>27</v>
      </c>
    </row>
    <row r="122" spans="1:35" x14ac:dyDescent="0.25">
      <c r="A122" s="29">
        <f t="shared" si="21"/>
        <v>45656</v>
      </c>
      <c r="B122" s="1">
        <f t="shared" si="22"/>
        <v>77</v>
      </c>
      <c r="C122" s="1">
        <f t="shared" si="23"/>
        <v>16</v>
      </c>
      <c r="E122" s="1" t="s">
        <v>69</v>
      </c>
      <c r="Y122">
        <f t="shared" si="24"/>
        <v>23</v>
      </c>
      <c r="Z122">
        <f t="shared" si="25"/>
        <v>66</v>
      </c>
      <c r="AB122">
        <f t="shared" si="27"/>
        <v>23</v>
      </c>
      <c r="AC122">
        <f t="shared" si="28"/>
        <v>43</v>
      </c>
      <c r="AE122">
        <f t="shared" si="29"/>
        <v>22</v>
      </c>
      <c r="AF122">
        <f t="shared" si="30"/>
        <v>88</v>
      </c>
      <c r="AH122">
        <f t="shared" si="31"/>
        <v>23</v>
      </c>
      <c r="AI122">
        <f t="shared" si="26"/>
        <v>34</v>
      </c>
    </row>
    <row r="123" spans="1:35" x14ac:dyDescent="0.25">
      <c r="A123" s="29">
        <f t="shared" si="21"/>
        <v>45663</v>
      </c>
      <c r="B123" s="1">
        <f t="shared" si="22"/>
        <v>78</v>
      </c>
      <c r="C123" s="1">
        <f t="shared" si="23"/>
        <v>1</v>
      </c>
      <c r="E123" s="1" t="s">
        <v>69</v>
      </c>
      <c r="Y123">
        <f t="shared" si="24"/>
        <v>23</v>
      </c>
      <c r="Z123">
        <f t="shared" si="25"/>
        <v>73</v>
      </c>
      <c r="AB123">
        <f t="shared" si="27"/>
        <v>23</v>
      </c>
      <c r="AC123">
        <f t="shared" si="28"/>
        <v>50</v>
      </c>
      <c r="AE123">
        <f t="shared" si="29"/>
        <v>22</v>
      </c>
      <c r="AF123">
        <f t="shared" si="30"/>
        <v>95</v>
      </c>
      <c r="AH123">
        <f t="shared" si="31"/>
        <v>23</v>
      </c>
      <c r="AI123">
        <f t="shared" si="26"/>
        <v>41</v>
      </c>
    </row>
    <row r="124" spans="1:35" x14ac:dyDescent="0.25">
      <c r="A124" s="29">
        <f t="shared" si="21"/>
        <v>45670</v>
      </c>
      <c r="B124" s="1">
        <f t="shared" si="22"/>
        <v>78</v>
      </c>
      <c r="C124" s="1">
        <f t="shared" si="23"/>
        <v>2</v>
      </c>
      <c r="E124" s="1" t="s">
        <v>69</v>
      </c>
      <c r="Y124">
        <f t="shared" si="24"/>
        <v>23</v>
      </c>
      <c r="Z124">
        <f t="shared" si="25"/>
        <v>80</v>
      </c>
      <c r="AB124">
        <f t="shared" si="27"/>
        <v>23</v>
      </c>
      <c r="AC124">
        <f t="shared" si="28"/>
        <v>57</v>
      </c>
      <c r="AE124">
        <f t="shared" si="29"/>
        <v>22</v>
      </c>
      <c r="AF124">
        <f t="shared" si="30"/>
        <v>102</v>
      </c>
      <c r="AH124">
        <f t="shared" si="31"/>
        <v>23</v>
      </c>
      <c r="AI124">
        <f t="shared" si="26"/>
        <v>48</v>
      </c>
    </row>
    <row r="125" spans="1:35" x14ac:dyDescent="0.25">
      <c r="A125" s="29">
        <f t="shared" si="21"/>
        <v>45677</v>
      </c>
      <c r="B125" s="1">
        <f t="shared" si="22"/>
        <v>78</v>
      </c>
      <c r="C125" s="1">
        <f t="shared" si="23"/>
        <v>3</v>
      </c>
      <c r="E125" s="1" t="s">
        <v>69</v>
      </c>
      <c r="Y125">
        <f t="shared" si="24"/>
        <v>23</v>
      </c>
      <c r="Z125">
        <f t="shared" si="25"/>
        <v>87</v>
      </c>
      <c r="AB125">
        <f t="shared" si="27"/>
        <v>23</v>
      </c>
      <c r="AC125">
        <f t="shared" si="28"/>
        <v>64</v>
      </c>
      <c r="AE125">
        <f t="shared" si="29"/>
        <v>22</v>
      </c>
      <c r="AF125">
        <f t="shared" si="30"/>
        <v>109</v>
      </c>
      <c r="AH125">
        <f t="shared" si="31"/>
        <v>23</v>
      </c>
      <c r="AI125">
        <f t="shared" si="26"/>
        <v>55</v>
      </c>
    </row>
    <row r="126" spans="1:35" x14ac:dyDescent="0.25">
      <c r="A126" s="29">
        <f t="shared" si="21"/>
        <v>45684</v>
      </c>
      <c r="B126" s="1">
        <f t="shared" si="22"/>
        <v>78</v>
      </c>
      <c r="C126" s="1">
        <f t="shared" si="23"/>
        <v>4</v>
      </c>
      <c r="E126" s="1" t="s">
        <v>69</v>
      </c>
      <c r="Y126">
        <f t="shared" si="24"/>
        <v>23</v>
      </c>
      <c r="Z126">
        <f t="shared" si="25"/>
        <v>94</v>
      </c>
      <c r="AB126">
        <f t="shared" si="27"/>
        <v>23</v>
      </c>
      <c r="AC126">
        <f t="shared" si="28"/>
        <v>71</v>
      </c>
      <c r="AE126">
        <f t="shared" si="29"/>
        <v>23</v>
      </c>
      <c r="AF126">
        <f t="shared" si="30"/>
        <v>4</v>
      </c>
      <c r="AH126">
        <f t="shared" si="31"/>
        <v>23</v>
      </c>
      <c r="AI126">
        <f t="shared" si="26"/>
        <v>62</v>
      </c>
    </row>
    <row r="127" spans="1:35" x14ac:dyDescent="0.25">
      <c r="A127" s="29">
        <f t="shared" si="21"/>
        <v>45691</v>
      </c>
      <c r="B127" s="1">
        <f t="shared" si="22"/>
        <v>78</v>
      </c>
      <c r="C127" s="1">
        <f t="shared" si="23"/>
        <v>5</v>
      </c>
      <c r="E127" s="1" t="s">
        <v>69</v>
      </c>
      <c r="Y127">
        <f t="shared" si="24"/>
        <v>23</v>
      </c>
      <c r="Z127">
        <f t="shared" si="25"/>
        <v>101</v>
      </c>
      <c r="AB127">
        <f t="shared" si="27"/>
        <v>23</v>
      </c>
      <c r="AC127">
        <f t="shared" si="28"/>
        <v>78</v>
      </c>
      <c r="AE127">
        <f t="shared" si="29"/>
        <v>23</v>
      </c>
      <c r="AF127">
        <f t="shared" si="30"/>
        <v>11</v>
      </c>
      <c r="AH127">
        <f t="shared" si="31"/>
        <v>23</v>
      </c>
      <c r="AI127">
        <f t="shared" si="26"/>
        <v>69</v>
      </c>
    </row>
    <row r="128" spans="1:35" x14ac:dyDescent="0.25">
      <c r="A128" s="29">
        <f t="shared" si="21"/>
        <v>45698</v>
      </c>
      <c r="B128" s="1">
        <f t="shared" si="22"/>
        <v>78</v>
      </c>
      <c r="C128" s="1">
        <f t="shared" si="23"/>
        <v>6</v>
      </c>
      <c r="E128" s="1" t="s">
        <v>69</v>
      </c>
      <c r="Y128">
        <f t="shared" si="24"/>
        <v>23</v>
      </c>
      <c r="Z128">
        <f t="shared" si="25"/>
        <v>108</v>
      </c>
      <c r="AB128">
        <f t="shared" si="27"/>
        <v>23</v>
      </c>
      <c r="AC128">
        <f t="shared" si="28"/>
        <v>85</v>
      </c>
      <c r="AE128">
        <f t="shared" si="29"/>
        <v>23</v>
      </c>
      <c r="AF128">
        <f t="shared" si="30"/>
        <v>18</v>
      </c>
      <c r="AH128">
        <f t="shared" si="31"/>
        <v>23</v>
      </c>
      <c r="AI128">
        <f t="shared" si="26"/>
        <v>76</v>
      </c>
    </row>
    <row r="129" spans="1:35" x14ac:dyDescent="0.25">
      <c r="A129" s="29">
        <f t="shared" si="21"/>
        <v>45705</v>
      </c>
      <c r="B129" s="1">
        <f t="shared" si="22"/>
        <v>78</v>
      </c>
      <c r="C129" s="1">
        <f t="shared" si="23"/>
        <v>7</v>
      </c>
      <c r="E129" s="1" t="s">
        <v>69</v>
      </c>
      <c r="Y129">
        <f t="shared" si="24"/>
        <v>24</v>
      </c>
      <c r="Z129">
        <f t="shared" si="25"/>
        <v>3</v>
      </c>
      <c r="AB129">
        <f t="shared" si="27"/>
        <v>23</v>
      </c>
      <c r="AC129">
        <f t="shared" si="28"/>
        <v>92</v>
      </c>
      <c r="AE129">
        <f t="shared" si="29"/>
        <v>23</v>
      </c>
      <c r="AF129">
        <f t="shared" si="30"/>
        <v>25</v>
      </c>
      <c r="AH129">
        <f t="shared" si="31"/>
        <v>23</v>
      </c>
      <c r="AI129">
        <f t="shared" si="26"/>
        <v>83</v>
      </c>
    </row>
    <row r="130" spans="1:35" x14ac:dyDescent="0.25">
      <c r="A130" s="29">
        <f t="shared" si="21"/>
        <v>45712</v>
      </c>
      <c r="B130" s="1">
        <f t="shared" si="22"/>
        <v>78</v>
      </c>
      <c r="C130" s="1">
        <f t="shared" si="23"/>
        <v>8</v>
      </c>
      <c r="E130" s="1" t="s">
        <v>69</v>
      </c>
      <c r="Y130">
        <f t="shared" si="24"/>
        <v>24</v>
      </c>
      <c r="Z130">
        <f t="shared" si="25"/>
        <v>10</v>
      </c>
      <c r="AB130">
        <f t="shared" si="27"/>
        <v>23</v>
      </c>
      <c r="AC130">
        <f t="shared" si="28"/>
        <v>99</v>
      </c>
      <c r="AE130">
        <f t="shared" si="29"/>
        <v>23</v>
      </c>
      <c r="AF130">
        <f t="shared" si="30"/>
        <v>32</v>
      </c>
      <c r="AH130">
        <f t="shared" si="31"/>
        <v>23</v>
      </c>
      <c r="AI130">
        <f t="shared" si="26"/>
        <v>90</v>
      </c>
    </row>
    <row r="131" spans="1:35" x14ac:dyDescent="0.25">
      <c r="A131" s="29">
        <f t="shared" si="21"/>
        <v>45719</v>
      </c>
      <c r="B131" s="1">
        <f t="shared" si="22"/>
        <v>78</v>
      </c>
      <c r="C131" s="1">
        <f t="shared" si="23"/>
        <v>9</v>
      </c>
      <c r="E131" s="1" t="s">
        <v>69</v>
      </c>
      <c r="Y131">
        <f t="shared" si="24"/>
        <v>24</v>
      </c>
      <c r="Z131">
        <f t="shared" si="25"/>
        <v>17</v>
      </c>
      <c r="AB131">
        <f t="shared" si="27"/>
        <v>23</v>
      </c>
      <c r="AC131">
        <f t="shared" si="28"/>
        <v>106</v>
      </c>
      <c r="AE131">
        <f t="shared" si="29"/>
        <v>23</v>
      </c>
      <c r="AF131">
        <f t="shared" si="30"/>
        <v>39</v>
      </c>
      <c r="AH131">
        <f t="shared" si="31"/>
        <v>23</v>
      </c>
      <c r="AI131">
        <f t="shared" si="26"/>
        <v>97</v>
      </c>
    </row>
    <row r="132" spans="1:35" x14ac:dyDescent="0.25">
      <c r="A132" s="29">
        <f t="shared" si="21"/>
        <v>45726</v>
      </c>
      <c r="B132" s="1">
        <f t="shared" si="22"/>
        <v>78</v>
      </c>
      <c r="C132" s="1">
        <f t="shared" si="23"/>
        <v>10</v>
      </c>
      <c r="E132" s="1" t="s">
        <v>69</v>
      </c>
      <c r="Y132">
        <f t="shared" si="24"/>
        <v>24</v>
      </c>
      <c r="Z132">
        <f t="shared" si="25"/>
        <v>24</v>
      </c>
      <c r="AB132">
        <f t="shared" si="27"/>
        <v>24</v>
      </c>
      <c r="AC132">
        <f t="shared" si="28"/>
        <v>1</v>
      </c>
      <c r="AE132">
        <f t="shared" si="29"/>
        <v>23</v>
      </c>
      <c r="AF132">
        <f t="shared" si="30"/>
        <v>46</v>
      </c>
      <c r="AH132">
        <f t="shared" si="31"/>
        <v>23</v>
      </c>
      <c r="AI132">
        <f t="shared" si="26"/>
        <v>104</v>
      </c>
    </row>
    <row r="133" spans="1:35" x14ac:dyDescent="0.25">
      <c r="A133" s="29">
        <f t="shared" si="21"/>
        <v>45733</v>
      </c>
      <c r="B133" s="1">
        <f t="shared" si="22"/>
        <v>78</v>
      </c>
      <c r="C133" s="1">
        <f t="shared" si="23"/>
        <v>11</v>
      </c>
      <c r="E133" s="1" t="s">
        <v>69</v>
      </c>
      <c r="Y133">
        <f t="shared" si="24"/>
        <v>24</v>
      </c>
      <c r="Z133">
        <f t="shared" si="25"/>
        <v>31</v>
      </c>
      <c r="AB133">
        <f t="shared" si="27"/>
        <v>24</v>
      </c>
      <c r="AC133">
        <f t="shared" si="28"/>
        <v>8</v>
      </c>
      <c r="AE133">
        <f t="shared" si="29"/>
        <v>23</v>
      </c>
      <c r="AF133">
        <f t="shared" si="30"/>
        <v>53</v>
      </c>
      <c r="AH133">
        <f t="shared" si="31"/>
        <v>23</v>
      </c>
      <c r="AI133">
        <f t="shared" si="26"/>
        <v>111</v>
      </c>
    </row>
    <row r="134" spans="1:35" x14ac:dyDescent="0.25">
      <c r="A134" s="29">
        <f t="shared" si="21"/>
        <v>45740</v>
      </c>
      <c r="B134" s="1">
        <f t="shared" si="22"/>
        <v>78</v>
      </c>
      <c r="C134" s="1">
        <f t="shared" si="23"/>
        <v>12</v>
      </c>
      <c r="E134" s="1" t="s">
        <v>69</v>
      </c>
      <c r="Y134">
        <f t="shared" si="24"/>
        <v>24</v>
      </c>
      <c r="Z134">
        <f t="shared" si="25"/>
        <v>38</v>
      </c>
      <c r="AB134">
        <f t="shared" si="27"/>
        <v>24</v>
      </c>
      <c r="AC134">
        <f t="shared" si="28"/>
        <v>15</v>
      </c>
      <c r="AE134">
        <f t="shared" si="29"/>
        <v>23</v>
      </c>
      <c r="AF134">
        <f t="shared" si="30"/>
        <v>60</v>
      </c>
      <c r="AH134">
        <f t="shared" si="31"/>
        <v>24</v>
      </c>
      <c r="AI134">
        <f t="shared" si="26"/>
        <v>6</v>
      </c>
    </row>
    <row r="135" spans="1:35" x14ac:dyDescent="0.25">
      <c r="A135" s="29">
        <f t="shared" si="21"/>
        <v>45747</v>
      </c>
      <c r="B135" s="1">
        <f t="shared" si="22"/>
        <v>78</v>
      </c>
      <c r="C135" s="1">
        <f t="shared" si="23"/>
        <v>13</v>
      </c>
      <c r="E135" s="1" t="s">
        <v>69</v>
      </c>
      <c r="Y135">
        <f t="shared" si="24"/>
        <v>24</v>
      </c>
      <c r="Z135">
        <f t="shared" si="25"/>
        <v>45</v>
      </c>
      <c r="AB135">
        <f t="shared" si="27"/>
        <v>24</v>
      </c>
      <c r="AC135">
        <f t="shared" si="28"/>
        <v>22</v>
      </c>
      <c r="AE135">
        <f t="shared" si="29"/>
        <v>23</v>
      </c>
      <c r="AF135">
        <f t="shared" si="30"/>
        <v>67</v>
      </c>
      <c r="AH135">
        <f t="shared" si="31"/>
        <v>24</v>
      </c>
      <c r="AI135">
        <f t="shared" si="26"/>
        <v>13</v>
      </c>
    </row>
    <row r="136" spans="1:35" x14ac:dyDescent="0.25">
      <c r="A136" s="29">
        <f t="shared" si="21"/>
        <v>45754</v>
      </c>
      <c r="B136" s="1">
        <f t="shared" si="22"/>
        <v>78</v>
      </c>
      <c r="C136" s="1">
        <f t="shared" si="23"/>
        <v>14</v>
      </c>
      <c r="E136" s="1" t="s">
        <v>69</v>
      </c>
      <c r="Y136">
        <f t="shared" si="24"/>
        <v>24</v>
      </c>
      <c r="Z136">
        <f t="shared" si="25"/>
        <v>52</v>
      </c>
      <c r="AB136">
        <f t="shared" si="27"/>
        <v>24</v>
      </c>
      <c r="AC136">
        <f t="shared" si="28"/>
        <v>29</v>
      </c>
      <c r="AE136">
        <f t="shared" si="29"/>
        <v>23</v>
      </c>
      <c r="AF136">
        <f t="shared" si="30"/>
        <v>74</v>
      </c>
      <c r="AH136">
        <f t="shared" si="31"/>
        <v>24</v>
      </c>
      <c r="AI136">
        <f t="shared" si="26"/>
        <v>20</v>
      </c>
    </row>
    <row r="137" spans="1:35" x14ac:dyDescent="0.25">
      <c r="A137" s="29">
        <f t="shared" si="21"/>
        <v>45761</v>
      </c>
      <c r="B137" s="1">
        <f t="shared" si="22"/>
        <v>78</v>
      </c>
      <c r="C137" s="1">
        <f t="shared" si="23"/>
        <v>15</v>
      </c>
      <c r="E137" s="1" t="s">
        <v>69</v>
      </c>
      <c r="Y137">
        <f t="shared" si="24"/>
        <v>24</v>
      </c>
      <c r="Z137">
        <f t="shared" si="25"/>
        <v>59</v>
      </c>
      <c r="AB137">
        <f t="shared" si="27"/>
        <v>24</v>
      </c>
      <c r="AC137">
        <f t="shared" si="28"/>
        <v>36</v>
      </c>
      <c r="AE137">
        <f t="shared" si="29"/>
        <v>23</v>
      </c>
      <c r="AF137">
        <f t="shared" si="30"/>
        <v>81</v>
      </c>
      <c r="AH137">
        <f t="shared" si="31"/>
        <v>24</v>
      </c>
      <c r="AI137">
        <f t="shared" si="26"/>
        <v>27</v>
      </c>
    </row>
    <row r="138" spans="1:35" x14ac:dyDescent="0.25">
      <c r="A138" s="29">
        <f t="shared" si="21"/>
        <v>45768</v>
      </c>
      <c r="B138" s="1">
        <f t="shared" si="22"/>
        <v>78</v>
      </c>
      <c r="C138" s="1">
        <f t="shared" si="23"/>
        <v>16</v>
      </c>
      <c r="E138" s="1" t="s">
        <v>69</v>
      </c>
      <c r="Y138">
        <f t="shared" si="24"/>
        <v>24</v>
      </c>
      <c r="Z138">
        <f t="shared" si="25"/>
        <v>66</v>
      </c>
      <c r="AB138">
        <f t="shared" si="27"/>
        <v>24</v>
      </c>
      <c r="AC138">
        <f t="shared" si="28"/>
        <v>43</v>
      </c>
      <c r="AE138">
        <f t="shared" si="29"/>
        <v>23</v>
      </c>
      <c r="AF138">
        <f t="shared" si="30"/>
        <v>88</v>
      </c>
      <c r="AH138">
        <f t="shared" si="31"/>
        <v>24</v>
      </c>
      <c r="AI138">
        <f t="shared" si="26"/>
        <v>34</v>
      </c>
    </row>
    <row r="139" spans="1:35" x14ac:dyDescent="0.25">
      <c r="A139" s="29">
        <f t="shared" si="21"/>
        <v>45775</v>
      </c>
      <c r="B139" s="1">
        <f t="shared" si="22"/>
        <v>79</v>
      </c>
      <c r="C139" s="1">
        <f t="shared" si="23"/>
        <v>1</v>
      </c>
      <c r="E139" s="1" t="s">
        <v>69</v>
      </c>
      <c r="Y139">
        <f t="shared" si="24"/>
        <v>24</v>
      </c>
      <c r="Z139">
        <f t="shared" si="25"/>
        <v>73</v>
      </c>
      <c r="AB139">
        <f t="shared" si="27"/>
        <v>24</v>
      </c>
      <c r="AC139">
        <f t="shared" si="28"/>
        <v>50</v>
      </c>
      <c r="AE139">
        <f t="shared" si="29"/>
        <v>23</v>
      </c>
      <c r="AF139">
        <f t="shared" si="30"/>
        <v>95</v>
      </c>
      <c r="AH139">
        <f t="shared" si="31"/>
        <v>24</v>
      </c>
      <c r="AI139">
        <f t="shared" si="26"/>
        <v>41</v>
      </c>
    </row>
    <row r="140" spans="1:35" x14ac:dyDescent="0.25">
      <c r="A140" s="29">
        <f t="shared" ref="A140:A203" si="32">A139+7</f>
        <v>45782</v>
      </c>
      <c r="B140" s="1">
        <f t="shared" ref="B140:B203" si="33">IF(C140=1,B139+1,B139)</f>
        <v>79</v>
      </c>
      <c r="C140" s="1">
        <f t="shared" ref="C140:C203" si="34">IF(C139+1&gt;16,1,C139+1)</f>
        <v>2</v>
      </c>
      <c r="E140" s="1" t="s">
        <v>69</v>
      </c>
      <c r="Y140">
        <f t="shared" si="24"/>
        <v>24</v>
      </c>
      <c r="Z140">
        <f t="shared" si="25"/>
        <v>80</v>
      </c>
      <c r="AB140">
        <f t="shared" si="27"/>
        <v>24</v>
      </c>
      <c r="AC140">
        <f t="shared" si="28"/>
        <v>57</v>
      </c>
      <c r="AE140">
        <f t="shared" si="29"/>
        <v>23</v>
      </c>
      <c r="AF140">
        <f t="shared" si="30"/>
        <v>102</v>
      </c>
      <c r="AH140">
        <f t="shared" si="31"/>
        <v>24</v>
      </c>
      <c r="AI140">
        <f t="shared" si="26"/>
        <v>48</v>
      </c>
    </row>
    <row r="141" spans="1:35" x14ac:dyDescent="0.25">
      <c r="A141" s="29">
        <f t="shared" si="32"/>
        <v>45789</v>
      </c>
      <c r="B141" s="1">
        <f t="shared" si="33"/>
        <v>79</v>
      </c>
      <c r="C141" s="1">
        <f t="shared" si="34"/>
        <v>3</v>
      </c>
      <c r="E141" s="1" t="s">
        <v>69</v>
      </c>
      <c r="Y141">
        <f t="shared" si="24"/>
        <v>24</v>
      </c>
      <c r="Z141">
        <f t="shared" si="25"/>
        <v>87</v>
      </c>
      <c r="AB141">
        <f t="shared" si="27"/>
        <v>24</v>
      </c>
      <c r="AC141">
        <f t="shared" si="28"/>
        <v>64</v>
      </c>
      <c r="AE141">
        <f t="shared" si="29"/>
        <v>23</v>
      </c>
      <c r="AF141">
        <f t="shared" si="30"/>
        <v>109</v>
      </c>
      <c r="AH141">
        <f t="shared" si="31"/>
        <v>24</v>
      </c>
      <c r="AI141">
        <f t="shared" si="26"/>
        <v>55</v>
      </c>
    </row>
    <row r="142" spans="1:35" x14ac:dyDescent="0.25">
      <c r="A142" s="29">
        <f t="shared" si="32"/>
        <v>45796</v>
      </c>
      <c r="B142" s="1">
        <f t="shared" si="33"/>
        <v>79</v>
      </c>
      <c r="C142" s="1">
        <f t="shared" si="34"/>
        <v>4</v>
      </c>
      <c r="E142" s="1" t="s">
        <v>69</v>
      </c>
      <c r="Y142">
        <f t="shared" si="24"/>
        <v>24</v>
      </c>
      <c r="Z142">
        <f t="shared" si="25"/>
        <v>94</v>
      </c>
      <c r="AB142">
        <f t="shared" si="27"/>
        <v>24</v>
      </c>
      <c r="AC142">
        <f t="shared" si="28"/>
        <v>71</v>
      </c>
      <c r="AE142">
        <f t="shared" si="29"/>
        <v>24</v>
      </c>
      <c r="AF142">
        <f t="shared" si="30"/>
        <v>4</v>
      </c>
      <c r="AH142">
        <f t="shared" si="31"/>
        <v>24</v>
      </c>
      <c r="AI142">
        <f t="shared" si="26"/>
        <v>62</v>
      </c>
    </row>
    <row r="143" spans="1:35" x14ac:dyDescent="0.25">
      <c r="A143" s="29">
        <f t="shared" si="32"/>
        <v>45803</v>
      </c>
      <c r="B143" s="1">
        <f t="shared" si="33"/>
        <v>79</v>
      </c>
      <c r="C143" s="1">
        <f t="shared" si="34"/>
        <v>5</v>
      </c>
      <c r="E143" s="1" t="s">
        <v>69</v>
      </c>
      <c r="Y143">
        <f t="shared" si="24"/>
        <v>24</v>
      </c>
      <c r="Z143">
        <f t="shared" si="25"/>
        <v>101</v>
      </c>
      <c r="AB143">
        <f t="shared" si="27"/>
        <v>24</v>
      </c>
      <c r="AC143">
        <f t="shared" si="28"/>
        <v>78</v>
      </c>
      <c r="AE143">
        <f t="shared" si="29"/>
        <v>24</v>
      </c>
      <c r="AF143">
        <f t="shared" si="30"/>
        <v>11</v>
      </c>
      <c r="AH143">
        <f t="shared" si="31"/>
        <v>24</v>
      </c>
      <c r="AI143">
        <f t="shared" si="26"/>
        <v>69</v>
      </c>
    </row>
    <row r="144" spans="1:35" x14ac:dyDescent="0.25">
      <c r="A144" s="29">
        <f t="shared" si="32"/>
        <v>45810</v>
      </c>
      <c r="B144" s="1">
        <f t="shared" si="33"/>
        <v>79</v>
      </c>
      <c r="C144" s="1">
        <f t="shared" si="34"/>
        <v>6</v>
      </c>
      <c r="E144" s="1" t="s">
        <v>69</v>
      </c>
      <c r="Y144">
        <f t="shared" si="24"/>
        <v>24</v>
      </c>
      <c r="Z144">
        <f t="shared" si="25"/>
        <v>108</v>
      </c>
      <c r="AB144">
        <f t="shared" si="27"/>
        <v>24</v>
      </c>
      <c r="AC144">
        <f t="shared" si="28"/>
        <v>85</v>
      </c>
      <c r="AE144">
        <f t="shared" si="29"/>
        <v>24</v>
      </c>
      <c r="AF144">
        <f t="shared" si="30"/>
        <v>18</v>
      </c>
      <c r="AH144">
        <f t="shared" si="31"/>
        <v>24</v>
      </c>
      <c r="AI144">
        <f t="shared" si="26"/>
        <v>76</v>
      </c>
    </row>
    <row r="145" spans="1:35" x14ac:dyDescent="0.25">
      <c r="A145" s="29">
        <f t="shared" si="32"/>
        <v>45817</v>
      </c>
      <c r="B145" s="1">
        <f t="shared" si="33"/>
        <v>79</v>
      </c>
      <c r="C145" s="1">
        <f t="shared" si="34"/>
        <v>7</v>
      </c>
      <c r="E145" s="1" t="s">
        <v>69</v>
      </c>
      <c r="Y145">
        <f t="shared" si="24"/>
        <v>25</v>
      </c>
      <c r="Z145">
        <f t="shared" si="25"/>
        <v>3</v>
      </c>
      <c r="AB145">
        <f t="shared" si="27"/>
        <v>24</v>
      </c>
      <c r="AC145">
        <f t="shared" si="28"/>
        <v>92</v>
      </c>
      <c r="AE145">
        <f t="shared" si="29"/>
        <v>24</v>
      </c>
      <c r="AF145">
        <f t="shared" si="30"/>
        <v>25</v>
      </c>
      <c r="AH145">
        <f t="shared" si="31"/>
        <v>24</v>
      </c>
      <c r="AI145">
        <f t="shared" si="26"/>
        <v>83</v>
      </c>
    </row>
    <row r="146" spans="1:35" x14ac:dyDescent="0.25">
      <c r="A146" s="29">
        <f t="shared" si="32"/>
        <v>45824</v>
      </c>
      <c r="B146" s="1">
        <f t="shared" si="33"/>
        <v>79</v>
      </c>
      <c r="C146" s="1">
        <f t="shared" si="34"/>
        <v>8</v>
      </c>
      <c r="E146" s="1" t="s">
        <v>69</v>
      </c>
      <c r="Y146">
        <f t="shared" si="24"/>
        <v>25</v>
      </c>
      <c r="Z146">
        <f t="shared" si="25"/>
        <v>10</v>
      </c>
      <c r="AB146">
        <f t="shared" si="27"/>
        <v>24</v>
      </c>
      <c r="AC146">
        <f t="shared" si="28"/>
        <v>99</v>
      </c>
      <c r="AE146">
        <f t="shared" si="29"/>
        <v>24</v>
      </c>
      <c r="AF146">
        <f t="shared" si="30"/>
        <v>32</v>
      </c>
      <c r="AH146">
        <f t="shared" si="31"/>
        <v>24</v>
      </c>
      <c r="AI146">
        <f t="shared" si="26"/>
        <v>90</v>
      </c>
    </row>
    <row r="147" spans="1:35" x14ac:dyDescent="0.25">
      <c r="A147" s="29">
        <f t="shared" si="32"/>
        <v>45831</v>
      </c>
      <c r="B147" s="1">
        <f t="shared" si="33"/>
        <v>79</v>
      </c>
      <c r="C147" s="1">
        <f t="shared" si="34"/>
        <v>9</v>
      </c>
      <c r="E147" s="1" t="s">
        <v>69</v>
      </c>
      <c r="Y147">
        <f t="shared" si="24"/>
        <v>25</v>
      </c>
      <c r="Z147">
        <f t="shared" si="25"/>
        <v>17</v>
      </c>
      <c r="AB147">
        <f t="shared" si="27"/>
        <v>24</v>
      </c>
      <c r="AC147">
        <f t="shared" si="28"/>
        <v>106</v>
      </c>
      <c r="AE147">
        <f t="shared" si="29"/>
        <v>24</v>
      </c>
      <c r="AF147">
        <f t="shared" si="30"/>
        <v>39</v>
      </c>
      <c r="AH147">
        <f t="shared" si="31"/>
        <v>24</v>
      </c>
      <c r="AI147">
        <f t="shared" si="26"/>
        <v>97</v>
      </c>
    </row>
    <row r="148" spans="1:35" x14ac:dyDescent="0.25">
      <c r="A148" s="29">
        <f t="shared" si="32"/>
        <v>45838</v>
      </c>
      <c r="B148" s="1">
        <f t="shared" si="33"/>
        <v>79</v>
      </c>
      <c r="C148" s="1">
        <f t="shared" si="34"/>
        <v>10</v>
      </c>
      <c r="E148" s="1" t="s">
        <v>69</v>
      </c>
      <c r="Y148">
        <f t="shared" si="24"/>
        <v>25</v>
      </c>
      <c r="Z148">
        <f t="shared" si="25"/>
        <v>24</v>
      </c>
      <c r="AB148">
        <f t="shared" si="27"/>
        <v>25</v>
      </c>
      <c r="AC148">
        <f t="shared" si="28"/>
        <v>1</v>
      </c>
      <c r="AE148">
        <f t="shared" si="29"/>
        <v>24</v>
      </c>
      <c r="AF148">
        <f t="shared" si="30"/>
        <v>46</v>
      </c>
      <c r="AH148">
        <f t="shared" si="31"/>
        <v>24</v>
      </c>
      <c r="AI148">
        <f t="shared" si="26"/>
        <v>104</v>
      </c>
    </row>
    <row r="149" spans="1:35" x14ac:dyDescent="0.25">
      <c r="A149" s="29">
        <f t="shared" si="32"/>
        <v>45845</v>
      </c>
      <c r="B149" s="1">
        <f t="shared" si="33"/>
        <v>79</v>
      </c>
      <c r="C149" s="1">
        <f t="shared" si="34"/>
        <v>11</v>
      </c>
      <c r="E149" s="1" t="s">
        <v>69</v>
      </c>
      <c r="Y149">
        <f t="shared" si="24"/>
        <v>25</v>
      </c>
      <c r="Z149">
        <f t="shared" si="25"/>
        <v>31</v>
      </c>
      <c r="AB149">
        <f t="shared" si="27"/>
        <v>25</v>
      </c>
      <c r="AC149">
        <f t="shared" si="28"/>
        <v>8</v>
      </c>
      <c r="AE149">
        <f t="shared" si="29"/>
        <v>24</v>
      </c>
      <c r="AF149">
        <f t="shared" si="30"/>
        <v>53</v>
      </c>
      <c r="AH149">
        <f t="shared" si="31"/>
        <v>24</v>
      </c>
      <c r="AI149">
        <f t="shared" si="26"/>
        <v>111</v>
      </c>
    </row>
    <row r="150" spans="1:35" x14ac:dyDescent="0.25">
      <c r="A150" s="29">
        <f t="shared" si="32"/>
        <v>45852</v>
      </c>
      <c r="B150" s="1">
        <f t="shared" si="33"/>
        <v>79</v>
      </c>
      <c r="C150" s="1">
        <f t="shared" si="34"/>
        <v>12</v>
      </c>
      <c r="E150" s="1" t="s">
        <v>69</v>
      </c>
      <c r="Y150">
        <f t="shared" si="24"/>
        <v>25</v>
      </c>
      <c r="Z150">
        <f t="shared" si="25"/>
        <v>38</v>
      </c>
      <c r="AB150">
        <f t="shared" si="27"/>
        <v>25</v>
      </c>
      <c r="AC150">
        <f t="shared" si="28"/>
        <v>15</v>
      </c>
      <c r="AE150">
        <f t="shared" si="29"/>
        <v>24</v>
      </c>
      <c r="AF150">
        <f t="shared" si="30"/>
        <v>60</v>
      </c>
      <c r="AH150">
        <f t="shared" si="31"/>
        <v>25</v>
      </c>
      <c r="AI150">
        <f t="shared" si="26"/>
        <v>6</v>
      </c>
    </row>
    <row r="151" spans="1:35" x14ac:dyDescent="0.25">
      <c r="A151" s="29">
        <f t="shared" si="32"/>
        <v>45859</v>
      </c>
      <c r="B151" s="1">
        <f t="shared" si="33"/>
        <v>79</v>
      </c>
      <c r="C151" s="1">
        <f t="shared" si="34"/>
        <v>13</v>
      </c>
      <c r="E151" s="1" t="s">
        <v>69</v>
      </c>
      <c r="Y151">
        <f t="shared" ref="Y151:Y214" si="35">IF(Z150+7&gt;112,Y150+1,Y150)</f>
        <v>25</v>
      </c>
      <c r="Z151">
        <f t="shared" ref="Z151:Z214" si="36">IF(Z150+7&gt;112,Z150+7-112,Z150+7)</f>
        <v>45</v>
      </c>
      <c r="AB151">
        <f t="shared" si="27"/>
        <v>25</v>
      </c>
      <c r="AC151">
        <f t="shared" si="28"/>
        <v>22</v>
      </c>
      <c r="AE151">
        <f t="shared" si="29"/>
        <v>24</v>
      </c>
      <c r="AF151">
        <f t="shared" si="30"/>
        <v>67</v>
      </c>
      <c r="AH151">
        <f t="shared" si="31"/>
        <v>25</v>
      </c>
      <c r="AI151">
        <f t="shared" si="26"/>
        <v>13</v>
      </c>
    </row>
    <row r="152" spans="1:35" x14ac:dyDescent="0.25">
      <c r="A152" s="29">
        <f t="shared" si="32"/>
        <v>45866</v>
      </c>
      <c r="B152" s="1">
        <f t="shared" si="33"/>
        <v>79</v>
      </c>
      <c r="C152" s="1">
        <f t="shared" si="34"/>
        <v>14</v>
      </c>
      <c r="E152" s="1" t="s">
        <v>69</v>
      </c>
      <c r="Y152">
        <f t="shared" si="35"/>
        <v>25</v>
      </c>
      <c r="Z152">
        <f t="shared" si="36"/>
        <v>52</v>
      </c>
      <c r="AB152">
        <f t="shared" si="27"/>
        <v>25</v>
      </c>
      <c r="AC152">
        <f t="shared" si="28"/>
        <v>29</v>
      </c>
      <c r="AE152">
        <f t="shared" si="29"/>
        <v>24</v>
      </c>
      <c r="AF152">
        <f t="shared" si="30"/>
        <v>74</v>
      </c>
      <c r="AH152">
        <f t="shared" si="31"/>
        <v>25</v>
      </c>
      <c r="AI152">
        <f t="shared" ref="AI152:AI215" si="37">IF(AI151+7&gt;112,AI151+7-112,AI151+7)</f>
        <v>20</v>
      </c>
    </row>
    <row r="153" spans="1:35" x14ac:dyDescent="0.25">
      <c r="A153" s="29">
        <f t="shared" si="32"/>
        <v>45873</v>
      </c>
      <c r="B153" s="1">
        <f t="shared" si="33"/>
        <v>79</v>
      </c>
      <c r="C153" s="1">
        <f t="shared" si="34"/>
        <v>15</v>
      </c>
      <c r="E153" s="1" t="s">
        <v>69</v>
      </c>
      <c r="Y153">
        <f t="shared" si="35"/>
        <v>25</v>
      </c>
      <c r="Z153">
        <f t="shared" si="36"/>
        <v>59</v>
      </c>
      <c r="AB153">
        <f t="shared" si="27"/>
        <v>25</v>
      </c>
      <c r="AC153">
        <f t="shared" si="28"/>
        <v>36</v>
      </c>
      <c r="AE153">
        <f t="shared" si="29"/>
        <v>24</v>
      </c>
      <c r="AF153">
        <f t="shared" si="30"/>
        <v>81</v>
      </c>
      <c r="AH153">
        <f t="shared" si="31"/>
        <v>25</v>
      </c>
      <c r="AI153">
        <f t="shared" si="37"/>
        <v>27</v>
      </c>
    </row>
    <row r="154" spans="1:35" x14ac:dyDescent="0.25">
      <c r="A154" s="29">
        <f t="shared" si="32"/>
        <v>45880</v>
      </c>
      <c r="B154" s="1">
        <f t="shared" si="33"/>
        <v>79</v>
      </c>
      <c r="C154" s="1">
        <f t="shared" si="34"/>
        <v>16</v>
      </c>
      <c r="E154" s="1" t="s">
        <v>69</v>
      </c>
      <c r="Y154">
        <f t="shared" si="35"/>
        <v>25</v>
      </c>
      <c r="Z154">
        <f t="shared" si="36"/>
        <v>66</v>
      </c>
      <c r="AB154">
        <f t="shared" si="27"/>
        <v>25</v>
      </c>
      <c r="AC154">
        <f t="shared" si="28"/>
        <v>43</v>
      </c>
      <c r="AE154">
        <f t="shared" si="29"/>
        <v>24</v>
      </c>
      <c r="AF154">
        <f t="shared" si="30"/>
        <v>88</v>
      </c>
      <c r="AH154">
        <f t="shared" si="31"/>
        <v>25</v>
      </c>
      <c r="AI154">
        <f t="shared" si="37"/>
        <v>34</v>
      </c>
    </row>
    <row r="155" spans="1:35" x14ac:dyDescent="0.25">
      <c r="A155" s="29">
        <f t="shared" si="32"/>
        <v>45887</v>
      </c>
      <c r="B155" s="1">
        <f t="shared" si="33"/>
        <v>80</v>
      </c>
      <c r="C155" s="1">
        <f t="shared" si="34"/>
        <v>1</v>
      </c>
      <c r="E155" s="1" t="s">
        <v>69</v>
      </c>
      <c r="Y155">
        <f t="shared" si="35"/>
        <v>25</v>
      </c>
      <c r="Z155">
        <f t="shared" si="36"/>
        <v>73</v>
      </c>
      <c r="AB155">
        <f t="shared" ref="AB155:AB218" si="38">IF(AC154+7&gt;112,AB154+1,AB154)</f>
        <v>25</v>
      </c>
      <c r="AC155">
        <f t="shared" ref="AC155:AC218" si="39">IF(AC154+7&gt;112,AC154+7-112,AC154+7)</f>
        <v>50</v>
      </c>
      <c r="AE155">
        <f t="shared" si="29"/>
        <v>24</v>
      </c>
      <c r="AF155">
        <f t="shared" si="30"/>
        <v>95</v>
      </c>
      <c r="AH155">
        <f t="shared" si="31"/>
        <v>25</v>
      </c>
      <c r="AI155">
        <f t="shared" si="37"/>
        <v>41</v>
      </c>
    </row>
    <row r="156" spans="1:35" x14ac:dyDescent="0.25">
      <c r="A156" s="29">
        <f t="shared" si="32"/>
        <v>45894</v>
      </c>
      <c r="B156" s="1">
        <f t="shared" si="33"/>
        <v>80</v>
      </c>
      <c r="C156" s="1">
        <f t="shared" si="34"/>
        <v>2</v>
      </c>
      <c r="E156" s="1" t="s">
        <v>69</v>
      </c>
      <c r="Y156">
        <f t="shared" si="35"/>
        <v>25</v>
      </c>
      <c r="Z156">
        <f t="shared" si="36"/>
        <v>80</v>
      </c>
      <c r="AB156">
        <f t="shared" si="38"/>
        <v>25</v>
      </c>
      <c r="AC156">
        <f t="shared" si="39"/>
        <v>57</v>
      </c>
      <c r="AE156">
        <f t="shared" si="29"/>
        <v>24</v>
      </c>
      <c r="AF156">
        <f t="shared" si="30"/>
        <v>102</v>
      </c>
      <c r="AH156">
        <f t="shared" si="31"/>
        <v>25</v>
      </c>
      <c r="AI156">
        <f t="shared" si="37"/>
        <v>48</v>
      </c>
    </row>
    <row r="157" spans="1:35" x14ac:dyDescent="0.25">
      <c r="A157" s="29">
        <f t="shared" si="32"/>
        <v>45901</v>
      </c>
      <c r="B157" s="1">
        <f t="shared" si="33"/>
        <v>80</v>
      </c>
      <c r="C157" s="1">
        <f t="shared" si="34"/>
        <v>3</v>
      </c>
      <c r="E157" s="1" t="s">
        <v>69</v>
      </c>
      <c r="Y157">
        <f t="shared" si="35"/>
        <v>25</v>
      </c>
      <c r="Z157">
        <f t="shared" si="36"/>
        <v>87</v>
      </c>
      <c r="AB157">
        <f t="shared" si="38"/>
        <v>25</v>
      </c>
      <c r="AC157">
        <f t="shared" si="39"/>
        <v>64</v>
      </c>
      <c r="AE157">
        <f t="shared" si="29"/>
        <v>24</v>
      </c>
      <c r="AF157">
        <f t="shared" si="30"/>
        <v>109</v>
      </c>
      <c r="AH157">
        <f t="shared" si="31"/>
        <v>25</v>
      </c>
      <c r="AI157">
        <f t="shared" si="37"/>
        <v>55</v>
      </c>
    </row>
    <row r="158" spans="1:35" x14ac:dyDescent="0.25">
      <c r="A158" s="29">
        <f t="shared" si="32"/>
        <v>45908</v>
      </c>
      <c r="B158" s="1">
        <f t="shared" si="33"/>
        <v>80</v>
      </c>
      <c r="C158" s="1">
        <f t="shared" si="34"/>
        <v>4</v>
      </c>
      <c r="D158" s="34" t="s">
        <v>143</v>
      </c>
      <c r="E158" s="1" t="s">
        <v>116</v>
      </c>
      <c r="Y158">
        <f t="shared" si="35"/>
        <v>25</v>
      </c>
      <c r="Z158">
        <f t="shared" si="36"/>
        <v>94</v>
      </c>
      <c r="AB158">
        <f t="shared" si="38"/>
        <v>25</v>
      </c>
      <c r="AC158">
        <f t="shared" si="39"/>
        <v>71</v>
      </c>
      <c r="AE158">
        <f t="shared" si="29"/>
        <v>25</v>
      </c>
      <c r="AF158">
        <f t="shared" si="30"/>
        <v>4</v>
      </c>
      <c r="AH158">
        <f t="shared" si="31"/>
        <v>25</v>
      </c>
      <c r="AI158">
        <f t="shared" si="37"/>
        <v>62</v>
      </c>
    </row>
    <row r="159" spans="1:35" x14ac:dyDescent="0.25">
      <c r="A159" s="29">
        <f t="shared" si="32"/>
        <v>45915</v>
      </c>
      <c r="B159" s="1">
        <f t="shared" si="33"/>
        <v>80</v>
      </c>
      <c r="C159" s="1">
        <f t="shared" si="34"/>
        <v>5</v>
      </c>
      <c r="E159" s="1" t="s">
        <v>116</v>
      </c>
      <c r="Y159">
        <f t="shared" si="35"/>
        <v>25</v>
      </c>
      <c r="Z159">
        <f t="shared" si="36"/>
        <v>101</v>
      </c>
      <c r="AB159">
        <f t="shared" si="38"/>
        <v>25</v>
      </c>
      <c r="AC159">
        <f t="shared" si="39"/>
        <v>78</v>
      </c>
      <c r="AE159">
        <f t="shared" si="29"/>
        <v>25</v>
      </c>
      <c r="AF159">
        <f t="shared" si="30"/>
        <v>11</v>
      </c>
      <c r="AH159">
        <f t="shared" si="31"/>
        <v>25</v>
      </c>
      <c r="AI159">
        <f t="shared" si="37"/>
        <v>69</v>
      </c>
    </row>
    <row r="160" spans="1:35" x14ac:dyDescent="0.25">
      <c r="A160" s="29">
        <f t="shared" si="32"/>
        <v>45922</v>
      </c>
      <c r="B160" s="1">
        <f t="shared" si="33"/>
        <v>80</v>
      </c>
      <c r="C160" s="1">
        <f t="shared" si="34"/>
        <v>6</v>
      </c>
      <c r="E160" s="1" t="s">
        <v>116</v>
      </c>
      <c r="Y160">
        <f t="shared" si="35"/>
        <v>25</v>
      </c>
      <c r="Z160">
        <f t="shared" si="36"/>
        <v>108</v>
      </c>
      <c r="AB160">
        <f t="shared" si="38"/>
        <v>25</v>
      </c>
      <c r="AC160">
        <f t="shared" si="39"/>
        <v>85</v>
      </c>
      <c r="AE160">
        <f t="shared" ref="AE160:AE223" si="40">IF(AF159+7&gt;112,AE159+1,AE159)</f>
        <v>25</v>
      </c>
      <c r="AF160">
        <f t="shared" ref="AF160:AF223" si="41">IF(AF159+7&gt;112,AF159+7-112,AF159+7)</f>
        <v>18</v>
      </c>
      <c r="AH160">
        <f t="shared" si="31"/>
        <v>25</v>
      </c>
      <c r="AI160">
        <f t="shared" si="37"/>
        <v>76</v>
      </c>
    </row>
    <row r="161" spans="1:35" x14ac:dyDescent="0.25">
      <c r="A161" s="29">
        <f t="shared" si="32"/>
        <v>45929</v>
      </c>
      <c r="B161" s="1">
        <f t="shared" si="33"/>
        <v>80</v>
      </c>
      <c r="C161" s="1">
        <f t="shared" si="34"/>
        <v>7</v>
      </c>
      <c r="E161" s="1" t="s">
        <v>116</v>
      </c>
      <c r="Y161">
        <f t="shared" si="35"/>
        <v>26</v>
      </c>
      <c r="Z161">
        <f t="shared" si="36"/>
        <v>3</v>
      </c>
      <c r="AB161">
        <f t="shared" si="38"/>
        <v>25</v>
      </c>
      <c r="AC161">
        <f t="shared" si="39"/>
        <v>92</v>
      </c>
      <c r="AE161">
        <f t="shared" si="40"/>
        <v>25</v>
      </c>
      <c r="AF161">
        <f t="shared" si="41"/>
        <v>25</v>
      </c>
      <c r="AH161">
        <f t="shared" ref="AH161:AH224" si="42">IF(AI160+7&gt;112,AH160+1,AH160)</f>
        <v>25</v>
      </c>
      <c r="AI161">
        <f t="shared" si="37"/>
        <v>83</v>
      </c>
    </row>
    <row r="162" spans="1:35" x14ac:dyDescent="0.25">
      <c r="A162" s="29">
        <f t="shared" si="32"/>
        <v>45936</v>
      </c>
      <c r="B162" s="1">
        <f t="shared" si="33"/>
        <v>80</v>
      </c>
      <c r="C162" s="1">
        <f t="shared" si="34"/>
        <v>8</v>
      </c>
      <c r="E162" s="1" t="s">
        <v>116</v>
      </c>
      <c r="Y162">
        <f t="shared" si="35"/>
        <v>26</v>
      </c>
      <c r="Z162">
        <f t="shared" si="36"/>
        <v>10</v>
      </c>
      <c r="AB162">
        <f t="shared" si="38"/>
        <v>25</v>
      </c>
      <c r="AC162">
        <f t="shared" si="39"/>
        <v>99</v>
      </c>
      <c r="AE162">
        <f t="shared" si="40"/>
        <v>25</v>
      </c>
      <c r="AF162">
        <f t="shared" si="41"/>
        <v>32</v>
      </c>
      <c r="AH162">
        <f t="shared" si="42"/>
        <v>25</v>
      </c>
      <c r="AI162">
        <f t="shared" si="37"/>
        <v>90</v>
      </c>
    </row>
    <row r="163" spans="1:35" x14ac:dyDescent="0.25">
      <c r="A163" s="29">
        <f t="shared" si="32"/>
        <v>45943</v>
      </c>
      <c r="B163" s="1">
        <f t="shared" si="33"/>
        <v>80</v>
      </c>
      <c r="C163" s="1">
        <f t="shared" si="34"/>
        <v>9</v>
      </c>
      <c r="E163" s="1" t="s">
        <v>116</v>
      </c>
      <c r="Y163">
        <f t="shared" si="35"/>
        <v>26</v>
      </c>
      <c r="Z163">
        <f t="shared" si="36"/>
        <v>17</v>
      </c>
      <c r="AB163">
        <f t="shared" si="38"/>
        <v>25</v>
      </c>
      <c r="AC163">
        <f t="shared" si="39"/>
        <v>106</v>
      </c>
      <c r="AE163">
        <f t="shared" si="40"/>
        <v>25</v>
      </c>
      <c r="AF163">
        <f t="shared" si="41"/>
        <v>39</v>
      </c>
      <c r="AH163">
        <f t="shared" si="42"/>
        <v>25</v>
      </c>
      <c r="AI163">
        <f t="shared" si="37"/>
        <v>97</v>
      </c>
    </row>
    <row r="164" spans="1:35" x14ac:dyDescent="0.25">
      <c r="A164" s="29">
        <f t="shared" si="32"/>
        <v>45950</v>
      </c>
      <c r="B164" s="1">
        <f t="shared" si="33"/>
        <v>80</v>
      </c>
      <c r="C164" s="1">
        <f t="shared" si="34"/>
        <v>10</v>
      </c>
      <c r="E164" s="1" t="s">
        <v>116</v>
      </c>
      <c r="Y164">
        <f t="shared" si="35"/>
        <v>26</v>
      </c>
      <c r="Z164">
        <f t="shared" si="36"/>
        <v>24</v>
      </c>
      <c r="AB164">
        <f t="shared" si="38"/>
        <v>26</v>
      </c>
      <c r="AC164">
        <f t="shared" si="39"/>
        <v>1</v>
      </c>
      <c r="AE164">
        <f t="shared" si="40"/>
        <v>25</v>
      </c>
      <c r="AF164">
        <f t="shared" si="41"/>
        <v>46</v>
      </c>
      <c r="AH164">
        <f t="shared" si="42"/>
        <v>25</v>
      </c>
      <c r="AI164">
        <f t="shared" si="37"/>
        <v>104</v>
      </c>
    </row>
    <row r="165" spans="1:35" x14ac:dyDescent="0.25">
      <c r="A165" s="29">
        <f t="shared" si="32"/>
        <v>45957</v>
      </c>
      <c r="B165" s="1">
        <f t="shared" si="33"/>
        <v>80</v>
      </c>
      <c r="C165" s="1">
        <f t="shared" si="34"/>
        <v>11</v>
      </c>
      <c r="E165" s="1" t="s">
        <v>116</v>
      </c>
      <c r="Y165">
        <f t="shared" si="35"/>
        <v>26</v>
      </c>
      <c r="Z165">
        <f t="shared" si="36"/>
        <v>31</v>
      </c>
      <c r="AB165">
        <f t="shared" si="38"/>
        <v>26</v>
      </c>
      <c r="AC165">
        <f t="shared" si="39"/>
        <v>8</v>
      </c>
      <c r="AE165">
        <f t="shared" si="40"/>
        <v>25</v>
      </c>
      <c r="AF165">
        <f t="shared" si="41"/>
        <v>53</v>
      </c>
      <c r="AH165">
        <f t="shared" si="42"/>
        <v>25</v>
      </c>
      <c r="AI165">
        <f t="shared" si="37"/>
        <v>111</v>
      </c>
    </row>
    <row r="166" spans="1:35" x14ac:dyDescent="0.25">
      <c r="A166" s="29">
        <f t="shared" si="32"/>
        <v>45964</v>
      </c>
      <c r="B166" s="1">
        <f t="shared" si="33"/>
        <v>80</v>
      </c>
      <c r="C166" s="1">
        <f t="shared" si="34"/>
        <v>12</v>
      </c>
      <c r="E166" s="1" t="s">
        <v>116</v>
      </c>
      <c r="Y166">
        <f t="shared" si="35"/>
        <v>26</v>
      </c>
      <c r="Z166">
        <f t="shared" si="36"/>
        <v>38</v>
      </c>
      <c r="AB166">
        <f t="shared" si="38"/>
        <v>26</v>
      </c>
      <c r="AC166">
        <f t="shared" si="39"/>
        <v>15</v>
      </c>
      <c r="AE166">
        <f t="shared" si="40"/>
        <v>25</v>
      </c>
      <c r="AF166">
        <f t="shared" si="41"/>
        <v>60</v>
      </c>
      <c r="AH166">
        <f t="shared" si="42"/>
        <v>26</v>
      </c>
      <c r="AI166">
        <f t="shared" si="37"/>
        <v>6</v>
      </c>
    </row>
    <row r="167" spans="1:35" x14ac:dyDescent="0.25">
      <c r="A167" s="29">
        <f t="shared" si="32"/>
        <v>45971</v>
      </c>
      <c r="B167" s="1">
        <f t="shared" si="33"/>
        <v>80</v>
      </c>
      <c r="C167" s="1">
        <f t="shared" si="34"/>
        <v>13</v>
      </c>
      <c r="E167" s="1" t="s">
        <v>116</v>
      </c>
      <c r="Y167">
        <f t="shared" si="35"/>
        <v>26</v>
      </c>
      <c r="Z167">
        <f t="shared" si="36"/>
        <v>45</v>
      </c>
      <c r="AB167">
        <f t="shared" si="38"/>
        <v>26</v>
      </c>
      <c r="AC167">
        <f t="shared" si="39"/>
        <v>22</v>
      </c>
      <c r="AE167">
        <f t="shared" si="40"/>
        <v>25</v>
      </c>
      <c r="AF167">
        <f t="shared" si="41"/>
        <v>67</v>
      </c>
      <c r="AH167">
        <f t="shared" si="42"/>
        <v>26</v>
      </c>
      <c r="AI167">
        <f t="shared" si="37"/>
        <v>13</v>
      </c>
    </row>
    <row r="168" spans="1:35" x14ac:dyDescent="0.25">
      <c r="A168" s="29">
        <f t="shared" si="32"/>
        <v>45978</v>
      </c>
      <c r="B168" s="1">
        <f t="shared" si="33"/>
        <v>80</v>
      </c>
      <c r="C168" s="1">
        <f t="shared" si="34"/>
        <v>14</v>
      </c>
      <c r="E168" s="1" t="s">
        <v>116</v>
      </c>
      <c r="Y168">
        <f t="shared" si="35"/>
        <v>26</v>
      </c>
      <c r="Z168">
        <f t="shared" si="36"/>
        <v>52</v>
      </c>
      <c r="AB168">
        <f t="shared" si="38"/>
        <v>26</v>
      </c>
      <c r="AC168">
        <f t="shared" si="39"/>
        <v>29</v>
      </c>
      <c r="AE168">
        <f t="shared" si="40"/>
        <v>25</v>
      </c>
      <c r="AF168">
        <f t="shared" si="41"/>
        <v>74</v>
      </c>
      <c r="AH168">
        <f t="shared" si="42"/>
        <v>26</v>
      </c>
      <c r="AI168">
        <f t="shared" si="37"/>
        <v>20</v>
      </c>
    </row>
    <row r="169" spans="1:35" x14ac:dyDescent="0.25">
      <c r="A169" s="29">
        <f t="shared" si="32"/>
        <v>45985</v>
      </c>
      <c r="B169" s="1">
        <f t="shared" si="33"/>
        <v>80</v>
      </c>
      <c r="C169" s="1">
        <f t="shared" si="34"/>
        <v>15</v>
      </c>
      <c r="E169" s="1" t="s">
        <v>116</v>
      </c>
      <c r="Y169">
        <f t="shared" si="35"/>
        <v>26</v>
      </c>
      <c r="Z169">
        <f t="shared" si="36"/>
        <v>59</v>
      </c>
      <c r="AB169">
        <f t="shared" si="38"/>
        <v>26</v>
      </c>
      <c r="AC169">
        <f t="shared" si="39"/>
        <v>36</v>
      </c>
      <c r="AE169">
        <f t="shared" si="40"/>
        <v>25</v>
      </c>
      <c r="AF169">
        <f t="shared" si="41"/>
        <v>81</v>
      </c>
      <c r="AH169">
        <f t="shared" si="42"/>
        <v>26</v>
      </c>
      <c r="AI169">
        <f t="shared" si="37"/>
        <v>27</v>
      </c>
    </row>
    <row r="170" spans="1:35" x14ac:dyDescent="0.25">
      <c r="A170" s="29">
        <f t="shared" si="32"/>
        <v>45992</v>
      </c>
      <c r="B170" s="1">
        <f t="shared" si="33"/>
        <v>80</v>
      </c>
      <c r="C170" s="1">
        <f t="shared" si="34"/>
        <v>16</v>
      </c>
      <c r="E170" s="1" t="s">
        <v>116</v>
      </c>
      <c r="Y170">
        <f t="shared" si="35"/>
        <v>26</v>
      </c>
      <c r="Z170">
        <f t="shared" si="36"/>
        <v>66</v>
      </c>
      <c r="AB170">
        <f t="shared" si="38"/>
        <v>26</v>
      </c>
      <c r="AC170">
        <f t="shared" si="39"/>
        <v>43</v>
      </c>
      <c r="AE170">
        <f t="shared" si="40"/>
        <v>25</v>
      </c>
      <c r="AF170">
        <f t="shared" si="41"/>
        <v>88</v>
      </c>
      <c r="AH170">
        <f t="shared" si="42"/>
        <v>26</v>
      </c>
      <c r="AI170">
        <f t="shared" si="37"/>
        <v>34</v>
      </c>
    </row>
    <row r="171" spans="1:35" x14ac:dyDescent="0.25">
      <c r="A171" s="29">
        <f t="shared" si="32"/>
        <v>45999</v>
      </c>
      <c r="B171" s="1">
        <f t="shared" si="33"/>
        <v>81</v>
      </c>
      <c r="C171" s="1">
        <f t="shared" si="34"/>
        <v>1</v>
      </c>
      <c r="E171" s="1" t="s">
        <v>116</v>
      </c>
      <c r="Y171">
        <f t="shared" si="35"/>
        <v>26</v>
      </c>
      <c r="Z171">
        <f t="shared" si="36"/>
        <v>73</v>
      </c>
      <c r="AB171">
        <f t="shared" si="38"/>
        <v>26</v>
      </c>
      <c r="AC171">
        <f t="shared" si="39"/>
        <v>50</v>
      </c>
      <c r="AE171">
        <f t="shared" si="40"/>
        <v>25</v>
      </c>
      <c r="AF171">
        <f t="shared" si="41"/>
        <v>95</v>
      </c>
      <c r="AH171">
        <f t="shared" si="42"/>
        <v>26</v>
      </c>
      <c r="AI171">
        <f t="shared" si="37"/>
        <v>41</v>
      </c>
    </row>
    <row r="172" spans="1:35" x14ac:dyDescent="0.25">
      <c r="A172" s="29">
        <f t="shared" si="32"/>
        <v>46006</v>
      </c>
      <c r="B172" s="1">
        <f t="shared" si="33"/>
        <v>81</v>
      </c>
      <c r="C172" s="1">
        <f t="shared" si="34"/>
        <v>2</v>
      </c>
      <c r="E172" s="1" t="s">
        <v>116</v>
      </c>
      <c r="Y172">
        <f t="shared" si="35"/>
        <v>26</v>
      </c>
      <c r="Z172">
        <f t="shared" si="36"/>
        <v>80</v>
      </c>
      <c r="AB172">
        <f t="shared" si="38"/>
        <v>26</v>
      </c>
      <c r="AC172">
        <f t="shared" si="39"/>
        <v>57</v>
      </c>
      <c r="AE172">
        <f t="shared" si="40"/>
        <v>25</v>
      </c>
      <c r="AF172">
        <f t="shared" si="41"/>
        <v>102</v>
      </c>
      <c r="AH172">
        <f t="shared" si="42"/>
        <v>26</v>
      </c>
      <c r="AI172">
        <f t="shared" si="37"/>
        <v>48</v>
      </c>
    </row>
    <row r="173" spans="1:35" x14ac:dyDescent="0.25">
      <c r="A173" s="29">
        <f t="shared" si="32"/>
        <v>46013</v>
      </c>
      <c r="B173" s="1">
        <f t="shared" si="33"/>
        <v>81</v>
      </c>
      <c r="C173" s="1">
        <f t="shared" si="34"/>
        <v>3</v>
      </c>
      <c r="E173" s="1" t="s">
        <v>116</v>
      </c>
      <c r="Y173">
        <f t="shared" si="35"/>
        <v>26</v>
      </c>
      <c r="Z173">
        <f t="shared" si="36"/>
        <v>87</v>
      </c>
      <c r="AB173">
        <f t="shared" si="38"/>
        <v>26</v>
      </c>
      <c r="AC173">
        <f t="shared" si="39"/>
        <v>64</v>
      </c>
      <c r="AE173">
        <f t="shared" si="40"/>
        <v>25</v>
      </c>
      <c r="AF173">
        <f t="shared" si="41"/>
        <v>109</v>
      </c>
      <c r="AH173">
        <f t="shared" si="42"/>
        <v>26</v>
      </c>
      <c r="AI173">
        <f t="shared" si="37"/>
        <v>55</v>
      </c>
    </row>
    <row r="174" spans="1:35" x14ac:dyDescent="0.25">
      <c r="A174" s="29">
        <f t="shared" si="32"/>
        <v>46020</v>
      </c>
      <c r="B174" s="1">
        <f t="shared" si="33"/>
        <v>81</v>
      </c>
      <c r="C174" s="1">
        <f t="shared" si="34"/>
        <v>4</v>
      </c>
      <c r="E174" s="1" t="s">
        <v>44</v>
      </c>
      <c r="Y174">
        <f t="shared" si="35"/>
        <v>26</v>
      </c>
      <c r="Z174">
        <f t="shared" si="36"/>
        <v>94</v>
      </c>
      <c r="AB174">
        <f t="shared" si="38"/>
        <v>26</v>
      </c>
      <c r="AC174">
        <f t="shared" si="39"/>
        <v>71</v>
      </c>
      <c r="AE174">
        <f t="shared" si="40"/>
        <v>26</v>
      </c>
      <c r="AF174">
        <f t="shared" si="41"/>
        <v>4</v>
      </c>
      <c r="AH174">
        <f t="shared" si="42"/>
        <v>26</v>
      </c>
      <c r="AI174">
        <f t="shared" si="37"/>
        <v>62</v>
      </c>
    </row>
    <row r="175" spans="1:35" x14ac:dyDescent="0.25">
      <c r="A175" s="29">
        <f t="shared" si="32"/>
        <v>46027</v>
      </c>
      <c r="B175" s="1">
        <f t="shared" si="33"/>
        <v>81</v>
      </c>
      <c r="C175" s="1">
        <f t="shared" si="34"/>
        <v>5</v>
      </c>
      <c r="E175" s="1" t="s">
        <v>44</v>
      </c>
      <c r="Y175">
        <f t="shared" si="35"/>
        <v>26</v>
      </c>
      <c r="Z175">
        <f t="shared" si="36"/>
        <v>101</v>
      </c>
      <c r="AB175">
        <f t="shared" si="38"/>
        <v>26</v>
      </c>
      <c r="AC175">
        <f t="shared" si="39"/>
        <v>78</v>
      </c>
      <c r="AE175">
        <f t="shared" si="40"/>
        <v>26</v>
      </c>
      <c r="AF175">
        <f t="shared" si="41"/>
        <v>11</v>
      </c>
      <c r="AH175">
        <f t="shared" si="42"/>
        <v>26</v>
      </c>
      <c r="AI175">
        <f t="shared" si="37"/>
        <v>69</v>
      </c>
    </row>
    <row r="176" spans="1:35" x14ac:dyDescent="0.25">
      <c r="A176" s="29">
        <f t="shared" si="32"/>
        <v>46034</v>
      </c>
      <c r="B176" s="1">
        <f t="shared" si="33"/>
        <v>81</v>
      </c>
      <c r="C176" s="1">
        <f t="shared" si="34"/>
        <v>6</v>
      </c>
      <c r="E176" s="1" t="s">
        <v>44</v>
      </c>
      <c r="Y176">
        <f t="shared" si="35"/>
        <v>26</v>
      </c>
      <c r="Z176">
        <f t="shared" si="36"/>
        <v>108</v>
      </c>
      <c r="AB176">
        <f t="shared" si="38"/>
        <v>26</v>
      </c>
      <c r="AC176">
        <f t="shared" si="39"/>
        <v>85</v>
      </c>
      <c r="AE176">
        <f t="shared" si="40"/>
        <v>26</v>
      </c>
      <c r="AF176">
        <f t="shared" si="41"/>
        <v>18</v>
      </c>
      <c r="AH176">
        <f t="shared" si="42"/>
        <v>26</v>
      </c>
      <c r="AI176">
        <f t="shared" si="37"/>
        <v>76</v>
      </c>
    </row>
    <row r="177" spans="1:35" x14ac:dyDescent="0.25">
      <c r="A177" s="29">
        <f t="shared" si="32"/>
        <v>46041</v>
      </c>
      <c r="B177" s="1">
        <f t="shared" si="33"/>
        <v>81</v>
      </c>
      <c r="C177" s="1">
        <f t="shared" si="34"/>
        <v>7</v>
      </c>
      <c r="E177" s="1" t="s">
        <v>44</v>
      </c>
      <c r="Y177">
        <f t="shared" si="35"/>
        <v>27</v>
      </c>
      <c r="Z177">
        <f t="shared" si="36"/>
        <v>3</v>
      </c>
      <c r="AB177">
        <f t="shared" si="38"/>
        <v>26</v>
      </c>
      <c r="AC177">
        <f t="shared" si="39"/>
        <v>92</v>
      </c>
      <c r="AE177">
        <f t="shared" si="40"/>
        <v>26</v>
      </c>
      <c r="AF177">
        <f t="shared" si="41"/>
        <v>25</v>
      </c>
      <c r="AH177">
        <f t="shared" si="42"/>
        <v>26</v>
      </c>
      <c r="AI177">
        <f t="shared" si="37"/>
        <v>83</v>
      </c>
    </row>
    <row r="178" spans="1:35" x14ac:dyDescent="0.25">
      <c r="A178" s="29">
        <f t="shared" si="32"/>
        <v>46048</v>
      </c>
      <c r="B178" s="1">
        <f t="shared" si="33"/>
        <v>81</v>
      </c>
      <c r="C178" s="1">
        <f t="shared" si="34"/>
        <v>8</v>
      </c>
      <c r="E178" s="1" t="s">
        <v>44</v>
      </c>
      <c r="Y178">
        <f t="shared" si="35"/>
        <v>27</v>
      </c>
      <c r="Z178">
        <f t="shared" si="36"/>
        <v>10</v>
      </c>
      <c r="AB178">
        <f t="shared" si="38"/>
        <v>26</v>
      </c>
      <c r="AC178">
        <f t="shared" si="39"/>
        <v>99</v>
      </c>
      <c r="AE178">
        <f t="shared" si="40"/>
        <v>26</v>
      </c>
      <c r="AF178">
        <f t="shared" si="41"/>
        <v>32</v>
      </c>
      <c r="AH178">
        <f t="shared" si="42"/>
        <v>26</v>
      </c>
      <c r="AI178">
        <f t="shared" si="37"/>
        <v>90</v>
      </c>
    </row>
    <row r="179" spans="1:35" x14ac:dyDescent="0.25">
      <c r="A179" s="29">
        <f t="shared" si="32"/>
        <v>46055</v>
      </c>
      <c r="B179" s="1">
        <f t="shared" si="33"/>
        <v>81</v>
      </c>
      <c r="C179" s="1">
        <f t="shared" si="34"/>
        <v>9</v>
      </c>
      <c r="E179" s="1" t="s">
        <v>44</v>
      </c>
      <c r="Y179">
        <f t="shared" si="35"/>
        <v>27</v>
      </c>
      <c r="Z179">
        <f t="shared" si="36"/>
        <v>17</v>
      </c>
      <c r="AB179">
        <f t="shared" si="38"/>
        <v>26</v>
      </c>
      <c r="AC179">
        <f t="shared" si="39"/>
        <v>106</v>
      </c>
      <c r="AE179">
        <f t="shared" si="40"/>
        <v>26</v>
      </c>
      <c r="AF179">
        <f t="shared" si="41"/>
        <v>39</v>
      </c>
      <c r="AH179">
        <f t="shared" si="42"/>
        <v>26</v>
      </c>
      <c r="AI179">
        <f t="shared" si="37"/>
        <v>97</v>
      </c>
    </row>
    <row r="180" spans="1:35" x14ac:dyDescent="0.25">
      <c r="A180" s="29">
        <f t="shared" si="32"/>
        <v>46062</v>
      </c>
      <c r="B180" s="1">
        <f t="shared" si="33"/>
        <v>81</v>
      </c>
      <c r="C180" s="1">
        <f t="shared" si="34"/>
        <v>10</v>
      </c>
      <c r="E180" s="1" t="s">
        <v>44</v>
      </c>
      <c r="Y180">
        <f t="shared" si="35"/>
        <v>27</v>
      </c>
      <c r="Z180">
        <f t="shared" si="36"/>
        <v>24</v>
      </c>
      <c r="AB180">
        <f t="shared" si="38"/>
        <v>27</v>
      </c>
      <c r="AC180">
        <f t="shared" si="39"/>
        <v>1</v>
      </c>
      <c r="AE180">
        <f t="shared" si="40"/>
        <v>26</v>
      </c>
      <c r="AF180">
        <f t="shared" si="41"/>
        <v>46</v>
      </c>
      <c r="AH180">
        <f t="shared" si="42"/>
        <v>26</v>
      </c>
      <c r="AI180">
        <f t="shared" si="37"/>
        <v>104</v>
      </c>
    </row>
    <row r="181" spans="1:35" x14ac:dyDescent="0.25">
      <c r="A181" s="29">
        <f t="shared" si="32"/>
        <v>46069</v>
      </c>
      <c r="B181" s="1">
        <f t="shared" si="33"/>
        <v>81</v>
      </c>
      <c r="C181" s="1">
        <f t="shared" si="34"/>
        <v>11</v>
      </c>
      <c r="E181" s="1" t="s">
        <v>44</v>
      </c>
      <c r="Y181">
        <f t="shared" si="35"/>
        <v>27</v>
      </c>
      <c r="Z181">
        <f t="shared" si="36"/>
        <v>31</v>
      </c>
      <c r="AB181">
        <f t="shared" si="38"/>
        <v>27</v>
      </c>
      <c r="AC181">
        <f t="shared" si="39"/>
        <v>8</v>
      </c>
      <c r="AE181">
        <f t="shared" si="40"/>
        <v>26</v>
      </c>
      <c r="AF181">
        <f t="shared" si="41"/>
        <v>53</v>
      </c>
      <c r="AH181">
        <f t="shared" si="42"/>
        <v>26</v>
      </c>
      <c r="AI181">
        <f t="shared" si="37"/>
        <v>111</v>
      </c>
    </row>
    <row r="182" spans="1:35" x14ac:dyDescent="0.25">
      <c r="A182" s="29">
        <f t="shared" si="32"/>
        <v>46076</v>
      </c>
      <c r="B182" s="1">
        <f t="shared" si="33"/>
        <v>81</v>
      </c>
      <c r="C182" s="1">
        <f t="shared" si="34"/>
        <v>12</v>
      </c>
      <c r="E182" s="1" t="s">
        <v>44</v>
      </c>
      <c r="Y182">
        <f t="shared" si="35"/>
        <v>27</v>
      </c>
      <c r="Z182">
        <f t="shared" si="36"/>
        <v>38</v>
      </c>
      <c r="AB182">
        <f t="shared" si="38"/>
        <v>27</v>
      </c>
      <c r="AC182">
        <f t="shared" si="39"/>
        <v>15</v>
      </c>
      <c r="AE182">
        <f t="shared" si="40"/>
        <v>26</v>
      </c>
      <c r="AF182">
        <f t="shared" si="41"/>
        <v>60</v>
      </c>
      <c r="AH182">
        <f t="shared" si="42"/>
        <v>27</v>
      </c>
      <c r="AI182">
        <f t="shared" si="37"/>
        <v>6</v>
      </c>
    </row>
    <row r="183" spans="1:35" x14ac:dyDescent="0.25">
      <c r="A183" s="29">
        <f t="shared" si="32"/>
        <v>46083</v>
      </c>
      <c r="B183" s="1">
        <f t="shared" si="33"/>
        <v>81</v>
      </c>
      <c r="C183" s="1">
        <f t="shared" si="34"/>
        <v>13</v>
      </c>
      <c r="E183" s="1" t="s">
        <v>44</v>
      </c>
      <c r="Y183">
        <f t="shared" si="35"/>
        <v>27</v>
      </c>
      <c r="Z183">
        <f t="shared" si="36"/>
        <v>45</v>
      </c>
      <c r="AB183">
        <f t="shared" si="38"/>
        <v>27</v>
      </c>
      <c r="AC183">
        <f t="shared" si="39"/>
        <v>22</v>
      </c>
      <c r="AE183">
        <f t="shared" si="40"/>
        <v>26</v>
      </c>
      <c r="AF183">
        <f t="shared" si="41"/>
        <v>67</v>
      </c>
      <c r="AH183">
        <f t="shared" si="42"/>
        <v>27</v>
      </c>
      <c r="AI183">
        <f t="shared" si="37"/>
        <v>13</v>
      </c>
    </row>
    <row r="184" spans="1:35" x14ac:dyDescent="0.25">
      <c r="A184" s="29">
        <f t="shared" si="32"/>
        <v>46090</v>
      </c>
      <c r="B184" s="1">
        <f t="shared" si="33"/>
        <v>81</v>
      </c>
      <c r="C184" s="1">
        <f t="shared" si="34"/>
        <v>14</v>
      </c>
      <c r="E184" s="1" t="s">
        <v>44</v>
      </c>
      <c r="Y184">
        <f t="shared" si="35"/>
        <v>27</v>
      </c>
      <c r="Z184">
        <f t="shared" si="36"/>
        <v>52</v>
      </c>
      <c r="AB184">
        <f t="shared" si="38"/>
        <v>27</v>
      </c>
      <c r="AC184">
        <f t="shared" si="39"/>
        <v>29</v>
      </c>
      <c r="AE184">
        <f t="shared" si="40"/>
        <v>26</v>
      </c>
      <c r="AF184">
        <f t="shared" si="41"/>
        <v>74</v>
      </c>
      <c r="AH184">
        <f t="shared" si="42"/>
        <v>27</v>
      </c>
      <c r="AI184">
        <f t="shared" si="37"/>
        <v>20</v>
      </c>
    </row>
    <row r="185" spans="1:35" x14ac:dyDescent="0.25">
      <c r="A185" s="29">
        <f t="shared" si="32"/>
        <v>46097</v>
      </c>
      <c r="B185" s="1">
        <f t="shared" si="33"/>
        <v>81</v>
      </c>
      <c r="C185" s="1">
        <f t="shared" si="34"/>
        <v>15</v>
      </c>
      <c r="E185" s="1" t="s">
        <v>44</v>
      </c>
      <c r="Y185">
        <f t="shared" si="35"/>
        <v>27</v>
      </c>
      <c r="Z185">
        <f t="shared" si="36"/>
        <v>59</v>
      </c>
      <c r="AB185">
        <f t="shared" si="38"/>
        <v>27</v>
      </c>
      <c r="AC185">
        <f t="shared" si="39"/>
        <v>36</v>
      </c>
      <c r="AE185">
        <f t="shared" si="40"/>
        <v>26</v>
      </c>
      <c r="AF185">
        <f t="shared" si="41"/>
        <v>81</v>
      </c>
      <c r="AH185">
        <f t="shared" si="42"/>
        <v>27</v>
      </c>
      <c r="AI185">
        <f t="shared" si="37"/>
        <v>27</v>
      </c>
    </row>
    <row r="186" spans="1:35" x14ac:dyDescent="0.25">
      <c r="A186" s="29">
        <f t="shared" si="32"/>
        <v>46104</v>
      </c>
      <c r="B186" s="1">
        <f t="shared" si="33"/>
        <v>81</v>
      </c>
      <c r="C186" s="1">
        <f t="shared" si="34"/>
        <v>16</v>
      </c>
      <c r="E186" s="1" t="s">
        <v>44</v>
      </c>
      <c r="Y186">
        <f t="shared" si="35"/>
        <v>27</v>
      </c>
      <c r="Z186">
        <f t="shared" si="36"/>
        <v>66</v>
      </c>
      <c r="AB186">
        <f t="shared" si="38"/>
        <v>27</v>
      </c>
      <c r="AC186">
        <f t="shared" si="39"/>
        <v>43</v>
      </c>
      <c r="AE186">
        <f t="shared" si="40"/>
        <v>26</v>
      </c>
      <c r="AF186">
        <f t="shared" si="41"/>
        <v>88</v>
      </c>
      <c r="AH186">
        <f t="shared" si="42"/>
        <v>27</v>
      </c>
      <c r="AI186">
        <f t="shared" si="37"/>
        <v>34</v>
      </c>
    </row>
    <row r="187" spans="1:35" x14ac:dyDescent="0.25">
      <c r="A187" s="29">
        <f t="shared" si="32"/>
        <v>46111</v>
      </c>
      <c r="B187" s="1">
        <f t="shared" si="33"/>
        <v>82</v>
      </c>
      <c r="C187" s="1">
        <f t="shared" si="34"/>
        <v>1</v>
      </c>
      <c r="E187" s="1" t="s">
        <v>44</v>
      </c>
      <c r="Y187">
        <f t="shared" si="35"/>
        <v>27</v>
      </c>
      <c r="Z187">
        <f t="shared" si="36"/>
        <v>73</v>
      </c>
      <c r="AB187">
        <f t="shared" si="38"/>
        <v>27</v>
      </c>
      <c r="AC187">
        <f t="shared" si="39"/>
        <v>50</v>
      </c>
      <c r="AE187">
        <f t="shared" si="40"/>
        <v>26</v>
      </c>
      <c r="AF187">
        <f t="shared" si="41"/>
        <v>95</v>
      </c>
      <c r="AH187">
        <f t="shared" si="42"/>
        <v>27</v>
      </c>
      <c r="AI187">
        <f t="shared" si="37"/>
        <v>41</v>
      </c>
    </row>
    <row r="188" spans="1:35" x14ac:dyDescent="0.25">
      <c r="A188" s="29">
        <f t="shared" si="32"/>
        <v>46118</v>
      </c>
      <c r="B188" s="1">
        <f t="shared" si="33"/>
        <v>82</v>
      </c>
      <c r="C188" s="1">
        <f t="shared" si="34"/>
        <v>2</v>
      </c>
      <c r="E188" s="1" t="s">
        <v>44</v>
      </c>
      <c r="Y188">
        <f t="shared" si="35"/>
        <v>27</v>
      </c>
      <c r="Z188">
        <f t="shared" si="36"/>
        <v>80</v>
      </c>
      <c r="AB188">
        <f t="shared" si="38"/>
        <v>27</v>
      </c>
      <c r="AC188">
        <f t="shared" si="39"/>
        <v>57</v>
      </c>
      <c r="AE188">
        <f t="shared" si="40"/>
        <v>26</v>
      </c>
      <c r="AF188">
        <f t="shared" si="41"/>
        <v>102</v>
      </c>
      <c r="AH188">
        <f t="shared" si="42"/>
        <v>27</v>
      </c>
      <c r="AI188">
        <f t="shared" si="37"/>
        <v>48</v>
      </c>
    </row>
    <row r="189" spans="1:35" x14ac:dyDescent="0.25">
      <c r="A189" s="29">
        <f t="shared" si="32"/>
        <v>46125</v>
      </c>
      <c r="B189" s="1">
        <f t="shared" si="33"/>
        <v>82</v>
      </c>
      <c r="C189" s="1">
        <f t="shared" si="34"/>
        <v>3</v>
      </c>
      <c r="E189" s="1" t="s">
        <v>44</v>
      </c>
      <c r="Y189">
        <f t="shared" si="35"/>
        <v>27</v>
      </c>
      <c r="Z189">
        <f t="shared" si="36"/>
        <v>87</v>
      </c>
      <c r="AB189">
        <f t="shared" si="38"/>
        <v>27</v>
      </c>
      <c r="AC189">
        <f t="shared" si="39"/>
        <v>64</v>
      </c>
      <c r="AE189">
        <f t="shared" si="40"/>
        <v>26</v>
      </c>
      <c r="AF189">
        <f t="shared" si="41"/>
        <v>109</v>
      </c>
      <c r="AH189">
        <f t="shared" si="42"/>
        <v>27</v>
      </c>
      <c r="AI189">
        <f t="shared" si="37"/>
        <v>55</v>
      </c>
    </row>
    <row r="190" spans="1:35" x14ac:dyDescent="0.25">
      <c r="A190" s="29">
        <f t="shared" si="32"/>
        <v>46132</v>
      </c>
      <c r="B190" s="1">
        <f t="shared" si="33"/>
        <v>82</v>
      </c>
      <c r="C190" s="1">
        <f t="shared" si="34"/>
        <v>4</v>
      </c>
      <c r="Y190">
        <f t="shared" si="35"/>
        <v>27</v>
      </c>
      <c r="Z190">
        <f t="shared" si="36"/>
        <v>94</v>
      </c>
      <c r="AB190">
        <f t="shared" si="38"/>
        <v>27</v>
      </c>
      <c r="AC190">
        <f t="shared" si="39"/>
        <v>71</v>
      </c>
      <c r="AE190">
        <f t="shared" si="40"/>
        <v>27</v>
      </c>
      <c r="AF190">
        <f t="shared" si="41"/>
        <v>4</v>
      </c>
      <c r="AH190">
        <f t="shared" si="42"/>
        <v>27</v>
      </c>
      <c r="AI190">
        <f t="shared" si="37"/>
        <v>62</v>
      </c>
    </row>
    <row r="191" spans="1:35" x14ac:dyDescent="0.25">
      <c r="A191" s="29">
        <f t="shared" si="32"/>
        <v>46139</v>
      </c>
      <c r="B191" s="1">
        <f t="shared" si="33"/>
        <v>82</v>
      </c>
      <c r="C191" s="1">
        <f t="shared" si="34"/>
        <v>5</v>
      </c>
      <c r="Y191">
        <f t="shared" si="35"/>
        <v>27</v>
      </c>
      <c r="Z191">
        <f t="shared" si="36"/>
        <v>101</v>
      </c>
      <c r="AB191">
        <f t="shared" si="38"/>
        <v>27</v>
      </c>
      <c r="AC191">
        <f t="shared" si="39"/>
        <v>78</v>
      </c>
      <c r="AE191">
        <f t="shared" si="40"/>
        <v>27</v>
      </c>
      <c r="AF191">
        <f t="shared" si="41"/>
        <v>11</v>
      </c>
      <c r="AH191">
        <f t="shared" si="42"/>
        <v>27</v>
      </c>
      <c r="AI191">
        <f t="shared" si="37"/>
        <v>69</v>
      </c>
    </row>
    <row r="192" spans="1:35" x14ac:dyDescent="0.25">
      <c r="A192" s="29">
        <f t="shared" si="32"/>
        <v>46146</v>
      </c>
      <c r="B192" s="1">
        <f t="shared" si="33"/>
        <v>82</v>
      </c>
      <c r="C192" s="1">
        <f t="shared" si="34"/>
        <v>6</v>
      </c>
      <c r="Y192">
        <f t="shared" si="35"/>
        <v>27</v>
      </c>
      <c r="Z192">
        <f t="shared" si="36"/>
        <v>108</v>
      </c>
      <c r="AB192">
        <f t="shared" si="38"/>
        <v>27</v>
      </c>
      <c r="AC192">
        <f t="shared" si="39"/>
        <v>85</v>
      </c>
      <c r="AE192">
        <f t="shared" si="40"/>
        <v>27</v>
      </c>
      <c r="AF192">
        <f t="shared" si="41"/>
        <v>18</v>
      </c>
      <c r="AH192">
        <f t="shared" si="42"/>
        <v>27</v>
      </c>
      <c r="AI192">
        <f t="shared" si="37"/>
        <v>76</v>
      </c>
    </row>
    <row r="193" spans="1:35" x14ac:dyDescent="0.25">
      <c r="A193" s="29">
        <f t="shared" si="32"/>
        <v>46153</v>
      </c>
      <c r="B193" s="1">
        <f t="shared" si="33"/>
        <v>82</v>
      </c>
      <c r="C193" s="1">
        <f t="shared" si="34"/>
        <v>7</v>
      </c>
      <c r="Y193">
        <f t="shared" si="35"/>
        <v>28</v>
      </c>
      <c r="Z193">
        <f t="shared" si="36"/>
        <v>3</v>
      </c>
      <c r="AB193">
        <f t="shared" si="38"/>
        <v>27</v>
      </c>
      <c r="AC193">
        <f t="shared" si="39"/>
        <v>92</v>
      </c>
      <c r="AE193">
        <f t="shared" si="40"/>
        <v>27</v>
      </c>
      <c r="AF193">
        <f t="shared" si="41"/>
        <v>25</v>
      </c>
      <c r="AH193">
        <f t="shared" si="42"/>
        <v>27</v>
      </c>
      <c r="AI193">
        <f t="shared" si="37"/>
        <v>83</v>
      </c>
    </row>
    <row r="194" spans="1:35" x14ac:dyDescent="0.25">
      <c r="A194" s="29">
        <f t="shared" si="32"/>
        <v>46160</v>
      </c>
      <c r="B194" s="1">
        <f t="shared" si="33"/>
        <v>82</v>
      </c>
      <c r="C194" s="1">
        <f t="shared" si="34"/>
        <v>8</v>
      </c>
      <c r="Y194">
        <f t="shared" si="35"/>
        <v>28</v>
      </c>
      <c r="Z194">
        <f t="shared" si="36"/>
        <v>10</v>
      </c>
      <c r="AB194">
        <f t="shared" si="38"/>
        <v>27</v>
      </c>
      <c r="AC194">
        <f t="shared" si="39"/>
        <v>99</v>
      </c>
      <c r="AE194">
        <f t="shared" si="40"/>
        <v>27</v>
      </c>
      <c r="AF194">
        <f t="shared" si="41"/>
        <v>32</v>
      </c>
      <c r="AH194">
        <f t="shared" si="42"/>
        <v>27</v>
      </c>
      <c r="AI194">
        <f t="shared" si="37"/>
        <v>90</v>
      </c>
    </row>
    <row r="195" spans="1:35" x14ac:dyDescent="0.25">
      <c r="A195" s="29">
        <f t="shared" si="32"/>
        <v>46167</v>
      </c>
      <c r="B195" s="1">
        <f t="shared" si="33"/>
        <v>82</v>
      </c>
      <c r="C195" s="1">
        <f t="shared" si="34"/>
        <v>9</v>
      </c>
      <c r="Y195">
        <f t="shared" si="35"/>
        <v>28</v>
      </c>
      <c r="Z195">
        <f t="shared" si="36"/>
        <v>17</v>
      </c>
      <c r="AB195">
        <f t="shared" si="38"/>
        <v>27</v>
      </c>
      <c r="AC195">
        <f t="shared" si="39"/>
        <v>106</v>
      </c>
      <c r="AE195">
        <f t="shared" si="40"/>
        <v>27</v>
      </c>
      <c r="AF195">
        <f t="shared" si="41"/>
        <v>39</v>
      </c>
      <c r="AH195">
        <f t="shared" si="42"/>
        <v>27</v>
      </c>
      <c r="AI195">
        <f t="shared" si="37"/>
        <v>97</v>
      </c>
    </row>
    <row r="196" spans="1:35" x14ac:dyDescent="0.25">
      <c r="A196" s="29">
        <f t="shared" si="32"/>
        <v>46174</v>
      </c>
      <c r="B196" s="1">
        <f t="shared" si="33"/>
        <v>82</v>
      </c>
      <c r="C196" s="1">
        <f t="shared" si="34"/>
        <v>10</v>
      </c>
      <c r="Y196">
        <f t="shared" si="35"/>
        <v>28</v>
      </c>
      <c r="Z196">
        <f t="shared" si="36"/>
        <v>24</v>
      </c>
      <c r="AB196">
        <f t="shared" si="38"/>
        <v>28</v>
      </c>
      <c r="AC196">
        <f t="shared" si="39"/>
        <v>1</v>
      </c>
      <c r="AE196">
        <f t="shared" si="40"/>
        <v>27</v>
      </c>
      <c r="AF196">
        <f t="shared" si="41"/>
        <v>46</v>
      </c>
      <c r="AH196">
        <f t="shared" si="42"/>
        <v>27</v>
      </c>
      <c r="AI196">
        <f t="shared" si="37"/>
        <v>104</v>
      </c>
    </row>
    <row r="197" spans="1:35" x14ac:dyDescent="0.25">
      <c r="A197" s="29">
        <f t="shared" si="32"/>
        <v>46181</v>
      </c>
      <c r="B197" s="1">
        <f t="shared" si="33"/>
        <v>82</v>
      </c>
      <c r="C197" s="1">
        <f t="shared" si="34"/>
        <v>11</v>
      </c>
      <c r="Y197">
        <f t="shared" si="35"/>
        <v>28</v>
      </c>
      <c r="Z197">
        <f t="shared" si="36"/>
        <v>31</v>
      </c>
      <c r="AB197">
        <f t="shared" si="38"/>
        <v>28</v>
      </c>
      <c r="AC197">
        <f t="shared" si="39"/>
        <v>8</v>
      </c>
      <c r="AE197">
        <f t="shared" si="40"/>
        <v>27</v>
      </c>
      <c r="AF197">
        <f t="shared" si="41"/>
        <v>53</v>
      </c>
      <c r="AH197">
        <f t="shared" si="42"/>
        <v>27</v>
      </c>
      <c r="AI197">
        <f t="shared" si="37"/>
        <v>111</v>
      </c>
    </row>
    <row r="198" spans="1:35" x14ac:dyDescent="0.25">
      <c r="A198" s="29">
        <f t="shared" si="32"/>
        <v>46188</v>
      </c>
      <c r="B198" s="1">
        <f t="shared" si="33"/>
        <v>82</v>
      </c>
      <c r="C198" s="1">
        <f t="shared" si="34"/>
        <v>12</v>
      </c>
      <c r="Y198">
        <f t="shared" si="35"/>
        <v>28</v>
      </c>
      <c r="Z198">
        <f t="shared" si="36"/>
        <v>38</v>
      </c>
      <c r="AB198">
        <f t="shared" si="38"/>
        <v>28</v>
      </c>
      <c r="AC198">
        <f t="shared" si="39"/>
        <v>15</v>
      </c>
      <c r="AE198">
        <f t="shared" si="40"/>
        <v>27</v>
      </c>
      <c r="AF198">
        <f t="shared" si="41"/>
        <v>60</v>
      </c>
      <c r="AH198">
        <f t="shared" si="42"/>
        <v>28</v>
      </c>
      <c r="AI198">
        <f t="shared" si="37"/>
        <v>6</v>
      </c>
    </row>
    <row r="199" spans="1:35" x14ac:dyDescent="0.25">
      <c r="A199" s="29">
        <f t="shared" si="32"/>
        <v>46195</v>
      </c>
      <c r="B199" s="1">
        <f t="shared" si="33"/>
        <v>82</v>
      </c>
      <c r="C199" s="1">
        <f t="shared" si="34"/>
        <v>13</v>
      </c>
      <c r="Y199">
        <f t="shared" si="35"/>
        <v>28</v>
      </c>
      <c r="Z199">
        <f t="shared" si="36"/>
        <v>45</v>
      </c>
      <c r="AB199">
        <f t="shared" si="38"/>
        <v>28</v>
      </c>
      <c r="AC199">
        <f t="shared" si="39"/>
        <v>22</v>
      </c>
      <c r="AE199">
        <f t="shared" si="40"/>
        <v>27</v>
      </c>
      <c r="AF199">
        <f t="shared" si="41"/>
        <v>67</v>
      </c>
      <c r="AH199">
        <f t="shared" si="42"/>
        <v>28</v>
      </c>
      <c r="AI199">
        <f t="shared" si="37"/>
        <v>13</v>
      </c>
    </row>
    <row r="200" spans="1:35" x14ac:dyDescent="0.25">
      <c r="A200" s="29">
        <f t="shared" si="32"/>
        <v>46202</v>
      </c>
      <c r="B200" s="1">
        <f t="shared" si="33"/>
        <v>82</v>
      </c>
      <c r="C200" s="1">
        <f t="shared" si="34"/>
        <v>14</v>
      </c>
      <c r="Y200">
        <f t="shared" si="35"/>
        <v>28</v>
      </c>
      <c r="Z200">
        <f t="shared" si="36"/>
        <v>52</v>
      </c>
      <c r="AB200">
        <f t="shared" si="38"/>
        <v>28</v>
      </c>
      <c r="AC200">
        <f t="shared" si="39"/>
        <v>29</v>
      </c>
      <c r="AE200">
        <f t="shared" si="40"/>
        <v>27</v>
      </c>
      <c r="AF200">
        <f t="shared" si="41"/>
        <v>74</v>
      </c>
      <c r="AH200">
        <f t="shared" si="42"/>
        <v>28</v>
      </c>
      <c r="AI200">
        <f t="shared" si="37"/>
        <v>20</v>
      </c>
    </row>
    <row r="201" spans="1:35" x14ac:dyDescent="0.25">
      <c r="A201" s="29">
        <f t="shared" si="32"/>
        <v>46209</v>
      </c>
      <c r="B201" s="1">
        <f t="shared" si="33"/>
        <v>82</v>
      </c>
      <c r="C201" s="1">
        <f t="shared" si="34"/>
        <v>15</v>
      </c>
      <c r="Y201">
        <f t="shared" si="35"/>
        <v>28</v>
      </c>
      <c r="Z201">
        <f t="shared" si="36"/>
        <v>59</v>
      </c>
      <c r="AB201">
        <f t="shared" si="38"/>
        <v>28</v>
      </c>
      <c r="AC201">
        <f t="shared" si="39"/>
        <v>36</v>
      </c>
      <c r="AE201">
        <f t="shared" si="40"/>
        <v>27</v>
      </c>
      <c r="AF201">
        <f t="shared" si="41"/>
        <v>81</v>
      </c>
      <c r="AH201">
        <f t="shared" si="42"/>
        <v>28</v>
      </c>
      <c r="AI201">
        <f t="shared" si="37"/>
        <v>27</v>
      </c>
    </row>
    <row r="202" spans="1:35" x14ac:dyDescent="0.25">
      <c r="A202" s="29">
        <f t="shared" si="32"/>
        <v>46216</v>
      </c>
      <c r="B202" s="1">
        <f t="shared" si="33"/>
        <v>82</v>
      </c>
      <c r="C202" s="1">
        <f t="shared" si="34"/>
        <v>16</v>
      </c>
      <c r="Y202">
        <f t="shared" si="35"/>
        <v>28</v>
      </c>
      <c r="Z202">
        <f t="shared" si="36"/>
        <v>66</v>
      </c>
      <c r="AB202">
        <f t="shared" si="38"/>
        <v>28</v>
      </c>
      <c r="AC202">
        <f t="shared" si="39"/>
        <v>43</v>
      </c>
      <c r="AE202">
        <f t="shared" si="40"/>
        <v>27</v>
      </c>
      <c r="AF202">
        <f t="shared" si="41"/>
        <v>88</v>
      </c>
      <c r="AH202">
        <f t="shared" si="42"/>
        <v>28</v>
      </c>
      <c r="AI202">
        <f t="shared" si="37"/>
        <v>34</v>
      </c>
    </row>
    <row r="203" spans="1:35" x14ac:dyDescent="0.25">
      <c r="A203" s="29">
        <f t="shared" si="32"/>
        <v>46223</v>
      </c>
      <c r="B203" s="1">
        <f t="shared" si="33"/>
        <v>83</v>
      </c>
      <c r="C203" s="1">
        <f t="shared" si="34"/>
        <v>1</v>
      </c>
      <c r="Y203">
        <f t="shared" si="35"/>
        <v>28</v>
      </c>
      <c r="Z203">
        <f t="shared" si="36"/>
        <v>73</v>
      </c>
      <c r="AB203">
        <f t="shared" si="38"/>
        <v>28</v>
      </c>
      <c r="AC203">
        <f t="shared" si="39"/>
        <v>50</v>
      </c>
      <c r="AE203">
        <f t="shared" si="40"/>
        <v>27</v>
      </c>
      <c r="AF203">
        <f t="shared" si="41"/>
        <v>95</v>
      </c>
      <c r="AH203">
        <f t="shared" si="42"/>
        <v>28</v>
      </c>
      <c r="AI203">
        <f t="shared" si="37"/>
        <v>41</v>
      </c>
    </row>
    <row r="204" spans="1:35" x14ac:dyDescent="0.25">
      <c r="A204" s="29">
        <f t="shared" ref="A204:A267" si="43">A203+7</f>
        <v>46230</v>
      </c>
      <c r="B204" s="1">
        <f t="shared" ref="B204:B267" si="44">IF(C204=1,B203+1,B203)</f>
        <v>83</v>
      </c>
      <c r="C204" s="1">
        <f t="shared" ref="C204:C267" si="45">IF(C203+1&gt;16,1,C203+1)</f>
        <v>2</v>
      </c>
      <c r="Y204">
        <f t="shared" si="35"/>
        <v>28</v>
      </c>
      <c r="Z204">
        <f t="shared" si="36"/>
        <v>80</v>
      </c>
      <c r="AB204">
        <f t="shared" si="38"/>
        <v>28</v>
      </c>
      <c r="AC204">
        <f t="shared" si="39"/>
        <v>57</v>
      </c>
      <c r="AE204">
        <f t="shared" si="40"/>
        <v>27</v>
      </c>
      <c r="AF204">
        <f t="shared" si="41"/>
        <v>102</v>
      </c>
      <c r="AH204">
        <f t="shared" si="42"/>
        <v>28</v>
      </c>
      <c r="AI204">
        <f t="shared" si="37"/>
        <v>48</v>
      </c>
    </row>
    <row r="205" spans="1:35" x14ac:dyDescent="0.25">
      <c r="A205" s="29">
        <f t="shared" si="43"/>
        <v>46237</v>
      </c>
      <c r="B205" s="1">
        <f t="shared" si="44"/>
        <v>83</v>
      </c>
      <c r="C205" s="1">
        <f t="shared" si="45"/>
        <v>3</v>
      </c>
      <c r="Y205">
        <f t="shared" si="35"/>
        <v>28</v>
      </c>
      <c r="Z205">
        <f t="shared" si="36"/>
        <v>87</v>
      </c>
      <c r="AB205">
        <f t="shared" si="38"/>
        <v>28</v>
      </c>
      <c r="AC205">
        <f t="shared" si="39"/>
        <v>64</v>
      </c>
      <c r="AE205">
        <f t="shared" si="40"/>
        <v>27</v>
      </c>
      <c r="AF205">
        <f t="shared" si="41"/>
        <v>109</v>
      </c>
      <c r="AH205">
        <f t="shared" si="42"/>
        <v>28</v>
      </c>
      <c r="AI205">
        <f t="shared" si="37"/>
        <v>55</v>
      </c>
    </row>
    <row r="206" spans="1:35" x14ac:dyDescent="0.25">
      <c r="A206" s="29">
        <f t="shared" si="43"/>
        <v>46244</v>
      </c>
      <c r="B206" s="1">
        <f t="shared" si="44"/>
        <v>83</v>
      </c>
      <c r="C206" s="1">
        <f t="shared" si="45"/>
        <v>4</v>
      </c>
      <c r="Y206">
        <f t="shared" si="35"/>
        <v>28</v>
      </c>
      <c r="Z206">
        <f t="shared" si="36"/>
        <v>94</v>
      </c>
      <c r="AB206">
        <f t="shared" si="38"/>
        <v>28</v>
      </c>
      <c r="AC206">
        <f t="shared" si="39"/>
        <v>71</v>
      </c>
      <c r="AE206">
        <f t="shared" si="40"/>
        <v>28</v>
      </c>
      <c r="AF206">
        <f t="shared" si="41"/>
        <v>4</v>
      </c>
      <c r="AH206">
        <f t="shared" si="42"/>
        <v>28</v>
      </c>
      <c r="AI206">
        <f t="shared" si="37"/>
        <v>62</v>
      </c>
    </row>
    <row r="207" spans="1:35" x14ac:dyDescent="0.25">
      <c r="A207" s="29">
        <f t="shared" si="43"/>
        <v>46251</v>
      </c>
      <c r="B207" s="1">
        <f t="shared" si="44"/>
        <v>83</v>
      </c>
      <c r="C207" s="1">
        <f t="shared" si="45"/>
        <v>5</v>
      </c>
      <c r="Y207">
        <f t="shared" si="35"/>
        <v>28</v>
      </c>
      <c r="Z207">
        <f t="shared" si="36"/>
        <v>101</v>
      </c>
      <c r="AB207">
        <f t="shared" si="38"/>
        <v>28</v>
      </c>
      <c r="AC207">
        <f t="shared" si="39"/>
        <v>78</v>
      </c>
      <c r="AE207">
        <f t="shared" si="40"/>
        <v>28</v>
      </c>
      <c r="AF207">
        <f t="shared" si="41"/>
        <v>11</v>
      </c>
      <c r="AH207">
        <f t="shared" si="42"/>
        <v>28</v>
      </c>
      <c r="AI207">
        <f t="shared" si="37"/>
        <v>69</v>
      </c>
    </row>
    <row r="208" spans="1:35" x14ac:dyDescent="0.25">
      <c r="A208" s="29">
        <f t="shared" si="43"/>
        <v>46258</v>
      </c>
      <c r="B208" s="1">
        <f t="shared" si="44"/>
        <v>83</v>
      </c>
      <c r="C208" s="1">
        <f t="shared" si="45"/>
        <v>6</v>
      </c>
      <c r="Y208">
        <f t="shared" si="35"/>
        <v>28</v>
      </c>
      <c r="Z208">
        <f t="shared" si="36"/>
        <v>108</v>
      </c>
      <c r="AB208">
        <f t="shared" si="38"/>
        <v>28</v>
      </c>
      <c r="AC208">
        <f t="shared" si="39"/>
        <v>85</v>
      </c>
      <c r="AE208">
        <f t="shared" si="40"/>
        <v>28</v>
      </c>
      <c r="AF208">
        <f t="shared" si="41"/>
        <v>18</v>
      </c>
      <c r="AH208">
        <f t="shared" si="42"/>
        <v>28</v>
      </c>
      <c r="AI208">
        <f t="shared" si="37"/>
        <v>76</v>
      </c>
    </row>
    <row r="209" spans="1:35" x14ac:dyDescent="0.25">
      <c r="A209" s="29">
        <f t="shared" si="43"/>
        <v>46265</v>
      </c>
      <c r="B209" s="1">
        <f t="shared" si="44"/>
        <v>83</v>
      </c>
      <c r="C209" s="1">
        <f t="shared" si="45"/>
        <v>7</v>
      </c>
      <c r="Y209">
        <f t="shared" si="35"/>
        <v>29</v>
      </c>
      <c r="Z209">
        <f t="shared" si="36"/>
        <v>3</v>
      </c>
      <c r="AB209">
        <f t="shared" si="38"/>
        <v>28</v>
      </c>
      <c r="AC209">
        <f t="shared" si="39"/>
        <v>92</v>
      </c>
      <c r="AE209">
        <f t="shared" si="40"/>
        <v>28</v>
      </c>
      <c r="AF209">
        <f t="shared" si="41"/>
        <v>25</v>
      </c>
      <c r="AH209">
        <f t="shared" si="42"/>
        <v>28</v>
      </c>
      <c r="AI209">
        <f t="shared" si="37"/>
        <v>83</v>
      </c>
    </row>
    <row r="210" spans="1:35" x14ac:dyDescent="0.25">
      <c r="A210" s="29">
        <f t="shared" si="43"/>
        <v>46272</v>
      </c>
      <c r="B210" s="1">
        <f t="shared" si="44"/>
        <v>83</v>
      </c>
      <c r="C210" s="1">
        <f t="shared" si="45"/>
        <v>8</v>
      </c>
      <c r="Y210">
        <f t="shared" si="35"/>
        <v>29</v>
      </c>
      <c r="Z210">
        <f t="shared" si="36"/>
        <v>10</v>
      </c>
      <c r="AB210">
        <f t="shared" si="38"/>
        <v>28</v>
      </c>
      <c r="AC210">
        <f t="shared" si="39"/>
        <v>99</v>
      </c>
      <c r="AE210">
        <f t="shared" si="40"/>
        <v>28</v>
      </c>
      <c r="AF210">
        <f t="shared" si="41"/>
        <v>32</v>
      </c>
      <c r="AH210">
        <f t="shared" si="42"/>
        <v>28</v>
      </c>
      <c r="AI210">
        <f t="shared" si="37"/>
        <v>90</v>
      </c>
    </row>
    <row r="211" spans="1:35" x14ac:dyDescent="0.25">
      <c r="A211" s="29">
        <f t="shared" si="43"/>
        <v>46279</v>
      </c>
      <c r="B211" s="1">
        <f t="shared" si="44"/>
        <v>83</v>
      </c>
      <c r="C211" s="1">
        <f t="shared" si="45"/>
        <v>9</v>
      </c>
      <c r="Y211">
        <f t="shared" si="35"/>
        <v>29</v>
      </c>
      <c r="Z211">
        <f t="shared" si="36"/>
        <v>17</v>
      </c>
      <c r="AB211">
        <f t="shared" si="38"/>
        <v>28</v>
      </c>
      <c r="AC211">
        <f t="shared" si="39"/>
        <v>106</v>
      </c>
      <c r="AE211">
        <f t="shared" si="40"/>
        <v>28</v>
      </c>
      <c r="AF211">
        <f t="shared" si="41"/>
        <v>39</v>
      </c>
      <c r="AH211">
        <f t="shared" si="42"/>
        <v>28</v>
      </c>
      <c r="AI211">
        <f t="shared" si="37"/>
        <v>97</v>
      </c>
    </row>
    <row r="212" spans="1:35" x14ac:dyDescent="0.25">
      <c r="A212" s="29">
        <f t="shared" si="43"/>
        <v>46286</v>
      </c>
      <c r="B212" s="1">
        <f t="shared" si="44"/>
        <v>83</v>
      </c>
      <c r="C212" s="1">
        <f t="shared" si="45"/>
        <v>10</v>
      </c>
      <c r="Y212">
        <f t="shared" si="35"/>
        <v>29</v>
      </c>
      <c r="Z212">
        <f t="shared" si="36"/>
        <v>24</v>
      </c>
      <c r="AB212">
        <f t="shared" si="38"/>
        <v>29</v>
      </c>
      <c r="AC212">
        <f t="shared" si="39"/>
        <v>1</v>
      </c>
      <c r="AE212">
        <f t="shared" si="40"/>
        <v>28</v>
      </c>
      <c r="AF212">
        <f t="shared" si="41"/>
        <v>46</v>
      </c>
      <c r="AH212">
        <f t="shared" si="42"/>
        <v>28</v>
      </c>
      <c r="AI212">
        <f t="shared" si="37"/>
        <v>104</v>
      </c>
    </row>
    <row r="213" spans="1:35" x14ac:dyDescent="0.25">
      <c r="A213" s="29">
        <f t="shared" si="43"/>
        <v>46293</v>
      </c>
      <c r="B213" s="1">
        <f t="shared" si="44"/>
        <v>83</v>
      </c>
      <c r="C213" s="1">
        <f t="shared" si="45"/>
        <v>11</v>
      </c>
      <c r="Y213">
        <f t="shared" si="35"/>
        <v>29</v>
      </c>
      <c r="Z213">
        <f t="shared" si="36"/>
        <v>31</v>
      </c>
      <c r="AB213">
        <f t="shared" si="38"/>
        <v>29</v>
      </c>
      <c r="AC213">
        <f t="shared" si="39"/>
        <v>8</v>
      </c>
      <c r="AE213">
        <f t="shared" si="40"/>
        <v>28</v>
      </c>
      <c r="AF213">
        <f t="shared" si="41"/>
        <v>53</v>
      </c>
      <c r="AH213">
        <f t="shared" si="42"/>
        <v>28</v>
      </c>
      <c r="AI213">
        <f t="shared" si="37"/>
        <v>111</v>
      </c>
    </row>
    <row r="214" spans="1:35" x14ac:dyDescent="0.25">
      <c r="A214" s="29">
        <f t="shared" si="43"/>
        <v>46300</v>
      </c>
      <c r="B214" s="1">
        <f t="shared" si="44"/>
        <v>83</v>
      </c>
      <c r="C214" s="1">
        <f t="shared" si="45"/>
        <v>12</v>
      </c>
      <c r="Y214">
        <f t="shared" si="35"/>
        <v>29</v>
      </c>
      <c r="Z214">
        <f t="shared" si="36"/>
        <v>38</v>
      </c>
      <c r="AB214">
        <f t="shared" si="38"/>
        <v>29</v>
      </c>
      <c r="AC214">
        <f t="shared" si="39"/>
        <v>15</v>
      </c>
      <c r="AE214">
        <f t="shared" si="40"/>
        <v>28</v>
      </c>
      <c r="AF214">
        <f t="shared" si="41"/>
        <v>60</v>
      </c>
      <c r="AH214">
        <f t="shared" si="42"/>
        <v>29</v>
      </c>
      <c r="AI214">
        <f t="shared" si="37"/>
        <v>6</v>
      </c>
    </row>
    <row r="215" spans="1:35" x14ac:dyDescent="0.25">
      <c r="A215" s="29">
        <f t="shared" si="43"/>
        <v>46307</v>
      </c>
      <c r="B215" s="1">
        <f t="shared" si="44"/>
        <v>83</v>
      </c>
      <c r="C215" s="1">
        <f t="shared" si="45"/>
        <v>13</v>
      </c>
      <c r="Y215">
        <f t="shared" ref="Y215:Y278" si="46">IF(Z214+7&gt;112,Y214+1,Y214)</f>
        <v>29</v>
      </c>
      <c r="Z215">
        <f t="shared" ref="Z215:Z278" si="47">IF(Z214+7&gt;112,Z214+7-112,Z214+7)</f>
        <v>45</v>
      </c>
      <c r="AB215">
        <f t="shared" si="38"/>
        <v>29</v>
      </c>
      <c r="AC215">
        <f t="shared" si="39"/>
        <v>22</v>
      </c>
      <c r="AE215">
        <f t="shared" si="40"/>
        <v>28</v>
      </c>
      <c r="AF215">
        <f t="shared" si="41"/>
        <v>67</v>
      </c>
      <c r="AH215">
        <f t="shared" si="42"/>
        <v>29</v>
      </c>
      <c r="AI215">
        <f t="shared" si="37"/>
        <v>13</v>
      </c>
    </row>
    <row r="216" spans="1:35" x14ac:dyDescent="0.25">
      <c r="A216" s="29">
        <f t="shared" si="43"/>
        <v>46314</v>
      </c>
      <c r="B216" s="1">
        <f t="shared" si="44"/>
        <v>83</v>
      </c>
      <c r="C216" s="1">
        <f t="shared" si="45"/>
        <v>14</v>
      </c>
      <c r="Y216">
        <f t="shared" si="46"/>
        <v>29</v>
      </c>
      <c r="Z216">
        <f t="shared" si="47"/>
        <v>52</v>
      </c>
      <c r="AB216">
        <f t="shared" si="38"/>
        <v>29</v>
      </c>
      <c r="AC216">
        <f t="shared" si="39"/>
        <v>29</v>
      </c>
      <c r="AE216">
        <f t="shared" si="40"/>
        <v>28</v>
      </c>
      <c r="AF216">
        <f t="shared" si="41"/>
        <v>74</v>
      </c>
      <c r="AH216">
        <f t="shared" si="42"/>
        <v>29</v>
      </c>
      <c r="AI216">
        <f t="shared" ref="AI216:AI279" si="48">IF(AI215+7&gt;112,AI215+7-112,AI215+7)</f>
        <v>20</v>
      </c>
    </row>
    <row r="217" spans="1:35" x14ac:dyDescent="0.25">
      <c r="A217" s="29">
        <f t="shared" si="43"/>
        <v>46321</v>
      </c>
      <c r="B217" s="1">
        <f t="shared" si="44"/>
        <v>83</v>
      </c>
      <c r="C217" s="1">
        <f t="shared" si="45"/>
        <v>15</v>
      </c>
      <c r="Y217">
        <f t="shared" si="46"/>
        <v>29</v>
      </c>
      <c r="Z217">
        <f t="shared" si="47"/>
        <v>59</v>
      </c>
      <c r="AB217">
        <f t="shared" si="38"/>
        <v>29</v>
      </c>
      <c r="AC217">
        <f t="shared" si="39"/>
        <v>36</v>
      </c>
      <c r="AE217">
        <f t="shared" si="40"/>
        <v>28</v>
      </c>
      <c r="AF217">
        <f t="shared" si="41"/>
        <v>81</v>
      </c>
      <c r="AH217">
        <f t="shared" si="42"/>
        <v>29</v>
      </c>
      <c r="AI217">
        <f t="shared" si="48"/>
        <v>27</v>
      </c>
    </row>
    <row r="218" spans="1:35" x14ac:dyDescent="0.25">
      <c r="A218" s="29">
        <f t="shared" si="43"/>
        <v>46328</v>
      </c>
      <c r="B218" s="1">
        <f t="shared" si="44"/>
        <v>83</v>
      </c>
      <c r="C218" s="1">
        <f t="shared" si="45"/>
        <v>16</v>
      </c>
      <c r="Y218">
        <f t="shared" si="46"/>
        <v>29</v>
      </c>
      <c r="Z218">
        <f t="shared" si="47"/>
        <v>66</v>
      </c>
      <c r="AB218">
        <f t="shared" si="38"/>
        <v>29</v>
      </c>
      <c r="AC218">
        <f t="shared" si="39"/>
        <v>43</v>
      </c>
      <c r="AE218">
        <f t="shared" si="40"/>
        <v>28</v>
      </c>
      <c r="AF218">
        <f t="shared" si="41"/>
        <v>88</v>
      </c>
      <c r="AH218">
        <f t="shared" si="42"/>
        <v>29</v>
      </c>
      <c r="AI218">
        <f t="shared" si="48"/>
        <v>34</v>
      </c>
    </row>
    <row r="219" spans="1:35" x14ac:dyDescent="0.25">
      <c r="A219" s="29">
        <f t="shared" si="43"/>
        <v>46335</v>
      </c>
      <c r="B219" s="1">
        <f t="shared" si="44"/>
        <v>84</v>
      </c>
      <c r="C219" s="1">
        <f t="shared" si="45"/>
        <v>1</v>
      </c>
      <c r="Y219">
        <f t="shared" si="46"/>
        <v>29</v>
      </c>
      <c r="Z219">
        <f t="shared" si="47"/>
        <v>73</v>
      </c>
      <c r="AB219">
        <f t="shared" ref="AB219:AB282" si="49">IF(AC218+7&gt;112,AB218+1,AB218)</f>
        <v>29</v>
      </c>
      <c r="AC219">
        <f t="shared" ref="AC219:AC282" si="50">IF(AC218+7&gt;112,AC218+7-112,AC218+7)</f>
        <v>50</v>
      </c>
      <c r="AE219">
        <f t="shared" si="40"/>
        <v>28</v>
      </c>
      <c r="AF219">
        <f t="shared" si="41"/>
        <v>95</v>
      </c>
      <c r="AH219">
        <f t="shared" si="42"/>
        <v>29</v>
      </c>
      <c r="AI219">
        <f t="shared" si="48"/>
        <v>41</v>
      </c>
    </row>
    <row r="220" spans="1:35" x14ac:dyDescent="0.25">
      <c r="A220" s="29">
        <f t="shared" si="43"/>
        <v>46342</v>
      </c>
      <c r="B220" s="1">
        <f t="shared" si="44"/>
        <v>84</v>
      </c>
      <c r="C220" s="1">
        <f t="shared" si="45"/>
        <v>2</v>
      </c>
      <c r="Y220">
        <f t="shared" si="46"/>
        <v>29</v>
      </c>
      <c r="Z220">
        <f t="shared" si="47"/>
        <v>80</v>
      </c>
      <c r="AB220">
        <f t="shared" si="49"/>
        <v>29</v>
      </c>
      <c r="AC220">
        <f t="shared" si="50"/>
        <v>57</v>
      </c>
      <c r="AE220">
        <f t="shared" si="40"/>
        <v>28</v>
      </c>
      <c r="AF220">
        <f t="shared" si="41"/>
        <v>102</v>
      </c>
      <c r="AH220">
        <f t="shared" si="42"/>
        <v>29</v>
      </c>
      <c r="AI220">
        <f t="shared" si="48"/>
        <v>48</v>
      </c>
    </row>
    <row r="221" spans="1:35" x14ac:dyDescent="0.25">
      <c r="A221" s="29">
        <f t="shared" si="43"/>
        <v>46349</v>
      </c>
      <c r="B221" s="1">
        <f t="shared" si="44"/>
        <v>84</v>
      </c>
      <c r="C221" s="1">
        <f t="shared" si="45"/>
        <v>3</v>
      </c>
      <c r="Y221">
        <f t="shared" si="46"/>
        <v>29</v>
      </c>
      <c r="Z221">
        <f t="shared" si="47"/>
        <v>87</v>
      </c>
      <c r="AB221">
        <f t="shared" si="49"/>
        <v>29</v>
      </c>
      <c r="AC221">
        <f t="shared" si="50"/>
        <v>64</v>
      </c>
      <c r="AE221">
        <f t="shared" si="40"/>
        <v>28</v>
      </c>
      <c r="AF221">
        <f t="shared" si="41"/>
        <v>109</v>
      </c>
      <c r="AH221">
        <f t="shared" si="42"/>
        <v>29</v>
      </c>
      <c r="AI221">
        <f t="shared" si="48"/>
        <v>55</v>
      </c>
    </row>
    <row r="222" spans="1:35" x14ac:dyDescent="0.25">
      <c r="A222" s="29">
        <f t="shared" si="43"/>
        <v>46356</v>
      </c>
      <c r="B222" s="1">
        <f t="shared" si="44"/>
        <v>84</v>
      </c>
      <c r="C222" s="1">
        <f t="shared" si="45"/>
        <v>4</v>
      </c>
      <c r="Y222">
        <f t="shared" si="46"/>
        <v>29</v>
      </c>
      <c r="Z222">
        <f t="shared" si="47"/>
        <v>94</v>
      </c>
      <c r="AB222">
        <f t="shared" si="49"/>
        <v>29</v>
      </c>
      <c r="AC222">
        <f t="shared" si="50"/>
        <v>71</v>
      </c>
      <c r="AE222">
        <f t="shared" si="40"/>
        <v>29</v>
      </c>
      <c r="AF222">
        <f t="shared" si="41"/>
        <v>4</v>
      </c>
      <c r="AH222">
        <f t="shared" si="42"/>
        <v>29</v>
      </c>
      <c r="AI222">
        <f t="shared" si="48"/>
        <v>62</v>
      </c>
    </row>
    <row r="223" spans="1:35" x14ac:dyDescent="0.25">
      <c r="A223" s="29">
        <f t="shared" si="43"/>
        <v>46363</v>
      </c>
      <c r="B223" s="1">
        <f t="shared" si="44"/>
        <v>84</v>
      </c>
      <c r="C223" s="1">
        <f t="shared" si="45"/>
        <v>5</v>
      </c>
      <c r="Y223">
        <f t="shared" si="46"/>
        <v>29</v>
      </c>
      <c r="Z223">
        <f t="shared" si="47"/>
        <v>101</v>
      </c>
      <c r="AB223">
        <f t="shared" si="49"/>
        <v>29</v>
      </c>
      <c r="AC223">
        <f t="shared" si="50"/>
        <v>78</v>
      </c>
      <c r="AE223">
        <f t="shared" si="40"/>
        <v>29</v>
      </c>
      <c r="AF223">
        <f t="shared" si="41"/>
        <v>11</v>
      </c>
      <c r="AH223">
        <f t="shared" si="42"/>
        <v>29</v>
      </c>
      <c r="AI223">
        <f t="shared" si="48"/>
        <v>69</v>
      </c>
    </row>
    <row r="224" spans="1:35" x14ac:dyDescent="0.25">
      <c r="A224" s="29">
        <f t="shared" si="43"/>
        <v>46370</v>
      </c>
      <c r="B224" s="1">
        <f t="shared" si="44"/>
        <v>84</v>
      </c>
      <c r="C224" s="1">
        <f t="shared" si="45"/>
        <v>6</v>
      </c>
      <c r="Y224">
        <f t="shared" si="46"/>
        <v>29</v>
      </c>
      <c r="Z224">
        <f t="shared" si="47"/>
        <v>108</v>
      </c>
      <c r="AB224">
        <f t="shared" si="49"/>
        <v>29</v>
      </c>
      <c r="AC224">
        <f t="shared" si="50"/>
        <v>85</v>
      </c>
      <c r="AE224">
        <f t="shared" ref="AE224:AE287" si="51">IF(AF223+7&gt;112,AE223+1,AE223)</f>
        <v>29</v>
      </c>
      <c r="AF224">
        <f t="shared" ref="AF224:AF287" si="52">IF(AF223+7&gt;112,AF223+7-112,AF223+7)</f>
        <v>18</v>
      </c>
      <c r="AH224">
        <f t="shared" si="42"/>
        <v>29</v>
      </c>
      <c r="AI224">
        <f t="shared" si="48"/>
        <v>76</v>
      </c>
    </row>
    <row r="225" spans="1:35" x14ac:dyDescent="0.25">
      <c r="A225" s="29">
        <f t="shared" si="43"/>
        <v>46377</v>
      </c>
      <c r="B225" s="1">
        <f t="shared" si="44"/>
        <v>84</v>
      </c>
      <c r="C225" s="1">
        <f t="shared" si="45"/>
        <v>7</v>
      </c>
      <c r="Y225">
        <f t="shared" si="46"/>
        <v>30</v>
      </c>
      <c r="Z225">
        <f t="shared" si="47"/>
        <v>3</v>
      </c>
      <c r="AB225">
        <f t="shared" si="49"/>
        <v>29</v>
      </c>
      <c r="AC225">
        <f t="shared" si="50"/>
        <v>92</v>
      </c>
      <c r="AE225">
        <f t="shared" si="51"/>
        <v>29</v>
      </c>
      <c r="AF225">
        <f t="shared" si="52"/>
        <v>25</v>
      </c>
      <c r="AH225">
        <f t="shared" ref="AH225:AH288" si="53">IF(AI224+7&gt;112,AH224+1,AH224)</f>
        <v>29</v>
      </c>
      <c r="AI225">
        <f t="shared" si="48"/>
        <v>83</v>
      </c>
    </row>
    <row r="226" spans="1:35" x14ac:dyDescent="0.25">
      <c r="A226" s="29">
        <f t="shared" si="43"/>
        <v>46384</v>
      </c>
      <c r="B226" s="1">
        <f t="shared" si="44"/>
        <v>84</v>
      </c>
      <c r="C226" s="1">
        <f t="shared" si="45"/>
        <v>8</v>
      </c>
      <c r="Y226">
        <f t="shared" si="46"/>
        <v>30</v>
      </c>
      <c r="Z226">
        <f t="shared" si="47"/>
        <v>10</v>
      </c>
      <c r="AB226">
        <f t="shared" si="49"/>
        <v>29</v>
      </c>
      <c r="AC226">
        <f t="shared" si="50"/>
        <v>99</v>
      </c>
      <c r="AE226">
        <f t="shared" si="51"/>
        <v>29</v>
      </c>
      <c r="AF226">
        <f t="shared" si="52"/>
        <v>32</v>
      </c>
      <c r="AH226">
        <f t="shared" si="53"/>
        <v>29</v>
      </c>
      <c r="AI226">
        <f t="shared" si="48"/>
        <v>90</v>
      </c>
    </row>
    <row r="227" spans="1:35" x14ac:dyDescent="0.25">
      <c r="A227" s="29">
        <f t="shared" si="43"/>
        <v>46391</v>
      </c>
      <c r="B227" s="1">
        <f t="shared" si="44"/>
        <v>84</v>
      </c>
      <c r="C227" s="1">
        <f t="shared" si="45"/>
        <v>9</v>
      </c>
      <c r="Y227">
        <f t="shared" si="46"/>
        <v>30</v>
      </c>
      <c r="Z227">
        <f t="shared" si="47"/>
        <v>17</v>
      </c>
      <c r="AB227">
        <f t="shared" si="49"/>
        <v>29</v>
      </c>
      <c r="AC227">
        <f t="shared" si="50"/>
        <v>106</v>
      </c>
      <c r="AE227">
        <f t="shared" si="51"/>
        <v>29</v>
      </c>
      <c r="AF227">
        <f t="shared" si="52"/>
        <v>39</v>
      </c>
      <c r="AH227">
        <f t="shared" si="53"/>
        <v>29</v>
      </c>
      <c r="AI227">
        <f t="shared" si="48"/>
        <v>97</v>
      </c>
    </row>
    <row r="228" spans="1:35" x14ac:dyDescent="0.25">
      <c r="A228" s="29">
        <f t="shared" si="43"/>
        <v>46398</v>
      </c>
      <c r="B228" s="1">
        <f t="shared" si="44"/>
        <v>84</v>
      </c>
      <c r="C228" s="1">
        <f t="shared" si="45"/>
        <v>10</v>
      </c>
      <c r="Y228">
        <f t="shared" si="46"/>
        <v>30</v>
      </c>
      <c r="Z228">
        <f t="shared" si="47"/>
        <v>24</v>
      </c>
      <c r="AB228">
        <f t="shared" si="49"/>
        <v>30</v>
      </c>
      <c r="AC228">
        <f t="shared" si="50"/>
        <v>1</v>
      </c>
      <c r="AE228">
        <f t="shared" si="51"/>
        <v>29</v>
      </c>
      <c r="AF228">
        <f t="shared" si="52"/>
        <v>46</v>
      </c>
      <c r="AH228">
        <f t="shared" si="53"/>
        <v>29</v>
      </c>
      <c r="AI228">
        <f t="shared" si="48"/>
        <v>104</v>
      </c>
    </row>
    <row r="229" spans="1:35" x14ac:dyDescent="0.25">
      <c r="A229" s="29">
        <f t="shared" si="43"/>
        <v>46405</v>
      </c>
      <c r="B229" s="1">
        <f t="shared" si="44"/>
        <v>84</v>
      </c>
      <c r="C229" s="1">
        <f t="shared" si="45"/>
        <v>11</v>
      </c>
      <c r="Y229">
        <f t="shared" si="46"/>
        <v>30</v>
      </c>
      <c r="Z229">
        <f t="shared" si="47"/>
        <v>31</v>
      </c>
      <c r="AB229">
        <f t="shared" si="49"/>
        <v>30</v>
      </c>
      <c r="AC229">
        <f t="shared" si="50"/>
        <v>8</v>
      </c>
      <c r="AE229">
        <f t="shared" si="51"/>
        <v>29</v>
      </c>
      <c r="AF229">
        <f t="shared" si="52"/>
        <v>53</v>
      </c>
      <c r="AH229">
        <f t="shared" si="53"/>
        <v>29</v>
      </c>
      <c r="AI229">
        <f t="shared" si="48"/>
        <v>111</v>
      </c>
    </row>
    <row r="230" spans="1:35" x14ac:dyDescent="0.25">
      <c r="A230" s="29">
        <f t="shared" si="43"/>
        <v>46412</v>
      </c>
      <c r="B230" s="1">
        <f t="shared" si="44"/>
        <v>84</v>
      </c>
      <c r="C230" s="1">
        <f t="shared" si="45"/>
        <v>12</v>
      </c>
      <c r="Y230">
        <f t="shared" si="46"/>
        <v>30</v>
      </c>
      <c r="Z230">
        <f t="shared" si="47"/>
        <v>38</v>
      </c>
      <c r="AB230">
        <f t="shared" si="49"/>
        <v>30</v>
      </c>
      <c r="AC230">
        <f t="shared" si="50"/>
        <v>15</v>
      </c>
      <c r="AE230">
        <f t="shared" si="51"/>
        <v>29</v>
      </c>
      <c r="AF230">
        <f t="shared" si="52"/>
        <v>60</v>
      </c>
      <c r="AH230">
        <f t="shared" si="53"/>
        <v>30</v>
      </c>
      <c r="AI230">
        <f t="shared" si="48"/>
        <v>6</v>
      </c>
    </row>
    <row r="231" spans="1:35" x14ac:dyDescent="0.25">
      <c r="A231" s="29">
        <f t="shared" si="43"/>
        <v>46419</v>
      </c>
      <c r="B231" s="1">
        <f t="shared" si="44"/>
        <v>84</v>
      </c>
      <c r="C231" s="1">
        <f t="shared" si="45"/>
        <v>13</v>
      </c>
      <c r="Y231">
        <f t="shared" si="46"/>
        <v>30</v>
      </c>
      <c r="Z231">
        <f t="shared" si="47"/>
        <v>45</v>
      </c>
      <c r="AB231">
        <f t="shared" si="49"/>
        <v>30</v>
      </c>
      <c r="AC231">
        <f t="shared" si="50"/>
        <v>22</v>
      </c>
      <c r="AE231">
        <f t="shared" si="51"/>
        <v>29</v>
      </c>
      <c r="AF231">
        <f t="shared" si="52"/>
        <v>67</v>
      </c>
      <c r="AH231">
        <f t="shared" si="53"/>
        <v>30</v>
      </c>
      <c r="AI231">
        <f t="shared" si="48"/>
        <v>13</v>
      </c>
    </row>
    <row r="232" spans="1:35" x14ac:dyDescent="0.25">
      <c r="A232" s="29">
        <f t="shared" si="43"/>
        <v>46426</v>
      </c>
      <c r="B232" s="1">
        <f t="shared" si="44"/>
        <v>84</v>
      </c>
      <c r="C232" s="1">
        <f t="shared" si="45"/>
        <v>14</v>
      </c>
      <c r="Y232">
        <f t="shared" si="46"/>
        <v>30</v>
      </c>
      <c r="Z232">
        <f t="shared" si="47"/>
        <v>52</v>
      </c>
      <c r="AB232">
        <f t="shared" si="49"/>
        <v>30</v>
      </c>
      <c r="AC232">
        <f t="shared" si="50"/>
        <v>29</v>
      </c>
      <c r="AE232">
        <f t="shared" si="51"/>
        <v>29</v>
      </c>
      <c r="AF232">
        <f t="shared" si="52"/>
        <v>74</v>
      </c>
      <c r="AH232">
        <f t="shared" si="53"/>
        <v>30</v>
      </c>
      <c r="AI232">
        <f t="shared" si="48"/>
        <v>20</v>
      </c>
    </row>
    <row r="233" spans="1:35" x14ac:dyDescent="0.25">
      <c r="A233" s="29">
        <f t="shared" si="43"/>
        <v>46433</v>
      </c>
      <c r="B233" s="1">
        <f t="shared" si="44"/>
        <v>84</v>
      </c>
      <c r="C233" s="1">
        <f t="shared" si="45"/>
        <v>15</v>
      </c>
      <c r="Y233">
        <f t="shared" si="46"/>
        <v>30</v>
      </c>
      <c r="Z233">
        <f t="shared" si="47"/>
        <v>59</v>
      </c>
      <c r="AB233">
        <f t="shared" si="49"/>
        <v>30</v>
      </c>
      <c r="AC233">
        <f t="shared" si="50"/>
        <v>36</v>
      </c>
      <c r="AE233">
        <f t="shared" si="51"/>
        <v>29</v>
      </c>
      <c r="AF233">
        <f t="shared" si="52"/>
        <v>81</v>
      </c>
      <c r="AH233">
        <f t="shared" si="53"/>
        <v>30</v>
      </c>
      <c r="AI233">
        <f t="shared" si="48"/>
        <v>27</v>
      </c>
    </row>
    <row r="234" spans="1:35" x14ac:dyDescent="0.25">
      <c r="A234" s="29">
        <f t="shared" si="43"/>
        <v>46440</v>
      </c>
      <c r="B234" s="1">
        <f t="shared" si="44"/>
        <v>84</v>
      </c>
      <c r="C234" s="1">
        <f t="shared" si="45"/>
        <v>16</v>
      </c>
      <c r="Y234">
        <f t="shared" si="46"/>
        <v>30</v>
      </c>
      <c r="Z234">
        <f t="shared" si="47"/>
        <v>66</v>
      </c>
      <c r="AB234">
        <f t="shared" si="49"/>
        <v>30</v>
      </c>
      <c r="AC234">
        <f t="shared" si="50"/>
        <v>43</v>
      </c>
      <c r="AE234">
        <f t="shared" si="51"/>
        <v>29</v>
      </c>
      <c r="AF234">
        <f t="shared" si="52"/>
        <v>88</v>
      </c>
      <c r="AH234">
        <f t="shared" si="53"/>
        <v>30</v>
      </c>
      <c r="AI234">
        <f t="shared" si="48"/>
        <v>34</v>
      </c>
    </row>
    <row r="235" spans="1:35" x14ac:dyDescent="0.25">
      <c r="A235" s="29">
        <f t="shared" si="43"/>
        <v>46447</v>
      </c>
      <c r="B235" s="1">
        <f t="shared" si="44"/>
        <v>85</v>
      </c>
      <c r="C235" s="1">
        <f t="shared" si="45"/>
        <v>1</v>
      </c>
      <c r="Y235">
        <f t="shared" si="46"/>
        <v>30</v>
      </c>
      <c r="Z235">
        <f t="shared" si="47"/>
        <v>73</v>
      </c>
      <c r="AB235">
        <f t="shared" si="49"/>
        <v>30</v>
      </c>
      <c r="AC235">
        <f t="shared" si="50"/>
        <v>50</v>
      </c>
      <c r="AE235">
        <f t="shared" si="51"/>
        <v>29</v>
      </c>
      <c r="AF235">
        <f t="shared" si="52"/>
        <v>95</v>
      </c>
      <c r="AH235">
        <f t="shared" si="53"/>
        <v>30</v>
      </c>
      <c r="AI235">
        <f t="shared" si="48"/>
        <v>41</v>
      </c>
    </row>
    <row r="236" spans="1:35" x14ac:dyDescent="0.25">
      <c r="A236" s="29">
        <f t="shared" si="43"/>
        <v>46454</v>
      </c>
      <c r="B236" s="1">
        <f t="shared" si="44"/>
        <v>85</v>
      </c>
      <c r="C236" s="1">
        <f t="shared" si="45"/>
        <v>2</v>
      </c>
      <c r="Y236">
        <f t="shared" si="46"/>
        <v>30</v>
      </c>
      <c r="Z236">
        <f t="shared" si="47"/>
        <v>80</v>
      </c>
      <c r="AB236">
        <f t="shared" si="49"/>
        <v>30</v>
      </c>
      <c r="AC236">
        <f t="shared" si="50"/>
        <v>57</v>
      </c>
      <c r="AE236">
        <f t="shared" si="51"/>
        <v>29</v>
      </c>
      <c r="AF236">
        <f t="shared" si="52"/>
        <v>102</v>
      </c>
      <c r="AH236">
        <f t="shared" si="53"/>
        <v>30</v>
      </c>
      <c r="AI236">
        <f t="shared" si="48"/>
        <v>48</v>
      </c>
    </row>
    <row r="237" spans="1:35" x14ac:dyDescent="0.25">
      <c r="A237" s="29">
        <f t="shared" si="43"/>
        <v>46461</v>
      </c>
      <c r="B237" s="1">
        <f t="shared" si="44"/>
        <v>85</v>
      </c>
      <c r="C237" s="1">
        <f t="shared" si="45"/>
        <v>3</v>
      </c>
      <c r="Y237">
        <f t="shared" si="46"/>
        <v>30</v>
      </c>
      <c r="Z237">
        <f t="shared" si="47"/>
        <v>87</v>
      </c>
      <c r="AB237">
        <f t="shared" si="49"/>
        <v>30</v>
      </c>
      <c r="AC237">
        <f t="shared" si="50"/>
        <v>64</v>
      </c>
      <c r="AE237">
        <f t="shared" si="51"/>
        <v>29</v>
      </c>
      <c r="AF237">
        <f t="shared" si="52"/>
        <v>109</v>
      </c>
      <c r="AH237">
        <f t="shared" si="53"/>
        <v>30</v>
      </c>
      <c r="AI237">
        <f t="shared" si="48"/>
        <v>55</v>
      </c>
    </row>
    <row r="238" spans="1:35" x14ac:dyDescent="0.25">
      <c r="A238" s="29">
        <f t="shared" si="43"/>
        <v>46468</v>
      </c>
      <c r="B238" s="1">
        <f t="shared" si="44"/>
        <v>85</v>
      </c>
      <c r="C238" s="1">
        <f t="shared" si="45"/>
        <v>4</v>
      </c>
      <c r="Y238">
        <f t="shared" si="46"/>
        <v>30</v>
      </c>
      <c r="Z238">
        <f t="shared" si="47"/>
        <v>94</v>
      </c>
      <c r="AB238">
        <f t="shared" si="49"/>
        <v>30</v>
      </c>
      <c r="AC238">
        <f t="shared" si="50"/>
        <v>71</v>
      </c>
      <c r="AE238">
        <f t="shared" si="51"/>
        <v>30</v>
      </c>
      <c r="AF238">
        <f t="shared" si="52"/>
        <v>4</v>
      </c>
      <c r="AH238">
        <f t="shared" si="53"/>
        <v>30</v>
      </c>
      <c r="AI238">
        <f t="shared" si="48"/>
        <v>62</v>
      </c>
    </row>
    <row r="239" spans="1:35" x14ac:dyDescent="0.25">
      <c r="A239" s="29">
        <f t="shared" si="43"/>
        <v>46475</v>
      </c>
      <c r="B239" s="1">
        <f t="shared" si="44"/>
        <v>85</v>
      </c>
      <c r="C239" s="1">
        <f t="shared" si="45"/>
        <v>5</v>
      </c>
      <c r="Y239">
        <f t="shared" si="46"/>
        <v>30</v>
      </c>
      <c r="Z239">
        <f t="shared" si="47"/>
        <v>101</v>
      </c>
      <c r="AB239">
        <f t="shared" si="49"/>
        <v>30</v>
      </c>
      <c r="AC239">
        <f t="shared" si="50"/>
        <v>78</v>
      </c>
      <c r="AE239">
        <f t="shared" si="51"/>
        <v>30</v>
      </c>
      <c r="AF239">
        <f t="shared" si="52"/>
        <v>11</v>
      </c>
      <c r="AH239">
        <f t="shared" si="53"/>
        <v>30</v>
      </c>
      <c r="AI239">
        <f t="shared" si="48"/>
        <v>69</v>
      </c>
    </row>
    <row r="240" spans="1:35" x14ac:dyDescent="0.25">
      <c r="A240" s="29">
        <f t="shared" si="43"/>
        <v>46482</v>
      </c>
      <c r="B240" s="1">
        <f t="shared" si="44"/>
        <v>85</v>
      </c>
      <c r="C240" s="1">
        <f t="shared" si="45"/>
        <v>6</v>
      </c>
      <c r="Y240">
        <f t="shared" si="46"/>
        <v>30</v>
      </c>
      <c r="Z240">
        <f t="shared" si="47"/>
        <v>108</v>
      </c>
      <c r="AB240">
        <f t="shared" si="49"/>
        <v>30</v>
      </c>
      <c r="AC240">
        <f t="shared" si="50"/>
        <v>85</v>
      </c>
      <c r="AE240">
        <f t="shared" si="51"/>
        <v>30</v>
      </c>
      <c r="AF240">
        <f t="shared" si="52"/>
        <v>18</v>
      </c>
      <c r="AH240">
        <f t="shared" si="53"/>
        <v>30</v>
      </c>
      <c r="AI240">
        <f t="shared" si="48"/>
        <v>76</v>
      </c>
    </row>
    <row r="241" spans="1:35" x14ac:dyDescent="0.25">
      <c r="A241" s="29">
        <f t="shared" si="43"/>
        <v>46489</v>
      </c>
      <c r="B241" s="1">
        <f t="shared" si="44"/>
        <v>85</v>
      </c>
      <c r="C241" s="1">
        <f t="shared" si="45"/>
        <v>7</v>
      </c>
      <c r="Y241">
        <f t="shared" si="46"/>
        <v>31</v>
      </c>
      <c r="Z241">
        <f t="shared" si="47"/>
        <v>3</v>
      </c>
      <c r="AB241">
        <f t="shared" si="49"/>
        <v>30</v>
      </c>
      <c r="AC241">
        <f t="shared" si="50"/>
        <v>92</v>
      </c>
      <c r="AE241">
        <f t="shared" si="51"/>
        <v>30</v>
      </c>
      <c r="AF241">
        <f t="shared" si="52"/>
        <v>25</v>
      </c>
      <c r="AH241">
        <f t="shared" si="53"/>
        <v>30</v>
      </c>
      <c r="AI241">
        <f t="shared" si="48"/>
        <v>83</v>
      </c>
    </row>
    <row r="242" spans="1:35" x14ac:dyDescent="0.25">
      <c r="A242" s="29">
        <f t="shared" si="43"/>
        <v>46496</v>
      </c>
      <c r="B242" s="1">
        <f t="shared" si="44"/>
        <v>85</v>
      </c>
      <c r="C242" s="1">
        <f t="shared" si="45"/>
        <v>8</v>
      </c>
      <c r="Y242">
        <f t="shared" si="46"/>
        <v>31</v>
      </c>
      <c r="Z242">
        <f t="shared" si="47"/>
        <v>10</v>
      </c>
      <c r="AB242">
        <f t="shared" si="49"/>
        <v>30</v>
      </c>
      <c r="AC242">
        <f t="shared" si="50"/>
        <v>99</v>
      </c>
      <c r="AE242">
        <f t="shared" si="51"/>
        <v>30</v>
      </c>
      <c r="AF242">
        <f t="shared" si="52"/>
        <v>32</v>
      </c>
      <c r="AH242">
        <f t="shared" si="53"/>
        <v>30</v>
      </c>
      <c r="AI242">
        <f t="shared" si="48"/>
        <v>90</v>
      </c>
    </row>
    <row r="243" spans="1:35" x14ac:dyDescent="0.25">
      <c r="A243" s="29">
        <f t="shared" si="43"/>
        <v>46503</v>
      </c>
      <c r="B243" s="1">
        <f t="shared" si="44"/>
        <v>85</v>
      </c>
      <c r="C243" s="1">
        <f t="shared" si="45"/>
        <v>9</v>
      </c>
      <c r="Y243">
        <f t="shared" si="46"/>
        <v>31</v>
      </c>
      <c r="Z243">
        <f t="shared" si="47"/>
        <v>17</v>
      </c>
      <c r="AB243">
        <f t="shared" si="49"/>
        <v>30</v>
      </c>
      <c r="AC243">
        <f t="shared" si="50"/>
        <v>106</v>
      </c>
      <c r="AE243">
        <f t="shared" si="51"/>
        <v>30</v>
      </c>
      <c r="AF243">
        <f t="shared" si="52"/>
        <v>39</v>
      </c>
      <c r="AH243">
        <f t="shared" si="53"/>
        <v>30</v>
      </c>
      <c r="AI243">
        <f t="shared" si="48"/>
        <v>97</v>
      </c>
    </row>
    <row r="244" spans="1:35" x14ac:dyDescent="0.25">
      <c r="A244" s="29">
        <f t="shared" si="43"/>
        <v>46510</v>
      </c>
      <c r="B244" s="1">
        <f t="shared" si="44"/>
        <v>85</v>
      </c>
      <c r="C244" s="1">
        <f t="shared" si="45"/>
        <v>10</v>
      </c>
      <c r="Y244">
        <f t="shared" si="46"/>
        <v>31</v>
      </c>
      <c r="Z244">
        <f t="shared" si="47"/>
        <v>24</v>
      </c>
      <c r="AB244">
        <f t="shared" si="49"/>
        <v>31</v>
      </c>
      <c r="AC244">
        <f t="shared" si="50"/>
        <v>1</v>
      </c>
      <c r="AE244">
        <f t="shared" si="51"/>
        <v>30</v>
      </c>
      <c r="AF244">
        <f t="shared" si="52"/>
        <v>46</v>
      </c>
      <c r="AH244">
        <f t="shared" si="53"/>
        <v>30</v>
      </c>
      <c r="AI244">
        <f t="shared" si="48"/>
        <v>104</v>
      </c>
    </row>
    <row r="245" spans="1:35" x14ac:dyDescent="0.25">
      <c r="A245" s="29">
        <f t="shared" si="43"/>
        <v>46517</v>
      </c>
      <c r="B245" s="1">
        <f t="shared" si="44"/>
        <v>85</v>
      </c>
      <c r="C245" s="1">
        <f t="shared" si="45"/>
        <v>11</v>
      </c>
      <c r="Y245">
        <f t="shared" si="46"/>
        <v>31</v>
      </c>
      <c r="Z245">
        <f t="shared" si="47"/>
        <v>31</v>
      </c>
      <c r="AB245">
        <f t="shared" si="49"/>
        <v>31</v>
      </c>
      <c r="AC245">
        <f t="shared" si="50"/>
        <v>8</v>
      </c>
      <c r="AE245">
        <f t="shared" si="51"/>
        <v>30</v>
      </c>
      <c r="AF245">
        <f t="shared" si="52"/>
        <v>53</v>
      </c>
      <c r="AH245">
        <f t="shared" si="53"/>
        <v>30</v>
      </c>
      <c r="AI245">
        <f t="shared" si="48"/>
        <v>111</v>
      </c>
    </row>
    <row r="246" spans="1:35" x14ac:dyDescent="0.25">
      <c r="A246" s="29">
        <f t="shared" si="43"/>
        <v>46524</v>
      </c>
      <c r="B246" s="1">
        <f t="shared" si="44"/>
        <v>85</v>
      </c>
      <c r="C246" s="1">
        <f t="shared" si="45"/>
        <v>12</v>
      </c>
      <c r="Y246">
        <f t="shared" si="46"/>
        <v>31</v>
      </c>
      <c r="Z246">
        <f t="shared" si="47"/>
        <v>38</v>
      </c>
      <c r="AB246">
        <f t="shared" si="49"/>
        <v>31</v>
      </c>
      <c r="AC246">
        <f t="shared" si="50"/>
        <v>15</v>
      </c>
      <c r="AE246">
        <f t="shared" si="51"/>
        <v>30</v>
      </c>
      <c r="AF246">
        <f t="shared" si="52"/>
        <v>60</v>
      </c>
      <c r="AH246">
        <f t="shared" si="53"/>
        <v>31</v>
      </c>
      <c r="AI246">
        <f t="shared" si="48"/>
        <v>6</v>
      </c>
    </row>
    <row r="247" spans="1:35" x14ac:dyDescent="0.25">
      <c r="A247" s="29">
        <f t="shared" si="43"/>
        <v>46531</v>
      </c>
      <c r="B247" s="1">
        <f t="shared" si="44"/>
        <v>85</v>
      </c>
      <c r="C247" s="1">
        <f t="shared" si="45"/>
        <v>13</v>
      </c>
      <c r="Y247">
        <f t="shared" si="46"/>
        <v>31</v>
      </c>
      <c r="Z247">
        <f t="shared" si="47"/>
        <v>45</v>
      </c>
      <c r="AB247">
        <f t="shared" si="49"/>
        <v>31</v>
      </c>
      <c r="AC247">
        <f t="shared" si="50"/>
        <v>22</v>
      </c>
      <c r="AE247">
        <f t="shared" si="51"/>
        <v>30</v>
      </c>
      <c r="AF247">
        <f t="shared" si="52"/>
        <v>67</v>
      </c>
      <c r="AH247">
        <f t="shared" si="53"/>
        <v>31</v>
      </c>
      <c r="AI247">
        <f t="shared" si="48"/>
        <v>13</v>
      </c>
    </row>
    <row r="248" spans="1:35" x14ac:dyDescent="0.25">
      <c r="A248" s="29">
        <f t="shared" si="43"/>
        <v>46538</v>
      </c>
      <c r="B248" s="1">
        <f t="shared" si="44"/>
        <v>85</v>
      </c>
      <c r="C248" s="1">
        <f t="shared" si="45"/>
        <v>14</v>
      </c>
      <c r="Y248">
        <f t="shared" si="46"/>
        <v>31</v>
      </c>
      <c r="Z248">
        <f t="shared" si="47"/>
        <v>52</v>
      </c>
      <c r="AB248">
        <f t="shared" si="49"/>
        <v>31</v>
      </c>
      <c r="AC248">
        <f t="shared" si="50"/>
        <v>29</v>
      </c>
      <c r="AE248">
        <f t="shared" si="51"/>
        <v>30</v>
      </c>
      <c r="AF248">
        <f t="shared" si="52"/>
        <v>74</v>
      </c>
      <c r="AH248">
        <f t="shared" si="53"/>
        <v>31</v>
      </c>
      <c r="AI248">
        <f t="shared" si="48"/>
        <v>20</v>
      </c>
    </row>
    <row r="249" spans="1:35" x14ac:dyDescent="0.25">
      <c r="A249" s="29">
        <f t="shared" si="43"/>
        <v>46545</v>
      </c>
      <c r="B249" s="1">
        <f t="shared" si="44"/>
        <v>85</v>
      </c>
      <c r="C249" s="1">
        <f t="shared" si="45"/>
        <v>15</v>
      </c>
      <c r="Y249">
        <f t="shared" si="46"/>
        <v>31</v>
      </c>
      <c r="Z249">
        <f t="shared" si="47"/>
        <v>59</v>
      </c>
      <c r="AB249">
        <f t="shared" si="49"/>
        <v>31</v>
      </c>
      <c r="AC249">
        <f t="shared" si="50"/>
        <v>36</v>
      </c>
      <c r="AE249">
        <f t="shared" si="51"/>
        <v>30</v>
      </c>
      <c r="AF249">
        <f t="shared" si="52"/>
        <v>81</v>
      </c>
      <c r="AH249">
        <f t="shared" si="53"/>
        <v>31</v>
      </c>
      <c r="AI249">
        <f t="shared" si="48"/>
        <v>27</v>
      </c>
    </row>
    <row r="250" spans="1:35" x14ac:dyDescent="0.25">
      <c r="A250" s="29">
        <f t="shared" si="43"/>
        <v>46552</v>
      </c>
      <c r="B250" s="1">
        <f t="shared" si="44"/>
        <v>85</v>
      </c>
      <c r="C250" s="1">
        <f t="shared" si="45"/>
        <v>16</v>
      </c>
      <c r="Y250">
        <f t="shared" si="46"/>
        <v>31</v>
      </c>
      <c r="Z250">
        <f t="shared" si="47"/>
        <v>66</v>
      </c>
      <c r="AB250">
        <f t="shared" si="49"/>
        <v>31</v>
      </c>
      <c r="AC250">
        <f t="shared" si="50"/>
        <v>43</v>
      </c>
      <c r="AE250">
        <f t="shared" si="51"/>
        <v>30</v>
      </c>
      <c r="AF250">
        <f t="shared" si="52"/>
        <v>88</v>
      </c>
      <c r="AH250">
        <f t="shared" si="53"/>
        <v>31</v>
      </c>
      <c r="AI250">
        <f t="shared" si="48"/>
        <v>34</v>
      </c>
    </row>
    <row r="251" spans="1:35" x14ac:dyDescent="0.25">
      <c r="A251" s="29">
        <f t="shared" si="43"/>
        <v>46559</v>
      </c>
      <c r="B251" s="1">
        <f t="shared" si="44"/>
        <v>86</v>
      </c>
      <c r="C251" s="1">
        <f t="shared" si="45"/>
        <v>1</v>
      </c>
      <c r="Y251">
        <f t="shared" si="46"/>
        <v>31</v>
      </c>
      <c r="Z251">
        <f t="shared" si="47"/>
        <v>73</v>
      </c>
      <c r="AB251">
        <f t="shared" si="49"/>
        <v>31</v>
      </c>
      <c r="AC251">
        <f t="shared" si="50"/>
        <v>50</v>
      </c>
      <c r="AE251">
        <f t="shared" si="51"/>
        <v>30</v>
      </c>
      <c r="AF251">
        <f t="shared" si="52"/>
        <v>95</v>
      </c>
      <c r="AH251">
        <f t="shared" si="53"/>
        <v>31</v>
      </c>
      <c r="AI251">
        <f t="shared" si="48"/>
        <v>41</v>
      </c>
    </row>
    <row r="252" spans="1:35" x14ac:dyDescent="0.25">
      <c r="A252" s="29">
        <f t="shared" si="43"/>
        <v>46566</v>
      </c>
      <c r="B252" s="1">
        <f t="shared" si="44"/>
        <v>86</v>
      </c>
      <c r="C252" s="1">
        <f t="shared" si="45"/>
        <v>2</v>
      </c>
      <c r="Y252">
        <f t="shared" si="46"/>
        <v>31</v>
      </c>
      <c r="Z252">
        <f t="shared" si="47"/>
        <v>80</v>
      </c>
      <c r="AB252">
        <f t="shared" si="49"/>
        <v>31</v>
      </c>
      <c r="AC252">
        <f t="shared" si="50"/>
        <v>57</v>
      </c>
      <c r="AE252">
        <f t="shared" si="51"/>
        <v>30</v>
      </c>
      <c r="AF252">
        <f t="shared" si="52"/>
        <v>102</v>
      </c>
      <c r="AH252">
        <f t="shared" si="53"/>
        <v>31</v>
      </c>
      <c r="AI252">
        <f t="shared" si="48"/>
        <v>48</v>
      </c>
    </row>
    <row r="253" spans="1:35" x14ac:dyDescent="0.25">
      <c r="A253" s="29">
        <f t="shared" si="43"/>
        <v>46573</v>
      </c>
      <c r="B253" s="1">
        <f t="shared" si="44"/>
        <v>86</v>
      </c>
      <c r="C253" s="1">
        <f t="shared" si="45"/>
        <v>3</v>
      </c>
      <c r="Y253">
        <f t="shared" si="46"/>
        <v>31</v>
      </c>
      <c r="Z253">
        <f t="shared" si="47"/>
        <v>87</v>
      </c>
      <c r="AB253">
        <f t="shared" si="49"/>
        <v>31</v>
      </c>
      <c r="AC253">
        <f t="shared" si="50"/>
        <v>64</v>
      </c>
      <c r="AE253">
        <f t="shared" si="51"/>
        <v>30</v>
      </c>
      <c r="AF253">
        <f t="shared" si="52"/>
        <v>109</v>
      </c>
      <c r="AH253">
        <f t="shared" si="53"/>
        <v>31</v>
      </c>
      <c r="AI253">
        <f t="shared" si="48"/>
        <v>55</v>
      </c>
    </row>
    <row r="254" spans="1:35" x14ac:dyDescent="0.25">
      <c r="A254" s="29">
        <f t="shared" si="43"/>
        <v>46580</v>
      </c>
      <c r="B254" s="1">
        <f t="shared" si="44"/>
        <v>86</v>
      </c>
      <c r="C254" s="1">
        <f t="shared" si="45"/>
        <v>4</v>
      </c>
      <c r="Y254">
        <f t="shared" si="46"/>
        <v>31</v>
      </c>
      <c r="Z254">
        <f t="shared" si="47"/>
        <v>94</v>
      </c>
      <c r="AB254">
        <f t="shared" si="49"/>
        <v>31</v>
      </c>
      <c r="AC254">
        <f t="shared" si="50"/>
        <v>71</v>
      </c>
      <c r="AE254">
        <f t="shared" si="51"/>
        <v>31</v>
      </c>
      <c r="AF254">
        <f t="shared" si="52"/>
        <v>4</v>
      </c>
      <c r="AH254">
        <f t="shared" si="53"/>
        <v>31</v>
      </c>
      <c r="AI254">
        <f t="shared" si="48"/>
        <v>62</v>
      </c>
    </row>
    <row r="255" spans="1:35" x14ac:dyDescent="0.25">
      <c r="A255" s="29">
        <f t="shared" si="43"/>
        <v>46587</v>
      </c>
      <c r="B255" s="1">
        <f t="shared" si="44"/>
        <v>86</v>
      </c>
      <c r="C255" s="1">
        <f t="shared" si="45"/>
        <v>5</v>
      </c>
      <c r="Y255">
        <f t="shared" si="46"/>
        <v>31</v>
      </c>
      <c r="Z255">
        <f t="shared" si="47"/>
        <v>101</v>
      </c>
      <c r="AB255">
        <f t="shared" si="49"/>
        <v>31</v>
      </c>
      <c r="AC255">
        <f t="shared" si="50"/>
        <v>78</v>
      </c>
      <c r="AE255">
        <f t="shared" si="51"/>
        <v>31</v>
      </c>
      <c r="AF255">
        <f t="shared" si="52"/>
        <v>11</v>
      </c>
      <c r="AH255">
        <f t="shared" si="53"/>
        <v>31</v>
      </c>
      <c r="AI255">
        <f t="shared" si="48"/>
        <v>69</v>
      </c>
    </row>
    <row r="256" spans="1:35" x14ac:dyDescent="0.25">
      <c r="A256" s="29">
        <f t="shared" si="43"/>
        <v>46594</v>
      </c>
      <c r="B256" s="1">
        <f t="shared" si="44"/>
        <v>86</v>
      </c>
      <c r="C256" s="1">
        <f t="shared" si="45"/>
        <v>6</v>
      </c>
      <c r="Y256">
        <f t="shared" si="46"/>
        <v>31</v>
      </c>
      <c r="Z256">
        <f t="shared" si="47"/>
        <v>108</v>
      </c>
      <c r="AB256">
        <f t="shared" si="49"/>
        <v>31</v>
      </c>
      <c r="AC256">
        <f t="shared" si="50"/>
        <v>85</v>
      </c>
      <c r="AE256">
        <f t="shared" si="51"/>
        <v>31</v>
      </c>
      <c r="AF256">
        <f t="shared" si="52"/>
        <v>18</v>
      </c>
      <c r="AH256">
        <f t="shared" si="53"/>
        <v>31</v>
      </c>
      <c r="AI256">
        <f t="shared" si="48"/>
        <v>76</v>
      </c>
    </row>
    <row r="257" spans="1:35" x14ac:dyDescent="0.25">
      <c r="A257" s="29">
        <f t="shared" si="43"/>
        <v>46601</v>
      </c>
      <c r="B257" s="1">
        <f t="shared" si="44"/>
        <v>86</v>
      </c>
      <c r="C257" s="1">
        <f t="shared" si="45"/>
        <v>7</v>
      </c>
      <c r="Y257">
        <f t="shared" si="46"/>
        <v>32</v>
      </c>
      <c r="Z257">
        <f t="shared" si="47"/>
        <v>3</v>
      </c>
      <c r="AB257">
        <f t="shared" si="49"/>
        <v>31</v>
      </c>
      <c r="AC257">
        <f t="shared" si="50"/>
        <v>92</v>
      </c>
      <c r="AE257">
        <f t="shared" si="51"/>
        <v>31</v>
      </c>
      <c r="AF257">
        <f t="shared" si="52"/>
        <v>25</v>
      </c>
      <c r="AH257">
        <f t="shared" si="53"/>
        <v>31</v>
      </c>
      <c r="AI257">
        <f t="shared" si="48"/>
        <v>83</v>
      </c>
    </row>
    <row r="258" spans="1:35" x14ac:dyDescent="0.25">
      <c r="A258" s="29">
        <f t="shared" si="43"/>
        <v>46608</v>
      </c>
      <c r="B258" s="1">
        <f t="shared" si="44"/>
        <v>86</v>
      </c>
      <c r="C258" s="1">
        <f t="shared" si="45"/>
        <v>8</v>
      </c>
      <c r="Y258">
        <f t="shared" si="46"/>
        <v>32</v>
      </c>
      <c r="Z258">
        <f t="shared" si="47"/>
        <v>10</v>
      </c>
      <c r="AB258">
        <f t="shared" si="49"/>
        <v>31</v>
      </c>
      <c r="AC258">
        <f t="shared" si="50"/>
        <v>99</v>
      </c>
      <c r="AE258">
        <f t="shared" si="51"/>
        <v>31</v>
      </c>
      <c r="AF258">
        <f t="shared" si="52"/>
        <v>32</v>
      </c>
      <c r="AH258">
        <f t="shared" si="53"/>
        <v>31</v>
      </c>
      <c r="AI258">
        <f t="shared" si="48"/>
        <v>90</v>
      </c>
    </row>
    <row r="259" spans="1:35" x14ac:dyDescent="0.25">
      <c r="A259" s="29">
        <f t="shared" si="43"/>
        <v>46615</v>
      </c>
      <c r="B259" s="1">
        <f t="shared" si="44"/>
        <v>86</v>
      </c>
      <c r="C259" s="1">
        <f t="shared" si="45"/>
        <v>9</v>
      </c>
      <c r="Y259">
        <f t="shared" si="46"/>
        <v>32</v>
      </c>
      <c r="Z259">
        <f t="shared" si="47"/>
        <v>17</v>
      </c>
      <c r="AB259">
        <f t="shared" si="49"/>
        <v>31</v>
      </c>
      <c r="AC259">
        <f t="shared" si="50"/>
        <v>106</v>
      </c>
      <c r="AE259">
        <f t="shared" si="51"/>
        <v>31</v>
      </c>
      <c r="AF259">
        <f t="shared" si="52"/>
        <v>39</v>
      </c>
      <c r="AH259">
        <f t="shared" si="53"/>
        <v>31</v>
      </c>
      <c r="AI259">
        <f t="shared" si="48"/>
        <v>97</v>
      </c>
    </row>
    <row r="260" spans="1:35" x14ac:dyDescent="0.25">
      <c r="A260" s="29">
        <f t="shared" si="43"/>
        <v>46622</v>
      </c>
      <c r="B260" s="1">
        <f t="shared" si="44"/>
        <v>86</v>
      </c>
      <c r="C260" s="1">
        <f t="shared" si="45"/>
        <v>10</v>
      </c>
      <c r="Y260">
        <f t="shared" si="46"/>
        <v>32</v>
      </c>
      <c r="Z260">
        <f t="shared" si="47"/>
        <v>24</v>
      </c>
      <c r="AB260">
        <f t="shared" si="49"/>
        <v>32</v>
      </c>
      <c r="AC260">
        <f t="shared" si="50"/>
        <v>1</v>
      </c>
      <c r="AE260">
        <f t="shared" si="51"/>
        <v>31</v>
      </c>
      <c r="AF260">
        <f t="shared" si="52"/>
        <v>46</v>
      </c>
      <c r="AH260">
        <f t="shared" si="53"/>
        <v>31</v>
      </c>
      <c r="AI260">
        <f t="shared" si="48"/>
        <v>104</v>
      </c>
    </row>
    <row r="261" spans="1:35" x14ac:dyDescent="0.25">
      <c r="A261" s="29">
        <f t="shared" si="43"/>
        <v>46629</v>
      </c>
      <c r="B261" s="1">
        <f t="shared" si="44"/>
        <v>86</v>
      </c>
      <c r="C261" s="1">
        <f t="shared" si="45"/>
        <v>11</v>
      </c>
      <c r="Y261">
        <f t="shared" si="46"/>
        <v>32</v>
      </c>
      <c r="Z261">
        <f t="shared" si="47"/>
        <v>31</v>
      </c>
      <c r="AB261">
        <f t="shared" si="49"/>
        <v>32</v>
      </c>
      <c r="AC261">
        <f t="shared" si="50"/>
        <v>8</v>
      </c>
      <c r="AE261">
        <f t="shared" si="51"/>
        <v>31</v>
      </c>
      <c r="AF261">
        <f t="shared" si="52"/>
        <v>53</v>
      </c>
      <c r="AH261">
        <f t="shared" si="53"/>
        <v>31</v>
      </c>
      <c r="AI261">
        <f t="shared" si="48"/>
        <v>111</v>
      </c>
    </row>
    <row r="262" spans="1:35" x14ac:dyDescent="0.25">
      <c r="A262" s="29">
        <f t="shared" si="43"/>
        <v>46636</v>
      </c>
      <c r="B262" s="1">
        <f t="shared" si="44"/>
        <v>86</v>
      </c>
      <c r="C262" s="1">
        <f t="shared" si="45"/>
        <v>12</v>
      </c>
      <c r="Y262">
        <f t="shared" si="46"/>
        <v>32</v>
      </c>
      <c r="Z262">
        <f t="shared" si="47"/>
        <v>38</v>
      </c>
      <c r="AB262">
        <f t="shared" si="49"/>
        <v>32</v>
      </c>
      <c r="AC262">
        <f t="shared" si="50"/>
        <v>15</v>
      </c>
      <c r="AE262">
        <f t="shared" si="51"/>
        <v>31</v>
      </c>
      <c r="AF262">
        <f t="shared" si="52"/>
        <v>60</v>
      </c>
      <c r="AH262">
        <f t="shared" si="53"/>
        <v>32</v>
      </c>
      <c r="AI262">
        <f t="shared" si="48"/>
        <v>6</v>
      </c>
    </row>
    <row r="263" spans="1:35" x14ac:dyDescent="0.25">
      <c r="A263" s="29">
        <f t="shared" si="43"/>
        <v>46643</v>
      </c>
      <c r="B263" s="1">
        <f t="shared" si="44"/>
        <v>86</v>
      </c>
      <c r="C263" s="1">
        <f t="shared" si="45"/>
        <v>13</v>
      </c>
      <c r="Y263">
        <f t="shared" si="46"/>
        <v>32</v>
      </c>
      <c r="Z263">
        <f t="shared" si="47"/>
        <v>45</v>
      </c>
      <c r="AB263">
        <f t="shared" si="49"/>
        <v>32</v>
      </c>
      <c r="AC263">
        <f t="shared" si="50"/>
        <v>22</v>
      </c>
      <c r="AE263">
        <f t="shared" si="51"/>
        <v>31</v>
      </c>
      <c r="AF263">
        <f t="shared" si="52"/>
        <v>67</v>
      </c>
      <c r="AH263">
        <f t="shared" si="53"/>
        <v>32</v>
      </c>
      <c r="AI263">
        <f t="shared" si="48"/>
        <v>13</v>
      </c>
    </row>
    <row r="264" spans="1:35" x14ac:dyDescent="0.25">
      <c r="A264" s="29">
        <f t="shared" si="43"/>
        <v>46650</v>
      </c>
      <c r="B264" s="1">
        <f t="shared" si="44"/>
        <v>86</v>
      </c>
      <c r="C264" s="1">
        <f t="shared" si="45"/>
        <v>14</v>
      </c>
      <c r="Y264">
        <f t="shared" si="46"/>
        <v>32</v>
      </c>
      <c r="Z264">
        <f t="shared" si="47"/>
        <v>52</v>
      </c>
      <c r="AB264">
        <f t="shared" si="49"/>
        <v>32</v>
      </c>
      <c r="AC264">
        <f t="shared" si="50"/>
        <v>29</v>
      </c>
      <c r="AE264">
        <f t="shared" si="51"/>
        <v>31</v>
      </c>
      <c r="AF264">
        <f t="shared" si="52"/>
        <v>74</v>
      </c>
      <c r="AH264">
        <f t="shared" si="53"/>
        <v>32</v>
      </c>
      <c r="AI264">
        <f t="shared" si="48"/>
        <v>20</v>
      </c>
    </row>
    <row r="265" spans="1:35" x14ac:dyDescent="0.25">
      <c r="A265" s="29">
        <f t="shared" si="43"/>
        <v>46657</v>
      </c>
      <c r="B265" s="1">
        <f t="shared" si="44"/>
        <v>86</v>
      </c>
      <c r="C265" s="1">
        <f t="shared" si="45"/>
        <v>15</v>
      </c>
      <c r="Y265">
        <f t="shared" si="46"/>
        <v>32</v>
      </c>
      <c r="Z265">
        <f t="shared" si="47"/>
        <v>59</v>
      </c>
      <c r="AB265">
        <f t="shared" si="49"/>
        <v>32</v>
      </c>
      <c r="AC265">
        <f t="shared" si="50"/>
        <v>36</v>
      </c>
      <c r="AE265">
        <f t="shared" si="51"/>
        <v>31</v>
      </c>
      <c r="AF265">
        <f t="shared" si="52"/>
        <v>81</v>
      </c>
      <c r="AH265">
        <f t="shared" si="53"/>
        <v>32</v>
      </c>
      <c r="AI265">
        <f t="shared" si="48"/>
        <v>27</v>
      </c>
    </row>
    <row r="266" spans="1:35" x14ac:dyDescent="0.25">
      <c r="A266" s="29">
        <f t="shared" si="43"/>
        <v>46664</v>
      </c>
      <c r="B266" s="1">
        <f t="shared" si="44"/>
        <v>86</v>
      </c>
      <c r="C266" s="1">
        <f t="shared" si="45"/>
        <v>16</v>
      </c>
      <c r="Y266">
        <f t="shared" si="46"/>
        <v>32</v>
      </c>
      <c r="Z266">
        <f t="shared" si="47"/>
        <v>66</v>
      </c>
      <c r="AB266">
        <f t="shared" si="49"/>
        <v>32</v>
      </c>
      <c r="AC266">
        <f t="shared" si="50"/>
        <v>43</v>
      </c>
      <c r="AE266">
        <f t="shared" si="51"/>
        <v>31</v>
      </c>
      <c r="AF266">
        <f t="shared" si="52"/>
        <v>88</v>
      </c>
      <c r="AH266">
        <f t="shared" si="53"/>
        <v>32</v>
      </c>
      <c r="AI266">
        <f t="shared" si="48"/>
        <v>34</v>
      </c>
    </row>
    <row r="267" spans="1:35" x14ac:dyDescent="0.25">
      <c r="A267" s="29">
        <f t="shared" si="43"/>
        <v>46671</v>
      </c>
      <c r="B267" s="1">
        <f t="shared" si="44"/>
        <v>87</v>
      </c>
      <c r="C267" s="1">
        <f t="shared" si="45"/>
        <v>1</v>
      </c>
      <c r="Y267">
        <f t="shared" si="46"/>
        <v>32</v>
      </c>
      <c r="Z267">
        <f t="shared" si="47"/>
        <v>73</v>
      </c>
      <c r="AB267">
        <f t="shared" si="49"/>
        <v>32</v>
      </c>
      <c r="AC267">
        <f t="shared" si="50"/>
        <v>50</v>
      </c>
      <c r="AE267">
        <f t="shared" si="51"/>
        <v>31</v>
      </c>
      <c r="AF267">
        <f t="shared" si="52"/>
        <v>95</v>
      </c>
      <c r="AH267">
        <f t="shared" si="53"/>
        <v>32</v>
      </c>
      <c r="AI267">
        <f t="shared" si="48"/>
        <v>41</v>
      </c>
    </row>
    <row r="268" spans="1:35" x14ac:dyDescent="0.25">
      <c r="A268" s="29">
        <f t="shared" ref="A268:A288" si="54">A267+7</f>
        <v>46678</v>
      </c>
      <c r="B268" s="1">
        <f t="shared" ref="B268:B288" si="55">IF(C268=1,B267+1,B267)</f>
        <v>87</v>
      </c>
      <c r="C268" s="1">
        <f t="shared" ref="C268:C288" si="56">IF(C267+1&gt;16,1,C267+1)</f>
        <v>2</v>
      </c>
      <c r="Y268">
        <f t="shared" si="46"/>
        <v>32</v>
      </c>
      <c r="Z268">
        <f t="shared" si="47"/>
        <v>80</v>
      </c>
      <c r="AB268">
        <f t="shared" si="49"/>
        <v>32</v>
      </c>
      <c r="AC268">
        <f t="shared" si="50"/>
        <v>57</v>
      </c>
      <c r="AE268">
        <f t="shared" si="51"/>
        <v>31</v>
      </c>
      <c r="AF268">
        <f t="shared" si="52"/>
        <v>102</v>
      </c>
      <c r="AH268">
        <f t="shared" si="53"/>
        <v>32</v>
      </c>
      <c r="AI268">
        <f t="shared" si="48"/>
        <v>48</v>
      </c>
    </row>
    <row r="269" spans="1:35" x14ac:dyDescent="0.25">
      <c r="A269" s="29">
        <f t="shared" si="54"/>
        <v>46685</v>
      </c>
      <c r="B269" s="1">
        <f t="shared" si="55"/>
        <v>87</v>
      </c>
      <c r="C269" s="1">
        <f t="shared" si="56"/>
        <v>3</v>
      </c>
      <c r="Y269">
        <f t="shared" si="46"/>
        <v>32</v>
      </c>
      <c r="Z269">
        <f t="shared" si="47"/>
        <v>87</v>
      </c>
      <c r="AB269">
        <f t="shared" si="49"/>
        <v>32</v>
      </c>
      <c r="AC269">
        <f t="shared" si="50"/>
        <v>64</v>
      </c>
      <c r="AE269">
        <f t="shared" si="51"/>
        <v>31</v>
      </c>
      <c r="AF269">
        <f t="shared" si="52"/>
        <v>109</v>
      </c>
      <c r="AH269">
        <f t="shared" si="53"/>
        <v>32</v>
      </c>
      <c r="AI269">
        <f t="shared" si="48"/>
        <v>55</v>
      </c>
    </row>
    <row r="270" spans="1:35" x14ac:dyDescent="0.25">
      <c r="A270" s="29">
        <f t="shared" si="54"/>
        <v>46692</v>
      </c>
      <c r="B270" s="1">
        <f t="shared" si="55"/>
        <v>87</v>
      </c>
      <c r="C270" s="1">
        <f t="shared" si="56"/>
        <v>4</v>
      </c>
      <c r="Y270">
        <f t="shared" si="46"/>
        <v>32</v>
      </c>
      <c r="Z270">
        <f t="shared" si="47"/>
        <v>94</v>
      </c>
      <c r="AB270">
        <f t="shared" si="49"/>
        <v>32</v>
      </c>
      <c r="AC270">
        <f t="shared" si="50"/>
        <v>71</v>
      </c>
      <c r="AE270">
        <f t="shared" si="51"/>
        <v>32</v>
      </c>
      <c r="AF270">
        <f t="shared" si="52"/>
        <v>4</v>
      </c>
      <c r="AH270">
        <f t="shared" si="53"/>
        <v>32</v>
      </c>
      <c r="AI270">
        <f t="shared" si="48"/>
        <v>62</v>
      </c>
    </row>
    <row r="271" spans="1:35" x14ac:dyDescent="0.25">
      <c r="A271" s="29">
        <f t="shared" si="54"/>
        <v>46699</v>
      </c>
      <c r="B271" s="1">
        <f t="shared" si="55"/>
        <v>87</v>
      </c>
      <c r="C271" s="1">
        <f t="shared" si="56"/>
        <v>5</v>
      </c>
      <c r="Y271">
        <f t="shared" si="46"/>
        <v>32</v>
      </c>
      <c r="Z271">
        <f t="shared" si="47"/>
        <v>101</v>
      </c>
      <c r="AB271">
        <f t="shared" si="49"/>
        <v>32</v>
      </c>
      <c r="AC271">
        <f t="shared" si="50"/>
        <v>78</v>
      </c>
      <c r="AE271">
        <f t="shared" si="51"/>
        <v>32</v>
      </c>
      <c r="AF271">
        <f t="shared" si="52"/>
        <v>11</v>
      </c>
      <c r="AH271">
        <f t="shared" si="53"/>
        <v>32</v>
      </c>
      <c r="AI271">
        <f t="shared" si="48"/>
        <v>69</v>
      </c>
    </row>
    <row r="272" spans="1:35" x14ac:dyDescent="0.25">
      <c r="A272" s="29">
        <f t="shared" si="54"/>
        <v>46706</v>
      </c>
      <c r="B272" s="1">
        <f t="shared" si="55"/>
        <v>87</v>
      </c>
      <c r="C272" s="1">
        <f t="shared" si="56"/>
        <v>6</v>
      </c>
      <c r="Y272">
        <f t="shared" si="46"/>
        <v>32</v>
      </c>
      <c r="Z272">
        <f t="shared" si="47"/>
        <v>108</v>
      </c>
      <c r="AB272">
        <f t="shared" si="49"/>
        <v>32</v>
      </c>
      <c r="AC272">
        <f t="shared" si="50"/>
        <v>85</v>
      </c>
      <c r="AE272">
        <f t="shared" si="51"/>
        <v>32</v>
      </c>
      <c r="AF272">
        <f t="shared" si="52"/>
        <v>18</v>
      </c>
      <c r="AH272">
        <f t="shared" si="53"/>
        <v>32</v>
      </c>
      <c r="AI272">
        <f t="shared" si="48"/>
        <v>76</v>
      </c>
    </row>
    <row r="273" spans="1:35" x14ac:dyDescent="0.25">
      <c r="A273" s="29">
        <f t="shared" si="54"/>
        <v>46713</v>
      </c>
      <c r="B273" s="1">
        <f t="shared" si="55"/>
        <v>87</v>
      </c>
      <c r="C273" s="1">
        <f t="shared" si="56"/>
        <v>7</v>
      </c>
      <c r="Y273">
        <f t="shared" si="46"/>
        <v>33</v>
      </c>
      <c r="Z273">
        <f t="shared" si="47"/>
        <v>3</v>
      </c>
      <c r="AB273">
        <f t="shared" si="49"/>
        <v>32</v>
      </c>
      <c r="AC273">
        <f t="shared" si="50"/>
        <v>92</v>
      </c>
      <c r="AE273">
        <f t="shared" si="51"/>
        <v>32</v>
      </c>
      <c r="AF273">
        <f t="shared" si="52"/>
        <v>25</v>
      </c>
      <c r="AH273">
        <f t="shared" si="53"/>
        <v>32</v>
      </c>
      <c r="AI273">
        <f t="shared" si="48"/>
        <v>83</v>
      </c>
    </row>
    <row r="274" spans="1:35" x14ac:dyDescent="0.25">
      <c r="A274" s="29">
        <f t="shared" si="54"/>
        <v>46720</v>
      </c>
      <c r="B274" s="1">
        <f t="shared" si="55"/>
        <v>87</v>
      </c>
      <c r="C274" s="1">
        <f t="shared" si="56"/>
        <v>8</v>
      </c>
      <c r="Y274">
        <f t="shared" si="46"/>
        <v>33</v>
      </c>
      <c r="Z274">
        <f t="shared" si="47"/>
        <v>10</v>
      </c>
      <c r="AB274">
        <f t="shared" si="49"/>
        <v>32</v>
      </c>
      <c r="AC274">
        <f t="shared" si="50"/>
        <v>99</v>
      </c>
      <c r="AE274">
        <f t="shared" si="51"/>
        <v>32</v>
      </c>
      <c r="AF274">
        <f t="shared" si="52"/>
        <v>32</v>
      </c>
      <c r="AH274">
        <f t="shared" si="53"/>
        <v>32</v>
      </c>
      <c r="AI274">
        <f t="shared" si="48"/>
        <v>90</v>
      </c>
    </row>
    <row r="275" spans="1:35" x14ac:dyDescent="0.25">
      <c r="A275" s="29">
        <f t="shared" si="54"/>
        <v>46727</v>
      </c>
      <c r="B275" s="1">
        <f t="shared" si="55"/>
        <v>87</v>
      </c>
      <c r="C275" s="1">
        <f t="shared" si="56"/>
        <v>9</v>
      </c>
      <c r="Y275">
        <f t="shared" si="46"/>
        <v>33</v>
      </c>
      <c r="Z275">
        <f t="shared" si="47"/>
        <v>17</v>
      </c>
      <c r="AB275">
        <f t="shared" si="49"/>
        <v>32</v>
      </c>
      <c r="AC275">
        <f t="shared" si="50"/>
        <v>106</v>
      </c>
      <c r="AE275">
        <f t="shared" si="51"/>
        <v>32</v>
      </c>
      <c r="AF275">
        <f t="shared" si="52"/>
        <v>39</v>
      </c>
      <c r="AH275">
        <f t="shared" si="53"/>
        <v>32</v>
      </c>
      <c r="AI275">
        <f t="shared" si="48"/>
        <v>97</v>
      </c>
    </row>
    <row r="276" spans="1:35" x14ac:dyDescent="0.25">
      <c r="A276" s="29">
        <f t="shared" si="54"/>
        <v>46734</v>
      </c>
      <c r="B276" s="1">
        <f t="shared" si="55"/>
        <v>87</v>
      </c>
      <c r="C276" s="1">
        <f t="shared" si="56"/>
        <v>10</v>
      </c>
      <c r="Y276">
        <f t="shared" si="46"/>
        <v>33</v>
      </c>
      <c r="Z276">
        <f t="shared" si="47"/>
        <v>24</v>
      </c>
      <c r="AB276">
        <f t="shared" si="49"/>
        <v>33</v>
      </c>
      <c r="AC276">
        <f t="shared" si="50"/>
        <v>1</v>
      </c>
      <c r="AE276">
        <f t="shared" si="51"/>
        <v>32</v>
      </c>
      <c r="AF276">
        <f t="shared" si="52"/>
        <v>46</v>
      </c>
      <c r="AH276">
        <f t="shared" si="53"/>
        <v>32</v>
      </c>
      <c r="AI276">
        <f t="shared" si="48"/>
        <v>104</v>
      </c>
    </row>
    <row r="277" spans="1:35" x14ac:dyDescent="0.25">
      <c r="A277" s="29">
        <f t="shared" si="54"/>
        <v>46741</v>
      </c>
      <c r="B277" s="1">
        <f t="shared" si="55"/>
        <v>87</v>
      </c>
      <c r="C277" s="1">
        <f t="shared" si="56"/>
        <v>11</v>
      </c>
      <c r="Y277">
        <f t="shared" si="46"/>
        <v>33</v>
      </c>
      <c r="Z277">
        <f t="shared" si="47"/>
        <v>31</v>
      </c>
      <c r="AB277">
        <f t="shared" si="49"/>
        <v>33</v>
      </c>
      <c r="AC277">
        <f t="shared" si="50"/>
        <v>8</v>
      </c>
      <c r="AE277">
        <f t="shared" si="51"/>
        <v>32</v>
      </c>
      <c r="AF277">
        <f t="shared" si="52"/>
        <v>53</v>
      </c>
      <c r="AH277">
        <f t="shared" si="53"/>
        <v>32</v>
      </c>
      <c r="AI277">
        <f t="shared" si="48"/>
        <v>111</v>
      </c>
    </row>
    <row r="278" spans="1:35" x14ac:dyDescent="0.25">
      <c r="A278" s="29">
        <f t="shared" si="54"/>
        <v>46748</v>
      </c>
      <c r="B278" s="1">
        <f t="shared" si="55"/>
        <v>87</v>
      </c>
      <c r="C278" s="1">
        <f t="shared" si="56"/>
        <v>12</v>
      </c>
      <c r="Y278">
        <f t="shared" si="46"/>
        <v>33</v>
      </c>
      <c r="Z278">
        <f t="shared" si="47"/>
        <v>38</v>
      </c>
      <c r="AB278">
        <f t="shared" si="49"/>
        <v>33</v>
      </c>
      <c r="AC278">
        <f t="shared" si="50"/>
        <v>15</v>
      </c>
      <c r="AE278">
        <f t="shared" si="51"/>
        <v>32</v>
      </c>
      <c r="AF278">
        <f t="shared" si="52"/>
        <v>60</v>
      </c>
      <c r="AH278">
        <f t="shared" si="53"/>
        <v>33</v>
      </c>
      <c r="AI278">
        <f t="shared" si="48"/>
        <v>6</v>
      </c>
    </row>
    <row r="279" spans="1:35" x14ac:dyDescent="0.25">
      <c r="A279" s="29">
        <f t="shared" si="54"/>
        <v>46755</v>
      </c>
      <c r="B279" s="1">
        <f t="shared" si="55"/>
        <v>87</v>
      </c>
      <c r="C279" s="1">
        <f t="shared" si="56"/>
        <v>13</v>
      </c>
      <c r="Y279">
        <f t="shared" ref="Y279:Y288" si="57">IF(Z278+7&gt;112,Y278+1,Y278)</f>
        <v>33</v>
      </c>
      <c r="Z279">
        <f t="shared" ref="Z279:Z288" si="58">IF(Z278+7&gt;112,Z278+7-112,Z278+7)</f>
        <v>45</v>
      </c>
      <c r="AB279">
        <f t="shared" si="49"/>
        <v>33</v>
      </c>
      <c r="AC279">
        <f t="shared" si="50"/>
        <v>22</v>
      </c>
      <c r="AE279">
        <f t="shared" si="51"/>
        <v>32</v>
      </c>
      <c r="AF279">
        <f t="shared" si="52"/>
        <v>67</v>
      </c>
      <c r="AH279">
        <f t="shared" si="53"/>
        <v>33</v>
      </c>
      <c r="AI279">
        <f t="shared" si="48"/>
        <v>13</v>
      </c>
    </row>
    <row r="280" spans="1:35" x14ac:dyDescent="0.25">
      <c r="A280" s="29">
        <f t="shared" si="54"/>
        <v>46762</v>
      </c>
      <c r="B280" s="1">
        <f t="shared" si="55"/>
        <v>87</v>
      </c>
      <c r="C280" s="1">
        <f t="shared" si="56"/>
        <v>14</v>
      </c>
      <c r="Y280">
        <f t="shared" si="57"/>
        <v>33</v>
      </c>
      <c r="Z280">
        <f t="shared" si="58"/>
        <v>52</v>
      </c>
      <c r="AB280">
        <f t="shared" si="49"/>
        <v>33</v>
      </c>
      <c r="AC280">
        <f t="shared" si="50"/>
        <v>29</v>
      </c>
      <c r="AE280">
        <f t="shared" si="51"/>
        <v>32</v>
      </c>
      <c r="AF280">
        <f t="shared" si="52"/>
        <v>74</v>
      </c>
      <c r="AH280">
        <f t="shared" si="53"/>
        <v>33</v>
      </c>
      <c r="AI280">
        <f t="shared" ref="AI280:AI288" si="59">IF(AI279+7&gt;112,AI279+7-112,AI279+7)</f>
        <v>20</v>
      </c>
    </row>
    <row r="281" spans="1:35" x14ac:dyDescent="0.25">
      <c r="A281" s="29">
        <f t="shared" si="54"/>
        <v>46769</v>
      </c>
      <c r="B281" s="1">
        <f t="shared" si="55"/>
        <v>87</v>
      </c>
      <c r="C281" s="1">
        <f t="shared" si="56"/>
        <v>15</v>
      </c>
      <c r="Y281">
        <f t="shared" si="57"/>
        <v>33</v>
      </c>
      <c r="Z281">
        <f t="shared" si="58"/>
        <v>59</v>
      </c>
      <c r="AB281">
        <f t="shared" si="49"/>
        <v>33</v>
      </c>
      <c r="AC281">
        <f t="shared" si="50"/>
        <v>36</v>
      </c>
      <c r="AE281">
        <f t="shared" si="51"/>
        <v>32</v>
      </c>
      <c r="AF281">
        <f t="shared" si="52"/>
        <v>81</v>
      </c>
      <c r="AH281">
        <f t="shared" si="53"/>
        <v>33</v>
      </c>
      <c r="AI281">
        <f t="shared" si="59"/>
        <v>27</v>
      </c>
    </row>
    <row r="282" spans="1:35" x14ac:dyDescent="0.25">
      <c r="A282" s="29">
        <f t="shared" si="54"/>
        <v>46776</v>
      </c>
      <c r="B282" s="1">
        <f t="shared" si="55"/>
        <v>87</v>
      </c>
      <c r="C282" s="1">
        <f t="shared" si="56"/>
        <v>16</v>
      </c>
      <c r="Y282">
        <f t="shared" si="57"/>
        <v>33</v>
      </c>
      <c r="Z282">
        <f t="shared" si="58"/>
        <v>66</v>
      </c>
      <c r="AB282">
        <f t="shared" si="49"/>
        <v>33</v>
      </c>
      <c r="AC282">
        <f t="shared" si="50"/>
        <v>43</v>
      </c>
      <c r="AE282">
        <f t="shared" si="51"/>
        <v>32</v>
      </c>
      <c r="AF282">
        <f t="shared" si="52"/>
        <v>88</v>
      </c>
      <c r="AH282">
        <f t="shared" si="53"/>
        <v>33</v>
      </c>
      <c r="AI282">
        <f t="shared" si="59"/>
        <v>34</v>
      </c>
    </row>
    <row r="283" spans="1:35" x14ac:dyDescent="0.25">
      <c r="A283" s="29">
        <f t="shared" si="54"/>
        <v>46783</v>
      </c>
      <c r="B283" s="1">
        <f t="shared" si="55"/>
        <v>88</v>
      </c>
      <c r="C283" s="1">
        <f t="shared" si="56"/>
        <v>1</v>
      </c>
      <c r="Y283">
        <f t="shared" si="57"/>
        <v>33</v>
      </c>
      <c r="Z283">
        <f t="shared" si="58"/>
        <v>73</v>
      </c>
      <c r="AB283">
        <f t="shared" ref="AB283:AB288" si="60">IF(AC282+7&gt;112,AB282+1,AB282)</f>
        <v>33</v>
      </c>
      <c r="AC283">
        <f t="shared" ref="AC283:AC288" si="61">IF(AC282+7&gt;112,AC282+7-112,AC282+7)</f>
        <v>50</v>
      </c>
      <c r="AE283">
        <f t="shared" si="51"/>
        <v>32</v>
      </c>
      <c r="AF283">
        <f t="shared" si="52"/>
        <v>95</v>
      </c>
      <c r="AH283">
        <f t="shared" si="53"/>
        <v>33</v>
      </c>
      <c r="AI283">
        <f t="shared" si="59"/>
        <v>41</v>
      </c>
    </row>
    <row r="284" spans="1:35" x14ac:dyDescent="0.25">
      <c r="A284" s="29">
        <f t="shared" si="54"/>
        <v>46790</v>
      </c>
      <c r="B284" s="1">
        <f t="shared" si="55"/>
        <v>88</v>
      </c>
      <c r="C284" s="1">
        <f t="shared" si="56"/>
        <v>2</v>
      </c>
      <c r="Y284">
        <f t="shared" si="57"/>
        <v>33</v>
      </c>
      <c r="Z284">
        <f t="shared" si="58"/>
        <v>80</v>
      </c>
      <c r="AB284">
        <f t="shared" si="60"/>
        <v>33</v>
      </c>
      <c r="AC284">
        <f t="shared" si="61"/>
        <v>57</v>
      </c>
      <c r="AE284">
        <f t="shared" si="51"/>
        <v>32</v>
      </c>
      <c r="AF284">
        <f t="shared" si="52"/>
        <v>102</v>
      </c>
      <c r="AH284">
        <f t="shared" si="53"/>
        <v>33</v>
      </c>
      <c r="AI284">
        <f t="shared" si="59"/>
        <v>48</v>
      </c>
    </row>
    <row r="285" spans="1:35" x14ac:dyDescent="0.25">
      <c r="A285" s="29">
        <f t="shared" si="54"/>
        <v>46797</v>
      </c>
      <c r="B285" s="1">
        <f t="shared" si="55"/>
        <v>88</v>
      </c>
      <c r="C285" s="1">
        <f t="shared" si="56"/>
        <v>3</v>
      </c>
      <c r="Y285">
        <f t="shared" si="57"/>
        <v>33</v>
      </c>
      <c r="Z285">
        <f t="shared" si="58"/>
        <v>87</v>
      </c>
      <c r="AB285">
        <f t="shared" si="60"/>
        <v>33</v>
      </c>
      <c r="AC285">
        <f t="shared" si="61"/>
        <v>64</v>
      </c>
      <c r="AE285">
        <f t="shared" si="51"/>
        <v>32</v>
      </c>
      <c r="AF285">
        <f t="shared" si="52"/>
        <v>109</v>
      </c>
      <c r="AH285">
        <f t="shared" si="53"/>
        <v>33</v>
      </c>
      <c r="AI285">
        <f t="shared" si="59"/>
        <v>55</v>
      </c>
    </row>
    <row r="286" spans="1:35" x14ac:dyDescent="0.25">
      <c r="A286" s="29">
        <f t="shared" si="54"/>
        <v>46804</v>
      </c>
      <c r="B286" s="1">
        <f t="shared" si="55"/>
        <v>88</v>
      </c>
      <c r="C286" s="1">
        <f t="shared" si="56"/>
        <v>4</v>
      </c>
      <c r="Y286">
        <f t="shared" si="57"/>
        <v>33</v>
      </c>
      <c r="Z286">
        <f t="shared" si="58"/>
        <v>94</v>
      </c>
      <c r="AB286">
        <f t="shared" si="60"/>
        <v>33</v>
      </c>
      <c r="AC286">
        <f t="shared" si="61"/>
        <v>71</v>
      </c>
      <c r="AE286">
        <f t="shared" si="51"/>
        <v>33</v>
      </c>
      <c r="AF286">
        <f t="shared" si="52"/>
        <v>4</v>
      </c>
      <c r="AH286">
        <f t="shared" si="53"/>
        <v>33</v>
      </c>
      <c r="AI286">
        <f t="shared" si="59"/>
        <v>62</v>
      </c>
    </row>
    <row r="287" spans="1:35" x14ac:dyDescent="0.25">
      <c r="A287" s="29">
        <f t="shared" si="54"/>
        <v>46811</v>
      </c>
      <c r="B287" s="1">
        <f t="shared" si="55"/>
        <v>88</v>
      </c>
      <c r="C287" s="1">
        <f t="shared" si="56"/>
        <v>5</v>
      </c>
      <c r="Y287">
        <f t="shared" si="57"/>
        <v>33</v>
      </c>
      <c r="Z287">
        <f t="shared" si="58"/>
        <v>101</v>
      </c>
      <c r="AB287">
        <f t="shared" si="60"/>
        <v>33</v>
      </c>
      <c r="AC287">
        <f t="shared" si="61"/>
        <v>78</v>
      </c>
      <c r="AE287">
        <f t="shared" si="51"/>
        <v>33</v>
      </c>
      <c r="AF287">
        <f t="shared" si="52"/>
        <v>11</v>
      </c>
      <c r="AH287">
        <f t="shared" si="53"/>
        <v>33</v>
      </c>
      <c r="AI287">
        <f t="shared" si="59"/>
        <v>69</v>
      </c>
    </row>
    <row r="288" spans="1:35" x14ac:dyDescent="0.25">
      <c r="A288" s="29">
        <f t="shared" si="54"/>
        <v>46818</v>
      </c>
      <c r="B288" s="1">
        <f t="shared" si="55"/>
        <v>88</v>
      </c>
      <c r="C288" s="1">
        <f t="shared" si="56"/>
        <v>6</v>
      </c>
      <c r="Y288">
        <f t="shared" si="57"/>
        <v>33</v>
      </c>
      <c r="Z288">
        <f t="shared" si="58"/>
        <v>108</v>
      </c>
      <c r="AB288">
        <f t="shared" si="60"/>
        <v>33</v>
      </c>
      <c r="AC288">
        <f t="shared" si="61"/>
        <v>85</v>
      </c>
      <c r="AE288">
        <f t="shared" ref="AE288" si="62">IF(AF287+7&gt;112,AE287+1,AE287)</f>
        <v>33</v>
      </c>
      <c r="AF288">
        <f t="shared" ref="AF288" si="63">IF(AF287+7&gt;112,AF287+7-112,AF287+7)</f>
        <v>18</v>
      </c>
      <c r="AH288">
        <f t="shared" si="53"/>
        <v>33</v>
      </c>
      <c r="AI288">
        <f t="shared" si="59"/>
        <v>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10218-11A9-4E1B-8CFB-01E6F600ADBC}">
  <sheetPr>
    <tabColor rgb="FFFFC000"/>
  </sheetPr>
  <dimension ref="A1:AR80"/>
  <sheetViews>
    <sheetView zoomScaleNormal="100" workbookViewId="0">
      <selection activeCell="T68" sqref="T68"/>
    </sheetView>
  </sheetViews>
  <sheetFormatPr baseColWidth="10" defaultRowHeight="15" x14ac:dyDescent="0.25"/>
  <cols>
    <col min="1" max="1" width="5.140625" bestFit="1" customWidth="1"/>
    <col min="2" max="2" width="9.140625" style="1" bestFit="1" customWidth="1"/>
    <col min="3" max="10" width="4.5703125" bestFit="1" customWidth="1"/>
    <col min="11" max="11" width="7.28515625" bestFit="1" customWidth="1"/>
    <col min="12" max="12" width="5.5703125" bestFit="1" customWidth="1"/>
    <col min="13" max="13" width="5.7109375" bestFit="1" customWidth="1"/>
    <col min="14" max="14" width="5.28515625" bestFit="1" customWidth="1"/>
    <col min="15" max="15" width="5.5703125" bestFit="1" customWidth="1"/>
    <col min="16" max="16" width="5.42578125" bestFit="1" customWidth="1"/>
    <col min="17" max="18" width="5.7109375" bestFit="1" customWidth="1"/>
    <col min="19" max="19" width="9.140625" bestFit="1" customWidth="1"/>
    <col min="20" max="20" width="3" customWidth="1"/>
    <col min="21" max="21" width="5.140625" bestFit="1" customWidth="1"/>
    <col min="22" max="22" width="7.5703125" bestFit="1" customWidth="1"/>
    <col min="23" max="23" width="6.140625" bestFit="1" customWidth="1"/>
    <col min="24" max="24" width="4.5703125" customWidth="1"/>
    <col min="25" max="30" width="4.5703125" bestFit="1" customWidth="1"/>
    <col min="31" max="31" width="7.28515625" bestFit="1" customWidth="1"/>
    <col min="32" max="32" width="5.5703125" bestFit="1" customWidth="1"/>
    <col min="33" max="33" width="5.7109375" bestFit="1" customWidth="1"/>
    <col min="34" max="34" width="5.28515625" bestFit="1" customWidth="1"/>
    <col min="35" max="35" width="5.5703125" bestFit="1" customWidth="1"/>
    <col min="36" max="36" width="5.42578125" bestFit="1" customWidth="1"/>
    <col min="37" max="38" width="5.7109375" bestFit="1" customWidth="1"/>
    <col min="39" max="39" width="9.140625" bestFit="1" customWidth="1"/>
    <col min="40" max="40" width="5.140625" style="27" bestFit="1" customWidth="1"/>
    <col min="41" max="42" width="6.5703125" bestFit="1" customWidth="1"/>
    <col min="43" max="44" width="5.5703125" bestFit="1" customWidth="1"/>
  </cols>
  <sheetData>
    <row r="1" spans="1:42" x14ac:dyDescent="0.25">
      <c r="D1" s="1"/>
      <c r="E1" s="1"/>
      <c r="F1" s="1"/>
      <c r="G1" s="1"/>
      <c r="H1" s="1"/>
      <c r="I1" s="1"/>
      <c r="J1" s="1"/>
      <c r="K1" s="12">
        <f>SUM(K3:K16)</f>
        <v>484011.15000000008</v>
      </c>
      <c r="L1" s="1"/>
      <c r="M1" s="1"/>
      <c r="N1" s="1"/>
      <c r="O1" s="1"/>
      <c r="P1" s="1"/>
      <c r="Q1" s="1"/>
      <c r="R1" s="1"/>
      <c r="S1" s="1"/>
      <c r="V1" s="41" t="s">
        <v>145</v>
      </c>
      <c r="W1" s="41"/>
      <c r="X1" s="41"/>
      <c r="Y1" s="41"/>
      <c r="Z1" s="41"/>
      <c r="AA1" s="41"/>
      <c r="AB1" s="41"/>
      <c r="AC1" s="41"/>
      <c r="AD1" s="41"/>
    </row>
    <row r="2" spans="1:4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  <c r="S2" s="3" t="s">
        <v>36</v>
      </c>
    </row>
    <row r="3" spans="1:42" x14ac:dyDescent="0.25">
      <c r="A3" t="s">
        <v>12</v>
      </c>
      <c r="B3" s="17" t="s">
        <v>13</v>
      </c>
      <c r="C3" s="35" t="s">
        <v>42</v>
      </c>
      <c r="D3" s="10">
        <v>16</v>
      </c>
      <c r="E3" s="5">
        <v>12</v>
      </c>
      <c r="F3" s="10">
        <v>0</v>
      </c>
      <c r="G3" s="5">
        <v>0</v>
      </c>
      <c r="H3" s="10">
        <v>7</v>
      </c>
      <c r="I3" s="5">
        <v>0</v>
      </c>
      <c r="J3" s="10">
        <v>19</v>
      </c>
      <c r="K3" s="6">
        <f>(31720+3505)*1.06</f>
        <v>37338.5</v>
      </c>
      <c r="L3" s="1">
        <v>62</v>
      </c>
      <c r="M3" s="1">
        <v>56</v>
      </c>
      <c r="N3" s="1">
        <v>0</v>
      </c>
      <c r="O3" s="11">
        <v>0</v>
      </c>
      <c r="P3" s="11">
        <v>14</v>
      </c>
      <c r="Q3" s="11">
        <v>0</v>
      </c>
      <c r="R3" s="11">
        <v>33</v>
      </c>
      <c r="S3" s="21">
        <f>SUM(L3:R3)</f>
        <v>165</v>
      </c>
    </row>
    <row r="4" spans="1:42" x14ac:dyDescent="0.25">
      <c r="A4" t="s">
        <v>14</v>
      </c>
      <c r="B4" s="17" t="s">
        <v>46</v>
      </c>
      <c r="C4" s="22" t="s">
        <v>42</v>
      </c>
      <c r="D4" s="9">
        <v>0</v>
      </c>
      <c r="E4" s="8">
        <v>15</v>
      </c>
      <c r="F4" s="9">
        <v>2</v>
      </c>
      <c r="G4" s="8">
        <v>15</v>
      </c>
      <c r="H4" s="9">
        <v>12</v>
      </c>
      <c r="I4" s="8">
        <v>2</v>
      </c>
      <c r="J4" s="9">
        <v>14</v>
      </c>
      <c r="K4" s="6">
        <f>(18090+13480+515)*1.045</f>
        <v>33528.824999999997</v>
      </c>
      <c r="L4" s="1">
        <v>0</v>
      </c>
      <c r="M4" s="1">
        <v>95</v>
      </c>
      <c r="N4" s="1">
        <v>0</v>
      </c>
      <c r="O4" s="1">
        <v>55.5</v>
      </c>
      <c r="P4" s="1">
        <v>43</v>
      </c>
      <c r="Q4" s="1">
        <v>0</v>
      </c>
      <c r="R4" s="1">
        <v>16</v>
      </c>
      <c r="S4" s="21">
        <f t="shared" ref="S4:S13" si="0">SUM(L4:R4)</f>
        <v>209.5</v>
      </c>
      <c r="W4" s="36" t="s">
        <v>60</v>
      </c>
      <c r="X4" s="37"/>
      <c r="Y4" s="37"/>
    </row>
    <row r="5" spans="1:42" x14ac:dyDescent="0.25">
      <c r="A5" t="s">
        <v>15</v>
      </c>
      <c r="B5" s="17" t="s">
        <v>46</v>
      </c>
      <c r="C5" s="22" t="s">
        <v>42</v>
      </c>
      <c r="D5" s="9">
        <v>0</v>
      </c>
      <c r="E5" s="8">
        <v>15</v>
      </c>
      <c r="F5" s="9">
        <v>2</v>
      </c>
      <c r="G5" s="8">
        <v>15</v>
      </c>
      <c r="H5" s="9">
        <v>12</v>
      </c>
      <c r="I5" s="8">
        <v>2</v>
      </c>
      <c r="J5" s="9">
        <v>14</v>
      </c>
      <c r="K5" s="6">
        <f>K4</f>
        <v>33528.824999999997</v>
      </c>
      <c r="L5" s="1">
        <v>0</v>
      </c>
      <c r="M5" s="1">
        <v>95</v>
      </c>
      <c r="N5" s="1">
        <v>0</v>
      </c>
      <c r="O5" s="1">
        <v>55.5</v>
      </c>
      <c r="P5" s="1">
        <v>43</v>
      </c>
      <c r="Q5" s="1">
        <v>0</v>
      </c>
      <c r="R5" s="1">
        <v>16</v>
      </c>
      <c r="S5" s="21">
        <f t="shared" si="0"/>
        <v>209.5</v>
      </c>
      <c r="W5" t="s">
        <v>146</v>
      </c>
      <c r="AI5" t="s">
        <v>147</v>
      </c>
    </row>
    <row r="6" spans="1:42" x14ac:dyDescent="0.25">
      <c r="A6" t="s">
        <v>16</v>
      </c>
      <c r="B6" s="17" t="s">
        <v>37</v>
      </c>
      <c r="C6" s="24" t="s">
        <v>43</v>
      </c>
      <c r="D6" s="9">
        <v>0</v>
      </c>
      <c r="E6" s="8">
        <v>16</v>
      </c>
      <c r="F6" s="9">
        <v>7</v>
      </c>
      <c r="G6" s="8">
        <v>2</v>
      </c>
      <c r="H6" s="9">
        <v>12</v>
      </c>
      <c r="I6" s="8">
        <v>2</v>
      </c>
      <c r="J6" s="9">
        <v>19</v>
      </c>
      <c r="K6" s="6">
        <f>(38460+255+515)*1.06</f>
        <v>41583.800000000003</v>
      </c>
      <c r="L6" s="1">
        <v>0</v>
      </c>
      <c r="M6" s="1">
        <v>113</v>
      </c>
      <c r="N6" s="1">
        <v>16</v>
      </c>
      <c r="O6" s="1">
        <v>0</v>
      </c>
      <c r="P6" s="1">
        <v>43</v>
      </c>
      <c r="Q6" s="1">
        <v>0</v>
      </c>
      <c r="R6" s="1">
        <v>32</v>
      </c>
      <c r="S6" s="21">
        <f t="shared" si="0"/>
        <v>204</v>
      </c>
      <c r="W6" t="s">
        <v>149</v>
      </c>
      <c r="AI6" t="s">
        <v>148</v>
      </c>
    </row>
    <row r="7" spans="1:42" x14ac:dyDescent="0.25">
      <c r="A7" t="s">
        <v>17</v>
      </c>
      <c r="B7" s="17" t="s">
        <v>45</v>
      </c>
      <c r="C7" s="22" t="s">
        <v>42</v>
      </c>
      <c r="D7" s="9">
        <v>0</v>
      </c>
      <c r="E7" s="8">
        <v>14</v>
      </c>
      <c r="F7" s="9">
        <v>14</v>
      </c>
      <c r="G7" s="8">
        <v>2</v>
      </c>
      <c r="H7" s="9">
        <v>12</v>
      </c>
      <c r="I7" s="8">
        <v>2</v>
      </c>
      <c r="J7" s="9">
        <v>14</v>
      </c>
      <c r="K7" s="6">
        <f>(18370+11230+515)*1.04</f>
        <v>31319.600000000002</v>
      </c>
      <c r="L7" s="1">
        <v>0</v>
      </c>
      <c r="M7" s="1">
        <v>79</v>
      </c>
      <c r="N7" s="1">
        <v>68</v>
      </c>
      <c r="O7" s="1">
        <v>0</v>
      </c>
      <c r="P7" s="1">
        <v>43</v>
      </c>
      <c r="Q7" s="1">
        <v>0</v>
      </c>
      <c r="R7" s="1">
        <v>16</v>
      </c>
      <c r="S7" s="21">
        <f t="shared" si="0"/>
        <v>206</v>
      </c>
      <c r="W7" t="s">
        <v>150</v>
      </c>
    </row>
    <row r="8" spans="1:42" x14ac:dyDescent="0.25">
      <c r="A8" t="s">
        <v>18</v>
      </c>
      <c r="B8" s="17" t="s">
        <v>45</v>
      </c>
      <c r="C8" s="22" t="s">
        <v>42</v>
      </c>
      <c r="D8" s="9">
        <v>0</v>
      </c>
      <c r="E8" s="8">
        <v>14</v>
      </c>
      <c r="F8" s="9">
        <v>14</v>
      </c>
      <c r="G8" s="8">
        <v>2</v>
      </c>
      <c r="H8" s="9">
        <v>12</v>
      </c>
      <c r="I8" s="8">
        <v>2</v>
      </c>
      <c r="J8" s="9">
        <v>14</v>
      </c>
      <c r="K8" s="6">
        <f>K7</f>
        <v>31319.600000000002</v>
      </c>
      <c r="L8" s="1">
        <v>0</v>
      </c>
      <c r="M8" s="1">
        <v>79</v>
      </c>
      <c r="N8" s="1">
        <v>68</v>
      </c>
      <c r="O8" s="1">
        <v>0</v>
      </c>
      <c r="P8" s="1">
        <v>43</v>
      </c>
      <c r="Q8" s="1">
        <v>0</v>
      </c>
      <c r="R8" s="1">
        <v>16</v>
      </c>
      <c r="S8" s="21">
        <f t="shared" ref="S8" si="1">SUM(L8:R8)</f>
        <v>206</v>
      </c>
      <c r="W8" t="s">
        <v>151</v>
      </c>
    </row>
    <row r="9" spans="1:42" x14ac:dyDescent="0.25">
      <c r="A9" t="s">
        <v>19</v>
      </c>
      <c r="B9" s="17" t="s">
        <v>47</v>
      </c>
      <c r="C9" s="23" t="s">
        <v>39</v>
      </c>
      <c r="D9" s="9">
        <v>0</v>
      </c>
      <c r="E9" s="8">
        <v>12</v>
      </c>
      <c r="F9" s="9">
        <v>15</v>
      </c>
      <c r="G9" s="8">
        <v>2</v>
      </c>
      <c r="H9" s="9">
        <v>11</v>
      </c>
      <c r="I9" s="8">
        <v>7</v>
      </c>
      <c r="J9" s="9">
        <v>14</v>
      </c>
      <c r="K9" s="6">
        <f>(32580+3505+305+145)*1.04</f>
        <v>37996.400000000001</v>
      </c>
      <c r="L9" s="1">
        <v>0</v>
      </c>
      <c r="M9" s="1">
        <v>56</v>
      </c>
      <c r="N9" s="1">
        <v>81</v>
      </c>
      <c r="O9" s="1">
        <v>0</v>
      </c>
      <c r="P9" s="1">
        <v>36</v>
      </c>
      <c r="Q9" s="1">
        <v>16</v>
      </c>
      <c r="R9" s="1">
        <v>16</v>
      </c>
      <c r="S9" s="21">
        <f t="shared" ref="S9:S11" si="2">SUM(L9:R9)</f>
        <v>205</v>
      </c>
    </row>
    <row r="10" spans="1:42" x14ac:dyDescent="0.25">
      <c r="A10" t="s">
        <v>20</v>
      </c>
      <c r="B10" s="17" t="s">
        <v>47</v>
      </c>
      <c r="C10" s="23" t="s">
        <v>39</v>
      </c>
      <c r="D10" s="9">
        <v>0</v>
      </c>
      <c r="E10" s="8">
        <v>12</v>
      </c>
      <c r="F10" s="9">
        <v>15</v>
      </c>
      <c r="G10" s="8">
        <v>2</v>
      </c>
      <c r="H10" s="9">
        <v>11</v>
      </c>
      <c r="I10" s="8">
        <v>7</v>
      </c>
      <c r="J10" s="9">
        <v>14</v>
      </c>
      <c r="K10" s="6">
        <f>K9</f>
        <v>37996.400000000001</v>
      </c>
      <c r="L10" s="1">
        <v>0</v>
      </c>
      <c r="M10" s="1">
        <v>56</v>
      </c>
      <c r="N10" s="1">
        <v>81</v>
      </c>
      <c r="O10" s="1">
        <v>0</v>
      </c>
      <c r="P10" s="1">
        <v>36</v>
      </c>
      <c r="Q10" s="1">
        <v>16</v>
      </c>
      <c r="R10" s="1">
        <v>16</v>
      </c>
      <c r="S10" s="21">
        <f t="shared" si="2"/>
        <v>205</v>
      </c>
    </row>
    <row r="11" spans="1:42" x14ac:dyDescent="0.25">
      <c r="A11" t="s">
        <v>21</v>
      </c>
      <c r="B11" s="17" t="s">
        <v>47</v>
      </c>
      <c r="C11" s="23" t="s">
        <v>39</v>
      </c>
      <c r="D11" s="9">
        <v>0</v>
      </c>
      <c r="E11" s="8">
        <v>12</v>
      </c>
      <c r="F11" s="9">
        <v>15</v>
      </c>
      <c r="G11" s="8">
        <v>2</v>
      </c>
      <c r="H11" s="9">
        <v>11</v>
      </c>
      <c r="I11" s="8">
        <v>7</v>
      </c>
      <c r="J11" s="9">
        <v>14</v>
      </c>
      <c r="K11" s="6">
        <f>K10</f>
        <v>37996.400000000001</v>
      </c>
      <c r="L11" s="1">
        <v>0</v>
      </c>
      <c r="M11" s="1">
        <v>56</v>
      </c>
      <c r="N11" s="1">
        <v>81</v>
      </c>
      <c r="O11" s="1">
        <v>0</v>
      </c>
      <c r="P11" s="1">
        <v>36</v>
      </c>
      <c r="Q11" s="1">
        <v>16</v>
      </c>
      <c r="R11" s="1">
        <v>16</v>
      </c>
      <c r="S11" s="21">
        <f t="shared" si="2"/>
        <v>205</v>
      </c>
    </row>
    <row r="12" spans="1:42" x14ac:dyDescent="0.25">
      <c r="A12" t="s">
        <v>59</v>
      </c>
      <c r="B12" s="17" t="s">
        <v>22</v>
      </c>
      <c r="C12" s="23" t="s">
        <v>39</v>
      </c>
      <c r="D12" s="10">
        <v>0</v>
      </c>
      <c r="E12" s="5">
        <v>7</v>
      </c>
      <c r="F12" s="10">
        <v>13</v>
      </c>
      <c r="G12" s="5">
        <v>16</v>
      </c>
      <c r="H12" s="10">
        <v>9</v>
      </c>
      <c r="I12" s="5">
        <v>7</v>
      </c>
      <c r="J12" s="10">
        <v>19</v>
      </c>
      <c r="K12" s="6">
        <f>(26040+7245+255+145+245)*1.06</f>
        <v>35965.800000000003</v>
      </c>
      <c r="L12" s="1">
        <v>0</v>
      </c>
      <c r="M12" s="1">
        <v>18</v>
      </c>
      <c r="N12" s="1">
        <v>58</v>
      </c>
      <c r="O12" s="1">
        <v>65.5</v>
      </c>
      <c r="P12" s="1">
        <v>26</v>
      </c>
      <c r="Q12" s="1">
        <v>16</v>
      </c>
      <c r="R12" s="1">
        <v>32</v>
      </c>
      <c r="S12" s="21">
        <f t="shared" ref="S12" si="3">SUM(L12:R12)</f>
        <v>215.5</v>
      </c>
    </row>
    <row r="13" spans="1:42" x14ac:dyDescent="0.25">
      <c r="A13" t="s">
        <v>23</v>
      </c>
      <c r="B13" s="17" t="s">
        <v>22</v>
      </c>
      <c r="C13" s="23" t="s">
        <v>39</v>
      </c>
      <c r="D13" s="10">
        <v>0</v>
      </c>
      <c r="E13" s="5">
        <v>7</v>
      </c>
      <c r="F13" s="10">
        <v>13</v>
      </c>
      <c r="G13" s="5">
        <v>16</v>
      </c>
      <c r="H13" s="10">
        <v>9</v>
      </c>
      <c r="I13" s="5">
        <v>7</v>
      </c>
      <c r="J13" s="10">
        <v>19</v>
      </c>
      <c r="K13" s="6">
        <f>K12</f>
        <v>35965.800000000003</v>
      </c>
      <c r="L13" s="1">
        <v>0</v>
      </c>
      <c r="M13" s="1">
        <v>18</v>
      </c>
      <c r="N13" s="1">
        <v>58</v>
      </c>
      <c r="O13" s="1">
        <v>65.5</v>
      </c>
      <c r="P13" s="1">
        <v>26</v>
      </c>
      <c r="Q13" s="1">
        <v>16</v>
      </c>
      <c r="R13" s="1">
        <v>32</v>
      </c>
      <c r="S13" s="21">
        <f t="shared" si="0"/>
        <v>215.5</v>
      </c>
    </row>
    <row r="14" spans="1:42" x14ac:dyDescent="0.25">
      <c r="A14" t="s">
        <v>24</v>
      </c>
      <c r="B14" s="17" t="s">
        <v>25</v>
      </c>
      <c r="C14" s="23" t="s">
        <v>39</v>
      </c>
      <c r="D14" s="9">
        <v>0</v>
      </c>
      <c r="E14" s="8">
        <v>2</v>
      </c>
      <c r="F14" s="9">
        <v>13</v>
      </c>
      <c r="G14" s="8">
        <v>7</v>
      </c>
      <c r="H14" s="9">
        <v>14</v>
      </c>
      <c r="I14" s="8">
        <v>13</v>
      </c>
      <c r="J14" s="9">
        <v>14</v>
      </c>
      <c r="K14" s="6">
        <f>(14290+7245+6465+185)*1.04</f>
        <v>29312.400000000001</v>
      </c>
      <c r="L14" s="1">
        <v>0</v>
      </c>
      <c r="M14" s="1">
        <v>0</v>
      </c>
      <c r="N14" s="1">
        <v>58</v>
      </c>
      <c r="O14" s="1">
        <v>10.5</v>
      </c>
      <c r="P14" s="1">
        <v>62</v>
      </c>
      <c r="Q14" s="1">
        <v>59</v>
      </c>
      <c r="R14" s="1">
        <v>16</v>
      </c>
      <c r="S14" s="21">
        <f>SUM(L14:R14)</f>
        <v>205.5</v>
      </c>
      <c r="AO14" s="16"/>
      <c r="AP14" s="16"/>
    </row>
    <row r="15" spans="1:42" x14ac:dyDescent="0.25">
      <c r="A15" t="s">
        <v>26</v>
      </c>
      <c r="B15" s="17" t="s">
        <v>25</v>
      </c>
      <c r="C15" s="23" t="s">
        <v>39</v>
      </c>
      <c r="D15" s="9">
        <v>0</v>
      </c>
      <c r="E15" s="8">
        <v>2</v>
      </c>
      <c r="F15" s="9">
        <v>13</v>
      </c>
      <c r="G15" s="8">
        <v>7</v>
      </c>
      <c r="H15" s="9">
        <v>14</v>
      </c>
      <c r="I15" s="8">
        <v>13</v>
      </c>
      <c r="J15" s="9">
        <v>14</v>
      </c>
      <c r="K15" s="6">
        <f>K14</f>
        <v>29312.400000000001</v>
      </c>
      <c r="L15" s="1">
        <v>0</v>
      </c>
      <c r="M15" s="1">
        <v>0</v>
      </c>
      <c r="N15" s="1">
        <v>58</v>
      </c>
      <c r="O15" s="1">
        <v>10.5</v>
      </c>
      <c r="P15" s="1">
        <v>62</v>
      </c>
      <c r="Q15" s="1">
        <v>59</v>
      </c>
      <c r="R15" s="1">
        <v>16</v>
      </c>
      <c r="S15" s="21">
        <f t="shared" ref="S15:S16" si="4">SUM(L15:R15)</f>
        <v>205.5</v>
      </c>
      <c r="AP15" s="16"/>
    </row>
    <row r="16" spans="1:42" x14ac:dyDescent="0.25">
      <c r="A16" t="s">
        <v>27</v>
      </c>
      <c r="B16" s="17" t="s">
        <v>25</v>
      </c>
      <c r="C16" s="24" t="s">
        <v>43</v>
      </c>
      <c r="D16" s="9">
        <v>0</v>
      </c>
      <c r="E16" s="8">
        <v>2</v>
      </c>
      <c r="F16" s="9">
        <v>14</v>
      </c>
      <c r="G16" s="8">
        <v>7</v>
      </c>
      <c r="H16" s="9">
        <v>14</v>
      </c>
      <c r="I16" s="8">
        <v>12</v>
      </c>
      <c r="J16" s="9">
        <v>14</v>
      </c>
      <c r="K16" s="6">
        <f>(14290+11230+3955+185)*1.04</f>
        <v>30846.400000000001</v>
      </c>
      <c r="L16" s="1">
        <v>0</v>
      </c>
      <c r="M16" s="1">
        <v>0</v>
      </c>
      <c r="N16" s="1">
        <v>58</v>
      </c>
      <c r="O16" s="1">
        <v>10.5</v>
      </c>
      <c r="P16" s="1">
        <v>62</v>
      </c>
      <c r="Q16" s="1">
        <v>59</v>
      </c>
      <c r="R16" s="1">
        <v>16</v>
      </c>
      <c r="S16" s="21">
        <f t="shared" si="4"/>
        <v>205.5</v>
      </c>
    </row>
    <row r="17" spans="1:44" x14ac:dyDescent="0.25">
      <c r="K17" s="13">
        <f>SUM(K19:K32)</f>
        <v>0</v>
      </c>
      <c r="AE17" s="13">
        <f>SUM(AE19:AE32)</f>
        <v>0</v>
      </c>
    </row>
    <row r="18" spans="1:44" x14ac:dyDescent="0.25">
      <c r="A18" s="3" t="s">
        <v>1</v>
      </c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3" t="s">
        <v>8</v>
      </c>
      <c r="I18" s="3" t="s">
        <v>9</v>
      </c>
      <c r="J18" s="3" t="s">
        <v>10</v>
      </c>
      <c r="K18" s="3" t="s">
        <v>11</v>
      </c>
      <c r="L18" s="3" t="s">
        <v>29</v>
      </c>
      <c r="M18" s="3" t="s">
        <v>30</v>
      </c>
      <c r="N18" s="3" t="s">
        <v>31</v>
      </c>
      <c r="O18" s="3" t="s">
        <v>32</v>
      </c>
      <c r="P18" s="3" t="s">
        <v>33</v>
      </c>
      <c r="Q18" s="3" t="s">
        <v>34</v>
      </c>
      <c r="R18" s="3" t="s">
        <v>35</v>
      </c>
      <c r="S18" s="3" t="s">
        <v>36</v>
      </c>
      <c r="U18" s="3" t="s">
        <v>1</v>
      </c>
      <c r="V18" s="3" t="s">
        <v>2</v>
      </c>
      <c r="W18" s="3" t="s">
        <v>3</v>
      </c>
      <c r="X18" s="3" t="s">
        <v>4</v>
      </c>
      <c r="Y18" s="3" t="s">
        <v>5</v>
      </c>
      <c r="Z18" s="3" t="s">
        <v>6</v>
      </c>
      <c r="AA18" s="3" t="s">
        <v>7</v>
      </c>
      <c r="AB18" s="3" t="s">
        <v>8</v>
      </c>
      <c r="AC18" s="3" t="s">
        <v>9</v>
      </c>
      <c r="AD18" s="3" t="s">
        <v>10</v>
      </c>
      <c r="AE18" s="3" t="s">
        <v>11</v>
      </c>
      <c r="AF18" s="3" t="s">
        <v>29</v>
      </c>
      <c r="AG18" s="3" t="s">
        <v>30</v>
      </c>
      <c r="AH18" s="3" t="s">
        <v>31</v>
      </c>
      <c r="AI18" s="3" t="s">
        <v>32</v>
      </c>
      <c r="AJ18" s="3" t="s">
        <v>33</v>
      </c>
      <c r="AK18" s="3" t="s">
        <v>34</v>
      </c>
      <c r="AL18" s="3" t="s">
        <v>35</v>
      </c>
      <c r="AM18" s="3" t="s">
        <v>36</v>
      </c>
    </row>
    <row r="19" spans="1:44" x14ac:dyDescent="0.25">
      <c r="A19" t="s">
        <v>12</v>
      </c>
      <c r="B19" s="17" t="s">
        <v>13</v>
      </c>
      <c r="C19" s="35" t="s">
        <v>42</v>
      </c>
      <c r="D19" s="10">
        <v>2</v>
      </c>
      <c r="E19" s="5">
        <v>2</v>
      </c>
      <c r="F19" s="10">
        <v>0</v>
      </c>
      <c r="G19" s="5">
        <v>0</v>
      </c>
      <c r="H19" s="10">
        <v>0</v>
      </c>
      <c r="I19" s="5">
        <v>0</v>
      </c>
      <c r="J19" s="10">
        <v>2</v>
      </c>
      <c r="K19" s="6"/>
      <c r="L19" s="1">
        <v>0</v>
      </c>
      <c r="M19" s="1">
        <v>0</v>
      </c>
      <c r="N19" s="1">
        <v>0</v>
      </c>
      <c r="O19" s="11">
        <v>0</v>
      </c>
      <c r="P19" s="11">
        <v>0</v>
      </c>
      <c r="Q19" s="11">
        <v>0</v>
      </c>
      <c r="R19" s="11">
        <v>0</v>
      </c>
      <c r="S19" s="2">
        <f>SUM(L19:R19)</f>
        <v>0</v>
      </c>
      <c r="U19" t="s">
        <v>12</v>
      </c>
      <c r="V19" s="17" t="s">
        <v>13</v>
      </c>
      <c r="W19" s="35" t="str">
        <f>C19</f>
        <v>IMP</v>
      </c>
      <c r="X19" s="10">
        <f>D19</f>
        <v>2</v>
      </c>
      <c r="Y19" s="10">
        <f t="shared" ref="Y19:AF32" si="5">E19</f>
        <v>2</v>
      </c>
      <c r="Z19" s="10">
        <f t="shared" si="5"/>
        <v>0</v>
      </c>
      <c r="AA19" s="10">
        <f t="shared" si="5"/>
        <v>0</v>
      </c>
      <c r="AB19" s="10">
        <f t="shared" si="5"/>
        <v>0</v>
      </c>
      <c r="AC19" s="10">
        <f t="shared" si="5"/>
        <v>0</v>
      </c>
      <c r="AD19" s="10">
        <f t="shared" si="5"/>
        <v>2</v>
      </c>
      <c r="AE19" s="6">
        <f>K19</f>
        <v>0</v>
      </c>
      <c r="AF19" s="1">
        <f>L19</f>
        <v>0</v>
      </c>
      <c r="AG19" s="1">
        <f t="shared" ref="AG19:AL32" si="6">M19</f>
        <v>0</v>
      </c>
      <c r="AH19" s="1">
        <f t="shared" si="6"/>
        <v>0</v>
      </c>
      <c r="AI19" s="1">
        <f t="shared" si="6"/>
        <v>0</v>
      </c>
      <c r="AJ19" s="1">
        <f t="shared" si="6"/>
        <v>0</v>
      </c>
      <c r="AK19" s="1">
        <f t="shared" si="6"/>
        <v>0</v>
      </c>
      <c r="AL19" s="1">
        <f t="shared" si="6"/>
        <v>0</v>
      </c>
      <c r="AM19" s="2">
        <f>SUM(AF19:AL19)</f>
        <v>0</v>
      </c>
    </row>
    <row r="20" spans="1:44" x14ac:dyDescent="0.25">
      <c r="A20" t="s">
        <v>14</v>
      </c>
      <c r="B20" s="17" t="s">
        <v>46</v>
      </c>
      <c r="C20" s="22" t="s">
        <v>42</v>
      </c>
      <c r="D20" s="10">
        <v>0</v>
      </c>
      <c r="E20" s="5">
        <v>2</v>
      </c>
      <c r="F20" s="10">
        <v>2</v>
      </c>
      <c r="G20" s="5">
        <v>2</v>
      </c>
      <c r="H20" s="10">
        <v>2</v>
      </c>
      <c r="I20" s="5">
        <v>2</v>
      </c>
      <c r="J20" s="10">
        <v>2</v>
      </c>
      <c r="K20" s="6"/>
      <c r="L20" s="1">
        <v>0</v>
      </c>
      <c r="M20" s="1">
        <v>0</v>
      </c>
      <c r="N20" s="1">
        <v>0</v>
      </c>
      <c r="O20" s="11">
        <v>0</v>
      </c>
      <c r="P20" s="11">
        <v>0</v>
      </c>
      <c r="Q20" s="11">
        <v>0</v>
      </c>
      <c r="R20" s="11">
        <v>0</v>
      </c>
      <c r="S20" s="2">
        <f t="shared" ref="S20:S29" si="7">SUM(L20:R20)</f>
        <v>0</v>
      </c>
      <c r="U20" t="s">
        <v>14</v>
      </c>
      <c r="V20" s="17" t="s">
        <v>46</v>
      </c>
      <c r="W20" s="35" t="str">
        <f t="shared" ref="W20:W32" si="8">C20</f>
        <v>IMP</v>
      </c>
      <c r="X20" s="10">
        <f t="shared" ref="X20:X32" si="9">D20</f>
        <v>0</v>
      </c>
      <c r="Y20" s="10">
        <f t="shared" si="5"/>
        <v>2</v>
      </c>
      <c r="Z20" s="10">
        <f t="shared" si="5"/>
        <v>2</v>
      </c>
      <c r="AA20" s="10">
        <f t="shared" si="5"/>
        <v>2</v>
      </c>
      <c r="AB20" s="10">
        <f t="shared" si="5"/>
        <v>2</v>
      </c>
      <c r="AC20" s="10">
        <f t="shared" si="5"/>
        <v>2</v>
      </c>
      <c r="AD20" s="10">
        <f t="shared" si="5"/>
        <v>2</v>
      </c>
      <c r="AE20" s="6">
        <f t="shared" si="5"/>
        <v>0</v>
      </c>
      <c r="AF20" s="1">
        <f t="shared" si="5"/>
        <v>0</v>
      </c>
      <c r="AG20" s="1">
        <f t="shared" si="6"/>
        <v>0</v>
      </c>
      <c r="AH20" s="1">
        <f t="shared" si="6"/>
        <v>0</v>
      </c>
      <c r="AI20" s="1">
        <f t="shared" si="6"/>
        <v>0</v>
      </c>
      <c r="AJ20" s="1">
        <f t="shared" si="6"/>
        <v>0</v>
      </c>
      <c r="AK20" s="1">
        <f t="shared" si="6"/>
        <v>0</v>
      </c>
      <c r="AL20" s="1">
        <f t="shared" si="6"/>
        <v>0</v>
      </c>
      <c r="AM20" s="2">
        <f t="shared" ref="AM20" si="10">SUM(AF20:AL20)</f>
        <v>0</v>
      </c>
    </row>
    <row r="21" spans="1:44" x14ac:dyDescent="0.25">
      <c r="A21" t="s">
        <v>15</v>
      </c>
      <c r="B21" s="17" t="s">
        <v>46</v>
      </c>
      <c r="C21" s="22" t="s">
        <v>42</v>
      </c>
      <c r="D21" s="10">
        <v>0</v>
      </c>
      <c r="E21" s="5">
        <v>2</v>
      </c>
      <c r="F21" s="10">
        <v>2</v>
      </c>
      <c r="G21" s="5">
        <v>2</v>
      </c>
      <c r="H21" s="10">
        <v>2</v>
      </c>
      <c r="I21" s="5">
        <v>2</v>
      </c>
      <c r="J21" s="10">
        <v>2</v>
      </c>
      <c r="K21" s="6"/>
      <c r="L21" s="1">
        <v>0</v>
      </c>
      <c r="M21" s="1">
        <v>0</v>
      </c>
      <c r="N21" s="1">
        <v>0</v>
      </c>
      <c r="O21" s="11">
        <v>0</v>
      </c>
      <c r="P21" s="11">
        <v>0</v>
      </c>
      <c r="Q21" s="11">
        <v>0</v>
      </c>
      <c r="R21" s="11">
        <v>0</v>
      </c>
      <c r="S21" s="2">
        <f>SUM(L21:R21)</f>
        <v>0</v>
      </c>
      <c r="U21" t="s">
        <v>15</v>
      </c>
      <c r="V21" s="17" t="s">
        <v>46</v>
      </c>
      <c r="W21" s="35" t="str">
        <f t="shared" si="8"/>
        <v>IMP</v>
      </c>
      <c r="X21" s="10">
        <f t="shared" si="9"/>
        <v>0</v>
      </c>
      <c r="Y21" s="10">
        <f t="shared" si="5"/>
        <v>2</v>
      </c>
      <c r="Z21" s="10">
        <f t="shared" si="5"/>
        <v>2</v>
      </c>
      <c r="AA21" s="10">
        <f t="shared" si="5"/>
        <v>2</v>
      </c>
      <c r="AB21" s="10">
        <f t="shared" si="5"/>
        <v>2</v>
      </c>
      <c r="AC21" s="10">
        <f t="shared" si="5"/>
        <v>2</v>
      </c>
      <c r="AD21" s="10">
        <f t="shared" si="5"/>
        <v>2</v>
      </c>
      <c r="AE21" s="6">
        <f t="shared" si="5"/>
        <v>0</v>
      </c>
      <c r="AF21" s="1">
        <f t="shared" si="5"/>
        <v>0</v>
      </c>
      <c r="AG21" s="1">
        <f t="shared" si="6"/>
        <v>0</v>
      </c>
      <c r="AH21" s="1">
        <f t="shared" si="6"/>
        <v>0</v>
      </c>
      <c r="AI21" s="1">
        <f t="shared" si="6"/>
        <v>0</v>
      </c>
      <c r="AJ21" s="1">
        <f t="shared" si="6"/>
        <v>0</v>
      </c>
      <c r="AK21" s="1">
        <f t="shared" si="6"/>
        <v>0</v>
      </c>
      <c r="AL21" s="1">
        <f t="shared" si="6"/>
        <v>0</v>
      </c>
      <c r="AM21" s="2">
        <f>SUM(AF21:AL21)</f>
        <v>0</v>
      </c>
    </row>
    <row r="22" spans="1:44" x14ac:dyDescent="0.25">
      <c r="A22" t="s">
        <v>16</v>
      </c>
      <c r="B22" s="17" t="s">
        <v>37</v>
      </c>
      <c r="C22" s="24" t="s">
        <v>43</v>
      </c>
      <c r="D22" s="10">
        <v>0</v>
      </c>
      <c r="E22" s="5">
        <v>2</v>
      </c>
      <c r="F22" s="10">
        <v>2</v>
      </c>
      <c r="G22" s="5">
        <v>2</v>
      </c>
      <c r="H22" s="10">
        <v>2</v>
      </c>
      <c r="I22" s="5">
        <v>2</v>
      </c>
      <c r="J22" s="10">
        <v>2</v>
      </c>
      <c r="K22" s="6"/>
      <c r="L22" s="1">
        <v>0</v>
      </c>
      <c r="M22" s="1">
        <v>0</v>
      </c>
      <c r="N22" s="1">
        <v>0</v>
      </c>
      <c r="O22" s="11">
        <v>0</v>
      </c>
      <c r="P22" s="11">
        <v>0</v>
      </c>
      <c r="Q22" s="11">
        <v>0</v>
      </c>
      <c r="R22" s="11">
        <v>0</v>
      </c>
      <c r="S22" s="2">
        <f>SUM(L22:R22)</f>
        <v>0</v>
      </c>
      <c r="U22" t="s">
        <v>16</v>
      </c>
      <c r="V22" s="17" t="s">
        <v>37</v>
      </c>
      <c r="W22" s="35" t="str">
        <f t="shared" si="8"/>
        <v>POT</v>
      </c>
      <c r="X22" s="10">
        <f t="shared" si="9"/>
        <v>0</v>
      </c>
      <c r="Y22" s="10">
        <f t="shared" si="5"/>
        <v>2</v>
      </c>
      <c r="Z22" s="10">
        <f t="shared" si="5"/>
        <v>2</v>
      </c>
      <c r="AA22" s="10">
        <f t="shared" si="5"/>
        <v>2</v>
      </c>
      <c r="AB22" s="10">
        <f t="shared" si="5"/>
        <v>2</v>
      </c>
      <c r="AC22" s="10">
        <f t="shared" si="5"/>
        <v>2</v>
      </c>
      <c r="AD22" s="10">
        <f t="shared" si="5"/>
        <v>2</v>
      </c>
      <c r="AE22" s="6">
        <f t="shared" si="5"/>
        <v>0</v>
      </c>
      <c r="AF22" s="1">
        <f t="shared" si="5"/>
        <v>0</v>
      </c>
      <c r="AG22" s="1">
        <f t="shared" si="6"/>
        <v>0</v>
      </c>
      <c r="AH22" s="1">
        <f t="shared" si="6"/>
        <v>0</v>
      </c>
      <c r="AI22" s="1">
        <f t="shared" si="6"/>
        <v>0</v>
      </c>
      <c r="AJ22" s="1">
        <f t="shared" si="6"/>
        <v>0</v>
      </c>
      <c r="AK22" s="1">
        <f t="shared" si="6"/>
        <v>0</v>
      </c>
      <c r="AL22" s="1">
        <f t="shared" si="6"/>
        <v>0</v>
      </c>
      <c r="AM22" s="2">
        <f>SUM(AF22:AL22)</f>
        <v>0</v>
      </c>
    </row>
    <row r="23" spans="1:44" x14ac:dyDescent="0.25">
      <c r="A23" t="s">
        <v>17</v>
      </c>
      <c r="B23" s="17" t="s">
        <v>45</v>
      </c>
      <c r="C23" s="22" t="s">
        <v>42</v>
      </c>
      <c r="D23" s="10">
        <v>0</v>
      </c>
      <c r="E23" s="5">
        <v>2</v>
      </c>
      <c r="F23" s="10">
        <v>2</v>
      </c>
      <c r="G23" s="5">
        <v>2</v>
      </c>
      <c r="H23" s="10">
        <v>2</v>
      </c>
      <c r="I23" s="5">
        <v>2</v>
      </c>
      <c r="J23" s="10">
        <v>2</v>
      </c>
      <c r="K23" s="6"/>
      <c r="L23" s="1">
        <v>0</v>
      </c>
      <c r="M23" s="1">
        <v>0</v>
      </c>
      <c r="N23" s="1">
        <v>0</v>
      </c>
      <c r="O23" s="11">
        <v>0</v>
      </c>
      <c r="P23" s="11">
        <v>0</v>
      </c>
      <c r="Q23" s="11">
        <v>0</v>
      </c>
      <c r="R23" s="11">
        <v>0</v>
      </c>
      <c r="S23" s="2">
        <f t="shared" si="7"/>
        <v>0</v>
      </c>
      <c r="U23" t="s">
        <v>17</v>
      </c>
      <c r="V23" s="17" t="s">
        <v>45</v>
      </c>
      <c r="W23" s="35" t="str">
        <f t="shared" si="8"/>
        <v>IMP</v>
      </c>
      <c r="X23" s="10">
        <f t="shared" si="9"/>
        <v>0</v>
      </c>
      <c r="Y23" s="10">
        <f t="shared" si="5"/>
        <v>2</v>
      </c>
      <c r="Z23" s="10">
        <f t="shared" si="5"/>
        <v>2</v>
      </c>
      <c r="AA23" s="10">
        <f t="shared" si="5"/>
        <v>2</v>
      </c>
      <c r="AB23" s="10">
        <f t="shared" si="5"/>
        <v>2</v>
      </c>
      <c r="AC23" s="10">
        <f t="shared" si="5"/>
        <v>2</v>
      </c>
      <c r="AD23" s="10">
        <f t="shared" si="5"/>
        <v>2</v>
      </c>
      <c r="AE23" s="6">
        <f t="shared" si="5"/>
        <v>0</v>
      </c>
      <c r="AF23" s="1">
        <f t="shared" si="5"/>
        <v>0</v>
      </c>
      <c r="AG23" s="1">
        <f t="shared" si="6"/>
        <v>0</v>
      </c>
      <c r="AH23" s="1">
        <f t="shared" si="6"/>
        <v>0</v>
      </c>
      <c r="AI23" s="1">
        <f t="shared" si="6"/>
        <v>0</v>
      </c>
      <c r="AJ23" s="1">
        <f t="shared" si="6"/>
        <v>0</v>
      </c>
      <c r="AK23" s="1">
        <f t="shared" si="6"/>
        <v>0</v>
      </c>
      <c r="AL23" s="1">
        <f t="shared" si="6"/>
        <v>0</v>
      </c>
      <c r="AM23" s="2">
        <f t="shared" ref="AM23:AM29" si="11">SUM(AF23:AL23)</f>
        <v>0</v>
      </c>
      <c r="AO23" t="s">
        <v>40</v>
      </c>
      <c r="AP23" t="s">
        <v>41</v>
      </c>
      <c r="AQ23" t="s">
        <v>121</v>
      </c>
      <c r="AR23" t="s">
        <v>122</v>
      </c>
    </row>
    <row r="24" spans="1:44" x14ac:dyDescent="0.25">
      <c r="A24" t="s">
        <v>18</v>
      </c>
      <c r="B24" s="17" t="s">
        <v>45</v>
      </c>
      <c r="C24" s="22" t="s">
        <v>42</v>
      </c>
      <c r="D24" s="10">
        <v>0</v>
      </c>
      <c r="E24" s="5">
        <v>2</v>
      </c>
      <c r="F24" s="10">
        <v>2</v>
      </c>
      <c r="G24" s="5">
        <v>2</v>
      </c>
      <c r="H24" s="10">
        <v>2</v>
      </c>
      <c r="I24" s="5">
        <v>2</v>
      </c>
      <c r="J24" s="10">
        <v>2</v>
      </c>
      <c r="K24" s="6"/>
      <c r="L24" s="1">
        <v>0</v>
      </c>
      <c r="M24" s="1">
        <v>0</v>
      </c>
      <c r="N24" s="1">
        <v>0</v>
      </c>
      <c r="O24" s="11">
        <v>0</v>
      </c>
      <c r="P24" s="11">
        <v>0</v>
      </c>
      <c r="Q24" s="11">
        <v>0</v>
      </c>
      <c r="R24" s="11">
        <v>0</v>
      </c>
      <c r="S24" s="2">
        <f t="shared" si="7"/>
        <v>0</v>
      </c>
      <c r="U24" t="s">
        <v>18</v>
      </c>
      <c r="V24" s="17" t="s">
        <v>45</v>
      </c>
      <c r="W24" s="35" t="str">
        <f t="shared" si="8"/>
        <v>IMP</v>
      </c>
      <c r="X24" s="10">
        <f t="shared" si="9"/>
        <v>0</v>
      </c>
      <c r="Y24" s="10">
        <f t="shared" si="5"/>
        <v>2</v>
      </c>
      <c r="Z24" s="10">
        <f t="shared" si="5"/>
        <v>2</v>
      </c>
      <c r="AA24" s="10">
        <f t="shared" si="5"/>
        <v>2</v>
      </c>
      <c r="AB24" s="10">
        <f t="shared" si="5"/>
        <v>2</v>
      </c>
      <c r="AC24" s="10">
        <f t="shared" si="5"/>
        <v>2</v>
      </c>
      <c r="AD24" s="10">
        <f t="shared" si="5"/>
        <v>2</v>
      </c>
      <c r="AE24" s="6">
        <f t="shared" si="5"/>
        <v>0</v>
      </c>
      <c r="AF24" s="1">
        <f t="shared" si="5"/>
        <v>0</v>
      </c>
      <c r="AG24" s="1">
        <f t="shared" si="6"/>
        <v>0</v>
      </c>
      <c r="AH24" s="1">
        <f t="shared" si="6"/>
        <v>0</v>
      </c>
      <c r="AI24" s="1">
        <f t="shared" si="6"/>
        <v>0</v>
      </c>
      <c r="AJ24" s="1">
        <f t="shared" si="6"/>
        <v>0</v>
      </c>
      <c r="AK24" s="1">
        <f t="shared" si="6"/>
        <v>0</v>
      </c>
      <c r="AL24" s="1">
        <f t="shared" si="6"/>
        <v>0</v>
      </c>
      <c r="AM24" s="2">
        <f t="shared" si="11"/>
        <v>0</v>
      </c>
      <c r="AN24" s="27" t="s">
        <v>79</v>
      </c>
      <c r="AO24">
        <v>14</v>
      </c>
      <c r="AP24" s="15">
        <f>AO24/16</f>
        <v>0.875</v>
      </c>
      <c r="AQ24">
        <v>17</v>
      </c>
      <c r="AR24" s="28">
        <f>AQ24+AP24</f>
        <v>17.875</v>
      </c>
    </row>
    <row r="25" spans="1:44" x14ac:dyDescent="0.25">
      <c r="A25" t="s">
        <v>19</v>
      </c>
      <c r="B25" s="17" t="s">
        <v>77</v>
      </c>
      <c r="C25" s="23" t="s">
        <v>39</v>
      </c>
      <c r="D25" s="10">
        <v>0</v>
      </c>
      <c r="E25" s="5">
        <v>2</v>
      </c>
      <c r="F25" s="10">
        <v>7</v>
      </c>
      <c r="G25" s="5">
        <v>4</v>
      </c>
      <c r="H25" s="10">
        <v>3</v>
      </c>
      <c r="I25" s="5">
        <v>4</v>
      </c>
      <c r="J25" s="10">
        <v>2</v>
      </c>
      <c r="K25" s="6"/>
      <c r="L25" s="1">
        <v>0</v>
      </c>
      <c r="M25" s="1">
        <v>0</v>
      </c>
      <c r="N25" s="1">
        <v>16</v>
      </c>
      <c r="O25" s="11">
        <v>3.5</v>
      </c>
      <c r="P25" s="11">
        <v>2</v>
      </c>
      <c r="Q25" s="11">
        <v>5</v>
      </c>
      <c r="R25" s="11">
        <v>0</v>
      </c>
      <c r="S25" s="2">
        <f t="shared" si="7"/>
        <v>26.5</v>
      </c>
      <c r="U25" t="s">
        <v>19</v>
      </c>
      <c r="V25" s="17" t="s">
        <v>77</v>
      </c>
      <c r="W25" s="35" t="str">
        <f t="shared" si="8"/>
        <v>RAP</v>
      </c>
      <c r="X25" s="10">
        <f t="shared" si="9"/>
        <v>0</v>
      </c>
      <c r="Y25" s="10">
        <f t="shared" si="5"/>
        <v>2</v>
      </c>
      <c r="Z25" s="10">
        <f t="shared" si="5"/>
        <v>7</v>
      </c>
      <c r="AA25" s="10">
        <f t="shared" si="5"/>
        <v>4</v>
      </c>
      <c r="AB25" s="10">
        <f t="shared" si="5"/>
        <v>3</v>
      </c>
      <c r="AC25" s="10">
        <f>7+3/5</f>
        <v>7.6</v>
      </c>
      <c r="AD25" s="10">
        <f t="shared" si="5"/>
        <v>2</v>
      </c>
      <c r="AE25" s="6">
        <f t="shared" si="5"/>
        <v>0</v>
      </c>
      <c r="AF25" s="1">
        <f t="shared" si="5"/>
        <v>0</v>
      </c>
      <c r="AG25" s="1">
        <f t="shared" si="6"/>
        <v>0</v>
      </c>
      <c r="AH25" s="1">
        <f t="shared" si="6"/>
        <v>16</v>
      </c>
      <c r="AI25" s="1">
        <f t="shared" si="6"/>
        <v>3.5</v>
      </c>
      <c r="AJ25" s="1">
        <f t="shared" si="6"/>
        <v>2</v>
      </c>
      <c r="AK25" s="1">
        <f>Q25+$AO$24</f>
        <v>19</v>
      </c>
      <c r="AL25" s="1">
        <f t="shared" si="6"/>
        <v>0</v>
      </c>
      <c r="AM25" s="2">
        <f t="shared" si="11"/>
        <v>40.5</v>
      </c>
    </row>
    <row r="26" spans="1:44" x14ac:dyDescent="0.25">
      <c r="A26" t="s">
        <v>20</v>
      </c>
      <c r="B26" s="17" t="s">
        <v>77</v>
      </c>
      <c r="C26" s="23"/>
      <c r="D26" s="10">
        <v>0</v>
      </c>
      <c r="E26" s="5">
        <v>4</v>
      </c>
      <c r="F26" s="10">
        <v>6</v>
      </c>
      <c r="G26" s="5">
        <v>4</v>
      </c>
      <c r="H26" s="10">
        <v>4</v>
      </c>
      <c r="I26" s="5">
        <v>3</v>
      </c>
      <c r="J26" s="10">
        <v>2</v>
      </c>
      <c r="K26" s="6"/>
      <c r="L26" s="1">
        <v>0</v>
      </c>
      <c r="M26" s="1">
        <v>6</v>
      </c>
      <c r="N26" s="1">
        <v>12</v>
      </c>
      <c r="O26" s="11">
        <v>3.5</v>
      </c>
      <c r="P26" s="11">
        <v>4</v>
      </c>
      <c r="Q26" s="11">
        <v>2</v>
      </c>
      <c r="R26" s="11">
        <v>0</v>
      </c>
      <c r="S26" s="2">
        <f t="shared" si="7"/>
        <v>27.5</v>
      </c>
      <c r="U26" t="s">
        <v>19</v>
      </c>
      <c r="V26" s="17" t="s">
        <v>77</v>
      </c>
      <c r="W26" s="35">
        <f t="shared" si="8"/>
        <v>0</v>
      </c>
      <c r="X26" s="10">
        <f t="shared" si="9"/>
        <v>0</v>
      </c>
      <c r="Y26" s="10">
        <f t="shared" si="5"/>
        <v>4</v>
      </c>
      <c r="Z26" s="10">
        <f t="shared" si="5"/>
        <v>6</v>
      </c>
      <c r="AA26" s="10">
        <f t="shared" si="5"/>
        <v>4</v>
      </c>
      <c r="AB26" s="10">
        <f t="shared" si="5"/>
        <v>4</v>
      </c>
      <c r="AC26" s="10">
        <v>7</v>
      </c>
      <c r="AD26" s="10">
        <f t="shared" si="5"/>
        <v>2</v>
      </c>
      <c r="AE26" s="6">
        <f t="shared" si="5"/>
        <v>0</v>
      </c>
      <c r="AF26" s="1">
        <f t="shared" si="5"/>
        <v>0</v>
      </c>
      <c r="AG26" s="1">
        <f t="shared" si="6"/>
        <v>6</v>
      </c>
      <c r="AH26" s="1">
        <f t="shared" si="6"/>
        <v>12</v>
      </c>
      <c r="AI26" s="1">
        <f t="shared" si="6"/>
        <v>3.5</v>
      </c>
      <c r="AJ26" s="1">
        <f t="shared" si="6"/>
        <v>4</v>
      </c>
      <c r="AK26" s="1">
        <f t="shared" ref="AK26:AK27" si="12">Q26+$AO$24</f>
        <v>16</v>
      </c>
      <c r="AL26" s="1">
        <f t="shared" si="6"/>
        <v>0</v>
      </c>
      <c r="AM26" s="2">
        <f t="shared" si="11"/>
        <v>41.5</v>
      </c>
    </row>
    <row r="27" spans="1:44" x14ac:dyDescent="0.25">
      <c r="A27" t="s">
        <v>21</v>
      </c>
      <c r="B27" s="17" t="s">
        <v>77</v>
      </c>
      <c r="C27" s="23" t="s">
        <v>155</v>
      </c>
      <c r="D27" s="10">
        <v>0</v>
      </c>
      <c r="E27" s="5">
        <v>3</v>
      </c>
      <c r="F27" s="10">
        <v>6</v>
      </c>
      <c r="G27" s="5">
        <v>2</v>
      </c>
      <c r="H27" s="10">
        <v>3</v>
      </c>
      <c r="I27" s="5">
        <v>4</v>
      </c>
      <c r="J27" s="10">
        <v>2</v>
      </c>
      <c r="K27" s="6"/>
      <c r="L27" s="1">
        <v>0</v>
      </c>
      <c r="M27" s="1">
        <v>3</v>
      </c>
      <c r="N27" s="1">
        <v>12</v>
      </c>
      <c r="O27" s="11">
        <v>0</v>
      </c>
      <c r="P27" s="11">
        <v>2</v>
      </c>
      <c r="Q27" s="11">
        <v>5</v>
      </c>
      <c r="R27" s="11">
        <v>0</v>
      </c>
      <c r="S27" s="2">
        <f t="shared" si="7"/>
        <v>22</v>
      </c>
      <c r="U27" t="s">
        <v>20</v>
      </c>
      <c r="V27" s="17" t="s">
        <v>77</v>
      </c>
      <c r="W27" s="35" t="str">
        <f t="shared" si="8"/>
        <v>CAB</v>
      </c>
      <c r="X27" s="10">
        <f t="shared" si="9"/>
        <v>0</v>
      </c>
      <c r="Y27" s="10">
        <f t="shared" si="5"/>
        <v>3</v>
      </c>
      <c r="Z27" s="10">
        <f t="shared" si="5"/>
        <v>6</v>
      </c>
      <c r="AA27" s="10">
        <f t="shared" si="5"/>
        <v>2</v>
      </c>
      <c r="AB27" s="10">
        <f t="shared" si="5"/>
        <v>3</v>
      </c>
      <c r="AC27" s="10">
        <f>7+3/5</f>
        <v>7.6</v>
      </c>
      <c r="AD27" s="10">
        <f t="shared" si="5"/>
        <v>2</v>
      </c>
      <c r="AE27" s="6">
        <f t="shared" si="5"/>
        <v>0</v>
      </c>
      <c r="AF27" s="1">
        <f t="shared" si="5"/>
        <v>0</v>
      </c>
      <c r="AG27" s="1">
        <f t="shared" si="6"/>
        <v>3</v>
      </c>
      <c r="AH27" s="1">
        <f t="shared" si="6"/>
        <v>12</v>
      </c>
      <c r="AI27" s="1">
        <f t="shared" si="6"/>
        <v>0</v>
      </c>
      <c r="AJ27" s="1">
        <f t="shared" si="6"/>
        <v>2</v>
      </c>
      <c r="AK27" s="1">
        <f t="shared" si="12"/>
        <v>19</v>
      </c>
      <c r="AL27" s="1">
        <f t="shared" si="6"/>
        <v>0</v>
      </c>
      <c r="AM27" s="2">
        <f t="shared" si="11"/>
        <v>36</v>
      </c>
    </row>
    <row r="28" spans="1:44" x14ac:dyDescent="0.25">
      <c r="A28" t="s">
        <v>59</v>
      </c>
      <c r="B28" s="17" t="s">
        <v>22</v>
      </c>
      <c r="C28" s="23" t="s">
        <v>39</v>
      </c>
      <c r="D28" s="10">
        <v>0</v>
      </c>
      <c r="E28" s="5">
        <v>2</v>
      </c>
      <c r="F28" s="10">
        <v>2</v>
      </c>
      <c r="G28" s="5">
        <v>2</v>
      </c>
      <c r="H28" s="10">
        <v>2</v>
      </c>
      <c r="I28" s="5">
        <v>2</v>
      </c>
      <c r="J28" s="10">
        <v>2</v>
      </c>
      <c r="K28" s="6"/>
      <c r="L28" s="1">
        <v>0</v>
      </c>
      <c r="M28" s="1">
        <v>0</v>
      </c>
      <c r="N28" s="1">
        <v>0</v>
      </c>
      <c r="O28" s="11">
        <v>0</v>
      </c>
      <c r="P28" s="11">
        <v>0</v>
      </c>
      <c r="Q28" s="11">
        <v>0</v>
      </c>
      <c r="R28" s="11">
        <v>0</v>
      </c>
      <c r="S28" s="2">
        <f t="shared" si="7"/>
        <v>0</v>
      </c>
      <c r="U28" t="s">
        <v>21</v>
      </c>
      <c r="V28" s="17" t="s">
        <v>22</v>
      </c>
      <c r="W28" s="35" t="str">
        <f t="shared" si="8"/>
        <v>RAP</v>
      </c>
      <c r="X28" s="10">
        <f t="shared" si="9"/>
        <v>0</v>
      </c>
      <c r="Y28" s="10">
        <f t="shared" si="5"/>
        <v>2</v>
      </c>
      <c r="Z28" s="10">
        <f t="shared" si="5"/>
        <v>2</v>
      </c>
      <c r="AA28" s="10">
        <f t="shared" si="5"/>
        <v>2</v>
      </c>
      <c r="AB28" s="10">
        <f t="shared" si="5"/>
        <v>2</v>
      </c>
      <c r="AC28" s="10">
        <f t="shared" si="5"/>
        <v>2</v>
      </c>
      <c r="AD28" s="10">
        <f t="shared" si="5"/>
        <v>2</v>
      </c>
      <c r="AE28" s="6">
        <f t="shared" si="5"/>
        <v>0</v>
      </c>
      <c r="AF28" s="1">
        <f t="shared" si="5"/>
        <v>0</v>
      </c>
      <c r="AG28" s="1">
        <f t="shared" si="6"/>
        <v>0</v>
      </c>
      <c r="AH28" s="1">
        <f t="shared" si="6"/>
        <v>0</v>
      </c>
      <c r="AI28" s="1">
        <f t="shared" si="6"/>
        <v>0</v>
      </c>
      <c r="AJ28" s="1">
        <f t="shared" si="6"/>
        <v>0</v>
      </c>
      <c r="AK28" s="1">
        <f t="shared" si="6"/>
        <v>0</v>
      </c>
      <c r="AL28" s="1">
        <f t="shared" si="6"/>
        <v>0</v>
      </c>
      <c r="AM28" s="2">
        <f t="shared" si="11"/>
        <v>0</v>
      </c>
    </row>
    <row r="29" spans="1:44" x14ac:dyDescent="0.25">
      <c r="A29" t="s">
        <v>23</v>
      </c>
      <c r="B29" s="17" t="s">
        <v>22</v>
      </c>
      <c r="C29" s="23" t="s">
        <v>39</v>
      </c>
      <c r="D29" s="10">
        <v>0</v>
      </c>
      <c r="E29" s="5">
        <v>2</v>
      </c>
      <c r="F29" s="10">
        <v>2</v>
      </c>
      <c r="G29" s="5">
        <v>2</v>
      </c>
      <c r="H29" s="10">
        <v>2</v>
      </c>
      <c r="I29" s="5">
        <v>2</v>
      </c>
      <c r="J29" s="10">
        <v>2</v>
      </c>
      <c r="K29" s="6"/>
      <c r="L29" s="1">
        <v>0</v>
      </c>
      <c r="M29" s="1">
        <v>0</v>
      </c>
      <c r="N29" s="1">
        <v>0</v>
      </c>
      <c r="O29" s="11">
        <v>0</v>
      </c>
      <c r="P29" s="11">
        <v>0</v>
      </c>
      <c r="Q29" s="11">
        <v>0</v>
      </c>
      <c r="R29" s="11">
        <v>0</v>
      </c>
      <c r="S29" s="2">
        <f t="shared" si="7"/>
        <v>0</v>
      </c>
      <c r="U29" t="s">
        <v>21</v>
      </c>
      <c r="V29" s="17" t="s">
        <v>22</v>
      </c>
      <c r="W29" s="35" t="str">
        <f t="shared" si="8"/>
        <v>RAP</v>
      </c>
      <c r="X29" s="10">
        <f t="shared" si="9"/>
        <v>0</v>
      </c>
      <c r="Y29" s="10">
        <f t="shared" si="5"/>
        <v>2</v>
      </c>
      <c r="Z29" s="10">
        <f t="shared" si="5"/>
        <v>2</v>
      </c>
      <c r="AA29" s="10">
        <f t="shared" si="5"/>
        <v>2</v>
      </c>
      <c r="AB29" s="10">
        <f t="shared" si="5"/>
        <v>2</v>
      </c>
      <c r="AC29" s="10">
        <f t="shared" si="5"/>
        <v>2</v>
      </c>
      <c r="AD29" s="10">
        <f t="shared" si="5"/>
        <v>2</v>
      </c>
      <c r="AE29" s="6">
        <f t="shared" si="5"/>
        <v>0</v>
      </c>
      <c r="AF29" s="1">
        <f t="shared" si="5"/>
        <v>0</v>
      </c>
      <c r="AG29" s="1">
        <f t="shared" si="6"/>
        <v>0</v>
      </c>
      <c r="AH29" s="1">
        <f t="shared" si="6"/>
        <v>0</v>
      </c>
      <c r="AI29" s="1">
        <f t="shared" si="6"/>
        <v>0</v>
      </c>
      <c r="AJ29" s="1">
        <f t="shared" si="6"/>
        <v>0</v>
      </c>
      <c r="AK29" s="1">
        <f t="shared" si="6"/>
        <v>0</v>
      </c>
      <c r="AL29" s="1">
        <f t="shared" si="6"/>
        <v>0</v>
      </c>
      <c r="AM29" s="2">
        <f t="shared" si="11"/>
        <v>0</v>
      </c>
    </row>
    <row r="30" spans="1:44" x14ac:dyDescent="0.25">
      <c r="A30" t="s">
        <v>26</v>
      </c>
      <c r="B30" s="17" t="s">
        <v>25</v>
      </c>
      <c r="C30" s="23" t="s">
        <v>39</v>
      </c>
      <c r="D30" s="10">
        <v>0</v>
      </c>
      <c r="E30" s="5">
        <v>2</v>
      </c>
      <c r="F30" s="10">
        <v>2</v>
      </c>
      <c r="G30" s="5">
        <v>2</v>
      </c>
      <c r="H30" s="10">
        <v>2</v>
      </c>
      <c r="I30" s="5">
        <v>2</v>
      </c>
      <c r="J30" s="10">
        <v>2</v>
      </c>
      <c r="K30" s="6"/>
      <c r="L30" s="1">
        <v>0</v>
      </c>
      <c r="M30" s="1">
        <v>0</v>
      </c>
      <c r="N30" s="1">
        <v>0</v>
      </c>
      <c r="O30" s="11">
        <v>0</v>
      </c>
      <c r="P30" s="11">
        <v>0</v>
      </c>
      <c r="Q30" s="11">
        <v>0</v>
      </c>
      <c r="R30" s="11">
        <v>0</v>
      </c>
      <c r="S30" s="2">
        <f>SUM(L30:R30)</f>
        <v>0</v>
      </c>
      <c r="U30" t="s">
        <v>24</v>
      </c>
      <c r="V30" s="17" t="s">
        <v>25</v>
      </c>
      <c r="W30" s="35" t="str">
        <f t="shared" si="8"/>
        <v>RAP</v>
      </c>
      <c r="X30" s="10">
        <f t="shared" si="9"/>
        <v>0</v>
      </c>
      <c r="Y30" s="10">
        <f t="shared" si="5"/>
        <v>2</v>
      </c>
      <c r="Z30" s="10">
        <f t="shared" si="5"/>
        <v>2</v>
      </c>
      <c r="AA30" s="10">
        <f t="shared" si="5"/>
        <v>2</v>
      </c>
      <c r="AB30" s="10">
        <f t="shared" si="5"/>
        <v>2</v>
      </c>
      <c r="AC30" s="10">
        <f t="shared" si="5"/>
        <v>2</v>
      </c>
      <c r="AD30" s="10">
        <f t="shared" si="5"/>
        <v>2</v>
      </c>
      <c r="AE30" s="6">
        <f t="shared" si="5"/>
        <v>0</v>
      </c>
      <c r="AF30" s="1">
        <f t="shared" si="5"/>
        <v>0</v>
      </c>
      <c r="AG30" s="1">
        <f t="shared" si="6"/>
        <v>0</v>
      </c>
      <c r="AH30" s="1">
        <f t="shared" si="6"/>
        <v>0</v>
      </c>
      <c r="AI30" s="1">
        <f t="shared" si="6"/>
        <v>0</v>
      </c>
      <c r="AJ30" s="1">
        <f t="shared" si="6"/>
        <v>0</v>
      </c>
      <c r="AK30" s="1">
        <f t="shared" si="6"/>
        <v>0</v>
      </c>
      <c r="AL30" s="1">
        <f t="shared" si="6"/>
        <v>0</v>
      </c>
      <c r="AM30" s="2">
        <f>SUM(AF30:AL30)</f>
        <v>0</v>
      </c>
    </row>
    <row r="31" spans="1:44" x14ac:dyDescent="0.25">
      <c r="A31" t="s">
        <v>27</v>
      </c>
      <c r="B31" s="17" t="s">
        <v>25</v>
      </c>
      <c r="C31" s="23" t="s">
        <v>39</v>
      </c>
      <c r="D31" s="10">
        <v>0</v>
      </c>
      <c r="E31" s="5">
        <v>2</v>
      </c>
      <c r="F31" s="10">
        <v>2</v>
      </c>
      <c r="G31" s="5">
        <v>2</v>
      </c>
      <c r="H31" s="10">
        <v>2</v>
      </c>
      <c r="I31" s="5">
        <v>2</v>
      </c>
      <c r="J31" s="10">
        <v>2</v>
      </c>
      <c r="K31" s="6"/>
      <c r="L31" s="1">
        <v>0</v>
      </c>
      <c r="M31" s="1">
        <v>0</v>
      </c>
      <c r="N31" s="1">
        <v>0</v>
      </c>
      <c r="O31" s="11">
        <v>0</v>
      </c>
      <c r="P31" s="11">
        <v>0</v>
      </c>
      <c r="Q31" s="11">
        <v>0</v>
      </c>
      <c r="R31" s="11">
        <v>0</v>
      </c>
      <c r="S31" s="2">
        <f>SUM(L31:R31)</f>
        <v>0</v>
      </c>
      <c r="U31" t="s">
        <v>26</v>
      </c>
      <c r="V31" s="17" t="s">
        <v>25</v>
      </c>
      <c r="W31" s="35" t="str">
        <f t="shared" si="8"/>
        <v>RAP</v>
      </c>
      <c r="X31" s="10">
        <f t="shared" si="9"/>
        <v>0</v>
      </c>
      <c r="Y31" s="10">
        <f t="shared" si="5"/>
        <v>2</v>
      </c>
      <c r="Z31" s="10">
        <f t="shared" si="5"/>
        <v>2</v>
      </c>
      <c r="AA31" s="10">
        <f t="shared" si="5"/>
        <v>2</v>
      </c>
      <c r="AB31" s="10">
        <f t="shared" si="5"/>
        <v>2</v>
      </c>
      <c r="AC31" s="10">
        <f t="shared" si="5"/>
        <v>2</v>
      </c>
      <c r="AD31" s="10">
        <f t="shared" si="5"/>
        <v>2</v>
      </c>
      <c r="AE31" s="6">
        <f t="shared" si="5"/>
        <v>0</v>
      </c>
      <c r="AF31" s="1">
        <f t="shared" si="5"/>
        <v>0</v>
      </c>
      <c r="AG31" s="1">
        <f t="shared" si="6"/>
        <v>0</v>
      </c>
      <c r="AH31" s="1">
        <f t="shared" si="6"/>
        <v>0</v>
      </c>
      <c r="AI31" s="1">
        <f t="shared" si="6"/>
        <v>0</v>
      </c>
      <c r="AJ31" s="1">
        <f t="shared" si="6"/>
        <v>0</v>
      </c>
      <c r="AK31" s="1">
        <f t="shared" si="6"/>
        <v>0</v>
      </c>
      <c r="AL31" s="1">
        <f t="shared" si="6"/>
        <v>0</v>
      </c>
      <c r="AM31" s="2">
        <f>SUM(AF31:AL31)</f>
        <v>0</v>
      </c>
    </row>
    <row r="32" spans="1:44" x14ac:dyDescent="0.25">
      <c r="A32" t="s">
        <v>28</v>
      </c>
      <c r="B32" s="17" t="s">
        <v>25</v>
      </c>
      <c r="C32" s="24" t="s">
        <v>43</v>
      </c>
      <c r="D32" s="10">
        <v>0</v>
      </c>
      <c r="E32" s="5">
        <v>2</v>
      </c>
      <c r="F32" s="10">
        <v>2</v>
      </c>
      <c r="G32" s="5">
        <v>2</v>
      </c>
      <c r="H32" s="10">
        <v>2</v>
      </c>
      <c r="I32" s="5">
        <v>2</v>
      </c>
      <c r="J32" s="10">
        <v>2</v>
      </c>
      <c r="K32" s="6"/>
      <c r="L32" s="1">
        <v>0</v>
      </c>
      <c r="M32" s="1">
        <v>0</v>
      </c>
      <c r="N32" s="1">
        <v>0</v>
      </c>
      <c r="O32" s="11">
        <v>0</v>
      </c>
      <c r="P32" s="11">
        <v>0</v>
      </c>
      <c r="Q32" s="11">
        <v>0</v>
      </c>
      <c r="R32" s="11">
        <v>0</v>
      </c>
      <c r="S32" s="2">
        <f t="shared" ref="S32" si="13">SUM(L32:R32)</f>
        <v>0</v>
      </c>
      <c r="U32" t="s">
        <v>27</v>
      </c>
      <c r="V32" s="17" t="s">
        <v>25</v>
      </c>
      <c r="W32" s="35" t="str">
        <f t="shared" si="8"/>
        <v>POT</v>
      </c>
      <c r="X32" s="10">
        <f t="shared" si="9"/>
        <v>0</v>
      </c>
      <c r="Y32" s="10">
        <f t="shared" si="5"/>
        <v>2</v>
      </c>
      <c r="Z32" s="10">
        <f t="shared" si="5"/>
        <v>2</v>
      </c>
      <c r="AA32" s="10">
        <f t="shared" si="5"/>
        <v>2</v>
      </c>
      <c r="AB32" s="10">
        <f t="shared" si="5"/>
        <v>2</v>
      </c>
      <c r="AC32" s="10">
        <f t="shared" si="5"/>
        <v>2</v>
      </c>
      <c r="AD32" s="10">
        <f t="shared" si="5"/>
        <v>2</v>
      </c>
      <c r="AE32" s="6">
        <f t="shared" si="5"/>
        <v>0</v>
      </c>
      <c r="AF32" s="1">
        <f t="shared" si="5"/>
        <v>0</v>
      </c>
      <c r="AG32" s="1">
        <f t="shared" si="6"/>
        <v>0</v>
      </c>
      <c r="AH32" s="1">
        <f t="shared" si="6"/>
        <v>0</v>
      </c>
      <c r="AI32" s="1">
        <f t="shared" si="6"/>
        <v>0</v>
      </c>
      <c r="AJ32" s="1">
        <f t="shared" si="6"/>
        <v>0</v>
      </c>
      <c r="AK32" s="1">
        <f t="shared" si="6"/>
        <v>0</v>
      </c>
      <c r="AL32" s="1">
        <f t="shared" si="6"/>
        <v>0</v>
      </c>
      <c r="AM32" s="2">
        <f t="shared" ref="AM32" si="14">SUM(AF32:AL32)</f>
        <v>0</v>
      </c>
    </row>
    <row r="33" spans="1:44" x14ac:dyDescent="0.25">
      <c r="K33" s="13">
        <f>SUM(K35:K48)</f>
        <v>0</v>
      </c>
      <c r="AE33" s="13">
        <f>SUM(AE35:AE48)</f>
        <v>146355</v>
      </c>
    </row>
    <row r="34" spans="1:44" x14ac:dyDescent="0.25">
      <c r="A34" s="3" t="s">
        <v>1</v>
      </c>
      <c r="B34" s="3" t="s">
        <v>2</v>
      </c>
      <c r="C34" s="3" t="s">
        <v>3</v>
      </c>
      <c r="D34" s="3" t="s">
        <v>4</v>
      </c>
      <c r="E34" s="3" t="s">
        <v>5</v>
      </c>
      <c r="F34" s="3" t="s">
        <v>6</v>
      </c>
      <c r="G34" s="3" t="s">
        <v>7</v>
      </c>
      <c r="H34" s="3" t="s">
        <v>8</v>
      </c>
      <c r="I34" s="3" t="s">
        <v>9</v>
      </c>
      <c r="J34" s="3" t="s">
        <v>10</v>
      </c>
      <c r="K34" s="3" t="s">
        <v>11</v>
      </c>
      <c r="L34" s="3" t="s">
        <v>29</v>
      </c>
      <c r="M34" s="3" t="s">
        <v>30</v>
      </c>
      <c r="N34" s="3" t="s">
        <v>31</v>
      </c>
      <c r="O34" s="3" t="s">
        <v>32</v>
      </c>
      <c r="P34" s="3" t="s">
        <v>33</v>
      </c>
      <c r="Q34" s="3" t="s">
        <v>34</v>
      </c>
      <c r="R34" s="3" t="s">
        <v>35</v>
      </c>
      <c r="S34" s="3" t="s">
        <v>36</v>
      </c>
      <c r="U34" s="3" t="s">
        <v>1</v>
      </c>
      <c r="V34" s="3" t="s">
        <v>2</v>
      </c>
      <c r="W34" s="3" t="s">
        <v>3</v>
      </c>
      <c r="X34" s="3" t="s">
        <v>4</v>
      </c>
      <c r="Y34" s="3" t="s">
        <v>5</v>
      </c>
      <c r="Z34" s="3" t="s">
        <v>6</v>
      </c>
      <c r="AA34" s="3" t="s">
        <v>7</v>
      </c>
      <c r="AB34" s="3" t="s">
        <v>8</v>
      </c>
      <c r="AC34" s="3" t="s">
        <v>9</v>
      </c>
      <c r="AD34" s="3" t="s">
        <v>10</v>
      </c>
      <c r="AE34" s="3" t="s">
        <v>11</v>
      </c>
      <c r="AF34" s="3" t="s">
        <v>29</v>
      </c>
      <c r="AG34" s="3" t="s">
        <v>30</v>
      </c>
      <c r="AH34" s="3" t="s">
        <v>31</v>
      </c>
      <c r="AI34" s="3" t="s">
        <v>32</v>
      </c>
      <c r="AJ34" s="3" t="s">
        <v>33</v>
      </c>
      <c r="AK34" s="3" t="s">
        <v>34</v>
      </c>
      <c r="AL34" s="3" t="s">
        <v>35</v>
      </c>
      <c r="AM34" s="3" t="s">
        <v>36</v>
      </c>
    </row>
    <row r="35" spans="1:44" x14ac:dyDescent="0.25">
      <c r="A35" t="s">
        <v>12</v>
      </c>
      <c r="B35" s="17" t="s">
        <v>13</v>
      </c>
      <c r="C35" s="35" t="str">
        <f>W19</f>
        <v>IMP</v>
      </c>
      <c r="D35" s="10">
        <f t="shared" ref="D35:R41" si="15">X19</f>
        <v>2</v>
      </c>
      <c r="E35" s="10">
        <f t="shared" si="15"/>
        <v>2</v>
      </c>
      <c r="F35" s="10">
        <f t="shared" si="15"/>
        <v>0</v>
      </c>
      <c r="G35" s="10">
        <f t="shared" si="15"/>
        <v>0</v>
      </c>
      <c r="H35" s="10">
        <f t="shared" si="15"/>
        <v>0</v>
      </c>
      <c r="I35" s="10">
        <f t="shared" si="15"/>
        <v>0</v>
      </c>
      <c r="J35" s="10">
        <f t="shared" si="15"/>
        <v>2</v>
      </c>
      <c r="K35" s="6">
        <f t="shared" si="15"/>
        <v>0</v>
      </c>
      <c r="L35" s="1">
        <f t="shared" si="15"/>
        <v>0</v>
      </c>
      <c r="M35" s="1">
        <f t="shared" si="15"/>
        <v>0</v>
      </c>
      <c r="N35" s="1">
        <f t="shared" si="15"/>
        <v>0</v>
      </c>
      <c r="O35" s="1">
        <f t="shared" si="15"/>
        <v>0</v>
      </c>
      <c r="P35" s="1">
        <f t="shared" si="15"/>
        <v>0</v>
      </c>
      <c r="Q35" s="1">
        <f t="shared" si="15"/>
        <v>0</v>
      </c>
      <c r="R35" s="1">
        <f t="shared" si="15"/>
        <v>0</v>
      </c>
      <c r="S35" s="2">
        <f>SUM(L35:R35)</f>
        <v>0</v>
      </c>
      <c r="U35" t="s">
        <v>12</v>
      </c>
      <c r="V35" s="17" t="s">
        <v>13</v>
      </c>
      <c r="W35" s="35" t="str">
        <f>C35</f>
        <v>IMP</v>
      </c>
      <c r="X35" s="10">
        <f>D35</f>
        <v>2</v>
      </c>
      <c r="Y35" s="10">
        <f t="shared" ref="Y35:AF48" si="16">E35</f>
        <v>2</v>
      </c>
      <c r="Z35" s="10">
        <f t="shared" si="16"/>
        <v>0</v>
      </c>
      <c r="AA35" s="10">
        <f t="shared" si="16"/>
        <v>0</v>
      </c>
      <c r="AB35" s="10">
        <f t="shared" si="16"/>
        <v>0</v>
      </c>
      <c r="AC35" s="10">
        <f t="shared" si="16"/>
        <v>0</v>
      </c>
      <c r="AD35" s="10">
        <f t="shared" si="16"/>
        <v>2</v>
      </c>
      <c r="AE35" s="6">
        <f>K35</f>
        <v>0</v>
      </c>
      <c r="AF35" s="1">
        <f>L35</f>
        <v>0</v>
      </c>
      <c r="AG35" s="1">
        <f t="shared" ref="AG35:AL48" si="17">M35</f>
        <v>0</v>
      </c>
      <c r="AH35" s="1">
        <f t="shared" si="17"/>
        <v>0</v>
      </c>
      <c r="AI35" s="1">
        <f t="shared" si="17"/>
        <v>0</v>
      </c>
      <c r="AJ35" s="1">
        <f t="shared" si="17"/>
        <v>0</v>
      </c>
      <c r="AK35" s="1">
        <f t="shared" si="17"/>
        <v>0</v>
      </c>
      <c r="AL35" s="1">
        <f t="shared" si="17"/>
        <v>0</v>
      </c>
      <c r="AM35" s="2">
        <f>SUM(AF35:AL35)</f>
        <v>0</v>
      </c>
    </row>
    <row r="36" spans="1:44" x14ac:dyDescent="0.25">
      <c r="A36" t="s">
        <v>14</v>
      </c>
      <c r="B36" s="17" t="s">
        <v>46</v>
      </c>
      <c r="C36" s="35" t="str">
        <f t="shared" ref="C36:C48" si="18">W20</f>
        <v>IMP</v>
      </c>
      <c r="D36" s="10">
        <f t="shared" si="15"/>
        <v>0</v>
      </c>
      <c r="E36" s="10">
        <f t="shared" si="15"/>
        <v>2</v>
      </c>
      <c r="F36" s="10">
        <f t="shared" si="15"/>
        <v>2</v>
      </c>
      <c r="G36" s="10">
        <f t="shared" si="15"/>
        <v>2</v>
      </c>
      <c r="H36" s="10">
        <f t="shared" si="15"/>
        <v>2</v>
      </c>
      <c r="I36" s="10">
        <f t="shared" si="15"/>
        <v>2</v>
      </c>
      <c r="J36" s="10">
        <f t="shared" si="15"/>
        <v>2</v>
      </c>
      <c r="K36" s="6">
        <f t="shared" si="15"/>
        <v>0</v>
      </c>
      <c r="L36" s="1">
        <f t="shared" si="15"/>
        <v>0</v>
      </c>
      <c r="M36" s="1">
        <f t="shared" si="15"/>
        <v>0</v>
      </c>
      <c r="N36" s="1">
        <f t="shared" si="15"/>
        <v>0</v>
      </c>
      <c r="O36" s="1">
        <f t="shared" si="15"/>
        <v>0</v>
      </c>
      <c r="P36" s="1">
        <f t="shared" si="15"/>
        <v>0</v>
      </c>
      <c r="Q36" s="1">
        <f t="shared" si="15"/>
        <v>0</v>
      </c>
      <c r="R36" s="1">
        <f t="shared" si="15"/>
        <v>0</v>
      </c>
      <c r="S36" s="2">
        <f t="shared" ref="S36" si="19">SUM(L36:R36)</f>
        <v>0</v>
      </c>
      <c r="U36" t="s">
        <v>14</v>
      </c>
      <c r="V36" s="17" t="s">
        <v>46</v>
      </c>
      <c r="W36" s="35" t="str">
        <f t="shared" ref="W36:W48" si="20">C36</f>
        <v>IMP</v>
      </c>
      <c r="X36" s="10">
        <f t="shared" ref="X36:X48" si="21">D36</f>
        <v>0</v>
      </c>
      <c r="Y36" s="10">
        <f t="shared" si="16"/>
        <v>2</v>
      </c>
      <c r="Z36" s="10">
        <f t="shared" si="16"/>
        <v>2</v>
      </c>
      <c r="AA36" s="10">
        <f t="shared" si="16"/>
        <v>2</v>
      </c>
      <c r="AB36" s="10">
        <f t="shared" si="16"/>
        <v>2</v>
      </c>
      <c r="AC36" s="10">
        <f t="shared" si="16"/>
        <v>2</v>
      </c>
      <c r="AD36" s="10">
        <f t="shared" si="16"/>
        <v>2</v>
      </c>
      <c r="AE36" s="6">
        <f t="shared" si="16"/>
        <v>0</v>
      </c>
      <c r="AF36" s="1">
        <f t="shared" si="16"/>
        <v>0</v>
      </c>
      <c r="AG36" s="1">
        <f t="shared" si="17"/>
        <v>0</v>
      </c>
      <c r="AH36" s="1">
        <f t="shared" si="17"/>
        <v>0</v>
      </c>
      <c r="AI36" s="1">
        <f t="shared" si="17"/>
        <v>0</v>
      </c>
      <c r="AJ36" s="1">
        <f t="shared" si="17"/>
        <v>0</v>
      </c>
      <c r="AK36" s="1">
        <f t="shared" si="17"/>
        <v>0</v>
      </c>
      <c r="AL36" s="1">
        <f t="shared" si="17"/>
        <v>0</v>
      </c>
      <c r="AM36" s="2">
        <f t="shared" ref="AM36" si="22">SUM(AF36:AL36)</f>
        <v>0</v>
      </c>
    </row>
    <row r="37" spans="1:44" x14ac:dyDescent="0.25">
      <c r="A37" t="s">
        <v>15</v>
      </c>
      <c r="B37" s="17" t="s">
        <v>46</v>
      </c>
      <c r="C37" s="35" t="str">
        <f t="shared" si="18"/>
        <v>IMP</v>
      </c>
      <c r="D37" s="10">
        <f t="shared" si="15"/>
        <v>0</v>
      </c>
      <c r="E37" s="10">
        <f t="shared" si="15"/>
        <v>2</v>
      </c>
      <c r="F37" s="10">
        <f t="shared" si="15"/>
        <v>2</v>
      </c>
      <c r="G37" s="10">
        <f t="shared" si="15"/>
        <v>2</v>
      </c>
      <c r="H37" s="10">
        <f t="shared" si="15"/>
        <v>2</v>
      </c>
      <c r="I37" s="10">
        <f t="shared" si="15"/>
        <v>2</v>
      </c>
      <c r="J37" s="10">
        <f t="shared" si="15"/>
        <v>2</v>
      </c>
      <c r="K37" s="6">
        <f t="shared" si="15"/>
        <v>0</v>
      </c>
      <c r="L37" s="1">
        <f t="shared" si="15"/>
        <v>0</v>
      </c>
      <c r="M37" s="1">
        <f t="shared" si="15"/>
        <v>0</v>
      </c>
      <c r="N37" s="1">
        <f t="shared" si="15"/>
        <v>0</v>
      </c>
      <c r="O37" s="1">
        <f t="shared" si="15"/>
        <v>0</v>
      </c>
      <c r="P37" s="1">
        <f t="shared" si="15"/>
        <v>0</v>
      </c>
      <c r="Q37" s="1">
        <f t="shared" si="15"/>
        <v>0</v>
      </c>
      <c r="R37" s="1">
        <f t="shared" si="15"/>
        <v>0</v>
      </c>
      <c r="S37" s="2">
        <f>SUM(L37:R37)</f>
        <v>0</v>
      </c>
      <c r="U37" t="s">
        <v>15</v>
      </c>
      <c r="V37" s="17" t="s">
        <v>46</v>
      </c>
      <c r="W37" s="35" t="str">
        <f t="shared" si="20"/>
        <v>IMP</v>
      </c>
      <c r="X37" s="10">
        <f t="shared" si="21"/>
        <v>0</v>
      </c>
      <c r="Y37" s="10">
        <f t="shared" si="16"/>
        <v>2</v>
      </c>
      <c r="Z37" s="10">
        <f t="shared" si="16"/>
        <v>2</v>
      </c>
      <c r="AA37" s="10">
        <f t="shared" si="16"/>
        <v>2</v>
      </c>
      <c r="AB37" s="10">
        <f t="shared" si="16"/>
        <v>2</v>
      </c>
      <c r="AC37" s="10">
        <f t="shared" si="16"/>
        <v>2</v>
      </c>
      <c r="AD37" s="10">
        <f t="shared" si="16"/>
        <v>2</v>
      </c>
      <c r="AE37" s="6">
        <f t="shared" si="16"/>
        <v>0</v>
      </c>
      <c r="AF37" s="1">
        <f t="shared" si="16"/>
        <v>0</v>
      </c>
      <c r="AG37" s="1">
        <f t="shared" si="17"/>
        <v>0</v>
      </c>
      <c r="AH37" s="1">
        <f t="shared" si="17"/>
        <v>0</v>
      </c>
      <c r="AI37" s="1">
        <f t="shared" si="17"/>
        <v>0</v>
      </c>
      <c r="AJ37" s="1">
        <f t="shared" si="17"/>
        <v>0</v>
      </c>
      <c r="AK37" s="1">
        <f t="shared" si="17"/>
        <v>0</v>
      </c>
      <c r="AL37" s="1">
        <f t="shared" si="17"/>
        <v>0</v>
      </c>
      <c r="AM37" s="2">
        <f>SUM(AF37:AL37)</f>
        <v>0</v>
      </c>
    </row>
    <row r="38" spans="1:44" x14ac:dyDescent="0.25">
      <c r="A38" t="s">
        <v>16</v>
      </c>
      <c r="B38" s="17" t="s">
        <v>37</v>
      </c>
      <c r="C38" s="35" t="str">
        <f t="shared" si="18"/>
        <v>POT</v>
      </c>
      <c r="D38" s="10">
        <f t="shared" ref="D38" si="23">X22</f>
        <v>0</v>
      </c>
      <c r="E38" s="10">
        <f t="shared" ref="E38" si="24">Y22</f>
        <v>2</v>
      </c>
      <c r="F38" s="10">
        <f t="shared" ref="F38" si="25">Z22</f>
        <v>2</v>
      </c>
      <c r="G38" s="10">
        <f t="shared" ref="G38" si="26">AA22</f>
        <v>2</v>
      </c>
      <c r="H38" s="10">
        <f t="shared" ref="H38" si="27">AB22</f>
        <v>2</v>
      </c>
      <c r="I38" s="10">
        <f t="shared" ref="I38" si="28">AC22</f>
        <v>2</v>
      </c>
      <c r="J38" s="10">
        <f t="shared" ref="J38" si="29">AD22</f>
        <v>2</v>
      </c>
      <c r="K38" s="6">
        <f t="shared" ref="K38" si="30">AE22</f>
        <v>0</v>
      </c>
      <c r="L38" s="1">
        <f t="shared" ref="L38" si="31">AF22</f>
        <v>0</v>
      </c>
      <c r="M38" s="1">
        <f t="shared" ref="M38" si="32">AG22</f>
        <v>0</v>
      </c>
      <c r="N38" s="1">
        <f t="shared" ref="N38" si="33">AH22</f>
        <v>0</v>
      </c>
      <c r="O38" s="1">
        <f t="shared" ref="O38" si="34">AI22</f>
        <v>0</v>
      </c>
      <c r="P38" s="1">
        <f t="shared" ref="P38" si="35">AJ22</f>
        <v>0</v>
      </c>
      <c r="Q38" s="1">
        <f t="shared" ref="Q38" si="36">AK22</f>
        <v>0</v>
      </c>
      <c r="R38" s="1">
        <f t="shared" ref="R38" si="37">AL22</f>
        <v>0</v>
      </c>
      <c r="S38" s="2">
        <f>SUM(L38:R38)</f>
        <v>0</v>
      </c>
      <c r="U38" t="s">
        <v>16</v>
      </c>
      <c r="V38" s="17" t="s">
        <v>37</v>
      </c>
      <c r="W38" s="35" t="str">
        <f t="shared" si="20"/>
        <v>POT</v>
      </c>
      <c r="X38" s="10">
        <f t="shared" ref="X38" si="38">D38</f>
        <v>0</v>
      </c>
      <c r="Y38" s="10">
        <f t="shared" ref="Y38" si="39">E38</f>
        <v>2</v>
      </c>
      <c r="Z38" s="10">
        <f t="shared" ref="Z38" si="40">F38</f>
        <v>2</v>
      </c>
      <c r="AA38" s="10">
        <f t="shared" ref="AA38" si="41">G38</f>
        <v>2</v>
      </c>
      <c r="AB38" s="10">
        <f t="shared" ref="AB38" si="42">H38</f>
        <v>2</v>
      </c>
      <c r="AC38" s="10">
        <f t="shared" ref="AC38" si="43">I38</f>
        <v>2</v>
      </c>
      <c r="AD38" s="10">
        <f t="shared" ref="AD38" si="44">J38</f>
        <v>2</v>
      </c>
      <c r="AE38" s="6">
        <f t="shared" ref="AE38" si="45">K38</f>
        <v>0</v>
      </c>
      <c r="AF38" s="1">
        <f t="shared" ref="AF38" si="46">L38</f>
        <v>0</v>
      </c>
      <c r="AG38" s="1">
        <f t="shared" ref="AG38" si="47">M38</f>
        <v>0</v>
      </c>
      <c r="AH38" s="1">
        <f t="shared" ref="AH38" si="48">N38</f>
        <v>0</v>
      </c>
      <c r="AI38" s="1">
        <f t="shared" ref="AI38" si="49">O38</f>
        <v>0</v>
      </c>
      <c r="AJ38" s="1">
        <f t="shared" ref="AJ38" si="50">P38</f>
        <v>0</v>
      </c>
      <c r="AK38" s="1">
        <f t="shared" ref="AK38" si="51">Q38</f>
        <v>0</v>
      </c>
      <c r="AL38" s="1">
        <f t="shared" ref="AL38" si="52">R38</f>
        <v>0</v>
      </c>
      <c r="AM38" s="2">
        <f>SUM(AF38:AL38)</f>
        <v>0</v>
      </c>
      <c r="AO38" t="s">
        <v>40</v>
      </c>
      <c r="AP38" t="s">
        <v>41</v>
      </c>
      <c r="AQ38" t="s">
        <v>121</v>
      </c>
      <c r="AR38" t="s">
        <v>122</v>
      </c>
    </row>
    <row r="39" spans="1:44" x14ac:dyDescent="0.25">
      <c r="A39" t="s">
        <v>17</v>
      </c>
      <c r="B39" s="17" t="s">
        <v>45</v>
      </c>
      <c r="C39" s="35" t="str">
        <f t="shared" si="18"/>
        <v>IMP</v>
      </c>
      <c r="D39" s="10">
        <f>X23</f>
        <v>0</v>
      </c>
      <c r="E39" s="10">
        <v>8</v>
      </c>
      <c r="F39" s="10">
        <v>5</v>
      </c>
      <c r="G39" s="10">
        <f>AA23</f>
        <v>2</v>
      </c>
      <c r="H39" s="10">
        <v>6</v>
      </c>
      <c r="I39" s="10">
        <v>2</v>
      </c>
      <c r="J39" s="10">
        <f t="shared" si="15"/>
        <v>2</v>
      </c>
      <c r="K39" s="6">
        <f t="shared" si="15"/>
        <v>0</v>
      </c>
      <c r="L39" s="1">
        <f t="shared" si="15"/>
        <v>0</v>
      </c>
      <c r="M39" s="1">
        <v>24</v>
      </c>
      <c r="N39" s="1">
        <v>9</v>
      </c>
      <c r="O39" s="1">
        <f>AI23</f>
        <v>0</v>
      </c>
      <c r="P39" s="1">
        <v>10</v>
      </c>
      <c r="Q39" s="1">
        <f t="shared" si="15"/>
        <v>0</v>
      </c>
      <c r="R39" s="1">
        <f t="shared" si="15"/>
        <v>0</v>
      </c>
      <c r="S39" s="2">
        <f t="shared" ref="S39:S45" si="53">SUM(L39:R39)</f>
        <v>43</v>
      </c>
      <c r="U39" t="s">
        <v>17</v>
      </c>
      <c r="V39" s="17" t="s">
        <v>45</v>
      </c>
      <c r="W39" s="35" t="str">
        <f t="shared" si="20"/>
        <v>IMP</v>
      </c>
      <c r="X39" s="10">
        <f t="shared" si="21"/>
        <v>0</v>
      </c>
      <c r="Y39" s="10">
        <f t="shared" si="16"/>
        <v>8</v>
      </c>
      <c r="Z39" s="10">
        <f>14+10/13</f>
        <v>14.76923076923077</v>
      </c>
      <c r="AA39" s="10">
        <f t="shared" si="16"/>
        <v>2</v>
      </c>
      <c r="AB39" s="10">
        <f t="shared" si="16"/>
        <v>6</v>
      </c>
      <c r="AC39" s="10">
        <f t="shared" si="16"/>
        <v>2</v>
      </c>
      <c r="AD39" s="10">
        <f t="shared" si="16"/>
        <v>2</v>
      </c>
      <c r="AE39" s="6">
        <f>(31000+375+145)</f>
        <v>31520</v>
      </c>
      <c r="AF39" s="1">
        <f t="shared" si="16"/>
        <v>0</v>
      </c>
      <c r="AG39" s="1">
        <f t="shared" si="17"/>
        <v>24</v>
      </c>
      <c r="AH39" s="1">
        <f t="shared" ref="AH39:AH43" si="54">N39+$AO$39</f>
        <v>78</v>
      </c>
      <c r="AI39" s="1">
        <f t="shared" si="17"/>
        <v>0</v>
      </c>
      <c r="AJ39" s="1">
        <f t="shared" si="17"/>
        <v>10</v>
      </c>
      <c r="AK39" s="1">
        <f t="shared" si="17"/>
        <v>0</v>
      </c>
      <c r="AL39" s="1">
        <f t="shared" si="17"/>
        <v>0</v>
      </c>
      <c r="AM39" s="2">
        <f t="shared" ref="AM39:AM45" si="55">SUM(AF39:AL39)</f>
        <v>112</v>
      </c>
      <c r="AN39" s="27" t="s">
        <v>98</v>
      </c>
      <c r="AO39">
        <f>81-12</f>
        <v>69</v>
      </c>
      <c r="AP39" s="15">
        <f>AO39/16</f>
        <v>4.3125</v>
      </c>
      <c r="AQ39" s="15">
        <f>AR24</f>
        <v>17.875</v>
      </c>
      <c r="AR39" s="28">
        <f>AQ39+AP39</f>
        <v>22.1875</v>
      </c>
    </row>
    <row r="40" spans="1:44" x14ac:dyDescent="0.25">
      <c r="A40" t="s">
        <v>18</v>
      </c>
      <c r="B40" s="17" t="s">
        <v>45</v>
      </c>
      <c r="C40" s="35" t="str">
        <f t="shared" si="18"/>
        <v>IMP</v>
      </c>
      <c r="D40" s="10">
        <f>X24</f>
        <v>0</v>
      </c>
      <c r="E40" s="10">
        <v>8</v>
      </c>
      <c r="F40" s="10">
        <v>5</v>
      </c>
      <c r="G40" s="10">
        <f>AA24</f>
        <v>2</v>
      </c>
      <c r="H40" s="10">
        <v>6</v>
      </c>
      <c r="I40" s="10">
        <v>2</v>
      </c>
      <c r="J40" s="10">
        <f t="shared" si="15"/>
        <v>2</v>
      </c>
      <c r="K40" s="6">
        <f t="shared" si="15"/>
        <v>0</v>
      </c>
      <c r="L40" s="1">
        <f t="shared" si="15"/>
        <v>0</v>
      </c>
      <c r="M40" s="1">
        <v>24</v>
      </c>
      <c r="N40" s="1">
        <v>9</v>
      </c>
      <c r="O40" s="1">
        <f>AI24</f>
        <v>0</v>
      </c>
      <c r="P40" s="1">
        <v>10</v>
      </c>
      <c r="Q40" s="1">
        <f t="shared" si="15"/>
        <v>0</v>
      </c>
      <c r="R40" s="1">
        <f t="shared" si="15"/>
        <v>0</v>
      </c>
      <c r="S40" s="2">
        <f t="shared" si="53"/>
        <v>43</v>
      </c>
      <c r="U40" t="s">
        <v>18</v>
      </c>
      <c r="V40" s="17" t="s">
        <v>45</v>
      </c>
      <c r="W40" s="35" t="str">
        <f t="shared" si="20"/>
        <v>IMP</v>
      </c>
      <c r="X40" s="10">
        <f t="shared" si="21"/>
        <v>0</v>
      </c>
      <c r="Y40" s="10">
        <f t="shared" si="16"/>
        <v>8</v>
      </c>
      <c r="Z40" s="10">
        <f>Z39</f>
        <v>14.76923076923077</v>
      </c>
      <c r="AA40" s="10">
        <f t="shared" si="16"/>
        <v>2</v>
      </c>
      <c r="AB40" s="10">
        <f t="shared" si="16"/>
        <v>6</v>
      </c>
      <c r="AC40" s="10">
        <f t="shared" si="16"/>
        <v>2</v>
      </c>
      <c r="AD40" s="10">
        <f t="shared" si="16"/>
        <v>2</v>
      </c>
      <c r="AE40" s="6">
        <f>AE39</f>
        <v>31520</v>
      </c>
      <c r="AF40" s="1">
        <f t="shared" si="16"/>
        <v>0</v>
      </c>
      <c r="AG40" s="1">
        <f t="shared" si="17"/>
        <v>24</v>
      </c>
      <c r="AH40" s="1">
        <f t="shared" si="54"/>
        <v>78</v>
      </c>
      <c r="AI40" s="1">
        <f t="shared" si="17"/>
        <v>0</v>
      </c>
      <c r="AJ40" s="1">
        <f t="shared" si="17"/>
        <v>10</v>
      </c>
      <c r="AK40" s="1">
        <f t="shared" si="17"/>
        <v>0</v>
      </c>
      <c r="AL40" s="1">
        <f t="shared" si="17"/>
        <v>0</v>
      </c>
      <c r="AM40" s="2">
        <f t="shared" si="55"/>
        <v>112</v>
      </c>
    </row>
    <row r="41" spans="1:44" x14ac:dyDescent="0.25">
      <c r="A41" t="s">
        <v>19</v>
      </c>
      <c r="B41" s="17" t="s">
        <v>77</v>
      </c>
      <c r="C41" s="35" t="str">
        <f t="shared" si="18"/>
        <v>RAP</v>
      </c>
      <c r="D41" s="10">
        <f>X25</f>
        <v>0</v>
      </c>
      <c r="E41" s="10">
        <f>Y25</f>
        <v>2</v>
      </c>
      <c r="F41" s="10">
        <f>Z25</f>
        <v>7</v>
      </c>
      <c r="G41" s="10">
        <f>AA25</f>
        <v>4</v>
      </c>
      <c r="H41" s="10">
        <f>AB25</f>
        <v>3</v>
      </c>
      <c r="I41" s="10">
        <f>AC25</f>
        <v>7.6</v>
      </c>
      <c r="J41" s="10">
        <f t="shared" si="15"/>
        <v>2</v>
      </c>
      <c r="K41" s="6">
        <f t="shared" si="15"/>
        <v>0</v>
      </c>
      <c r="L41" s="1">
        <f t="shared" si="15"/>
        <v>0</v>
      </c>
      <c r="M41" s="1">
        <f>AG25</f>
        <v>0</v>
      </c>
      <c r="N41" s="1">
        <f>AH25</f>
        <v>16</v>
      </c>
      <c r="O41" s="1">
        <f>AI25</f>
        <v>3.5</v>
      </c>
      <c r="P41" s="1">
        <f>AJ25</f>
        <v>2</v>
      </c>
      <c r="Q41" s="1">
        <f t="shared" si="15"/>
        <v>19</v>
      </c>
      <c r="R41" s="1">
        <f t="shared" si="15"/>
        <v>0</v>
      </c>
      <c r="S41" s="2">
        <f t="shared" si="53"/>
        <v>40.5</v>
      </c>
      <c r="U41" t="s">
        <v>19</v>
      </c>
      <c r="V41" s="17" t="s">
        <v>77</v>
      </c>
      <c r="W41" s="35" t="str">
        <f t="shared" si="20"/>
        <v>RAP</v>
      </c>
      <c r="X41" s="10">
        <f t="shared" si="21"/>
        <v>0</v>
      </c>
      <c r="Y41" s="10">
        <f t="shared" si="16"/>
        <v>2</v>
      </c>
      <c r="Z41" s="10">
        <f>15+4/15</f>
        <v>15.266666666666667</v>
      </c>
      <c r="AA41" s="10">
        <f t="shared" si="16"/>
        <v>4</v>
      </c>
      <c r="AB41" s="10">
        <f t="shared" si="16"/>
        <v>3</v>
      </c>
      <c r="AC41" s="10">
        <f t="shared" si="16"/>
        <v>7.6</v>
      </c>
      <c r="AD41" s="10">
        <f t="shared" si="16"/>
        <v>2</v>
      </c>
      <c r="AE41" s="6">
        <f>(28500+165)</f>
        <v>28665</v>
      </c>
      <c r="AF41" s="1">
        <f t="shared" si="16"/>
        <v>0</v>
      </c>
      <c r="AG41" s="1">
        <f t="shared" si="17"/>
        <v>0</v>
      </c>
      <c r="AH41" s="1">
        <f t="shared" si="54"/>
        <v>85</v>
      </c>
      <c r="AI41" s="1">
        <f t="shared" si="17"/>
        <v>3.5</v>
      </c>
      <c r="AJ41" s="1">
        <f t="shared" si="17"/>
        <v>2</v>
      </c>
      <c r="AK41" s="1">
        <f t="shared" si="17"/>
        <v>19</v>
      </c>
      <c r="AL41" s="1">
        <f t="shared" si="17"/>
        <v>0</v>
      </c>
      <c r="AM41" s="2">
        <f t="shared" si="55"/>
        <v>109.5</v>
      </c>
    </row>
    <row r="42" spans="1:44" x14ac:dyDescent="0.25">
      <c r="A42" t="s">
        <v>20</v>
      </c>
      <c r="B42" s="17" t="s">
        <v>77</v>
      </c>
      <c r="C42" s="35">
        <f t="shared" si="18"/>
        <v>0</v>
      </c>
      <c r="D42" s="10">
        <f t="shared" ref="D42:R48" si="56">X26</f>
        <v>0</v>
      </c>
      <c r="E42" s="10">
        <f t="shared" si="56"/>
        <v>4</v>
      </c>
      <c r="F42" s="10">
        <f t="shared" si="56"/>
        <v>6</v>
      </c>
      <c r="G42" s="10">
        <f t="shared" si="56"/>
        <v>4</v>
      </c>
      <c r="H42" s="10">
        <f t="shared" si="56"/>
        <v>4</v>
      </c>
      <c r="I42" s="10">
        <f t="shared" si="56"/>
        <v>7</v>
      </c>
      <c r="J42" s="10">
        <f t="shared" si="56"/>
        <v>2</v>
      </c>
      <c r="K42" s="6">
        <f t="shared" si="56"/>
        <v>0</v>
      </c>
      <c r="L42" s="1">
        <f t="shared" si="56"/>
        <v>0</v>
      </c>
      <c r="M42" s="1">
        <f t="shared" si="56"/>
        <v>6</v>
      </c>
      <c r="N42" s="1">
        <f t="shared" si="56"/>
        <v>12</v>
      </c>
      <c r="O42" s="1">
        <f t="shared" si="56"/>
        <v>3.5</v>
      </c>
      <c r="P42" s="1">
        <f t="shared" si="56"/>
        <v>4</v>
      </c>
      <c r="Q42" s="1">
        <f t="shared" si="56"/>
        <v>16</v>
      </c>
      <c r="R42" s="1">
        <f t="shared" si="56"/>
        <v>0</v>
      </c>
      <c r="S42" s="2">
        <f t="shared" si="53"/>
        <v>41.5</v>
      </c>
      <c r="U42" t="s">
        <v>19</v>
      </c>
      <c r="V42" s="17" t="s">
        <v>77</v>
      </c>
      <c r="W42" s="35">
        <f t="shared" si="20"/>
        <v>0</v>
      </c>
      <c r="X42" s="10">
        <f t="shared" si="21"/>
        <v>0</v>
      </c>
      <c r="Y42" s="10">
        <f t="shared" si="16"/>
        <v>4</v>
      </c>
      <c r="Z42" s="10">
        <v>15</v>
      </c>
      <c r="AA42" s="10">
        <f t="shared" si="16"/>
        <v>4</v>
      </c>
      <c r="AB42" s="10">
        <f t="shared" si="16"/>
        <v>4</v>
      </c>
      <c r="AC42" s="10">
        <f t="shared" si="16"/>
        <v>7</v>
      </c>
      <c r="AD42" s="10">
        <f t="shared" si="16"/>
        <v>2</v>
      </c>
      <c r="AE42" s="6">
        <f>(27000+325)</f>
        <v>27325</v>
      </c>
      <c r="AF42" s="1">
        <f t="shared" si="16"/>
        <v>0</v>
      </c>
      <c r="AG42" s="1">
        <f t="shared" si="17"/>
        <v>6</v>
      </c>
      <c r="AH42" s="1">
        <f t="shared" si="54"/>
        <v>81</v>
      </c>
      <c r="AI42" s="1">
        <f t="shared" si="17"/>
        <v>3.5</v>
      </c>
      <c r="AJ42" s="1">
        <f t="shared" si="17"/>
        <v>4</v>
      </c>
      <c r="AK42" s="1">
        <f t="shared" si="17"/>
        <v>16</v>
      </c>
      <c r="AL42" s="1">
        <f t="shared" si="17"/>
        <v>0</v>
      </c>
      <c r="AM42" s="2">
        <f t="shared" si="55"/>
        <v>110.5</v>
      </c>
    </row>
    <row r="43" spans="1:44" x14ac:dyDescent="0.25">
      <c r="A43" t="s">
        <v>21</v>
      </c>
      <c r="B43" s="17" t="s">
        <v>77</v>
      </c>
      <c r="C43" s="35" t="str">
        <f t="shared" si="18"/>
        <v>CAB</v>
      </c>
      <c r="D43" s="10">
        <f t="shared" si="56"/>
        <v>0</v>
      </c>
      <c r="E43" s="10">
        <f t="shared" si="56"/>
        <v>3</v>
      </c>
      <c r="F43" s="10">
        <f t="shared" si="56"/>
        <v>6</v>
      </c>
      <c r="G43" s="10">
        <f t="shared" si="56"/>
        <v>2</v>
      </c>
      <c r="H43" s="10">
        <f t="shared" si="56"/>
        <v>3</v>
      </c>
      <c r="I43" s="10">
        <f t="shared" si="56"/>
        <v>7.6</v>
      </c>
      <c r="J43" s="10">
        <f t="shared" si="56"/>
        <v>2</v>
      </c>
      <c r="K43" s="6">
        <f t="shared" si="56"/>
        <v>0</v>
      </c>
      <c r="L43" s="1">
        <f t="shared" si="56"/>
        <v>0</v>
      </c>
      <c r="M43" s="1">
        <f t="shared" si="56"/>
        <v>3</v>
      </c>
      <c r="N43" s="1">
        <f t="shared" si="56"/>
        <v>12</v>
      </c>
      <c r="O43" s="1">
        <f t="shared" si="56"/>
        <v>0</v>
      </c>
      <c r="P43" s="1">
        <f t="shared" si="56"/>
        <v>2</v>
      </c>
      <c r="Q43" s="1">
        <f t="shared" si="56"/>
        <v>19</v>
      </c>
      <c r="R43" s="1">
        <f t="shared" si="56"/>
        <v>0</v>
      </c>
      <c r="S43" s="2">
        <f t="shared" si="53"/>
        <v>36</v>
      </c>
      <c r="U43" t="s">
        <v>20</v>
      </c>
      <c r="V43" s="17" t="s">
        <v>77</v>
      </c>
      <c r="W43" s="35" t="str">
        <f t="shared" si="20"/>
        <v>CAB</v>
      </c>
      <c r="X43" s="10">
        <f t="shared" si="21"/>
        <v>0</v>
      </c>
      <c r="Y43" s="10">
        <f t="shared" si="16"/>
        <v>3</v>
      </c>
      <c r="Z43" s="10">
        <v>15</v>
      </c>
      <c r="AA43" s="10">
        <f t="shared" si="16"/>
        <v>2</v>
      </c>
      <c r="AB43" s="10">
        <f t="shared" si="16"/>
        <v>3</v>
      </c>
      <c r="AC43" s="10">
        <f t="shared" si="16"/>
        <v>7.6</v>
      </c>
      <c r="AD43" s="10">
        <f t="shared" si="16"/>
        <v>2</v>
      </c>
      <c r="AE43" s="6">
        <f>AE42</f>
        <v>27325</v>
      </c>
      <c r="AF43" s="1">
        <f t="shared" si="16"/>
        <v>0</v>
      </c>
      <c r="AG43" s="1">
        <f t="shared" si="17"/>
        <v>3</v>
      </c>
      <c r="AH43" s="1">
        <f t="shared" si="54"/>
        <v>81</v>
      </c>
      <c r="AI43" s="1">
        <f t="shared" si="17"/>
        <v>0</v>
      </c>
      <c r="AJ43" s="1">
        <f t="shared" si="17"/>
        <v>2</v>
      </c>
      <c r="AK43" s="1">
        <f t="shared" si="17"/>
        <v>19</v>
      </c>
      <c r="AL43" s="1">
        <f t="shared" si="17"/>
        <v>0</v>
      </c>
      <c r="AM43" s="2">
        <f t="shared" si="55"/>
        <v>105</v>
      </c>
    </row>
    <row r="44" spans="1:44" x14ac:dyDescent="0.25">
      <c r="A44" t="s">
        <v>59</v>
      </c>
      <c r="B44" s="17" t="s">
        <v>22</v>
      </c>
      <c r="C44" s="35" t="str">
        <f t="shared" si="18"/>
        <v>RAP</v>
      </c>
      <c r="D44" s="10">
        <f t="shared" si="56"/>
        <v>0</v>
      </c>
      <c r="E44" s="10">
        <f t="shared" si="56"/>
        <v>2</v>
      </c>
      <c r="F44" s="10">
        <f t="shared" si="56"/>
        <v>2</v>
      </c>
      <c r="G44" s="10">
        <f t="shared" si="56"/>
        <v>2</v>
      </c>
      <c r="H44" s="10">
        <f t="shared" si="56"/>
        <v>2</v>
      </c>
      <c r="I44" s="10">
        <f t="shared" si="56"/>
        <v>2</v>
      </c>
      <c r="J44" s="10">
        <v>2</v>
      </c>
      <c r="K44" s="6">
        <f t="shared" si="56"/>
        <v>0</v>
      </c>
      <c r="L44" s="1">
        <f t="shared" si="56"/>
        <v>0</v>
      </c>
      <c r="M44" s="1">
        <f t="shared" si="56"/>
        <v>0</v>
      </c>
      <c r="N44" s="1">
        <f t="shared" si="56"/>
        <v>0</v>
      </c>
      <c r="O44" s="1">
        <f t="shared" si="56"/>
        <v>0</v>
      </c>
      <c r="P44" s="1">
        <f t="shared" si="56"/>
        <v>0</v>
      </c>
      <c r="Q44" s="1">
        <f t="shared" si="56"/>
        <v>0</v>
      </c>
      <c r="R44" s="1">
        <v>0</v>
      </c>
      <c r="S44" s="2">
        <f t="shared" si="53"/>
        <v>0</v>
      </c>
      <c r="U44" t="s">
        <v>21</v>
      </c>
      <c r="V44" s="17" t="s">
        <v>22</v>
      </c>
      <c r="W44" s="35" t="str">
        <f t="shared" si="20"/>
        <v>RAP</v>
      </c>
      <c r="X44" s="10">
        <f t="shared" si="21"/>
        <v>0</v>
      </c>
      <c r="Y44" s="10">
        <f t="shared" si="16"/>
        <v>2</v>
      </c>
      <c r="Z44" s="10">
        <f t="shared" si="16"/>
        <v>2</v>
      </c>
      <c r="AA44" s="10">
        <f t="shared" si="16"/>
        <v>2</v>
      </c>
      <c r="AB44" s="10">
        <f t="shared" si="16"/>
        <v>2</v>
      </c>
      <c r="AC44" s="10">
        <f t="shared" si="16"/>
        <v>2</v>
      </c>
      <c r="AD44" s="10">
        <f t="shared" si="16"/>
        <v>2</v>
      </c>
      <c r="AE44" s="6">
        <f t="shared" si="16"/>
        <v>0</v>
      </c>
      <c r="AF44" s="1">
        <f t="shared" si="16"/>
        <v>0</v>
      </c>
      <c r="AG44" s="1">
        <f t="shared" si="17"/>
        <v>0</v>
      </c>
      <c r="AH44" s="1">
        <f t="shared" si="17"/>
        <v>0</v>
      </c>
      <c r="AI44" s="1">
        <f t="shared" si="17"/>
        <v>0</v>
      </c>
      <c r="AJ44" s="1">
        <f t="shared" si="17"/>
        <v>0</v>
      </c>
      <c r="AK44" s="1">
        <f t="shared" si="17"/>
        <v>0</v>
      </c>
      <c r="AL44" s="1">
        <f t="shared" si="17"/>
        <v>0</v>
      </c>
      <c r="AM44" s="2">
        <f t="shared" si="55"/>
        <v>0</v>
      </c>
    </row>
    <row r="45" spans="1:44" x14ac:dyDescent="0.25">
      <c r="A45" t="s">
        <v>23</v>
      </c>
      <c r="B45" s="17" t="s">
        <v>22</v>
      </c>
      <c r="C45" s="35" t="str">
        <f t="shared" si="18"/>
        <v>RAP</v>
      </c>
      <c r="D45" s="10">
        <f t="shared" si="56"/>
        <v>0</v>
      </c>
      <c r="E45" s="10">
        <f t="shared" si="56"/>
        <v>2</v>
      </c>
      <c r="F45" s="10">
        <f t="shared" si="56"/>
        <v>2</v>
      </c>
      <c r="G45" s="10">
        <f t="shared" si="56"/>
        <v>2</v>
      </c>
      <c r="H45" s="10">
        <f t="shared" si="56"/>
        <v>2</v>
      </c>
      <c r="I45" s="10">
        <f t="shared" si="56"/>
        <v>2</v>
      </c>
      <c r="J45" s="10">
        <v>2</v>
      </c>
      <c r="K45" s="6">
        <f t="shared" si="56"/>
        <v>0</v>
      </c>
      <c r="L45" s="1">
        <f t="shared" si="56"/>
        <v>0</v>
      </c>
      <c r="M45" s="1">
        <f t="shared" si="56"/>
        <v>0</v>
      </c>
      <c r="N45" s="1">
        <f t="shared" si="56"/>
        <v>0</v>
      </c>
      <c r="O45" s="1">
        <f t="shared" si="56"/>
        <v>0</v>
      </c>
      <c r="P45" s="1">
        <f t="shared" si="56"/>
        <v>0</v>
      </c>
      <c r="Q45" s="1">
        <f t="shared" si="56"/>
        <v>0</v>
      </c>
      <c r="R45" s="1">
        <v>0</v>
      </c>
      <c r="S45" s="2">
        <f t="shared" si="53"/>
        <v>0</v>
      </c>
      <c r="U45" t="s">
        <v>21</v>
      </c>
      <c r="V45" s="17" t="s">
        <v>22</v>
      </c>
      <c r="W45" s="35" t="str">
        <f t="shared" si="20"/>
        <v>RAP</v>
      </c>
      <c r="X45" s="10">
        <f t="shared" si="21"/>
        <v>0</v>
      </c>
      <c r="Y45" s="10">
        <f t="shared" si="16"/>
        <v>2</v>
      </c>
      <c r="Z45" s="10">
        <f t="shared" si="16"/>
        <v>2</v>
      </c>
      <c r="AA45" s="10">
        <f t="shared" si="16"/>
        <v>2</v>
      </c>
      <c r="AB45" s="10">
        <f t="shared" si="16"/>
        <v>2</v>
      </c>
      <c r="AC45" s="10">
        <f t="shared" si="16"/>
        <v>2</v>
      </c>
      <c r="AD45" s="10">
        <f t="shared" si="16"/>
        <v>2</v>
      </c>
      <c r="AE45" s="6">
        <f t="shared" si="16"/>
        <v>0</v>
      </c>
      <c r="AF45" s="1">
        <f t="shared" si="16"/>
        <v>0</v>
      </c>
      <c r="AG45" s="1">
        <f t="shared" si="17"/>
        <v>0</v>
      </c>
      <c r="AH45" s="1">
        <f t="shared" si="17"/>
        <v>0</v>
      </c>
      <c r="AI45" s="1">
        <f t="shared" si="17"/>
        <v>0</v>
      </c>
      <c r="AJ45" s="1">
        <f t="shared" si="17"/>
        <v>0</v>
      </c>
      <c r="AK45" s="1">
        <f t="shared" si="17"/>
        <v>0</v>
      </c>
      <c r="AL45" s="1">
        <f t="shared" si="17"/>
        <v>0</v>
      </c>
      <c r="AM45" s="2">
        <f t="shared" si="55"/>
        <v>0</v>
      </c>
    </row>
    <row r="46" spans="1:44" x14ac:dyDescent="0.25">
      <c r="A46" t="s">
        <v>26</v>
      </c>
      <c r="B46" s="17" t="s">
        <v>25</v>
      </c>
      <c r="C46" s="35" t="str">
        <f t="shared" si="18"/>
        <v>RAP</v>
      </c>
      <c r="D46" s="10">
        <f t="shared" si="56"/>
        <v>0</v>
      </c>
      <c r="E46" s="10">
        <f t="shared" si="56"/>
        <v>2</v>
      </c>
      <c r="F46" s="10">
        <f t="shared" si="56"/>
        <v>2</v>
      </c>
      <c r="G46" s="10">
        <f t="shared" si="56"/>
        <v>2</v>
      </c>
      <c r="H46" s="10">
        <f t="shared" si="56"/>
        <v>2</v>
      </c>
      <c r="I46" s="10">
        <f t="shared" si="56"/>
        <v>2</v>
      </c>
      <c r="J46" s="10">
        <f>AD30</f>
        <v>2</v>
      </c>
      <c r="K46" s="6">
        <f t="shared" si="56"/>
        <v>0</v>
      </c>
      <c r="L46" s="1">
        <f t="shared" si="56"/>
        <v>0</v>
      </c>
      <c r="M46" s="1">
        <f t="shared" si="56"/>
        <v>0</v>
      </c>
      <c r="N46" s="1">
        <f t="shared" si="56"/>
        <v>0</v>
      </c>
      <c r="O46" s="1">
        <f t="shared" si="56"/>
        <v>0</v>
      </c>
      <c r="P46" s="1">
        <f t="shared" si="56"/>
        <v>0</v>
      </c>
      <c r="Q46" s="1">
        <f t="shared" si="56"/>
        <v>0</v>
      </c>
      <c r="R46" s="1">
        <f>AL30</f>
        <v>0</v>
      </c>
      <c r="S46" s="2">
        <f>SUM(L46:R46)</f>
        <v>0</v>
      </c>
      <c r="U46" t="s">
        <v>24</v>
      </c>
      <c r="V46" s="17" t="s">
        <v>25</v>
      </c>
      <c r="W46" s="35" t="str">
        <f t="shared" si="20"/>
        <v>RAP</v>
      </c>
      <c r="X46" s="10">
        <f t="shared" si="21"/>
        <v>0</v>
      </c>
      <c r="Y46" s="10">
        <f t="shared" si="16"/>
        <v>2</v>
      </c>
      <c r="Z46" s="10">
        <f t="shared" si="16"/>
        <v>2</v>
      </c>
      <c r="AA46" s="10">
        <f t="shared" si="16"/>
        <v>2</v>
      </c>
      <c r="AB46" s="10">
        <f t="shared" si="16"/>
        <v>2</v>
      </c>
      <c r="AC46" s="10">
        <f t="shared" si="16"/>
        <v>2</v>
      </c>
      <c r="AD46" s="10">
        <f t="shared" si="16"/>
        <v>2</v>
      </c>
      <c r="AE46" s="6">
        <f t="shared" si="16"/>
        <v>0</v>
      </c>
      <c r="AF46" s="1">
        <f t="shared" si="16"/>
        <v>0</v>
      </c>
      <c r="AG46" s="1">
        <f t="shared" si="17"/>
        <v>0</v>
      </c>
      <c r="AH46" s="1">
        <f t="shared" si="17"/>
        <v>0</v>
      </c>
      <c r="AI46" s="1">
        <f t="shared" si="17"/>
        <v>0</v>
      </c>
      <c r="AJ46" s="1">
        <f t="shared" si="17"/>
        <v>0</v>
      </c>
      <c r="AK46" s="1">
        <f t="shared" si="17"/>
        <v>0</v>
      </c>
      <c r="AL46" s="1">
        <f t="shared" si="17"/>
        <v>0</v>
      </c>
      <c r="AM46" s="2">
        <f>SUM(AF46:AL46)</f>
        <v>0</v>
      </c>
    </row>
    <row r="47" spans="1:44" x14ac:dyDescent="0.25">
      <c r="A47" t="s">
        <v>27</v>
      </c>
      <c r="B47" s="17" t="s">
        <v>25</v>
      </c>
      <c r="C47" s="35" t="str">
        <f t="shared" si="18"/>
        <v>RAP</v>
      </c>
      <c r="D47" s="10">
        <f t="shared" si="56"/>
        <v>0</v>
      </c>
      <c r="E47" s="10">
        <f t="shared" si="56"/>
        <v>2</v>
      </c>
      <c r="F47" s="10">
        <f t="shared" si="56"/>
        <v>2</v>
      </c>
      <c r="G47" s="10">
        <f t="shared" si="56"/>
        <v>2</v>
      </c>
      <c r="H47" s="10">
        <f t="shared" si="56"/>
        <v>2</v>
      </c>
      <c r="I47" s="10">
        <f t="shared" si="56"/>
        <v>2</v>
      </c>
      <c r="J47" s="10">
        <f>AD31</f>
        <v>2</v>
      </c>
      <c r="K47" s="6">
        <f t="shared" si="56"/>
        <v>0</v>
      </c>
      <c r="L47" s="1">
        <f t="shared" si="56"/>
        <v>0</v>
      </c>
      <c r="M47" s="1">
        <f t="shared" si="56"/>
        <v>0</v>
      </c>
      <c r="N47" s="1">
        <f t="shared" si="56"/>
        <v>0</v>
      </c>
      <c r="O47" s="1">
        <f t="shared" si="56"/>
        <v>0</v>
      </c>
      <c r="P47" s="1">
        <f t="shared" si="56"/>
        <v>0</v>
      </c>
      <c r="Q47" s="1">
        <f t="shared" si="56"/>
        <v>0</v>
      </c>
      <c r="R47" s="1">
        <f>AL31</f>
        <v>0</v>
      </c>
      <c r="S47" s="2">
        <f>SUM(L47:R47)</f>
        <v>0</v>
      </c>
      <c r="U47" t="s">
        <v>26</v>
      </c>
      <c r="V47" s="17" t="s">
        <v>25</v>
      </c>
      <c r="W47" s="35" t="str">
        <f t="shared" si="20"/>
        <v>RAP</v>
      </c>
      <c r="X47" s="10">
        <f t="shared" si="21"/>
        <v>0</v>
      </c>
      <c r="Y47" s="10">
        <f t="shared" si="16"/>
        <v>2</v>
      </c>
      <c r="Z47" s="10">
        <f t="shared" si="16"/>
        <v>2</v>
      </c>
      <c r="AA47" s="10">
        <f t="shared" si="16"/>
        <v>2</v>
      </c>
      <c r="AB47" s="10">
        <f t="shared" si="16"/>
        <v>2</v>
      </c>
      <c r="AC47" s="10">
        <f t="shared" si="16"/>
        <v>2</v>
      </c>
      <c r="AD47" s="10">
        <f t="shared" si="16"/>
        <v>2</v>
      </c>
      <c r="AE47" s="6">
        <f t="shared" si="16"/>
        <v>0</v>
      </c>
      <c r="AF47" s="1">
        <f t="shared" si="16"/>
        <v>0</v>
      </c>
      <c r="AG47" s="1">
        <f t="shared" si="17"/>
        <v>0</v>
      </c>
      <c r="AH47" s="1">
        <f t="shared" si="17"/>
        <v>0</v>
      </c>
      <c r="AI47" s="1">
        <f t="shared" si="17"/>
        <v>0</v>
      </c>
      <c r="AJ47" s="1">
        <f t="shared" si="17"/>
        <v>0</v>
      </c>
      <c r="AK47" s="1">
        <f t="shared" si="17"/>
        <v>0</v>
      </c>
      <c r="AL47" s="1">
        <f t="shared" si="17"/>
        <v>0</v>
      </c>
      <c r="AM47" s="2">
        <f>SUM(AF47:AL47)</f>
        <v>0</v>
      </c>
    </row>
    <row r="48" spans="1:44" x14ac:dyDescent="0.25">
      <c r="A48" t="s">
        <v>28</v>
      </c>
      <c r="B48" s="17" t="s">
        <v>25</v>
      </c>
      <c r="C48" s="35" t="str">
        <f t="shared" si="18"/>
        <v>POT</v>
      </c>
      <c r="D48" s="10">
        <f t="shared" si="56"/>
        <v>0</v>
      </c>
      <c r="E48" s="10">
        <f t="shared" si="56"/>
        <v>2</v>
      </c>
      <c r="F48" s="10">
        <f t="shared" si="56"/>
        <v>2</v>
      </c>
      <c r="G48" s="10">
        <f t="shared" si="56"/>
        <v>2</v>
      </c>
      <c r="H48" s="10">
        <f t="shared" si="56"/>
        <v>2</v>
      </c>
      <c r="I48" s="10">
        <f t="shared" si="56"/>
        <v>2</v>
      </c>
      <c r="J48" s="10">
        <f>AD32</f>
        <v>2</v>
      </c>
      <c r="K48" s="6">
        <f t="shared" si="56"/>
        <v>0</v>
      </c>
      <c r="L48" s="1">
        <f t="shared" si="56"/>
        <v>0</v>
      </c>
      <c r="M48" s="1">
        <f t="shared" si="56"/>
        <v>0</v>
      </c>
      <c r="N48" s="1">
        <f t="shared" si="56"/>
        <v>0</v>
      </c>
      <c r="O48" s="1">
        <f t="shared" si="56"/>
        <v>0</v>
      </c>
      <c r="P48" s="1">
        <f t="shared" si="56"/>
        <v>0</v>
      </c>
      <c r="Q48" s="1">
        <f t="shared" si="56"/>
        <v>0</v>
      </c>
      <c r="R48" s="1">
        <f>AL32</f>
        <v>0</v>
      </c>
      <c r="S48" s="2">
        <f t="shared" ref="S48" si="57">SUM(L48:R48)</f>
        <v>0</v>
      </c>
      <c r="U48" t="s">
        <v>27</v>
      </c>
      <c r="V48" s="17" t="s">
        <v>25</v>
      </c>
      <c r="W48" s="35" t="str">
        <f t="shared" si="20"/>
        <v>POT</v>
      </c>
      <c r="X48" s="10">
        <f t="shared" si="21"/>
        <v>0</v>
      </c>
      <c r="Y48" s="10">
        <f t="shared" si="16"/>
        <v>2</v>
      </c>
      <c r="Z48" s="10">
        <f t="shared" si="16"/>
        <v>2</v>
      </c>
      <c r="AA48" s="10">
        <f t="shared" si="16"/>
        <v>2</v>
      </c>
      <c r="AB48" s="10">
        <f t="shared" si="16"/>
        <v>2</v>
      </c>
      <c r="AC48" s="10">
        <f t="shared" si="16"/>
        <v>2</v>
      </c>
      <c r="AD48" s="10">
        <f t="shared" si="16"/>
        <v>2</v>
      </c>
      <c r="AE48" s="6">
        <f t="shared" si="16"/>
        <v>0</v>
      </c>
      <c r="AF48" s="1">
        <f t="shared" si="16"/>
        <v>0</v>
      </c>
      <c r="AG48" s="1">
        <f t="shared" si="17"/>
        <v>0</v>
      </c>
      <c r="AH48" s="1">
        <f t="shared" si="17"/>
        <v>0</v>
      </c>
      <c r="AI48" s="1">
        <f t="shared" si="17"/>
        <v>0</v>
      </c>
      <c r="AJ48" s="1">
        <f t="shared" si="17"/>
        <v>0</v>
      </c>
      <c r="AK48" s="1">
        <f t="shared" si="17"/>
        <v>0</v>
      </c>
      <c r="AL48" s="1">
        <f t="shared" si="17"/>
        <v>0</v>
      </c>
      <c r="AM48" s="2">
        <f t="shared" ref="AM48" si="58">SUM(AF48:AL48)</f>
        <v>0</v>
      </c>
    </row>
    <row r="49" spans="1:44" x14ac:dyDescent="0.25">
      <c r="K49" s="13">
        <f>SUM(K51:K64)</f>
        <v>146355</v>
      </c>
      <c r="AE49" s="13">
        <f>SUM(AE51:AE64)</f>
        <v>286543.40000000002</v>
      </c>
    </row>
    <row r="50" spans="1:44" x14ac:dyDescent="0.25">
      <c r="A50" s="3" t="s">
        <v>1</v>
      </c>
      <c r="B50" s="3" t="s">
        <v>2</v>
      </c>
      <c r="C50" s="3" t="s">
        <v>3</v>
      </c>
      <c r="D50" s="3" t="s">
        <v>4</v>
      </c>
      <c r="E50" s="3" t="s">
        <v>5</v>
      </c>
      <c r="F50" s="3" t="s">
        <v>6</v>
      </c>
      <c r="G50" s="3" t="s">
        <v>7</v>
      </c>
      <c r="H50" s="3" t="s">
        <v>8</v>
      </c>
      <c r="I50" s="3" t="s">
        <v>9</v>
      </c>
      <c r="J50" s="3" t="s">
        <v>10</v>
      </c>
      <c r="K50" s="3" t="s">
        <v>11</v>
      </c>
      <c r="L50" s="3" t="s">
        <v>29</v>
      </c>
      <c r="M50" s="3" t="s">
        <v>30</v>
      </c>
      <c r="N50" s="3" t="s">
        <v>31</v>
      </c>
      <c r="O50" s="3" t="s">
        <v>32</v>
      </c>
      <c r="P50" s="3" t="s">
        <v>33</v>
      </c>
      <c r="Q50" s="3" t="s">
        <v>34</v>
      </c>
      <c r="R50" s="3" t="s">
        <v>35</v>
      </c>
      <c r="S50" s="3" t="s">
        <v>36</v>
      </c>
      <c r="U50" s="3" t="s">
        <v>1</v>
      </c>
      <c r="V50" s="3" t="s">
        <v>2</v>
      </c>
      <c r="W50" s="3" t="s">
        <v>3</v>
      </c>
      <c r="X50" s="3" t="s">
        <v>4</v>
      </c>
      <c r="Y50" s="3" t="s">
        <v>5</v>
      </c>
      <c r="Z50" s="3" t="s">
        <v>6</v>
      </c>
      <c r="AA50" s="3" t="s">
        <v>7</v>
      </c>
      <c r="AB50" s="3" t="s">
        <v>8</v>
      </c>
      <c r="AC50" s="3" t="s">
        <v>9</v>
      </c>
      <c r="AD50" s="3" t="s">
        <v>10</v>
      </c>
      <c r="AE50" s="3" t="s">
        <v>11</v>
      </c>
      <c r="AF50" s="3" t="s">
        <v>29</v>
      </c>
      <c r="AG50" s="3" t="s">
        <v>30</v>
      </c>
      <c r="AH50" s="3" t="s">
        <v>31</v>
      </c>
      <c r="AI50" s="3" t="s">
        <v>32</v>
      </c>
      <c r="AJ50" s="3" t="s">
        <v>33</v>
      </c>
      <c r="AK50" s="3" t="s">
        <v>34</v>
      </c>
      <c r="AL50" s="3" t="s">
        <v>35</v>
      </c>
      <c r="AM50" s="3" t="s">
        <v>36</v>
      </c>
    </row>
    <row r="51" spans="1:44" x14ac:dyDescent="0.25">
      <c r="A51" t="s">
        <v>12</v>
      </c>
      <c r="B51" s="17" t="s">
        <v>13</v>
      </c>
      <c r="C51" s="35" t="str">
        <f>W35</f>
        <v>IMP</v>
      </c>
      <c r="D51" s="10">
        <v>16</v>
      </c>
      <c r="E51" s="10">
        <v>3</v>
      </c>
      <c r="F51" s="10">
        <f>Z35</f>
        <v>0</v>
      </c>
      <c r="G51" s="10">
        <f>AA35</f>
        <v>0</v>
      </c>
      <c r="H51" s="10">
        <f>AB35</f>
        <v>0</v>
      </c>
      <c r="I51" s="10">
        <f>AC35</f>
        <v>0</v>
      </c>
      <c r="J51" s="10">
        <v>14</v>
      </c>
      <c r="K51" s="6">
        <f>AE35</f>
        <v>0</v>
      </c>
      <c r="L51" s="1">
        <v>51.5</v>
      </c>
      <c r="M51" s="1">
        <v>3</v>
      </c>
      <c r="N51" s="1">
        <f>AH35</f>
        <v>0</v>
      </c>
      <c r="O51" s="1">
        <f>AI35</f>
        <v>0</v>
      </c>
      <c r="P51" s="1">
        <f>AJ35</f>
        <v>0</v>
      </c>
      <c r="Q51" s="1">
        <f>AK35</f>
        <v>0</v>
      </c>
      <c r="R51" s="1">
        <v>16</v>
      </c>
      <c r="S51" s="2">
        <f>SUM(L51:R51)</f>
        <v>70.5</v>
      </c>
      <c r="U51" t="s">
        <v>12</v>
      </c>
      <c r="V51" s="17" t="s">
        <v>13</v>
      </c>
      <c r="W51" s="35" t="str">
        <f>C51</f>
        <v>IMP</v>
      </c>
      <c r="X51" s="10">
        <f>D51</f>
        <v>16</v>
      </c>
      <c r="Y51" s="10">
        <v>12</v>
      </c>
      <c r="Z51" s="10">
        <f t="shared" ref="Z51:AG64" si="59">F51</f>
        <v>0</v>
      </c>
      <c r="AA51" s="10">
        <f t="shared" si="59"/>
        <v>0</v>
      </c>
      <c r="AB51" s="10">
        <f t="shared" si="59"/>
        <v>0</v>
      </c>
      <c r="AC51" s="10">
        <f t="shared" si="59"/>
        <v>0</v>
      </c>
      <c r="AD51" s="10">
        <f t="shared" si="59"/>
        <v>14</v>
      </c>
      <c r="AE51" s="6">
        <f>(31720+3505)*1.04</f>
        <v>36634</v>
      </c>
      <c r="AF51" s="1">
        <f>L51</f>
        <v>51.5</v>
      </c>
      <c r="AG51" s="1">
        <f>M51+$AO$56</f>
        <v>56</v>
      </c>
      <c r="AH51" s="1">
        <f t="shared" ref="AH51:AL64" si="60">N51</f>
        <v>0</v>
      </c>
      <c r="AI51" s="1">
        <f t="shared" si="60"/>
        <v>0</v>
      </c>
      <c r="AJ51" s="1">
        <f t="shared" si="60"/>
        <v>0</v>
      </c>
      <c r="AK51" s="1">
        <f t="shared" si="60"/>
        <v>0</v>
      </c>
      <c r="AL51" s="1">
        <f t="shared" si="60"/>
        <v>16</v>
      </c>
      <c r="AM51" s="2">
        <f>SUM(AF51:AL51)</f>
        <v>123.5</v>
      </c>
    </row>
    <row r="52" spans="1:44" x14ac:dyDescent="0.25">
      <c r="A52" t="s">
        <v>14</v>
      </c>
      <c r="B52" s="17" t="s">
        <v>46</v>
      </c>
      <c r="C52" s="35" t="str">
        <f t="shared" ref="C52:C64" si="61">W36</f>
        <v>IMP</v>
      </c>
      <c r="D52" s="10">
        <f>X36</f>
        <v>0</v>
      </c>
      <c r="E52" s="10">
        <v>10.5</v>
      </c>
      <c r="F52" s="10">
        <f>Z36</f>
        <v>2</v>
      </c>
      <c r="G52" s="10">
        <v>15</v>
      </c>
      <c r="H52" s="10">
        <v>6</v>
      </c>
      <c r="I52" s="10">
        <f>AC36</f>
        <v>2</v>
      </c>
      <c r="J52" s="10">
        <v>2</v>
      </c>
      <c r="K52" s="6">
        <f>AE36</f>
        <v>0</v>
      </c>
      <c r="L52" s="1">
        <f>AF36</f>
        <v>0</v>
      </c>
      <c r="M52" s="1">
        <v>41</v>
      </c>
      <c r="N52" s="1">
        <f>AH36</f>
        <v>0</v>
      </c>
      <c r="O52" s="1">
        <v>55.5</v>
      </c>
      <c r="P52" s="1">
        <v>10</v>
      </c>
      <c r="Q52" s="1">
        <f>AK36</f>
        <v>0</v>
      </c>
      <c r="R52" s="1">
        <v>0</v>
      </c>
      <c r="S52" s="2">
        <f t="shared" ref="S52" si="62">SUM(L52:R52)</f>
        <v>106.5</v>
      </c>
      <c r="U52" t="s">
        <v>14</v>
      </c>
      <c r="V52" s="17" t="s">
        <v>46</v>
      </c>
      <c r="W52" s="35" t="str">
        <f t="shared" ref="W52:W64" si="63">C52</f>
        <v>IMP</v>
      </c>
      <c r="X52" s="10">
        <f t="shared" ref="X52:Y64" si="64">D52</f>
        <v>0</v>
      </c>
      <c r="Y52" s="10">
        <v>15</v>
      </c>
      <c r="Z52" s="10">
        <f t="shared" si="59"/>
        <v>2</v>
      </c>
      <c r="AA52" s="10">
        <f t="shared" si="59"/>
        <v>15</v>
      </c>
      <c r="AB52" s="10">
        <f t="shared" si="59"/>
        <v>6</v>
      </c>
      <c r="AC52" s="10">
        <f t="shared" si="59"/>
        <v>2</v>
      </c>
      <c r="AD52" s="10">
        <f t="shared" si="59"/>
        <v>2</v>
      </c>
      <c r="AE52" s="6">
        <f>(18090+13480)*1</f>
        <v>31570</v>
      </c>
      <c r="AF52" s="1">
        <f t="shared" si="59"/>
        <v>0</v>
      </c>
      <c r="AG52" s="1">
        <f t="shared" ref="AG52:AG59" si="65">M52+$AO$56</f>
        <v>94</v>
      </c>
      <c r="AH52" s="1">
        <f t="shared" si="60"/>
        <v>0</v>
      </c>
      <c r="AI52" s="1">
        <f t="shared" si="60"/>
        <v>55.5</v>
      </c>
      <c r="AJ52" s="1">
        <f t="shared" si="60"/>
        <v>10</v>
      </c>
      <c r="AK52" s="1">
        <f t="shared" si="60"/>
        <v>0</v>
      </c>
      <c r="AL52" s="1">
        <f t="shared" si="60"/>
        <v>0</v>
      </c>
      <c r="AM52" s="2">
        <f t="shared" ref="AM52" si="66">SUM(AF52:AL52)</f>
        <v>159.5</v>
      </c>
    </row>
    <row r="53" spans="1:44" x14ac:dyDescent="0.25">
      <c r="A53" t="s">
        <v>15</v>
      </c>
      <c r="B53" s="17" t="s">
        <v>46</v>
      </c>
      <c r="C53" s="35" t="str">
        <f t="shared" si="61"/>
        <v>IMP</v>
      </c>
      <c r="D53" s="10">
        <f>X37</f>
        <v>0</v>
      </c>
      <c r="E53" s="10">
        <v>10.5</v>
      </c>
      <c r="F53" s="10">
        <f>Z37</f>
        <v>2</v>
      </c>
      <c r="G53" s="10">
        <v>15</v>
      </c>
      <c r="H53" s="10">
        <v>6</v>
      </c>
      <c r="I53" s="10">
        <f>AC37</f>
        <v>2</v>
      </c>
      <c r="J53" s="10">
        <v>2</v>
      </c>
      <c r="K53" s="6">
        <f>AE37</f>
        <v>0</v>
      </c>
      <c r="L53" s="1">
        <f>AF37</f>
        <v>0</v>
      </c>
      <c r="M53" s="1">
        <v>41</v>
      </c>
      <c r="N53" s="1">
        <f>AH37</f>
        <v>0</v>
      </c>
      <c r="O53" s="1">
        <v>55.5</v>
      </c>
      <c r="P53" s="1">
        <v>10</v>
      </c>
      <c r="Q53" s="1">
        <f>AK37</f>
        <v>0</v>
      </c>
      <c r="R53" s="1">
        <v>0</v>
      </c>
      <c r="S53" s="2">
        <f>SUM(L53:R53)</f>
        <v>106.5</v>
      </c>
      <c r="U53" t="s">
        <v>15</v>
      </c>
      <c r="V53" s="17" t="s">
        <v>46</v>
      </c>
      <c r="W53" s="35" t="str">
        <f t="shared" si="63"/>
        <v>IMP</v>
      </c>
      <c r="X53" s="10">
        <f t="shared" si="64"/>
        <v>0</v>
      </c>
      <c r="Y53" s="10">
        <v>15</v>
      </c>
      <c r="Z53" s="10">
        <f t="shared" si="59"/>
        <v>2</v>
      </c>
      <c r="AA53" s="10">
        <f t="shared" si="59"/>
        <v>15</v>
      </c>
      <c r="AB53" s="10">
        <f t="shared" si="59"/>
        <v>6</v>
      </c>
      <c r="AC53" s="10">
        <f t="shared" si="59"/>
        <v>2</v>
      </c>
      <c r="AD53" s="10">
        <f t="shared" si="59"/>
        <v>2</v>
      </c>
      <c r="AE53" s="6">
        <f>AE52</f>
        <v>31570</v>
      </c>
      <c r="AF53" s="1">
        <f t="shared" si="59"/>
        <v>0</v>
      </c>
      <c r="AG53" s="1">
        <f t="shared" si="65"/>
        <v>94</v>
      </c>
      <c r="AH53" s="1">
        <f t="shared" si="60"/>
        <v>0</v>
      </c>
      <c r="AI53" s="1">
        <f t="shared" si="60"/>
        <v>55.5</v>
      </c>
      <c r="AJ53" s="1">
        <f t="shared" si="60"/>
        <v>10</v>
      </c>
      <c r="AK53" s="1">
        <f t="shared" si="60"/>
        <v>0</v>
      </c>
      <c r="AL53" s="1">
        <f t="shared" si="60"/>
        <v>0</v>
      </c>
      <c r="AM53" s="2">
        <f>SUM(AF53:AL53)</f>
        <v>159.5</v>
      </c>
    </row>
    <row r="54" spans="1:44" x14ac:dyDescent="0.25">
      <c r="A54" t="s">
        <v>16</v>
      </c>
      <c r="B54" s="17" t="s">
        <v>37</v>
      </c>
      <c r="C54" s="35" t="str">
        <f t="shared" si="61"/>
        <v>POT</v>
      </c>
      <c r="D54" s="10">
        <f t="shared" ref="D54:R64" si="67">X38</f>
        <v>0</v>
      </c>
      <c r="E54" s="10">
        <v>12.5</v>
      </c>
      <c r="F54" s="10">
        <v>7</v>
      </c>
      <c r="G54" s="10">
        <f t="shared" si="67"/>
        <v>2</v>
      </c>
      <c r="H54" s="10">
        <v>6</v>
      </c>
      <c r="I54" s="10">
        <f t="shared" si="67"/>
        <v>2</v>
      </c>
      <c r="J54" s="10">
        <v>14</v>
      </c>
      <c r="K54" s="6">
        <f t="shared" si="67"/>
        <v>0</v>
      </c>
      <c r="L54" s="1">
        <f t="shared" si="67"/>
        <v>0</v>
      </c>
      <c r="M54" s="1">
        <v>60</v>
      </c>
      <c r="N54" s="1">
        <v>16</v>
      </c>
      <c r="O54" s="1">
        <v>5</v>
      </c>
      <c r="P54" s="1">
        <v>10</v>
      </c>
      <c r="Q54" s="1">
        <f t="shared" si="67"/>
        <v>0</v>
      </c>
      <c r="R54" s="1">
        <v>16</v>
      </c>
      <c r="S54" s="2">
        <f>SUM(L54:R54)</f>
        <v>107</v>
      </c>
      <c r="U54" t="s">
        <v>16</v>
      </c>
      <c r="V54" s="17" t="s">
        <v>37</v>
      </c>
      <c r="W54" s="35" t="str">
        <f t="shared" si="63"/>
        <v>POT</v>
      </c>
      <c r="X54" s="10">
        <f t="shared" si="64"/>
        <v>0</v>
      </c>
      <c r="Y54" s="10">
        <v>16</v>
      </c>
      <c r="Z54" s="10">
        <f t="shared" si="59"/>
        <v>7</v>
      </c>
      <c r="AA54" s="10">
        <f t="shared" si="59"/>
        <v>2</v>
      </c>
      <c r="AB54" s="10">
        <f t="shared" si="59"/>
        <v>6</v>
      </c>
      <c r="AC54" s="10">
        <f t="shared" si="59"/>
        <v>2</v>
      </c>
      <c r="AD54" s="10">
        <f t="shared" si="59"/>
        <v>14</v>
      </c>
      <c r="AE54" s="6">
        <f>(38460+255+145)*1.04</f>
        <v>40414.400000000001</v>
      </c>
      <c r="AF54" s="1">
        <f t="shared" si="59"/>
        <v>0</v>
      </c>
      <c r="AG54" s="1">
        <f t="shared" si="65"/>
        <v>113</v>
      </c>
      <c r="AH54" s="1">
        <f t="shared" si="60"/>
        <v>16</v>
      </c>
      <c r="AI54" s="1">
        <f t="shared" si="60"/>
        <v>5</v>
      </c>
      <c r="AJ54" s="1">
        <f t="shared" si="60"/>
        <v>10</v>
      </c>
      <c r="AK54" s="1">
        <f t="shared" si="60"/>
        <v>0</v>
      </c>
      <c r="AL54" s="1">
        <f t="shared" si="60"/>
        <v>16</v>
      </c>
      <c r="AM54" s="2">
        <f>SUM(AF54:AL54)</f>
        <v>160</v>
      </c>
    </row>
    <row r="55" spans="1:44" x14ac:dyDescent="0.25">
      <c r="A55" t="s">
        <v>17</v>
      </c>
      <c r="B55" s="17" t="s">
        <v>45</v>
      </c>
      <c r="C55" s="35" t="str">
        <f t="shared" si="61"/>
        <v>IMP</v>
      </c>
      <c r="D55" s="10">
        <f t="shared" si="67"/>
        <v>0</v>
      </c>
      <c r="E55" s="10">
        <f t="shared" si="67"/>
        <v>8</v>
      </c>
      <c r="F55" s="10">
        <f t="shared" si="67"/>
        <v>14.76923076923077</v>
      </c>
      <c r="G55" s="10">
        <f t="shared" si="67"/>
        <v>2</v>
      </c>
      <c r="H55" s="10">
        <f t="shared" si="67"/>
        <v>6</v>
      </c>
      <c r="I55" s="10">
        <f t="shared" si="67"/>
        <v>2</v>
      </c>
      <c r="J55" s="10">
        <f t="shared" si="67"/>
        <v>2</v>
      </c>
      <c r="K55" s="6">
        <f t="shared" si="67"/>
        <v>31520</v>
      </c>
      <c r="L55" s="1">
        <f t="shared" si="67"/>
        <v>0</v>
      </c>
      <c r="M55" s="1">
        <f t="shared" si="67"/>
        <v>24</v>
      </c>
      <c r="N55" s="1">
        <f t="shared" si="67"/>
        <v>78</v>
      </c>
      <c r="O55" s="1">
        <f t="shared" si="67"/>
        <v>0</v>
      </c>
      <c r="P55" s="1">
        <f t="shared" si="67"/>
        <v>10</v>
      </c>
      <c r="Q55" s="1">
        <f t="shared" si="67"/>
        <v>0</v>
      </c>
      <c r="R55" s="1">
        <f t="shared" si="67"/>
        <v>0</v>
      </c>
      <c r="S55" s="2">
        <f t="shared" ref="S55:S61" si="68">SUM(L55:R55)</f>
        <v>112</v>
      </c>
      <c r="U55" t="s">
        <v>17</v>
      </c>
      <c r="V55" s="17" t="s">
        <v>45</v>
      </c>
      <c r="W55" s="35" t="str">
        <f t="shared" si="63"/>
        <v>IMP</v>
      </c>
      <c r="X55" s="10">
        <f t="shared" si="64"/>
        <v>0</v>
      </c>
      <c r="Y55" s="10">
        <v>14</v>
      </c>
      <c r="Z55" s="10">
        <f t="shared" si="59"/>
        <v>14.76923076923077</v>
      </c>
      <c r="AA55" s="10">
        <f t="shared" si="59"/>
        <v>2</v>
      </c>
      <c r="AB55" s="10">
        <f t="shared" si="59"/>
        <v>6</v>
      </c>
      <c r="AC55" s="10">
        <f t="shared" si="59"/>
        <v>2</v>
      </c>
      <c r="AD55" s="10">
        <f t="shared" si="59"/>
        <v>2</v>
      </c>
      <c r="AE55" s="6">
        <f t="shared" si="59"/>
        <v>31520</v>
      </c>
      <c r="AF55" s="1">
        <f t="shared" si="59"/>
        <v>0</v>
      </c>
      <c r="AG55" s="1">
        <f t="shared" si="65"/>
        <v>77</v>
      </c>
      <c r="AH55" s="1">
        <f t="shared" si="60"/>
        <v>78</v>
      </c>
      <c r="AI55" s="1">
        <f t="shared" si="60"/>
        <v>0</v>
      </c>
      <c r="AJ55" s="1">
        <f t="shared" si="60"/>
        <v>10</v>
      </c>
      <c r="AK55" s="1">
        <f t="shared" si="60"/>
        <v>0</v>
      </c>
      <c r="AL55" s="1">
        <f t="shared" si="60"/>
        <v>0</v>
      </c>
      <c r="AM55" s="2">
        <f t="shared" ref="AM55:AM61" si="69">SUM(AF55:AL55)</f>
        <v>165</v>
      </c>
      <c r="AO55" t="s">
        <v>40</v>
      </c>
      <c r="AP55" t="s">
        <v>41</v>
      </c>
      <c r="AQ55" t="s">
        <v>121</v>
      </c>
      <c r="AR55" t="s">
        <v>122</v>
      </c>
    </row>
    <row r="56" spans="1:44" x14ac:dyDescent="0.25">
      <c r="A56" t="s">
        <v>18</v>
      </c>
      <c r="B56" s="17" t="s">
        <v>45</v>
      </c>
      <c r="C56" s="35" t="str">
        <f t="shared" si="61"/>
        <v>IMP</v>
      </c>
      <c r="D56" s="10">
        <f t="shared" si="67"/>
        <v>0</v>
      </c>
      <c r="E56" s="10">
        <f t="shared" si="67"/>
        <v>8</v>
      </c>
      <c r="F56" s="10">
        <f t="shared" si="67"/>
        <v>14.76923076923077</v>
      </c>
      <c r="G56" s="10">
        <f t="shared" si="67"/>
        <v>2</v>
      </c>
      <c r="H56" s="10">
        <f t="shared" si="67"/>
        <v>6</v>
      </c>
      <c r="I56" s="10">
        <f t="shared" si="67"/>
        <v>2</v>
      </c>
      <c r="J56" s="10">
        <f t="shared" si="67"/>
        <v>2</v>
      </c>
      <c r="K56" s="6">
        <f t="shared" si="67"/>
        <v>31520</v>
      </c>
      <c r="L56" s="1">
        <f t="shared" si="67"/>
        <v>0</v>
      </c>
      <c r="M56" s="1">
        <f t="shared" si="67"/>
        <v>24</v>
      </c>
      <c r="N56" s="1">
        <f t="shared" si="67"/>
        <v>78</v>
      </c>
      <c r="O56" s="1">
        <f t="shared" si="67"/>
        <v>0</v>
      </c>
      <c r="P56" s="1">
        <f t="shared" si="67"/>
        <v>10</v>
      </c>
      <c r="Q56" s="1">
        <f t="shared" si="67"/>
        <v>0</v>
      </c>
      <c r="R56" s="1">
        <f t="shared" si="67"/>
        <v>0</v>
      </c>
      <c r="S56" s="2">
        <f t="shared" si="68"/>
        <v>112</v>
      </c>
      <c r="U56" t="s">
        <v>18</v>
      </c>
      <c r="V56" s="17" t="s">
        <v>45</v>
      </c>
      <c r="W56" s="35" t="str">
        <f t="shared" si="63"/>
        <v>IMP</v>
      </c>
      <c r="X56" s="10">
        <f t="shared" si="64"/>
        <v>0</v>
      </c>
      <c r="Y56" s="10">
        <v>14</v>
      </c>
      <c r="Z56" s="10">
        <f t="shared" si="59"/>
        <v>14.76923076923077</v>
      </c>
      <c r="AA56" s="10">
        <f t="shared" si="59"/>
        <v>2</v>
      </c>
      <c r="AB56" s="10">
        <f t="shared" si="59"/>
        <v>6</v>
      </c>
      <c r="AC56" s="10">
        <f t="shared" si="59"/>
        <v>2</v>
      </c>
      <c r="AD56" s="10">
        <f t="shared" si="59"/>
        <v>2</v>
      </c>
      <c r="AE56" s="6">
        <f t="shared" si="59"/>
        <v>31520</v>
      </c>
      <c r="AF56" s="1">
        <f t="shared" si="59"/>
        <v>0</v>
      </c>
      <c r="AG56" s="1">
        <f t="shared" si="65"/>
        <v>77</v>
      </c>
      <c r="AH56" s="1">
        <f t="shared" si="60"/>
        <v>78</v>
      </c>
      <c r="AI56" s="1">
        <f t="shared" si="60"/>
        <v>0</v>
      </c>
      <c r="AJ56" s="1">
        <f t="shared" si="60"/>
        <v>10</v>
      </c>
      <c r="AK56" s="1">
        <f t="shared" si="60"/>
        <v>0</v>
      </c>
      <c r="AL56" s="1">
        <f t="shared" si="60"/>
        <v>0</v>
      </c>
      <c r="AM56" s="2">
        <f t="shared" si="69"/>
        <v>165</v>
      </c>
      <c r="AN56" s="27" t="s">
        <v>0</v>
      </c>
      <c r="AO56">
        <v>53</v>
      </c>
      <c r="AP56" s="15">
        <f>AO56/16</f>
        <v>3.3125</v>
      </c>
      <c r="AQ56" s="15">
        <f>AR39</f>
        <v>22.1875</v>
      </c>
      <c r="AR56" s="28">
        <f>AQ56+AP56</f>
        <v>25.5</v>
      </c>
    </row>
    <row r="57" spans="1:44" x14ac:dyDescent="0.25">
      <c r="A57" t="s">
        <v>19</v>
      </c>
      <c r="B57" s="17" t="s">
        <v>77</v>
      </c>
      <c r="C57" s="35" t="str">
        <f t="shared" si="61"/>
        <v>RAP</v>
      </c>
      <c r="D57" s="10">
        <f t="shared" si="67"/>
        <v>0</v>
      </c>
      <c r="E57" s="10">
        <f t="shared" si="67"/>
        <v>2</v>
      </c>
      <c r="F57" s="10">
        <f t="shared" si="67"/>
        <v>15.266666666666667</v>
      </c>
      <c r="G57" s="10">
        <f t="shared" si="67"/>
        <v>4</v>
      </c>
      <c r="H57" s="10">
        <f t="shared" si="67"/>
        <v>3</v>
      </c>
      <c r="I57" s="10">
        <f t="shared" si="67"/>
        <v>7.6</v>
      </c>
      <c r="J57" s="10">
        <f t="shared" si="67"/>
        <v>2</v>
      </c>
      <c r="K57" s="6">
        <f t="shared" si="67"/>
        <v>28665</v>
      </c>
      <c r="L57" s="1">
        <f t="shared" si="67"/>
        <v>0</v>
      </c>
      <c r="M57" s="1">
        <f t="shared" si="67"/>
        <v>0</v>
      </c>
      <c r="N57" s="1">
        <f t="shared" si="67"/>
        <v>85</v>
      </c>
      <c r="O57" s="1">
        <f t="shared" si="67"/>
        <v>3.5</v>
      </c>
      <c r="P57" s="1">
        <f t="shared" si="67"/>
        <v>2</v>
      </c>
      <c r="Q57" s="1">
        <f t="shared" si="67"/>
        <v>19</v>
      </c>
      <c r="R57" s="1">
        <f t="shared" si="67"/>
        <v>0</v>
      </c>
      <c r="S57" s="2">
        <f t="shared" si="68"/>
        <v>109.5</v>
      </c>
      <c r="U57" t="s">
        <v>19</v>
      </c>
      <c r="V57" s="17" t="s">
        <v>77</v>
      </c>
      <c r="W57" s="35" t="str">
        <f t="shared" si="63"/>
        <v>RAP</v>
      </c>
      <c r="X57" s="10">
        <f t="shared" si="64"/>
        <v>0</v>
      </c>
      <c r="Y57" s="10">
        <f>12+5/10</f>
        <v>12.5</v>
      </c>
      <c r="Z57" s="10">
        <f t="shared" si="59"/>
        <v>15.266666666666667</v>
      </c>
      <c r="AA57" s="10">
        <f t="shared" si="59"/>
        <v>4</v>
      </c>
      <c r="AB57" s="10">
        <f t="shared" si="59"/>
        <v>3</v>
      </c>
      <c r="AC57" s="10">
        <f t="shared" si="59"/>
        <v>7.6</v>
      </c>
      <c r="AD57" s="10">
        <f t="shared" si="59"/>
        <v>2</v>
      </c>
      <c r="AE57" s="6">
        <f t="shared" si="59"/>
        <v>28665</v>
      </c>
      <c r="AF57" s="1">
        <f t="shared" si="59"/>
        <v>0</v>
      </c>
      <c r="AG57" s="1">
        <f t="shared" si="65"/>
        <v>53</v>
      </c>
      <c r="AH57" s="1">
        <f t="shared" si="60"/>
        <v>85</v>
      </c>
      <c r="AI57" s="1">
        <f t="shared" si="60"/>
        <v>3.5</v>
      </c>
      <c r="AJ57" s="1">
        <f t="shared" si="60"/>
        <v>2</v>
      </c>
      <c r="AK57" s="1">
        <f t="shared" si="60"/>
        <v>19</v>
      </c>
      <c r="AL57" s="1">
        <f t="shared" si="60"/>
        <v>0</v>
      </c>
      <c r="AM57" s="2">
        <f t="shared" si="69"/>
        <v>162.5</v>
      </c>
    </row>
    <row r="58" spans="1:44" x14ac:dyDescent="0.25">
      <c r="A58" t="s">
        <v>20</v>
      </c>
      <c r="B58" s="17" t="s">
        <v>77</v>
      </c>
      <c r="C58" s="35">
        <f t="shared" si="61"/>
        <v>0</v>
      </c>
      <c r="D58" s="10">
        <f t="shared" si="67"/>
        <v>0</v>
      </c>
      <c r="E58" s="10">
        <f t="shared" si="67"/>
        <v>4</v>
      </c>
      <c r="F58" s="10">
        <f t="shared" si="67"/>
        <v>15</v>
      </c>
      <c r="G58" s="10">
        <f t="shared" si="67"/>
        <v>4</v>
      </c>
      <c r="H58" s="10">
        <f t="shared" si="67"/>
        <v>4</v>
      </c>
      <c r="I58" s="10">
        <f t="shared" si="67"/>
        <v>7</v>
      </c>
      <c r="J58" s="10">
        <f t="shared" si="67"/>
        <v>2</v>
      </c>
      <c r="K58" s="6">
        <f t="shared" si="67"/>
        <v>27325</v>
      </c>
      <c r="L58" s="1">
        <f t="shared" si="67"/>
        <v>0</v>
      </c>
      <c r="M58" s="1">
        <f t="shared" si="67"/>
        <v>6</v>
      </c>
      <c r="N58" s="1">
        <f t="shared" si="67"/>
        <v>81</v>
      </c>
      <c r="O58" s="1">
        <f t="shared" si="67"/>
        <v>3.5</v>
      </c>
      <c r="P58" s="1">
        <f t="shared" si="67"/>
        <v>4</v>
      </c>
      <c r="Q58" s="1">
        <f t="shared" si="67"/>
        <v>16</v>
      </c>
      <c r="R58" s="1">
        <f t="shared" si="67"/>
        <v>0</v>
      </c>
      <c r="S58" s="2">
        <f t="shared" si="68"/>
        <v>110.5</v>
      </c>
      <c r="U58" t="s">
        <v>19</v>
      </c>
      <c r="V58" s="17" t="s">
        <v>77</v>
      </c>
      <c r="W58" s="35">
        <f t="shared" si="63"/>
        <v>0</v>
      </c>
      <c r="X58" s="10">
        <f t="shared" si="64"/>
        <v>0</v>
      </c>
      <c r="Y58" s="10">
        <f>12+8/11</f>
        <v>12.727272727272727</v>
      </c>
      <c r="Z58" s="10">
        <f t="shared" si="59"/>
        <v>15</v>
      </c>
      <c r="AA58" s="10">
        <f t="shared" si="59"/>
        <v>4</v>
      </c>
      <c r="AB58" s="10">
        <f t="shared" si="59"/>
        <v>4</v>
      </c>
      <c r="AC58" s="10">
        <f t="shared" si="59"/>
        <v>7</v>
      </c>
      <c r="AD58" s="10">
        <f t="shared" si="59"/>
        <v>2</v>
      </c>
      <c r="AE58" s="6">
        <f t="shared" si="59"/>
        <v>27325</v>
      </c>
      <c r="AF58" s="1">
        <f t="shared" si="59"/>
        <v>0</v>
      </c>
      <c r="AG58" s="1">
        <f t="shared" si="65"/>
        <v>59</v>
      </c>
      <c r="AH58" s="1">
        <f t="shared" si="60"/>
        <v>81</v>
      </c>
      <c r="AI58" s="1">
        <f t="shared" si="60"/>
        <v>3.5</v>
      </c>
      <c r="AJ58" s="1">
        <f t="shared" si="60"/>
        <v>4</v>
      </c>
      <c r="AK58" s="1">
        <f t="shared" si="60"/>
        <v>16</v>
      </c>
      <c r="AL58" s="1">
        <f t="shared" si="60"/>
        <v>0</v>
      </c>
      <c r="AM58" s="2">
        <f t="shared" si="69"/>
        <v>163.5</v>
      </c>
    </row>
    <row r="59" spans="1:44" x14ac:dyDescent="0.25">
      <c r="A59" t="s">
        <v>21</v>
      </c>
      <c r="B59" s="17" t="s">
        <v>77</v>
      </c>
      <c r="C59" s="35" t="str">
        <f t="shared" si="61"/>
        <v>CAB</v>
      </c>
      <c r="D59" s="10">
        <f t="shared" si="67"/>
        <v>0</v>
      </c>
      <c r="E59" s="10">
        <f t="shared" si="67"/>
        <v>3</v>
      </c>
      <c r="F59" s="10">
        <f t="shared" si="67"/>
        <v>15</v>
      </c>
      <c r="G59" s="10">
        <f t="shared" si="67"/>
        <v>2</v>
      </c>
      <c r="H59" s="10">
        <f t="shared" si="67"/>
        <v>3</v>
      </c>
      <c r="I59" s="10">
        <f t="shared" si="67"/>
        <v>7.6</v>
      </c>
      <c r="J59" s="10">
        <f t="shared" si="67"/>
        <v>2</v>
      </c>
      <c r="K59" s="6">
        <f t="shared" si="67"/>
        <v>27325</v>
      </c>
      <c r="L59" s="1">
        <f t="shared" si="67"/>
        <v>0</v>
      </c>
      <c r="M59" s="1">
        <f t="shared" si="67"/>
        <v>3</v>
      </c>
      <c r="N59" s="1">
        <f t="shared" si="67"/>
        <v>81</v>
      </c>
      <c r="O59" s="1">
        <f t="shared" si="67"/>
        <v>0</v>
      </c>
      <c r="P59" s="1">
        <f t="shared" si="67"/>
        <v>2</v>
      </c>
      <c r="Q59" s="1">
        <f t="shared" si="67"/>
        <v>19</v>
      </c>
      <c r="R59" s="1">
        <f t="shared" si="67"/>
        <v>0</v>
      </c>
      <c r="S59" s="2">
        <f t="shared" si="68"/>
        <v>105</v>
      </c>
      <c r="U59" t="s">
        <v>20</v>
      </c>
      <c r="V59" s="17" t="s">
        <v>77</v>
      </c>
      <c r="W59" s="35" t="str">
        <f t="shared" si="63"/>
        <v>CAB</v>
      </c>
      <c r="X59" s="10">
        <f t="shared" si="64"/>
        <v>0</v>
      </c>
      <c r="Y59" s="10">
        <f>12+8/11</f>
        <v>12.727272727272727</v>
      </c>
      <c r="Z59" s="10">
        <f t="shared" si="59"/>
        <v>15</v>
      </c>
      <c r="AA59" s="10">
        <f t="shared" si="59"/>
        <v>2</v>
      </c>
      <c r="AB59" s="10">
        <f t="shared" si="59"/>
        <v>3</v>
      </c>
      <c r="AC59" s="10">
        <f t="shared" si="59"/>
        <v>7.6</v>
      </c>
      <c r="AD59" s="10">
        <f t="shared" si="59"/>
        <v>2</v>
      </c>
      <c r="AE59" s="6">
        <f t="shared" si="59"/>
        <v>27325</v>
      </c>
      <c r="AF59" s="1">
        <f t="shared" si="59"/>
        <v>0</v>
      </c>
      <c r="AG59" s="1">
        <f t="shared" si="65"/>
        <v>56</v>
      </c>
      <c r="AH59" s="1">
        <f t="shared" si="60"/>
        <v>81</v>
      </c>
      <c r="AI59" s="1">
        <f t="shared" si="60"/>
        <v>0</v>
      </c>
      <c r="AJ59" s="1">
        <f t="shared" si="60"/>
        <v>2</v>
      </c>
      <c r="AK59" s="1">
        <f t="shared" si="60"/>
        <v>19</v>
      </c>
      <c r="AL59" s="1">
        <f t="shared" si="60"/>
        <v>0</v>
      </c>
      <c r="AM59" s="2">
        <f t="shared" si="69"/>
        <v>158</v>
      </c>
    </row>
    <row r="60" spans="1:44" x14ac:dyDescent="0.25">
      <c r="A60" t="s">
        <v>59</v>
      </c>
      <c r="B60" s="17" t="s">
        <v>22</v>
      </c>
      <c r="C60" s="35" t="str">
        <f t="shared" si="61"/>
        <v>RAP</v>
      </c>
      <c r="D60" s="10">
        <f t="shared" si="67"/>
        <v>0</v>
      </c>
      <c r="E60" s="10">
        <f t="shared" si="67"/>
        <v>2</v>
      </c>
      <c r="F60" s="10">
        <f t="shared" si="67"/>
        <v>2</v>
      </c>
      <c r="G60" s="10">
        <f t="shared" si="67"/>
        <v>2</v>
      </c>
      <c r="H60" s="10">
        <f t="shared" si="67"/>
        <v>2</v>
      </c>
      <c r="I60" s="10">
        <f t="shared" si="67"/>
        <v>2</v>
      </c>
      <c r="J60" s="10">
        <f t="shared" si="67"/>
        <v>2</v>
      </c>
      <c r="K60" s="6">
        <f t="shared" si="67"/>
        <v>0</v>
      </c>
      <c r="L60" s="1">
        <f t="shared" si="67"/>
        <v>0</v>
      </c>
      <c r="M60" s="1">
        <f t="shared" si="67"/>
        <v>0</v>
      </c>
      <c r="N60" s="1">
        <f t="shared" si="67"/>
        <v>0</v>
      </c>
      <c r="O60" s="1">
        <f t="shared" si="67"/>
        <v>0</v>
      </c>
      <c r="P60" s="1">
        <f t="shared" si="67"/>
        <v>0</v>
      </c>
      <c r="Q60" s="1">
        <f t="shared" si="67"/>
        <v>0</v>
      </c>
      <c r="R60" s="1">
        <f t="shared" si="67"/>
        <v>0</v>
      </c>
      <c r="S60" s="2">
        <f t="shared" si="68"/>
        <v>0</v>
      </c>
      <c r="U60" t="s">
        <v>21</v>
      </c>
      <c r="V60" s="17" t="s">
        <v>22</v>
      </c>
      <c r="W60" s="35" t="str">
        <f t="shared" si="63"/>
        <v>RAP</v>
      </c>
      <c r="X60" s="10">
        <f t="shared" si="64"/>
        <v>0</v>
      </c>
      <c r="Y60" s="10">
        <f t="shared" si="64"/>
        <v>2</v>
      </c>
      <c r="Z60" s="10">
        <f t="shared" si="59"/>
        <v>2</v>
      </c>
      <c r="AA60" s="10">
        <f t="shared" si="59"/>
        <v>2</v>
      </c>
      <c r="AB60" s="10">
        <f t="shared" si="59"/>
        <v>2</v>
      </c>
      <c r="AC60" s="10">
        <f t="shared" si="59"/>
        <v>2</v>
      </c>
      <c r="AD60" s="10">
        <f t="shared" si="59"/>
        <v>2</v>
      </c>
      <c r="AE60" s="6">
        <f t="shared" si="59"/>
        <v>0</v>
      </c>
      <c r="AF60" s="1">
        <f t="shared" si="59"/>
        <v>0</v>
      </c>
      <c r="AG60" s="1">
        <f t="shared" si="59"/>
        <v>0</v>
      </c>
      <c r="AH60" s="1">
        <f t="shared" si="60"/>
        <v>0</v>
      </c>
      <c r="AI60" s="1">
        <f t="shared" si="60"/>
        <v>0</v>
      </c>
      <c r="AJ60" s="1">
        <f t="shared" si="60"/>
        <v>0</v>
      </c>
      <c r="AK60" s="1">
        <f t="shared" si="60"/>
        <v>0</v>
      </c>
      <c r="AL60" s="1">
        <f t="shared" si="60"/>
        <v>0</v>
      </c>
      <c r="AM60" s="2">
        <f t="shared" si="69"/>
        <v>0</v>
      </c>
    </row>
    <row r="61" spans="1:44" x14ac:dyDescent="0.25">
      <c r="A61" t="s">
        <v>23</v>
      </c>
      <c r="B61" s="17" t="s">
        <v>22</v>
      </c>
      <c r="C61" s="35" t="str">
        <f t="shared" si="61"/>
        <v>RAP</v>
      </c>
      <c r="D61" s="10">
        <f t="shared" si="67"/>
        <v>0</v>
      </c>
      <c r="E61" s="10">
        <f t="shared" si="67"/>
        <v>2</v>
      </c>
      <c r="F61" s="10">
        <f t="shared" si="67"/>
        <v>2</v>
      </c>
      <c r="G61" s="10">
        <f t="shared" si="67"/>
        <v>2</v>
      </c>
      <c r="H61" s="10">
        <f t="shared" si="67"/>
        <v>2</v>
      </c>
      <c r="I61" s="10">
        <f t="shared" si="67"/>
        <v>2</v>
      </c>
      <c r="J61" s="10">
        <f t="shared" si="67"/>
        <v>2</v>
      </c>
      <c r="K61" s="6">
        <f t="shared" si="67"/>
        <v>0</v>
      </c>
      <c r="L61" s="1">
        <f t="shared" si="67"/>
        <v>0</v>
      </c>
      <c r="M61" s="1">
        <f t="shared" si="67"/>
        <v>0</v>
      </c>
      <c r="N61" s="1">
        <f t="shared" si="67"/>
        <v>0</v>
      </c>
      <c r="O61" s="1">
        <f t="shared" si="67"/>
        <v>0</v>
      </c>
      <c r="P61" s="1">
        <f t="shared" si="67"/>
        <v>0</v>
      </c>
      <c r="Q61" s="1">
        <f t="shared" si="67"/>
        <v>0</v>
      </c>
      <c r="R61" s="1">
        <f t="shared" si="67"/>
        <v>0</v>
      </c>
      <c r="S61" s="2">
        <f t="shared" si="68"/>
        <v>0</v>
      </c>
      <c r="U61" t="s">
        <v>21</v>
      </c>
      <c r="V61" s="17" t="s">
        <v>22</v>
      </c>
      <c r="W61" s="35" t="str">
        <f t="shared" si="63"/>
        <v>RAP</v>
      </c>
      <c r="X61" s="10">
        <f t="shared" si="64"/>
        <v>0</v>
      </c>
      <c r="Y61" s="10">
        <f t="shared" si="64"/>
        <v>2</v>
      </c>
      <c r="Z61" s="10">
        <f t="shared" si="59"/>
        <v>2</v>
      </c>
      <c r="AA61" s="10">
        <f t="shared" si="59"/>
        <v>2</v>
      </c>
      <c r="AB61" s="10">
        <f t="shared" si="59"/>
        <v>2</v>
      </c>
      <c r="AC61" s="10">
        <f t="shared" si="59"/>
        <v>2</v>
      </c>
      <c r="AD61" s="10">
        <f t="shared" si="59"/>
        <v>2</v>
      </c>
      <c r="AE61" s="6">
        <f t="shared" si="59"/>
        <v>0</v>
      </c>
      <c r="AF61" s="1">
        <f t="shared" si="59"/>
        <v>0</v>
      </c>
      <c r="AG61" s="1">
        <f t="shared" si="59"/>
        <v>0</v>
      </c>
      <c r="AH61" s="1">
        <f t="shared" si="60"/>
        <v>0</v>
      </c>
      <c r="AI61" s="1">
        <f t="shared" si="60"/>
        <v>0</v>
      </c>
      <c r="AJ61" s="1">
        <f t="shared" si="60"/>
        <v>0</v>
      </c>
      <c r="AK61" s="1">
        <f t="shared" si="60"/>
        <v>0</v>
      </c>
      <c r="AL61" s="1">
        <f t="shared" si="60"/>
        <v>0</v>
      </c>
      <c r="AM61" s="2">
        <f t="shared" si="69"/>
        <v>0</v>
      </c>
    </row>
    <row r="62" spans="1:44" x14ac:dyDescent="0.25">
      <c r="A62" t="s">
        <v>26</v>
      </c>
      <c r="B62" s="17" t="s">
        <v>25</v>
      </c>
      <c r="C62" s="35" t="str">
        <f t="shared" si="61"/>
        <v>RAP</v>
      </c>
      <c r="D62" s="10">
        <f t="shared" si="67"/>
        <v>0</v>
      </c>
      <c r="E62" s="10">
        <f t="shared" si="67"/>
        <v>2</v>
      </c>
      <c r="F62" s="10">
        <f t="shared" si="67"/>
        <v>2</v>
      </c>
      <c r="G62" s="10">
        <f t="shared" si="67"/>
        <v>2</v>
      </c>
      <c r="H62" s="10">
        <f t="shared" si="67"/>
        <v>2</v>
      </c>
      <c r="I62" s="10">
        <f t="shared" si="67"/>
        <v>2</v>
      </c>
      <c r="J62" s="10">
        <f t="shared" si="67"/>
        <v>2</v>
      </c>
      <c r="K62" s="6">
        <f t="shared" si="67"/>
        <v>0</v>
      </c>
      <c r="L62" s="1">
        <f t="shared" si="67"/>
        <v>0</v>
      </c>
      <c r="M62" s="1">
        <f t="shared" si="67"/>
        <v>0</v>
      </c>
      <c r="N62" s="1">
        <f t="shared" si="67"/>
        <v>0</v>
      </c>
      <c r="O62" s="1">
        <f t="shared" si="67"/>
        <v>0</v>
      </c>
      <c r="P62" s="1">
        <f t="shared" si="67"/>
        <v>0</v>
      </c>
      <c r="Q62" s="1">
        <f t="shared" si="67"/>
        <v>0</v>
      </c>
      <c r="R62" s="1">
        <f t="shared" si="67"/>
        <v>0</v>
      </c>
      <c r="S62" s="2">
        <f>SUM(L62:R62)</f>
        <v>0</v>
      </c>
      <c r="U62" t="s">
        <v>24</v>
      </c>
      <c r="V62" s="17" t="s">
        <v>25</v>
      </c>
      <c r="W62" s="35" t="str">
        <f t="shared" si="63"/>
        <v>RAP</v>
      </c>
      <c r="X62" s="10">
        <f t="shared" si="64"/>
        <v>0</v>
      </c>
      <c r="Y62" s="10">
        <f t="shared" si="64"/>
        <v>2</v>
      </c>
      <c r="Z62" s="10">
        <f t="shared" si="59"/>
        <v>2</v>
      </c>
      <c r="AA62" s="10">
        <f t="shared" si="59"/>
        <v>2</v>
      </c>
      <c r="AB62" s="10">
        <f t="shared" si="59"/>
        <v>2</v>
      </c>
      <c r="AC62" s="10">
        <f t="shared" si="59"/>
        <v>2</v>
      </c>
      <c r="AD62" s="10">
        <f t="shared" si="59"/>
        <v>2</v>
      </c>
      <c r="AE62" s="6">
        <f t="shared" si="59"/>
        <v>0</v>
      </c>
      <c r="AF62" s="1">
        <f t="shared" si="59"/>
        <v>0</v>
      </c>
      <c r="AG62" s="1">
        <f t="shared" si="59"/>
        <v>0</v>
      </c>
      <c r="AH62" s="1">
        <f t="shared" si="60"/>
        <v>0</v>
      </c>
      <c r="AI62" s="1">
        <f t="shared" si="60"/>
        <v>0</v>
      </c>
      <c r="AJ62" s="1">
        <f t="shared" si="60"/>
        <v>0</v>
      </c>
      <c r="AK62" s="1">
        <f t="shared" si="60"/>
        <v>0</v>
      </c>
      <c r="AL62" s="1">
        <f t="shared" si="60"/>
        <v>0</v>
      </c>
      <c r="AM62" s="2">
        <f>SUM(AF62:AL62)</f>
        <v>0</v>
      </c>
    </row>
    <row r="63" spans="1:44" x14ac:dyDescent="0.25">
      <c r="A63" t="s">
        <v>27</v>
      </c>
      <c r="B63" s="17" t="s">
        <v>25</v>
      </c>
      <c r="C63" s="35" t="str">
        <f t="shared" si="61"/>
        <v>RAP</v>
      </c>
      <c r="D63" s="10">
        <f t="shared" si="67"/>
        <v>0</v>
      </c>
      <c r="E63" s="10">
        <f t="shared" si="67"/>
        <v>2</v>
      </c>
      <c r="F63" s="10">
        <f t="shared" si="67"/>
        <v>2</v>
      </c>
      <c r="G63" s="10">
        <f t="shared" si="67"/>
        <v>2</v>
      </c>
      <c r="H63" s="10">
        <f t="shared" si="67"/>
        <v>2</v>
      </c>
      <c r="I63" s="10">
        <f t="shared" si="67"/>
        <v>2</v>
      </c>
      <c r="J63" s="10">
        <f t="shared" si="67"/>
        <v>2</v>
      </c>
      <c r="K63" s="6">
        <f t="shared" si="67"/>
        <v>0</v>
      </c>
      <c r="L63" s="1">
        <f t="shared" si="67"/>
        <v>0</v>
      </c>
      <c r="M63" s="1">
        <f t="shared" si="67"/>
        <v>0</v>
      </c>
      <c r="N63" s="1">
        <f t="shared" si="67"/>
        <v>0</v>
      </c>
      <c r="O63" s="1">
        <f t="shared" si="67"/>
        <v>0</v>
      </c>
      <c r="P63" s="1">
        <f t="shared" si="67"/>
        <v>0</v>
      </c>
      <c r="Q63" s="1">
        <f t="shared" si="67"/>
        <v>0</v>
      </c>
      <c r="R63" s="1">
        <f t="shared" si="67"/>
        <v>0</v>
      </c>
      <c r="S63" s="2">
        <f>SUM(L63:R63)</f>
        <v>0</v>
      </c>
      <c r="U63" t="s">
        <v>26</v>
      </c>
      <c r="V63" s="17" t="s">
        <v>25</v>
      </c>
      <c r="W63" s="35" t="str">
        <f t="shared" si="63"/>
        <v>RAP</v>
      </c>
      <c r="X63" s="10">
        <f t="shared" si="64"/>
        <v>0</v>
      </c>
      <c r="Y63" s="10">
        <f t="shared" si="64"/>
        <v>2</v>
      </c>
      <c r="Z63" s="10">
        <f t="shared" si="59"/>
        <v>2</v>
      </c>
      <c r="AA63" s="10">
        <f t="shared" si="59"/>
        <v>2</v>
      </c>
      <c r="AB63" s="10">
        <f t="shared" si="59"/>
        <v>2</v>
      </c>
      <c r="AC63" s="10">
        <f t="shared" si="59"/>
        <v>2</v>
      </c>
      <c r="AD63" s="10">
        <f t="shared" si="59"/>
        <v>2</v>
      </c>
      <c r="AE63" s="6">
        <f t="shared" si="59"/>
        <v>0</v>
      </c>
      <c r="AF63" s="1">
        <f t="shared" si="59"/>
        <v>0</v>
      </c>
      <c r="AG63" s="1">
        <f t="shared" si="59"/>
        <v>0</v>
      </c>
      <c r="AH63" s="1">
        <f t="shared" si="60"/>
        <v>0</v>
      </c>
      <c r="AI63" s="1">
        <f t="shared" si="60"/>
        <v>0</v>
      </c>
      <c r="AJ63" s="1">
        <f t="shared" si="60"/>
        <v>0</v>
      </c>
      <c r="AK63" s="1">
        <f t="shared" si="60"/>
        <v>0</v>
      </c>
      <c r="AL63" s="1">
        <f t="shared" si="60"/>
        <v>0</v>
      </c>
      <c r="AM63" s="2">
        <f>SUM(AF63:AL63)</f>
        <v>0</v>
      </c>
    </row>
    <row r="64" spans="1:44" x14ac:dyDescent="0.25">
      <c r="A64" t="s">
        <v>28</v>
      </c>
      <c r="B64" s="17" t="s">
        <v>25</v>
      </c>
      <c r="C64" s="35" t="str">
        <f t="shared" si="61"/>
        <v>POT</v>
      </c>
      <c r="D64" s="10">
        <f t="shared" si="67"/>
        <v>0</v>
      </c>
      <c r="E64" s="10">
        <f t="shared" si="67"/>
        <v>2</v>
      </c>
      <c r="F64" s="10">
        <f t="shared" si="67"/>
        <v>2</v>
      </c>
      <c r="G64" s="10">
        <f t="shared" si="67"/>
        <v>2</v>
      </c>
      <c r="H64" s="10">
        <f t="shared" si="67"/>
        <v>2</v>
      </c>
      <c r="I64" s="10">
        <f t="shared" si="67"/>
        <v>2</v>
      </c>
      <c r="J64" s="10">
        <f t="shared" si="67"/>
        <v>2</v>
      </c>
      <c r="K64" s="6">
        <f t="shared" si="67"/>
        <v>0</v>
      </c>
      <c r="L64" s="1">
        <f t="shared" si="67"/>
        <v>0</v>
      </c>
      <c r="M64" s="1">
        <f t="shared" si="67"/>
        <v>0</v>
      </c>
      <c r="N64" s="1">
        <f t="shared" si="67"/>
        <v>0</v>
      </c>
      <c r="O64" s="1">
        <f t="shared" si="67"/>
        <v>0</v>
      </c>
      <c r="P64" s="1">
        <f t="shared" si="67"/>
        <v>0</v>
      </c>
      <c r="Q64" s="1">
        <f t="shared" si="67"/>
        <v>0</v>
      </c>
      <c r="R64" s="1">
        <f t="shared" si="67"/>
        <v>0</v>
      </c>
      <c r="S64" s="2">
        <f t="shared" ref="S64" si="70">SUM(L64:R64)</f>
        <v>0</v>
      </c>
      <c r="U64" t="s">
        <v>27</v>
      </c>
      <c r="V64" s="17" t="s">
        <v>25</v>
      </c>
      <c r="W64" s="35" t="str">
        <f t="shared" si="63"/>
        <v>POT</v>
      </c>
      <c r="X64" s="10">
        <f t="shared" si="64"/>
        <v>0</v>
      </c>
      <c r="Y64" s="10">
        <f t="shared" si="64"/>
        <v>2</v>
      </c>
      <c r="Z64" s="10">
        <f t="shared" si="59"/>
        <v>2</v>
      </c>
      <c r="AA64" s="10">
        <f t="shared" si="59"/>
        <v>2</v>
      </c>
      <c r="AB64" s="10">
        <f t="shared" si="59"/>
        <v>2</v>
      </c>
      <c r="AC64" s="10">
        <f t="shared" si="59"/>
        <v>2</v>
      </c>
      <c r="AD64" s="10">
        <f t="shared" si="59"/>
        <v>2</v>
      </c>
      <c r="AE64" s="6">
        <f t="shared" si="59"/>
        <v>0</v>
      </c>
      <c r="AF64" s="1">
        <f t="shared" si="59"/>
        <v>0</v>
      </c>
      <c r="AG64" s="1">
        <f t="shared" si="59"/>
        <v>0</v>
      </c>
      <c r="AH64" s="1">
        <f t="shared" si="60"/>
        <v>0</v>
      </c>
      <c r="AI64" s="1">
        <f t="shared" si="60"/>
        <v>0</v>
      </c>
      <c r="AJ64" s="1">
        <f t="shared" si="60"/>
        <v>0</v>
      </c>
      <c r="AK64" s="1">
        <f t="shared" si="60"/>
        <v>0</v>
      </c>
      <c r="AL64" s="1">
        <f t="shared" si="60"/>
        <v>0</v>
      </c>
      <c r="AM64" s="2">
        <f t="shared" ref="AM64" si="71">SUM(AF64:AL64)</f>
        <v>0</v>
      </c>
    </row>
    <row r="65" spans="1:44" x14ac:dyDescent="0.25">
      <c r="K65" s="13">
        <f>SUM(K67:K80)</f>
        <v>286543.40000000002</v>
      </c>
      <c r="AE65" s="13">
        <f>SUM(AE67:AE80)</f>
        <v>484011.15000000008</v>
      </c>
    </row>
    <row r="66" spans="1:44" x14ac:dyDescent="0.25">
      <c r="A66" s="3" t="s">
        <v>1</v>
      </c>
      <c r="B66" s="3" t="s">
        <v>2</v>
      </c>
      <c r="C66" s="3" t="s">
        <v>3</v>
      </c>
      <c r="D66" s="3" t="s">
        <v>4</v>
      </c>
      <c r="E66" s="3" t="s">
        <v>5</v>
      </c>
      <c r="F66" s="3" t="s">
        <v>6</v>
      </c>
      <c r="G66" s="3" t="s">
        <v>7</v>
      </c>
      <c r="H66" s="3" t="s">
        <v>8</v>
      </c>
      <c r="I66" s="3" t="s">
        <v>9</v>
      </c>
      <c r="J66" s="3" t="s">
        <v>10</v>
      </c>
      <c r="K66" s="3" t="s">
        <v>11</v>
      </c>
      <c r="L66" s="3" t="s">
        <v>29</v>
      </c>
      <c r="M66" s="3" t="s">
        <v>30</v>
      </c>
      <c r="N66" s="3" t="s">
        <v>31</v>
      </c>
      <c r="O66" s="3" t="s">
        <v>32</v>
      </c>
      <c r="P66" s="3" t="s">
        <v>33</v>
      </c>
      <c r="Q66" s="3" t="s">
        <v>34</v>
      </c>
      <c r="R66" s="3" t="s">
        <v>35</v>
      </c>
      <c r="S66" s="3" t="s">
        <v>36</v>
      </c>
      <c r="U66" s="3" t="s">
        <v>1</v>
      </c>
      <c r="V66" s="3" t="s">
        <v>2</v>
      </c>
      <c r="W66" s="3" t="s">
        <v>3</v>
      </c>
      <c r="X66" s="3" t="s">
        <v>4</v>
      </c>
      <c r="Y66" s="3" t="s">
        <v>5</v>
      </c>
      <c r="Z66" s="3" t="s">
        <v>6</v>
      </c>
      <c r="AA66" s="3" t="s">
        <v>7</v>
      </c>
      <c r="AB66" s="3" t="s">
        <v>8</v>
      </c>
      <c r="AC66" s="3" t="s">
        <v>9</v>
      </c>
      <c r="AD66" s="3" t="s">
        <v>10</v>
      </c>
      <c r="AE66" s="3" t="s">
        <v>11</v>
      </c>
      <c r="AF66" s="3" t="s">
        <v>29</v>
      </c>
      <c r="AG66" s="3" t="s">
        <v>30</v>
      </c>
      <c r="AH66" s="3" t="s">
        <v>31</v>
      </c>
      <c r="AI66" s="3" t="s">
        <v>32</v>
      </c>
      <c r="AJ66" s="3" t="s">
        <v>33</v>
      </c>
      <c r="AK66" s="3" t="s">
        <v>34</v>
      </c>
      <c r="AL66" s="3" t="s">
        <v>35</v>
      </c>
      <c r="AM66" s="3" t="s">
        <v>36</v>
      </c>
    </row>
    <row r="67" spans="1:44" x14ac:dyDescent="0.25">
      <c r="A67" t="s">
        <v>12</v>
      </c>
      <c r="B67" s="17" t="s">
        <v>13</v>
      </c>
      <c r="C67" s="35" t="str">
        <f>W51</f>
        <v>IMP</v>
      </c>
      <c r="D67" s="10">
        <f>X51</f>
        <v>16</v>
      </c>
      <c r="E67" s="10">
        <f t="shared" ref="E67:K80" si="72">Y51</f>
        <v>12</v>
      </c>
      <c r="F67" s="10">
        <f t="shared" si="72"/>
        <v>0</v>
      </c>
      <c r="G67" s="10">
        <f t="shared" si="72"/>
        <v>0</v>
      </c>
      <c r="H67" s="10">
        <f t="shared" si="72"/>
        <v>0</v>
      </c>
      <c r="I67" s="10">
        <f t="shared" si="72"/>
        <v>0</v>
      </c>
      <c r="J67" s="10">
        <f t="shared" si="72"/>
        <v>14</v>
      </c>
      <c r="K67" s="6">
        <f>AE51</f>
        <v>36634</v>
      </c>
      <c r="L67" s="1">
        <f>AF51</f>
        <v>51.5</v>
      </c>
      <c r="M67" s="1">
        <f t="shared" ref="M67:R80" si="73">AG51</f>
        <v>56</v>
      </c>
      <c r="N67" s="1">
        <f t="shared" si="73"/>
        <v>0</v>
      </c>
      <c r="O67" s="1">
        <f t="shared" si="73"/>
        <v>0</v>
      </c>
      <c r="P67" s="1">
        <f t="shared" si="73"/>
        <v>0</v>
      </c>
      <c r="Q67" s="1">
        <f t="shared" si="73"/>
        <v>0</v>
      </c>
      <c r="R67" s="1">
        <f t="shared" si="73"/>
        <v>16</v>
      </c>
      <c r="S67" s="2">
        <f>SUM(L67:R67)</f>
        <v>123.5</v>
      </c>
      <c r="U67" t="s">
        <v>12</v>
      </c>
      <c r="V67" s="17" t="s">
        <v>13</v>
      </c>
      <c r="W67" s="35" t="str">
        <f>C67</f>
        <v>IMP</v>
      </c>
      <c r="X67" s="10">
        <f>D67</f>
        <v>16</v>
      </c>
      <c r="Y67" s="10">
        <f>13+4/12</f>
        <v>13.333333333333334</v>
      </c>
      <c r="Z67" s="10">
        <f t="shared" ref="Z67:AC80" si="74">F67</f>
        <v>0</v>
      </c>
      <c r="AA67" s="10">
        <f t="shared" si="74"/>
        <v>0</v>
      </c>
      <c r="AB67" s="10">
        <v>10.5</v>
      </c>
      <c r="AC67" s="10">
        <f t="shared" si="74"/>
        <v>0</v>
      </c>
      <c r="AD67" s="10">
        <v>19</v>
      </c>
      <c r="AE67" s="6">
        <f>K3</f>
        <v>37338.5</v>
      </c>
      <c r="AF67" s="1">
        <f>L67</f>
        <v>51.5</v>
      </c>
      <c r="AG67" s="1">
        <f t="shared" ref="AG67:AK80" si="75">M67</f>
        <v>56</v>
      </c>
      <c r="AH67" s="1">
        <f t="shared" si="75"/>
        <v>0</v>
      </c>
      <c r="AI67" s="1">
        <f t="shared" si="75"/>
        <v>0</v>
      </c>
      <c r="AJ67" s="1">
        <v>32</v>
      </c>
      <c r="AK67" s="1">
        <f t="shared" si="75"/>
        <v>0</v>
      </c>
      <c r="AL67" s="1">
        <f>R67+$AO$73</f>
        <v>32</v>
      </c>
      <c r="AM67" s="2">
        <f>SUM(AF67:AL67)</f>
        <v>171.5</v>
      </c>
    </row>
    <row r="68" spans="1:44" s="14" customFormat="1" x14ac:dyDescent="0.25">
      <c r="A68" t="s">
        <v>14</v>
      </c>
      <c r="B68" s="17" t="s">
        <v>46</v>
      </c>
      <c r="C68" s="35" t="str">
        <f t="shared" ref="C68:C80" si="76">W52</f>
        <v>IMP</v>
      </c>
      <c r="D68" s="10">
        <f t="shared" ref="D68:E80" si="77">X52</f>
        <v>0</v>
      </c>
      <c r="E68" s="10">
        <f t="shared" si="72"/>
        <v>15</v>
      </c>
      <c r="F68" s="10">
        <f t="shared" si="72"/>
        <v>2</v>
      </c>
      <c r="G68" s="10">
        <f t="shared" si="72"/>
        <v>15</v>
      </c>
      <c r="H68" s="10">
        <f t="shared" si="72"/>
        <v>6</v>
      </c>
      <c r="I68" s="10">
        <f t="shared" si="72"/>
        <v>2</v>
      </c>
      <c r="J68" s="10">
        <f t="shared" si="72"/>
        <v>2</v>
      </c>
      <c r="K68" s="6">
        <f>AE52</f>
        <v>31570</v>
      </c>
      <c r="L68" s="1">
        <f t="shared" ref="L68:M80" si="78">AF52</f>
        <v>0</v>
      </c>
      <c r="M68" s="1">
        <f t="shared" si="73"/>
        <v>94</v>
      </c>
      <c r="N68" s="1">
        <f t="shared" si="73"/>
        <v>0</v>
      </c>
      <c r="O68" s="1">
        <f t="shared" si="73"/>
        <v>55.5</v>
      </c>
      <c r="P68" s="1">
        <f t="shared" si="73"/>
        <v>10</v>
      </c>
      <c r="Q68" s="1">
        <f t="shared" si="73"/>
        <v>0</v>
      </c>
      <c r="R68" s="1">
        <f t="shared" si="73"/>
        <v>0</v>
      </c>
      <c r="S68" s="2">
        <f t="shared" ref="S68" si="79">SUM(L68:R68)</f>
        <v>159.5</v>
      </c>
      <c r="T68"/>
      <c r="U68" t="s">
        <v>14</v>
      </c>
      <c r="V68" s="17" t="s">
        <v>46</v>
      </c>
      <c r="W68" s="35" t="str">
        <f t="shared" ref="W68:W80" si="80">C68</f>
        <v>IMP</v>
      </c>
      <c r="X68" s="10">
        <f t="shared" ref="X68:Y80" si="81">D68</f>
        <v>0</v>
      </c>
      <c r="Y68" s="10">
        <f>15+3/18</f>
        <v>15.166666666666666</v>
      </c>
      <c r="Z68" s="10">
        <f t="shared" si="74"/>
        <v>2</v>
      </c>
      <c r="AA68" s="10">
        <f t="shared" si="74"/>
        <v>15</v>
      </c>
      <c r="AB68" s="10">
        <v>12</v>
      </c>
      <c r="AC68" s="10">
        <f t="shared" si="74"/>
        <v>2</v>
      </c>
      <c r="AD68" s="10">
        <v>14</v>
      </c>
      <c r="AE68" s="6">
        <f t="shared" ref="AE68:AE80" si="82">K4</f>
        <v>33528.824999999997</v>
      </c>
      <c r="AF68" s="1">
        <f t="shared" ref="AF68:AF80" si="83">L68</f>
        <v>0</v>
      </c>
      <c r="AG68" s="1">
        <f t="shared" si="75"/>
        <v>94</v>
      </c>
      <c r="AH68" s="1">
        <f t="shared" si="75"/>
        <v>0</v>
      </c>
      <c r="AI68" s="1">
        <f t="shared" si="75"/>
        <v>55.5</v>
      </c>
      <c r="AJ68" s="1">
        <f>P68+$AO$72</f>
        <v>42</v>
      </c>
      <c r="AK68" s="1">
        <f t="shared" si="75"/>
        <v>0</v>
      </c>
      <c r="AL68" s="1">
        <f t="shared" ref="AL68:AL80" si="84">R68+$AO$73</f>
        <v>16</v>
      </c>
      <c r="AM68" s="2">
        <f t="shared" ref="AM68" si="85">SUM(AF68:AL68)</f>
        <v>207.5</v>
      </c>
      <c r="AN68" s="27"/>
      <c r="AO68"/>
      <c r="AP68"/>
      <c r="AQ68"/>
      <c r="AR68"/>
    </row>
    <row r="69" spans="1:44" x14ac:dyDescent="0.25">
      <c r="A69" t="s">
        <v>15</v>
      </c>
      <c r="B69" s="17" t="s">
        <v>46</v>
      </c>
      <c r="C69" s="35" t="str">
        <f t="shared" si="76"/>
        <v>IMP</v>
      </c>
      <c r="D69" s="10">
        <f t="shared" si="77"/>
        <v>0</v>
      </c>
      <c r="E69" s="10">
        <f t="shared" si="72"/>
        <v>15</v>
      </c>
      <c r="F69" s="10">
        <f t="shared" si="72"/>
        <v>2</v>
      </c>
      <c r="G69" s="10">
        <f t="shared" si="72"/>
        <v>15</v>
      </c>
      <c r="H69" s="10">
        <f t="shared" si="72"/>
        <v>6</v>
      </c>
      <c r="I69" s="10">
        <f t="shared" si="72"/>
        <v>2</v>
      </c>
      <c r="J69" s="10">
        <f t="shared" si="72"/>
        <v>2</v>
      </c>
      <c r="K69" s="6">
        <f>AE53</f>
        <v>31570</v>
      </c>
      <c r="L69" s="1">
        <f t="shared" si="78"/>
        <v>0</v>
      </c>
      <c r="M69" s="1">
        <f t="shared" si="73"/>
        <v>94</v>
      </c>
      <c r="N69" s="1">
        <f t="shared" si="73"/>
        <v>0</v>
      </c>
      <c r="O69" s="1">
        <f t="shared" si="73"/>
        <v>55.5</v>
      </c>
      <c r="P69" s="1">
        <f t="shared" si="73"/>
        <v>10</v>
      </c>
      <c r="Q69" s="1">
        <f t="shared" si="73"/>
        <v>0</v>
      </c>
      <c r="R69" s="1">
        <f t="shared" si="73"/>
        <v>0</v>
      </c>
      <c r="S69" s="2">
        <f>SUM(L69:R69)</f>
        <v>159.5</v>
      </c>
      <c r="U69" t="s">
        <v>15</v>
      </c>
      <c r="V69" s="17" t="s">
        <v>46</v>
      </c>
      <c r="W69" s="35" t="str">
        <f t="shared" si="80"/>
        <v>IMP</v>
      </c>
      <c r="X69" s="10">
        <f t="shared" si="81"/>
        <v>0</v>
      </c>
      <c r="Y69" s="10">
        <f>15+3/18</f>
        <v>15.166666666666666</v>
      </c>
      <c r="Z69" s="10">
        <f t="shared" si="74"/>
        <v>2</v>
      </c>
      <c r="AA69" s="10">
        <f t="shared" si="74"/>
        <v>15</v>
      </c>
      <c r="AB69" s="10">
        <v>12</v>
      </c>
      <c r="AC69" s="10">
        <f t="shared" si="74"/>
        <v>2</v>
      </c>
      <c r="AD69" s="10">
        <v>14</v>
      </c>
      <c r="AE69" s="6">
        <f t="shared" si="82"/>
        <v>33528.824999999997</v>
      </c>
      <c r="AF69" s="1">
        <f t="shared" si="83"/>
        <v>0</v>
      </c>
      <c r="AG69" s="1">
        <f t="shared" si="75"/>
        <v>94</v>
      </c>
      <c r="AH69" s="1">
        <f t="shared" si="75"/>
        <v>0</v>
      </c>
      <c r="AI69" s="1">
        <f t="shared" si="75"/>
        <v>55.5</v>
      </c>
      <c r="AJ69" s="1">
        <f t="shared" ref="AJ69:AJ80" si="86">P69+$AO$72</f>
        <v>42</v>
      </c>
      <c r="AK69" s="1">
        <f t="shared" si="75"/>
        <v>0</v>
      </c>
      <c r="AL69" s="1">
        <f t="shared" si="84"/>
        <v>16</v>
      </c>
      <c r="AM69" s="2">
        <f>SUM(AF69:AL69)</f>
        <v>207.5</v>
      </c>
    </row>
    <row r="70" spans="1:44" x14ac:dyDescent="0.25">
      <c r="A70" t="s">
        <v>16</v>
      </c>
      <c r="B70" s="17" t="s">
        <v>37</v>
      </c>
      <c r="C70" s="35" t="str">
        <f t="shared" si="76"/>
        <v>POT</v>
      </c>
      <c r="D70" s="10">
        <f t="shared" si="77"/>
        <v>0</v>
      </c>
      <c r="E70" s="10">
        <f t="shared" si="72"/>
        <v>16</v>
      </c>
      <c r="F70" s="10">
        <f t="shared" si="72"/>
        <v>7</v>
      </c>
      <c r="G70" s="10">
        <f t="shared" si="72"/>
        <v>2</v>
      </c>
      <c r="H70" s="10">
        <f t="shared" si="72"/>
        <v>6</v>
      </c>
      <c r="I70" s="10">
        <f t="shared" si="72"/>
        <v>2</v>
      </c>
      <c r="J70" s="10">
        <f t="shared" si="72"/>
        <v>14</v>
      </c>
      <c r="K70" s="6">
        <f t="shared" si="72"/>
        <v>40414.400000000001</v>
      </c>
      <c r="L70" s="1">
        <f t="shared" si="78"/>
        <v>0</v>
      </c>
      <c r="M70" s="1">
        <f t="shared" si="73"/>
        <v>113</v>
      </c>
      <c r="N70" s="1">
        <f t="shared" si="73"/>
        <v>16</v>
      </c>
      <c r="O70" s="1">
        <f t="shared" si="73"/>
        <v>5</v>
      </c>
      <c r="P70" s="1">
        <f t="shared" si="73"/>
        <v>10</v>
      </c>
      <c r="Q70" s="1">
        <f t="shared" si="73"/>
        <v>0</v>
      </c>
      <c r="R70" s="1">
        <f t="shared" si="73"/>
        <v>16</v>
      </c>
      <c r="S70" s="2">
        <f>SUM(L70:R70)</f>
        <v>160</v>
      </c>
      <c r="U70" t="s">
        <v>16</v>
      </c>
      <c r="V70" s="17" t="s">
        <v>37</v>
      </c>
      <c r="W70" s="35" t="str">
        <f t="shared" si="80"/>
        <v>POT</v>
      </c>
      <c r="X70" s="10">
        <f t="shared" si="81"/>
        <v>0</v>
      </c>
      <c r="Y70" s="10">
        <f>E70</f>
        <v>16</v>
      </c>
      <c r="Z70" s="10">
        <f t="shared" si="74"/>
        <v>7</v>
      </c>
      <c r="AA70" s="10">
        <f t="shared" si="74"/>
        <v>2</v>
      </c>
      <c r="AB70" s="10">
        <v>12</v>
      </c>
      <c r="AC70" s="10">
        <f t="shared" si="74"/>
        <v>2</v>
      </c>
      <c r="AD70" s="10">
        <v>19</v>
      </c>
      <c r="AE70" s="6">
        <f t="shared" si="82"/>
        <v>41583.800000000003</v>
      </c>
      <c r="AF70" s="1">
        <f t="shared" si="83"/>
        <v>0</v>
      </c>
      <c r="AG70" s="1">
        <f t="shared" si="75"/>
        <v>113</v>
      </c>
      <c r="AH70" s="1">
        <f t="shared" si="75"/>
        <v>16</v>
      </c>
      <c r="AI70" s="1">
        <f t="shared" si="75"/>
        <v>5</v>
      </c>
      <c r="AJ70" s="1">
        <f t="shared" si="86"/>
        <v>42</v>
      </c>
      <c r="AK70" s="1">
        <f t="shared" si="75"/>
        <v>0</v>
      </c>
      <c r="AL70" s="1">
        <f t="shared" si="84"/>
        <v>32</v>
      </c>
      <c r="AM70" s="2">
        <f>SUM(AF70:AL70)</f>
        <v>208</v>
      </c>
    </row>
    <row r="71" spans="1:44" x14ac:dyDescent="0.25">
      <c r="A71" t="s">
        <v>17</v>
      </c>
      <c r="B71" s="17" t="s">
        <v>45</v>
      </c>
      <c r="C71" s="35" t="str">
        <f t="shared" si="76"/>
        <v>IMP</v>
      </c>
      <c r="D71" s="10">
        <f t="shared" si="77"/>
        <v>0</v>
      </c>
      <c r="E71" s="10">
        <f t="shared" si="72"/>
        <v>14</v>
      </c>
      <c r="F71" s="10">
        <f t="shared" si="72"/>
        <v>14.76923076923077</v>
      </c>
      <c r="G71" s="10">
        <f t="shared" si="72"/>
        <v>2</v>
      </c>
      <c r="H71" s="10">
        <f t="shared" si="72"/>
        <v>6</v>
      </c>
      <c r="I71" s="10">
        <f t="shared" si="72"/>
        <v>2</v>
      </c>
      <c r="J71" s="10">
        <f t="shared" si="72"/>
        <v>2</v>
      </c>
      <c r="K71" s="6">
        <f t="shared" si="72"/>
        <v>31520</v>
      </c>
      <c r="L71" s="1">
        <f t="shared" si="78"/>
        <v>0</v>
      </c>
      <c r="M71" s="1">
        <f t="shared" si="73"/>
        <v>77</v>
      </c>
      <c r="N71" s="1">
        <f t="shared" si="73"/>
        <v>78</v>
      </c>
      <c r="O71" s="1">
        <f t="shared" si="73"/>
        <v>0</v>
      </c>
      <c r="P71" s="1">
        <f t="shared" si="73"/>
        <v>10</v>
      </c>
      <c r="Q71" s="1">
        <f t="shared" si="73"/>
        <v>0</v>
      </c>
      <c r="R71" s="1">
        <f t="shared" si="73"/>
        <v>0</v>
      </c>
      <c r="S71" s="2">
        <f t="shared" ref="S71:S77" si="87">SUM(L71:R71)</f>
        <v>165</v>
      </c>
      <c r="U71" t="s">
        <v>17</v>
      </c>
      <c r="V71" s="17" t="s">
        <v>45</v>
      </c>
      <c r="W71" s="35" t="str">
        <f t="shared" si="80"/>
        <v>IMP</v>
      </c>
      <c r="X71" s="10">
        <f t="shared" si="81"/>
        <v>0</v>
      </c>
      <c r="Y71" s="10">
        <v>14</v>
      </c>
      <c r="Z71" s="10">
        <f t="shared" si="74"/>
        <v>14.76923076923077</v>
      </c>
      <c r="AA71" s="10">
        <f t="shared" si="74"/>
        <v>2</v>
      </c>
      <c r="AB71" s="10">
        <v>12</v>
      </c>
      <c r="AC71" s="10">
        <f t="shared" si="74"/>
        <v>2</v>
      </c>
      <c r="AD71" s="10">
        <v>14</v>
      </c>
      <c r="AE71" s="6">
        <f t="shared" si="82"/>
        <v>31319.600000000002</v>
      </c>
      <c r="AF71" s="1">
        <f t="shared" si="83"/>
        <v>0</v>
      </c>
      <c r="AG71" s="1">
        <f t="shared" si="75"/>
        <v>77</v>
      </c>
      <c r="AH71" s="1">
        <f t="shared" si="75"/>
        <v>78</v>
      </c>
      <c r="AI71" s="1">
        <f t="shared" si="75"/>
        <v>0</v>
      </c>
      <c r="AJ71" s="1">
        <f t="shared" si="86"/>
        <v>42</v>
      </c>
      <c r="AK71" s="1">
        <f t="shared" si="75"/>
        <v>0</v>
      </c>
      <c r="AL71" s="1">
        <f t="shared" si="84"/>
        <v>16</v>
      </c>
      <c r="AM71" s="2">
        <f t="shared" ref="AM71:AM77" si="88">SUM(AF71:AL71)</f>
        <v>213</v>
      </c>
      <c r="AO71" t="s">
        <v>40</v>
      </c>
      <c r="AP71" t="s">
        <v>41</v>
      </c>
      <c r="AQ71" t="s">
        <v>121</v>
      </c>
      <c r="AR71" t="s">
        <v>122</v>
      </c>
    </row>
    <row r="72" spans="1:44" x14ac:dyDescent="0.25">
      <c r="A72" t="s">
        <v>18</v>
      </c>
      <c r="B72" s="17" t="s">
        <v>45</v>
      </c>
      <c r="C72" s="35" t="str">
        <f t="shared" si="76"/>
        <v>IMP</v>
      </c>
      <c r="D72" s="10">
        <f t="shared" si="77"/>
        <v>0</v>
      </c>
      <c r="E72" s="10">
        <f t="shared" si="72"/>
        <v>14</v>
      </c>
      <c r="F72" s="10">
        <f t="shared" si="72"/>
        <v>14.76923076923077</v>
      </c>
      <c r="G72" s="10">
        <f t="shared" si="72"/>
        <v>2</v>
      </c>
      <c r="H72" s="10">
        <f t="shared" si="72"/>
        <v>6</v>
      </c>
      <c r="I72" s="10">
        <f t="shared" si="72"/>
        <v>2</v>
      </c>
      <c r="J72" s="10">
        <f t="shared" si="72"/>
        <v>2</v>
      </c>
      <c r="K72" s="6">
        <f t="shared" si="72"/>
        <v>31520</v>
      </c>
      <c r="L72" s="1">
        <f t="shared" si="78"/>
        <v>0</v>
      </c>
      <c r="M72" s="1">
        <f t="shared" si="73"/>
        <v>77</v>
      </c>
      <c r="N72" s="1">
        <f t="shared" si="73"/>
        <v>78</v>
      </c>
      <c r="O72" s="1">
        <f t="shared" si="73"/>
        <v>0</v>
      </c>
      <c r="P72" s="1">
        <f t="shared" si="73"/>
        <v>10</v>
      </c>
      <c r="Q72" s="1">
        <f t="shared" si="73"/>
        <v>0</v>
      </c>
      <c r="R72" s="1">
        <f t="shared" si="73"/>
        <v>0</v>
      </c>
      <c r="S72" s="2">
        <f t="shared" si="87"/>
        <v>165</v>
      </c>
      <c r="U72" t="s">
        <v>18</v>
      </c>
      <c r="V72" s="17" t="s">
        <v>45</v>
      </c>
      <c r="W72" s="35" t="str">
        <f t="shared" si="80"/>
        <v>IMP</v>
      </c>
      <c r="X72" s="10">
        <f t="shared" si="81"/>
        <v>0</v>
      </c>
      <c r="Y72" s="10">
        <v>14</v>
      </c>
      <c r="Z72" s="10">
        <f t="shared" si="74"/>
        <v>14.76923076923077</v>
      </c>
      <c r="AA72" s="10">
        <f t="shared" si="74"/>
        <v>2</v>
      </c>
      <c r="AB72" s="10">
        <v>12</v>
      </c>
      <c r="AC72" s="10">
        <f t="shared" si="74"/>
        <v>2</v>
      </c>
      <c r="AD72" s="10">
        <v>14</v>
      </c>
      <c r="AE72" s="6">
        <f t="shared" si="82"/>
        <v>31319.600000000002</v>
      </c>
      <c r="AF72" s="1">
        <f t="shared" si="83"/>
        <v>0</v>
      </c>
      <c r="AG72" s="1">
        <f t="shared" si="75"/>
        <v>77</v>
      </c>
      <c r="AH72" s="1">
        <f t="shared" si="75"/>
        <v>78</v>
      </c>
      <c r="AI72" s="1">
        <f t="shared" si="75"/>
        <v>0</v>
      </c>
      <c r="AJ72" s="1">
        <f t="shared" si="86"/>
        <v>42</v>
      </c>
      <c r="AK72" s="1">
        <f t="shared" si="75"/>
        <v>0</v>
      </c>
      <c r="AL72" s="1">
        <f t="shared" si="84"/>
        <v>16</v>
      </c>
      <c r="AM72" s="2">
        <f t="shared" si="88"/>
        <v>213</v>
      </c>
      <c r="AN72" s="27" t="s">
        <v>99</v>
      </c>
      <c r="AO72">
        <v>32</v>
      </c>
      <c r="AP72" s="15">
        <f>AO72/16</f>
        <v>2</v>
      </c>
      <c r="AQ72" s="15">
        <f>AR56</f>
        <v>25.5</v>
      </c>
      <c r="AR72" s="15">
        <f>AQ72+AP72</f>
        <v>27.5</v>
      </c>
    </row>
    <row r="73" spans="1:44" x14ac:dyDescent="0.25">
      <c r="A73" t="s">
        <v>19</v>
      </c>
      <c r="B73" s="17" t="s">
        <v>77</v>
      </c>
      <c r="C73" s="35" t="str">
        <f t="shared" si="76"/>
        <v>RAP</v>
      </c>
      <c r="D73" s="10">
        <f t="shared" si="77"/>
        <v>0</v>
      </c>
      <c r="E73" s="10">
        <f t="shared" si="72"/>
        <v>12.5</v>
      </c>
      <c r="F73" s="10">
        <f t="shared" si="72"/>
        <v>15.266666666666667</v>
      </c>
      <c r="G73" s="10">
        <f t="shared" si="72"/>
        <v>4</v>
      </c>
      <c r="H73" s="10">
        <f t="shared" si="72"/>
        <v>3</v>
      </c>
      <c r="I73" s="10">
        <f t="shared" si="72"/>
        <v>7.6</v>
      </c>
      <c r="J73" s="10">
        <f t="shared" si="72"/>
        <v>2</v>
      </c>
      <c r="K73" s="6">
        <f t="shared" si="72"/>
        <v>28665</v>
      </c>
      <c r="L73" s="1">
        <f t="shared" si="78"/>
        <v>0</v>
      </c>
      <c r="M73" s="1">
        <f t="shared" si="73"/>
        <v>53</v>
      </c>
      <c r="N73" s="1">
        <f t="shared" si="73"/>
        <v>85</v>
      </c>
      <c r="O73" s="1">
        <f t="shared" si="73"/>
        <v>3.5</v>
      </c>
      <c r="P73" s="1">
        <f t="shared" si="73"/>
        <v>2</v>
      </c>
      <c r="Q73" s="1">
        <f t="shared" si="73"/>
        <v>19</v>
      </c>
      <c r="R73" s="1">
        <f t="shared" si="73"/>
        <v>0</v>
      </c>
      <c r="S73" s="2">
        <f t="shared" si="87"/>
        <v>162.5</v>
      </c>
      <c r="U73" t="s">
        <v>19</v>
      </c>
      <c r="V73" s="17" t="s">
        <v>77</v>
      </c>
      <c r="W73" s="35" t="str">
        <f t="shared" si="80"/>
        <v>RAP</v>
      </c>
      <c r="X73" s="10">
        <f t="shared" si="81"/>
        <v>0</v>
      </c>
      <c r="Y73" s="10">
        <f>12+5/10</f>
        <v>12.5</v>
      </c>
      <c r="Z73" s="10">
        <f t="shared" si="74"/>
        <v>15.266666666666667</v>
      </c>
      <c r="AA73" s="10">
        <f t="shared" si="74"/>
        <v>4</v>
      </c>
      <c r="AB73" s="10">
        <v>10.8</v>
      </c>
      <c r="AC73" s="10">
        <f t="shared" si="74"/>
        <v>7.6</v>
      </c>
      <c r="AD73" s="10">
        <v>14</v>
      </c>
      <c r="AE73" s="6">
        <f t="shared" si="82"/>
        <v>37996.400000000001</v>
      </c>
      <c r="AF73" s="1">
        <f t="shared" si="83"/>
        <v>0</v>
      </c>
      <c r="AG73" s="1">
        <f t="shared" si="75"/>
        <v>53</v>
      </c>
      <c r="AH73" s="1">
        <f t="shared" si="75"/>
        <v>85</v>
      </c>
      <c r="AI73" s="1">
        <f t="shared" si="75"/>
        <v>3.5</v>
      </c>
      <c r="AJ73" s="1">
        <f t="shared" si="86"/>
        <v>34</v>
      </c>
      <c r="AK73" s="1">
        <f t="shared" si="75"/>
        <v>19</v>
      </c>
      <c r="AL73" s="1">
        <f t="shared" si="84"/>
        <v>16</v>
      </c>
      <c r="AM73" s="2">
        <f t="shared" si="88"/>
        <v>210.5</v>
      </c>
      <c r="AN73" s="27" t="s">
        <v>44</v>
      </c>
      <c r="AO73">
        <v>16</v>
      </c>
      <c r="AP73" s="15">
        <f>AO73/16</f>
        <v>1</v>
      </c>
      <c r="AQ73" s="15">
        <f>AR72</f>
        <v>27.5</v>
      </c>
      <c r="AR73" s="28">
        <f>AQ73+AP73</f>
        <v>28.5</v>
      </c>
    </row>
    <row r="74" spans="1:44" x14ac:dyDescent="0.25">
      <c r="A74" t="s">
        <v>20</v>
      </c>
      <c r="B74" s="17" t="s">
        <v>77</v>
      </c>
      <c r="C74" s="35">
        <f t="shared" si="76"/>
        <v>0</v>
      </c>
      <c r="D74" s="10">
        <f t="shared" si="77"/>
        <v>0</v>
      </c>
      <c r="E74" s="10">
        <f t="shared" si="72"/>
        <v>12.727272727272727</v>
      </c>
      <c r="F74" s="10">
        <f t="shared" si="72"/>
        <v>15</v>
      </c>
      <c r="G74" s="10">
        <f t="shared" si="72"/>
        <v>4</v>
      </c>
      <c r="H74" s="10">
        <f t="shared" si="72"/>
        <v>4</v>
      </c>
      <c r="I74" s="10">
        <f t="shared" si="72"/>
        <v>7</v>
      </c>
      <c r="J74" s="10">
        <f t="shared" si="72"/>
        <v>2</v>
      </c>
      <c r="K74" s="6">
        <f t="shared" si="72"/>
        <v>27325</v>
      </c>
      <c r="L74" s="1">
        <f t="shared" si="78"/>
        <v>0</v>
      </c>
      <c r="M74" s="1">
        <f t="shared" si="73"/>
        <v>59</v>
      </c>
      <c r="N74" s="1">
        <f t="shared" si="73"/>
        <v>81</v>
      </c>
      <c r="O74" s="1">
        <f t="shared" si="73"/>
        <v>3.5</v>
      </c>
      <c r="P74" s="1">
        <f t="shared" si="73"/>
        <v>4</v>
      </c>
      <c r="Q74" s="1">
        <f t="shared" si="73"/>
        <v>16</v>
      </c>
      <c r="R74" s="1">
        <f t="shared" si="73"/>
        <v>0</v>
      </c>
      <c r="S74" s="2">
        <f t="shared" si="87"/>
        <v>163.5</v>
      </c>
      <c r="U74" t="s">
        <v>19</v>
      </c>
      <c r="V74" s="17" t="s">
        <v>77</v>
      </c>
      <c r="W74" s="35">
        <f t="shared" si="80"/>
        <v>0</v>
      </c>
      <c r="X74" s="10">
        <f t="shared" si="81"/>
        <v>0</v>
      </c>
      <c r="Y74" s="10">
        <f>12+8/11</f>
        <v>12.727272727272727</v>
      </c>
      <c r="Z74" s="10">
        <f t="shared" si="74"/>
        <v>15</v>
      </c>
      <c r="AA74" s="10">
        <f t="shared" si="74"/>
        <v>4</v>
      </c>
      <c r="AB74" s="10">
        <v>11</v>
      </c>
      <c r="AC74" s="10">
        <f t="shared" si="74"/>
        <v>7</v>
      </c>
      <c r="AD74" s="10">
        <v>14</v>
      </c>
      <c r="AE74" s="6">
        <f t="shared" si="82"/>
        <v>37996.400000000001</v>
      </c>
      <c r="AF74" s="1">
        <f t="shared" si="83"/>
        <v>0</v>
      </c>
      <c r="AG74" s="1">
        <f t="shared" si="75"/>
        <v>59</v>
      </c>
      <c r="AH74" s="1">
        <f t="shared" si="75"/>
        <v>81</v>
      </c>
      <c r="AI74" s="1">
        <f t="shared" si="75"/>
        <v>3.5</v>
      </c>
      <c r="AJ74" s="1">
        <f t="shared" si="86"/>
        <v>36</v>
      </c>
      <c r="AK74" s="1">
        <f t="shared" si="75"/>
        <v>16</v>
      </c>
      <c r="AL74" s="1">
        <f t="shared" si="84"/>
        <v>16</v>
      </c>
      <c r="AM74" s="2">
        <f t="shared" si="88"/>
        <v>211.5</v>
      </c>
    </row>
    <row r="75" spans="1:44" x14ac:dyDescent="0.25">
      <c r="A75" t="s">
        <v>21</v>
      </c>
      <c r="B75" s="17" t="s">
        <v>77</v>
      </c>
      <c r="C75" s="35" t="str">
        <f t="shared" si="76"/>
        <v>CAB</v>
      </c>
      <c r="D75" s="10">
        <f t="shared" si="77"/>
        <v>0</v>
      </c>
      <c r="E75" s="10">
        <f t="shared" si="72"/>
        <v>12.727272727272727</v>
      </c>
      <c r="F75" s="10">
        <f t="shared" si="72"/>
        <v>15</v>
      </c>
      <c r="G75" s="10">
        <f t="shared" si="72"/>
        <v>2</v>
      </c>
      <c r="H75" s="10">
        <f t="shared" si="72"/>
        <v>3</v>
      </c>
      <c r="I75" s="10">
        <f t="shared" si="72"/>
        <v>7.6</v>
      </c>
      <c r="J75" s="10">
        <f t="shared" si="72"/>
        <v>2</v>
      </c>
      <c r="K75" s="6">
        <f t="shared" si="72"/>
        <v>27325</v>
      </c>
      <c r="L75" s="1">
        <f t="shared" si="78"/>
        <v>0</v>
      </c>
      <c r="M75" s="1">
        <f t="shared" si="73"/>
        <v>56</v>
      </c>
      <c r="N75" s="1">
        <f t="shared" si="73"/>
        <v>81</v>
      </c>
      <c r="O75" s="1">
        <f t="shared" si="73"/>
        <v>0</v>
      </c>
      <c r="P75" s="1">
        <f t="shared" si="73"/>
        <v>2</v>
      </c>
      <c r="Q75" s="1">
        <f t="shared" si="73"/>
        <v>19</v>
      </c>
      <c r="R75" s="1">
        <f t="shared" si="73"/>
        <v>0</v>
      </c>
      <c r="S75" s="2">
        <f t="shared" si="87"/>
        <v>158</v>
      </c>
      <c r="U75" t="s">
        <v>20</v>
      </c>
      <c r="V75" s="17" t="s">
        <v>77</v>
      </c>
      <c r="W75" s="35" t="str">
        <f t="shared" si="80"/>
        <v>CAB</v>
      </c>
      <c r="X75" s="10">
        <f t="shared" si="81"/>
        <v>0</v>
      </c>
      <c r="Y75" s="10">
        <f>12+8/11</f>
        <v>12.727272727272727</v>
      </c>
      <c r="Z75" s="10">
        <f t="shared" si="74"/>
        <v>15</v>
      </c>
      <c r="AA75" s="10">
        <f t="shared" si="74"/>
        <v>2</v>
      </c>
      <c r="AB75" s="10">
        <v>11.2</v>
      </c>
      <c r="AC75" s="10">
        <f t="shared" si="74"/>
        <v>7.6</v>
      </c>
      <c r="AD75" s="10">
        <v>14</v>
      </c>
      <c r="AE75" s="6">
        <f t="shared" si="82"/>
        <v>37996.400000000001</v>
      </c>
      <c r="AF75" s="1">
        <f t="shared" si="83"/>
        <v>0</v>
      </c>
      <c r="AG75" s="1">
        <f t="shared" si="75"/>
        <v>56</v>
      </c>
      <c r="AH75" s="1">
        <f t="shared" si="75"/>
        <v>81</v>
      </c>
      <c r="AI75" s="1">
        <f t="shared" si="75"/>
        <v>0</v>
      </c>
      <c r="AJ75" s="1">
        <f t="shared" si="86"/>
        <v>34</v>
      </c>
      <c r="AK75" s="1">
        <f t="shared" si="75"/>
        <v>19</v>
      </c>
      <c r="AL75" s="1">
        <f t="shared" si="84"/>
        <v>16</v>
      </c>
      <c r="AM75" s="2">
        <f t="shared" si="88"/>
        <v>206</v>
      </c>
    </row>
    <row r="76" spans="1:44" x14ac:dyDescent="0.25">
      <c r="A76" t="s">
        <v>59</v>
      </c>
      <c r="B76" s="17" t="s">
        <v>22</v>
      </c>
      <c r="C76" s="35" t="str">
        <f t="shared" si="76"/>
        <v>RAP</v>
      </c>
      <c r="D76" s="10">
        <f t="shared" si="77"/>
        <v>0</v>
      </c>
      <c r="E76" s="10">
        <v>7</v>
      </c>
      <c r="F76" s="10">
        <v>13</v>
      </c>
      <c r="G76" s="10">
        <v>16</v>
      </c>
      <c r="H76" s="10">
        <v>2</v>
      </c>
      <c r="I76" s="10">
        <v>7</v>
      </c>
      <c r="J76" s="10">
        <v>14</v>
      </c>
      <c r="K76" s="6">
        <f t="shared" si="72"/>
        <v>0</v>
      </c>
      <c r="L76" s="1">
        <f t="shared" si="78"/>
        <v>0</v>
      </c>
      <c r="M76" s="1">
        <v>18</v>
      </c>
      <c r="N76" s="1">
        <v>58</v>
      </c>
      <c r="O76" s="1">
        <v>65.5</v>
      </c>
      <c r="P76" s="1">
        <v>0</v>
      </c>
      <c r="Q76" s="1">
        <v>16</v>
      </c>
      <c r="R76" s="1">
        <v>16</v>
      </c>
      <c r="S76" s="2">
        <f t="shared" si="87"/>
        <v>173.5</v>
      </c>
      <c r="U76" t="s">
        <v>21</v>
      </c>
      <c r="V76" s="17" t="s">
        <v>22</v>
      </c>
      <c r="W76" s="35" t="str">
        <f t="shared" si="80"/>
        <v>RAP</v>
      </c>
      <c r="X76" s="10">
        <f t="shared" si="81"/>
        <v>0</v>
      </c>
      <c r="Y76" s="10">
        <f t="shared" si="81"/>
        <v>7</v>
      </c>
      <c r="Z76" s="10">
        <f t="shared" si="74"/>
        <v>13</v>
      </c>
      <c r="AA76" s="10">
        <f t="shared" si="74"/>
        <v>16</v>
      </c>
      <c r="AB76" s="10">
        <v>10.5</v>
      </c>
      <c r="AC76" s="10">
        <f t="shared" si="74"/>
        <v>7</v>
      </c>
      <c r="AD76" s="10">
        <v>19</v>
      </c>
      <c r="AE76" s="6">
        <f t="shared" si="82"/>
        <v>35965.800000000003</v>
      </c>
      <c r="AF76" s="1">
        <f t="shared" si="83"/>
        <v>0</v>
      </c>
      <c r="AG76" s="1">
        <f t="shared" si="75"/>
        <v>18</v>
      </c>
      <c r="AH76" s="1">
        <f t="shared" si="75"/>
        <v>58</v>
      </c>
      <c r="AI76" s="1">
        <f t="shared" si="75"/>
        <v>65.5</v>
      </c>
      <c r="AJ76" s="1">
        <f t="shared" si="86"/>
        <v>32</v>
      </c>
      <c r="AK76" s="1">
        <f t="shared" si="75"/>
        <v>16</v>
      </c>
      <c r="AL76" s="1">
        <f t="shared" si="84"/>
        <v>32</v>
      </c>
      <c r="AM76" s="2">
        <f t="shared" si="88"/>
        <v>221.5</v>
      </c>
    </row>
    <row r="77" spans="1:44" x14ac:dyDescent="0.25">
      <c r="A77" t="s">
        <v>23</v>
      </c>
      <c r="B77" s="17" t="s">
        <v>22</v>
      </c>
      <c r="C77" s="35" t="str">
        <f t="shared" si="76"/>
        <v>RAP</v>
      </c>
      <c r="D77" s="10">
        <f t="shared" si="77"/>
        <v>0</v>
      </c>
      <c r="E77" s="10">
        <v>7</v>
      </c>
      <c r="F77" s="10">
        <v>13</v>
      </c>
      <c r="G77" s="10">
        <v>16</v>
      </c>
      <c r="H77" s="10">
        <v>2</v>
      </c>
      <c r="I77" s="10">
        <v>7</v>
      </c>
      <c r="J77" s="10">
        <v>14</v>
      </c>
      <c r="K77" s="6">
        <f t="shared" si="72"/>
        <v>0</v>
      </c>
      <c r="L77" s="1">
        <f t="shared" si="78"/>
        <v>0</v>
      </c>
      <c r="M77" s="1">
        <v>18</v>
      </c>
      <c r="N77" s="1">
        <v>58</v>
      </c>
      <c r="O77" s="1">
        <v>65.5</v>
      </c>
      <c r="P77" s="1">
        <v>0</v>
      </c>
      <c r="Q77" s="1">
        <v>16</v>
      </c>
      <c r="R77" s="1">
        <v>16</v>
      </c>
      <c r="S77" s="2">
        <f t="shared" si="87"/>
        <v>173.5</v>
      </c>
      <c r="U77" t="s">
        <v>21</v>
      </c>
      <c r="V77" s="17" t="s">
        <v>22</v>
      </c>
      <c r="W77" s="35" t="str">
        <f t="shared" si="80"/>
        <v>RAP</v>
      </c>
      <c r="X77" s="10">
        <f t="shared" si="81"/>
        <v>0</v>
      </c>
      <c r="Y77" s="10">
        <f t="shared" si="81"/>
        <v>7</v>
      </c>
      <c r="Z77" s="10">
        <f t="shared" si="74"/>
        <v>13</v>
      </c>
      <c r="AA77" s="10">
        <f t="shared" si="74"/>
        <v>16</v>
      </c>
      <c r="AB77" s="10">
        <v>10.5</v>
      </c>
      <c r="AC77" s="10">
        <f t="shared" si="74"/>
        <v>7</v>
      </c>
      <c r="AD77" s="10">
        <v>19</v>
      </c>
      <c r="AE77" s="6">
        <f t="shared" si="82"/>
        <v>35965.800000000003</v>
      </c>
      <c r="AF77" s="1">
        <f t="shared" si="83"/>
        <v>0</v>
      </c>
      <c r="AG77" s="1">
        <f t="shared" si="75"/>
        <v>18</v>
      </c>
      <c r="AH77" s="1">
        <f t="shared" si="75"/>
        <v>58</v>
      </c>
      <c r="AI77" s="1">
        <f t="shared" si="75"/>
        <v>65.5</v>
      </c>
      <c r="AJ77" s="1">
        <f t="shared" si="86"/>
        <v>32</v>
      </c>
      <c r="AK77" s="1">
        <f t="shared" si="75"/>
        <v>16</v>
      </c>
      <c r="AL77" s="1">
        <f t="shared" si="84"/>
        <v>32</v>
      </c>
      <c r="AM77" s="2">
        <f t="shared" si="88"/>
        <v>221.5</v>
      </c>
    </row>
    <row r="78" spans="1:44" x14ac:dyDescent="0.25">
      <c r="A78" t="s">
        <v>26</v>
      </c>
      <c r="B78" s="17" t="s">
        <v>25</v>
      </c>
      <c r="C78" s="35" t="str">
        <f t="shared" si="76"/>
        <v>RAP</v>
      </c>
      <c r="D78" s="10">
        <f t="shared" si="77"/>
        <v>0</v>
      </c>
      <c r="E78" s="10">
        <f t="shared" si="77"/>
        <v>2</v>
      </c>
      <c r="F78" s="10">
        <v>13</v>
      </c>
      <c r="G78" s="10">
        <v>7</v>
      </c>
      <c r="H78" s="10">
        <v>10</v>
      </c>
      <c r="I78" s="10">
        <v>13</v>
      </c>
      <c r="J78" s="10">
        <f t="shared" si="72"/>
        <v>2</v>
      </c>
      <c r="K78" s="6">
        <f t="shared" si="72"/>
        <v>0</v>
      </c>
      <c r="L78" s="1">
        <f t="shared" si="78"/>
        <v>0</v>
      </c>
      <c r="M78" s="1">
        <f t="shared" si="78"/>
        <v>0</v>
      </c>
      <c r="N78" s="1">
        <v>58</v>
      </c>
      <c r="O78" s="1">
        <v>10.5</v>
      </c>
      <c r="P78" s="1">
        <v>29</v>
      </c>
      <c r="Q78" s="1">
        <v>59</v>
      </c>
      <c r="R78" s="1">
        <f t="shared" si="73"/>
        <v>0</v>
      </c>
      <c r="S78" s="2">
        <f>SUM(L78:R78)</f>
        <v>156.5</v>
      </c>
      <c r="U78" t="s">
        <v>24</v>
      </c>
      <c r="V78" s="17" t="s">
        <v>25</v>
      </c>
      <c r="W78" s="35" t="str">
        <f t="shared" si="80"/>
        <v>RAP</v>
      </c>
      <c r="X78" s="10">
        <f t="shared" si="81"/>
        <v>0</v>
      </c>
      <c r="Y78" s="10">
        <f t="shared" si="81"/>
        <v>2</v>
      </c>
      <c r="Z78" s="10">
        <f t="shared" si="74"/>
        <v>13</v>
      </c>
      <c r="AA78" s="10">
        <f t="shared" si="74"/>
        <v>7</v>
      </c>
      <c r="AB78" s="10">
        <v>14</v>
      </c>
      <c r="AC78" s="10">
        <f t="shared" si="74"/>
        <v>13</v>
      </c>
      <c r="AD78" s="10">
        <v>14</v>
      </c>
      <c r="AE78" s="6">
        <f t="shared" si="82"/>
        <v>29312.400000000001</v>
      </c>
      <c r="AF78" s="1">
        <f t="shared" si="83"/>
        <v>0</v>
      </c>
      <c r="AG78" s="1">
        <f t="shared" si="75"/>
        <v>0</v>
      </c>
      <c r="AH78" s="1">
        <f t="shared" si="75"/>
        <v>58</v>
      </c>
      <c r="AI78" s="1">
        <f t="shared" si="75"/>
        <v>10.5</v>
      </c>
      <c r="AJ78" s="1">
        <f t="shared" si="86"/>
        <v>61</v>
      </c>
      <c r="AK78" s="1">
        <f t="shared" si="75"/>
        <v>59</v>
      </c>
      <c r="AL78" s="1">
        <f t="shared" si="84"/>
        <v>16</v>
      </c>
      <c r="AM78" s="2">
        <f>SUM(AF78:AL78)</f>
        <v>204.5</v>
      </c>
    </row>
    <row r="79" spans="1:44" x14ac:dyDescent="0.25">
      <c r="A79" t="s">
        <v>27</v>
      </c>
      <c r="B79" s="17" t="s">
        <v>25</v>
      </c>
      <c r="C79" s="35" t="str">
        <f t="shared" si="76"/>
        <v>RAP</v>
      </c>
      <c r="D79" s="10">
        <f t="shared" si="77"/>
        <v>0</v>
      </c>
      <c r="E79" s="10">
        <f t="shared" si="77"/>
        <v>2</v>
      </c>
      <c r="F79" s="10">
        <v>13</v>
      </c>
      <c r="G79" s="10">
        <v>7</v>
      </c>
      <c r="H79" s="10">
        <v>10</v>
      </c>
      <c r="I79" s="10">
        <v>13</v>
      </c>
      <c r="J79" s="10">
        <f t="shared" si="72"/>
        <v>2</v>
      </c>
      <c r="K79" s="6">
        <f t="shared" si="72"/>
        <v>0</v>
      </c>
      <c r="L79" s="1">
        <f t="shared" si="78"/>
        <v>0</v>
      </c>
      <c r="M79" s="1">
        <f t="shared" si="78"/>
        <v>0</v>
      </c>
      <c r="N79" s="1">
        <v>58</v>
      </c>
      <c r="O79" s="1">
        <v>10.5</v>
      </c>
      <c r="P79" s="1">
        <v>29</v>
      </c>
      <c r="Q79" s="1">
        <v>59</v>
      </c>
      <c r="R79" s="1">
        <f t="shared" si="73"/>
        <v>0</v>
      </c>
      <c r="S79" s="2">
        <f>SUM(L79:R79)</f>
        <v>156.5</v>
      </c>
      <c r="U79" t="s">
        <v>26</v>
      </c>
      <c r="V79" s="17" t="s">
        <v>25</v>
      </c>
      <c r="W79" s="35" t="str">
        <f t="shared" si="80"/>
        <v>RAP</v>
      </c>
      <c r="X79" s="10">
        <f t="shared" si="81"/>
        <v>0</v>
      </c>
      <c r="Y79" s="10">
        <f t="shared" si="81"/>
        <v>2</v>
      </c>
      <c r="Z79" s="10">
        <f t="shared" si="74"/>
        <v>13</v>
      </c>
      <c r="AA79" s="10">
        <f t="shared" si="74"/>
        <v>7</v>
      </c>
      <c r="AB79" s="10">
        <v>14</v>
      </c>
      <c r="AC79" s="10">
        <f t="shared" si="74"/>
        <v>13</v>
      </c>
      <c r="AD79" s="10">
        <v>14</v>
      </c>
      <c r="AE79" s="6">
        <f t="shared" si="82"/>
        <v>29312.400000000001</v>
      </c>
      <c r="AF79" s="1">
        <f t="shared" si="83"/>
        <v>0</v>
      </c>
      <c r="AG79" s="1">
        <f t="shared" si="75"/>
        <v>0</v>
      </c>
      <c r="AH79" s="1">
        <f t="shared" si="75"/>
        <v>58</v>
      </c>
      <c r="AI79" s="1">
        <f t="shared" si="75"/>
        <v>10.5</v>
      </c>
      <c r="AJ79" s="1">
        <f t="shared" si="86"/>
        <v>61</v>
      </c>
      <c r="AK79" s="1">
        <f t="shared" si="75"/>
        <v>59</v>
      </c>
      <c r="AL79" s="1">
        <f t="shared" si="84"/>
        <v>16</v>
      </c>
      <c r="AM79" s="2">
        <f>SUM(AF79:AL79)</f>
        <v>204.5</v>
      </c>
    </row>
    <row r="80" spans="1:44" x14ac:dyDescent="0.25">
      <c r="A80" t="s">
        <v>28</v>
      </c>
      <c r="B80" s="17" t="s">
        <v>25</v>
      </c>
      <c r="C80" s="35" t="str">
        <f t="shared" si="76"/>
        <v>POT</v>
      </c>
      <c r="D80" s="10">
        <f t="shared" si="77"/>
        <v>0</v>
      </c>
      <c r="E80" s="10">
        <f t="shared" si="77"/>
        <v>2</v>
      </c>
      <c r="F80" s="10">
        <v>14</v>
      </c>
      <c r="G80" s="10">
        <v>7</v>
      </c>
      <c r="H80" s="10">
        <v>10</v>
      </c>
      <c r="I80" s="10">
        <v>12</v>
      </c>
      <c r="J80" s="10">
        <f t="shared" si="72"/>
        <v>2</v>
      </c>
      <c r="K80" s="6">
        <f t="shared" si="72"/>
        <v>0</v>
      </c>
      <c r="L80" s="1">
        <f t="shared" si="78"/>
        <v>0</v>
      </c>
      <c r="M80" s="1">
        <f t="shared" si="78"/>
        <v>0</v>
      </c>
      <c r="N80" s="1">
        <v>68</v>
      </c>
      <c r="O80" s="1">
        <v>10.5</v>
      </c>
      <c r="P80" s="1">
        <v>29</v>
      </c>
      <c r="Q80" s="1">
        <v>49</v>
      </c>
      <c r="R80" s="1">
        <f t="shared" si="73"/>
        <v>0</v>
      </c>
      <c r="S80" s="2">
        <f t="shared" ref="S80" si="89">SUM(L80:R80)</f>
        <v>156.5</v>
      </c>
      <c r="U80" t="s">
        <v>27</v>
      </c>
      <c r="V80" s="17" t="s">
        <v>25</v>
      </c>
      <c r="W80" s="35" t="str">
        <f t="shared" si="80"/>
        <v>POT</v>
      </c>
      <c r="X80" s="10">
        <f t="shared" si="81"/>
        <v>0</v>
      </c>
      <c r="Y80" s="10">
        <f t="shared" si="81"/>
        <v>2</v>
      </c>
      <c r="Z80" s="10">
        <f t="shared" si="74"/>
        <v>14</v>
      </c>
      <c r="AA80" s="10">
        <f t="shared" si="74"/>
        <v>7</v>
      </c>
      <c r="AB80" s="10">
        <v>14</v>
      </c>
      <c r="AC80" s="10">
        <f t="shared" si="74"/>
        <v>12</v>
      </c>
      <c r="AD80" s="10">
        <v>14</v>
      </c>
      <c r="AE80" s="6">
        <f t="shared" si="82"/>
        <v>30846.400000000001</v>
      </c>
      <c r="AF80" s="1">
        <f t="shared" si="83"/>
        <v>0</v>
      </c>
      <c r="AG80" s="1">
        <f t="shared" si="75"/>
        <v>0</v>
      </c>
      <c r="AH80" s="1">
        <f t="shared" si="75"/>
        <v>68</v>
      </c>
      <c r="AI80" s="1">
        <f t="shared" si="75"/>
        <v>10.5</v>
      </c>
      <c r="AJ80" s="1">
        <f t="shared" si="86"/>
        <v>61</v>
      </c>
      <c r="AK80" s="1">
        <f t="shared" si="75"/>
        <v>49</v>
      </c>
      <c r="AL80" s="1">
        <f t="shared" si="84"/>
        <v>16</v>
      </c>
      <c r="AM80" s="2">
        <f t="shared" ref="AM80" si="90">SUM(AF80:AL80)</f>
        <v>204.5</v>
      </c>
    </row>
  </sheetData>
  <mergeCells count="1">
    <mergeCell ref="V1:AD1"/>
  </mergeCells>
  <phoneticPr fontId="6" type="noConversion"/>
  <conditionalFormatting sqref="D3:J16">
    <cfRule type="colorScale" priority="21">
      <colorScale>
        <cfvo type="min"/>
        <cfvo type="max"/>
        <color rgb="FFFCFCFF"/>
        <color rgb="FF63BE7B"/>
      </colorScale>
    </cfRule>
  </conditionalFormatting>
  <conditionalFormatting sqref="K3:K16">
    <cfRule type="colorScale" priority="22">
      <colorScale>
        <cfvo type="min"/>
        <cfvo type="max"/>
        <color rgb="FFFCFCFF"/>
        <color rgb="FFF8696B"/>
      </colorScale>
    </cfRule>
  </conditionalFormatting>
  <conditionalFormatting sqref="L3:R16">
    <cfRule type="colorScale" priority="23">
      <colorScale>
        <cfvo type="min"/>
        <cfvo type="max"/>
        <color rgb="FFFCFCFF"/>
        <color rgb="FF63BE7B"/>
      </colorScale>
    </cfRule>
  </conditionalFormatting>
  <conditionalFormatting sqref="S3:S16">
    <cfRule type="colorScale" priority="24">
      <colorScale>
        <cfvo type="min"/>
        <cfvo type="max"/>
        <color rgb="FFFCFCFF"/>
        <color rgb="FF63BE7B"/>
      </colorScale>
    </cfRule>
  </conditionalFormatting>
  <conditionalFormatting sqref="D19:J32">
    <cfRule type="colorScale" priority="25">
      <colorScale>
        <cfvo type="min"/>
        <cfvo type="max"/>
        <color rgb="FFFFEF9C"/>
        <color rgb="FF63BE7B"/>
      </colorScale>
    </cfRule>
  </conditionalFormatting>
  <conditionalFormatting sqref="K19:K32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{96BA4D8B-9E30-45B0-9F38-CE60704A8AA3}</x14:id>
        </ext>
      </extLst>
    </cfRule>
  </conditionalFormatting>
  <conditionalFormatting sqref="L19:R32">
    <cfRule type="colorScale" priority="27">
      <colorScale>
        <cfvo type="min"/>
        <cfvo type="max"/>
        <color rgb="FFFCFCFF"/>
        <color rgb="FF63BE7B"/>
      </colorScale>
    </cfRule>
  </conditionalFormatting>
  <conditionalFormatting sqref="X19:AD32">
    <cfRule type="colorScale" priority="28">
      <colorScale>
        <cfvo type="min"/>
        <cfvo type="max"/>
        <color rgb="FFFFEF9C"/>
        <color rgb="FF63BE7B"/>
      </colorScale>
    </cfRule>
  </conditionalFormatting>
  <conditionalFormatting sqref="AE19:AE32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{FAE12451-8282-4FFC-8B12-C5F0FF04B2F9}</x14:id>
        </ext>
      </extLst>
    </cfRule>
  </conditionalFormatting>
  <conditionalFormatting sqref="AF19:AL32">
    <cfRule type="colorScale" priority="30">
      <colorScale>
        <cfvo type="min"/>
        <cfvo type="max"/>
        <color rgb="FFFCFCFF"/>
        <color rgb="FF63BE7B"/>
      </colorScale>
    </cfRule>
  </conditionalFormatting>
  <conditionalFormatting sqref="X51:AD64">
    <cfRule type="colorScale" priority="31">
      <colorScale>
        <cfvo type="min"/>
        <cfvo type="max"/>
        <color rgb="FFFFEF9C"/>
        <color rgb="FF63BE7B"/>
      </colorScale>
    </cfRule>
  </conditionalFormatting>
  <conditionalFormatting sqref="AE51:AE64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{F693DC03-B258-42E9-A7F1-6BE381726023}</x14:id>
        </ext>
      </extLst>
    </cfRule>
  </conditionalFormatting>
  <conditionalFormatting sqref="AF51:AL64">
    <cfRule type="colorScale" priority="33">
      <colorScale>
        <cfvo type="min"/>
        <cfvo type="max"/>
        <color rgb="FFFCFCFF"/>
        <color rgb="FF63BE7B"/>
      </colorScale>
    </cfRule>
  </conditionalFormatting>
  <conditionalFormatting sqref="D54:J64">
    <cfRule type="colorScale" priority="34">
      <colorScale>
        <cfvo type="min"/>
        <cfvo type="max"/>
        <color rgb="FFFFEF9C"/>
        <color rgb="FF63BE7B"/>
      </colorScale>
    </cfRule>
  </conditionalFormatting>
  <conditionalFormatting sqref="K54:K64">
    <cfRule type="dataBar" priority="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{37CB5DB3-BE3D-4C10-AD99-DB18C6480C90}</x14:id>
        </ext>
      </extLst>
    </cfRule>
  </conditionalFormatting>
  <conditionalFormatting sqref="L54:R64">
    <cfRule type="colorScale" priority="36">
      <colorScale>
        <cfvo type="min"/>
        <cfvo type="max"/>
        <color rgb="FFFCFCFF"/>
        <color rgb="FF63BE7B"/>
      </colorScale>
    </cfRule>
  </conditionalFormatting>
  <conditionalFormatting sqref="D35:J48">
    <cfRule type="colorScale" priority="37">
      <colorScale>
        <cfvo type="min"/>
        <cfvo type="max"/>
        <color rgb="FFFFEF9C"/>
        <color rgb="FF63BE7B"/>
      </colorScale>
    </cfRule>
  </conditionalFormatting>
  <conditionalFormatting sqref="K35:K48">
    <cfRule type="dataBar" priority="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{D15F8558-2FFB-47E7-B8AE-B7A789D96E33}</x14:id>
        </ext>
      </extLst>
    </cfRule>
  </conditionalFormatting>
  <conditionalFormatting sqref="L35:R48">
    <cfRule type="colorScale" priority="39">
      <colorScale>
        <cfvo type="min"/>
        <cfvo type="max"/>
        <color rgb="FFFCFCFF"/>
        <color rgb="FF63BE7B"/>
      </colorScale>
    </cfRule>
  </conditionalFormatting>
  <conditionalFormatting sqref="X35:AD48">
    <cfRule type="colorScale" priority="40">
      <colorScale>
        <cfvo type="min"/>
        <cfvo type="max"/>
        <color rgb="FFFFEF9C"/>
        <color rgb="FF63BE7B"/>
      </colorScale>
    </cfRule>
  </conditionalFormatting>
  <conditionalFormatting sqref="AE35:AE48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{2AC447D1-9795-434E-A39D-8B8853964AC9}</x14:id>
        </ext>
      </extLst>
    </cfRule>
  </conditionalFormatting>
  <conditionalFormatting sqref="AF35:AL48">
    <cfRule type="colorScale" priority="42">
      <colorScale>
        <cfvo type="min"/>
        <cfvo type="max"/>
        <color rgb="FFFCFCFF"/>
        <color rgb="FF63BE7B"/>
      </colorScale>
    </cfRule>
  </conditionalFormatting>
  <conditionalFormatting sqref="D51:J51">
    <cfRule type="colorScale" priority="18">
      <colorScale>
        <cfvo type="min"/>
        <cfvo type="max"/>
        <color rgb="FFFFEF9C"/>
        <color rgb="FF63BE7B"/>
      </colorScale>
    </cfRule>
  </conditionalFormatting>
  <conditionalFormatting sqref="K51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{BFB4B3FA-4A90-48A1-A3D0-51209C38BC63}</x14:id>
        </ext>
      </extLst>
    </cfRule>
  </conditionalFormatting>
  <conditionalFormatting sqref="L51:R51">
    <cfRule type="colorScale" priority="20">
      <colorScale>
        <cfvo type="min"/>
        <cfvo type="max"/>
        <color rgb="FFFCFCFF"/>
        <color rgb="FF63BE7B"/>
      </colorScale>
    </cfRule>
  </conditionalFormatting>
  <conditionalFormatting sqref="D52:J52">
    <cfRule type="colorScale" priority="15">
      <colorScale>
        <cfvo type="min"/>
        <cfvo type="max"/>
        <color rgb="FFFFEF9C"/>
        <color rgb="FF63BE7B"/>
      </colorScale>
    </cfRule>
  </conditionalFormatting>
  <conditionalFormatting sqref="K52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{2C908A70-DDB0-4558-8542-66E7C54E3AEC}</x14:id>
        </ext>
      </extLst>
    </cfRule>
  </conditionalFormatting>
  <conditionalFormatting sqref="L52:R52">
    <cfRule type="colorScale" priority="17">
      <colorScale>
        <cfvo type="min"/>
        <cfvo type="max"/>
        <color rgb="FFFCFCFF"/>
        <color rgb="FF63BE7B"/>
      </colorScale>
    </cfRule>
  </conditionalFormatting>
  <conditionalFormatting sqref="D53:J53">
    <cfRule type="colorScale" priority="12">
      <colorScale>
        <cfvo type="min"/>
        <cfvo type="max"/>
        <color rgb="FFFFEF9C"/>
        <color rgb="FF63BE7B"/>
      </colorScale>
    </cfRule>
  </conditionalFormatting>
  <conditionalFormatting sqref="K53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{5288913E-E2AF-421C-856B-CAC1B034E250}</x14:id>
        </ext>
      </extLst>
    </cfRule>
  </conditionalFormatting>
  <conditionalFormatting sqref="L53:R53">
    <cfRule type="colorScale" priority="14">
      <colorScale>
        <cfvo type="min"/>
        <cfvo type="max"/>
        <color rgb="FFFCFCFF"/>
        <color rgb="FF63BE7B"/>
      </colorScale>
    </cfRule>
  </conditionalFormatting>
  <conditionalFormatting sqref="X67:AD80">
    <cfRule type="colorScale" priority="6">
      <colorScale>
        <cfvo type="min"/>
        <cfvo type="max"/>
        <color rgb="FFFFEF9C"/>
        <color rgb="FF63BE7B"/>
      </colorScale>
    </cfRule>
  </conditionalFormatting>
  <conditionalFormatting sqref="AE67:AE80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{E6BD412F-5D9D-475D-8979-F4CADA3926C1}</x14:id>
        </ext>
      </extLst>
    </cfRule>
  </conditionalFormatting>
  <conditionalFormatting sqref="AF67:AL80">
    <cfRule type="colorScale" priority="8">
      <colorScale>
        <cfvo type="min"/>
        <cfvo type="max"/>
        <color rgb="FFFCFCFF"/>
        <color rgb="FF63BE7B"/>
      </colorScale>
    </cfRule>
  </conditionalFormatting>
  <conditionalFormatting sqref="D76:J80">
    <cfRule type="colorScale" priority="9">
      <colorScale>
        <cfvo type="min"/>
        <cfvo type="max"/>
        <color rgb="FFFFEF9C"/>
        <color rgb="FF63BE7B"/>
      </colorScale>
    </cfRule>
  </conditionalFormatting>
  <conditionalFormatting sqref="K70:K80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{3E48A2BD-A7AD-4198-B4BA-AE536E4905A2}</x14:id>
        </ext>
      </extLst>
    </cfRule>
  </conditionalFormatting>
  <conditionalFormatting sqref="L76:R80">
    <cfRule type="colorScale" priority="11">
      <colorScale>
        <cfvo type="min"/>
        <cfvo type="max"/>
        <color rgb="FFFCFCFF"/>
        <color rgb="FF63BE7B"/>
      </colorScale>
    </cfRule>
  </conditionalFormatting>
  <conditionalFormatting sqref="D67:J75">
    <cfRule type="colorScale" priority="3">
      <colorScale>
        <cfvo type="min"/>
        <cfvo type="max"/>
        <color rgb="FFFFEF9C"/>
        <color rgb="FF63BE7B"/>
      </colorScale>
    </cfRule>
  </conditionalFormatting>
  <conditionalFormatting sqref="K67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{02A94382-1382-41B3-9663-8E4C5BE3CCD3}</x14:id>
        </ext>
      </extLst>
    </cfRule>
  </conditionalFormatting>
  <conditionalFormatting sqref="L67:R75">
    <cfRule type="colorScale" priority="5">
      <colorScale>
        <cfvo type="min"/>
        <cfvo type="max"/>
        <color rgb="FFFCFCFF"/>
        <color rgb="FF63BE7B"/>
      </colorScale>
    </cfRule>
  </conditionalFormatting>
  <conditionalFormatting sqref="K68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{E4353686-DBF5-462C-A650-95382A6664A3}</x14:id>
        </ext>
      </extLst>
    </cfRule>
  </conditionalFormatting>
  <conditionalFormatting sqref="K6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{8BFA0470-2A68-495F-B2F0-A2E750886D17}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BA4D8B-9E30-45B0-9F38-CE60704A8A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K19:K32</xm:sqref>
        </x14:conditionalFormatting>
        <x14:conditionalFormatting xmlns:xm="http://schemas.microsoft.com/office/excel/2006/main">
          <x14:cfRule type="dataBar" id="{FAE12451-8282-4FFC-8B12-C5F0FF04B2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AE19:AE32</xm:sqref>
        </x14:conditionalFormatting>
        <x14:conditionalFormatting xmlns:xm="http://schemas.microsoft.com/office/excel/2006/main">
          <x14:cfRule type="dataBar" id="{F693DC03-B258-42E9-A7F1-6BE3817260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AE51:AE64</xm:sqref>
        </x14:conditionalFormatting>
        <x14:conditionalFormatting xmlns:xm="http://schemas.microsoft.com/office/excel/2006/main">
          <x14:cfRule type="dataBar" id="{37CB5DB3-BE3D-4C10-AD99-DB18C6480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K54:K64</xm:sqref>
        </x14:conditionalFormatting>
        <x14:conditionalFormatting xmlns:xm="http://schemas.microsoft.com/office/excel/2006/main">
          <x14:cfRule type="dataBar" id="{D15F8558-2FFB-47E7-B8AE-B7A789D96E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K35:K48</xm:sqref>
        </x14:conditionalFormatting>
        <x14:conditionalFormatting xmlns:xm="http://schemas.microsoft.com/office/excel/2006/main">
          <x14:cfRule type="dataBar" id="{2AC447D1-9795-434E-A39D-8B8853964A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AE35:AE48</xm:sqref>
        </x14:conditionalFormatting>
        <x14:conditionalFormatting xmlns:xm="http://schemas.microsoft.com/office/excel/2006/main">
          <x14:cfRule type="dataBar" id="{BFB4B3FA-4A90-48A1-A3D0-51209C38BC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K51</xm:sqref>
        </x14:conditionalFormatting>
        <x14:conditionalFormatting xmlns:xm="http://schemas.microsoft.com/office/excel/2006/main">
          <x14:cfRule type="dataBar" id="{2C908A70-DDB0-4558-8542-66E7C54E3A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K52</xm:sqref>
        </x14:conditionalFormatting>
        <x14:conditionalFormatting xmlns:xm="http://schemas.microsoft.com/office/excel/2006/main">
          <x14:cfRule type="dataBar" id="{5288913E-E2AF-421C-856B-CAC1B034E2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K53</xm:sqref>
        </x14:conditionalFormatting>
        <x14:conditionalFormatting xmlns:xm="http://schemas.microsoft.com/office/excel/2006/main">
          <x14:cfRule type="dataBar" id="{E6BD412F-5D9D-475D-8979-F4CADA3926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AE67:AE80</xm:sqref>
        </x14:conditionalFormatting>
        <x14:conditionalFormatting xmlns:xm="http://schemas.microsoft.com/office/excel/2006/main">
          <x14:cfRule type="dataBar" id="{3E48A2BD-A7AD-4198-B4BA-AE536E4905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K70:K80</xm:sqref>
        </x14:conditionalFormatting>
        <x14:conditionalFormatting xmlns:xm="http://schemas.microsoft.com/office/excel/2006/main">
          <x14:cfRule type="dataBar" id="{02A94382-1382-41B3-9663-8E4C5BE3C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K67</xm:sqref>
        </x14:conditionalFormatting>
        <x14:conditionalFormatting xmlns:xm="http://schemas.microsoft.com/office/excel/2006/main">
          <x14:cfRule type="dataBar" id="{E4353686-DBF5-462C-A650-95382A6664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K68</xm:sqref>
        </x14:conditionalFormatting>
        <x14:conditionalFormatting xmlns:xm="http://schemas.microsoft.com/office/excel/2006/main">
          <x14:cfRule type="dataBar" id="{8BFA0470-2A68-495F-B2F0-A2E750886D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Base</vt:lpstr>
      <vt:lpstr>EvaluacionEconomica</vt:lpstr>
      <vt:lpstr>PLANTILLA</vt:lpstr>
      <vt:lpstr>Plan_Entrenamiento</vt:lpstr>
      <vt:lpstr>Compras</vt:lpstr>
      <vt:lpstr>PLANTILLA_v2</vt:lpstr>
      <vt:lpstr>PLAN_352_INNERS</vt:lpstr>
      <vt:lpstr>Planning</vt:lpstr>
      <vt:lpstr>PLAN_352_DREAMTEAM</vt:lpstr>
      <vt:lpstr>Planning (2)</vt:lpstr>
      <vt:lpstr>PLAN_253_AIM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 Isaac</dc:creator>
  <cp:lastModifiedBy>PORTA Isaac</cp:lastModifiedBy>
  <cp:lastPrinted>2022-07-28T14:59:09Z</cp:lastPrinted>
  <dcterms:created xsi:type="dcterms:W3CDTF">2017-09-06T09:13:46Z</dcterms:created>
  <dcterms:modified xsi:type="dcterms:W3CDTF">2023-02-28T12:14:22Z</dcterms:modified>
</cp:coreProperties>
</file>