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254D1A93-B0B1-4C8F-8A02-B6B7A3E105C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ase" sheetId="11" r:id="rId1"/>
    <sheet name="442" sheetId="14" r:id="rId2"/>
    <sheet name="442_Ideal" sheetId="13" r:id="rId3"/>
    <sheet name="CANTERANOS" sheetId="15" r:id="rId4"/>
    <sheet name="PLANTILLA_IDEAL" sheetId="5" r:id="rId5"/>
    <sheet name="Plantilla_ENTRENADA" sheetId="6" r:id="rId6"/>
    <sheet name="PLANTILLA_CORTA_Entrenada" sheetId="7" r:id="rId7"/>
    <sheet name="test2" sheetId="12" r:id="rId8"/>
    <sheet name="EquipoEntrenado" sheetId="8" r:id="rId9"/>
    <sheet name="otr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" i="15" l="1"/>
  <c r="Z21" i="15"/>
  <c r="P15" i="15"/>
  <c r="Z10" i="15"/>
  <c r="Z19" i="15"/>
  <c r="Y19" i="15"/>
  <c r="Z4" i="15"/>
  <c r="AA4" i="15" s="1"/>
  <c r="Z17" i="15"/>
  <c r="Z9" i="15" s="1"/>
  <c r="Z18" i="15"/>
  <c r="Z8" i="15" s="1"/>
  <c r="S9" i="15"/>
  <c r="T9" i="15" s="1"/>
  <c r="Z16" i="15"/>
  <c r="Z7" i="15" s="1"/>
  <c r="Z20" i="15"/>
  <c r="Z6" i="15" s="1"/>
  <c r="Z15" i="15"/>
  <c r="Y5" i="15" s="1"/>
  <c r="K4" i="15"/>
  <c r="K3" i="15"/>
  <c r="Z13" i="15" l="1"/>
  <c r="S4" i="15" l="1"/>
  <c r="T4" i="15" s="1"/>
  <c r="S15" i="15"/>
  <c r="T15" i="15" s="1"/>
  <c r="S14" i="15"/>
  <c r="T14" i="15" s="1"/>
  <c r="S13" i="15"/>
  <c r="T13" i="15" s="1"/>
  <c r="S12" i="15"/>
  <c r="T12" i="15" s="1"/>
  <c r="S11" i="15"/>
  <c r="T11" i="15" s="1"/>
  <c r="S10" i="15"/>
  <c r="T10" i="15" s="1"/>
  <c r="S8" i="15"/>
  <c r="T8" i="15" s="1"/>
  <c r="S7" i="15"/>
  <c r="T7" i="15" s="1"/>
  <c r="S6" i="15"/>
  <c r="T6" i="15" s="1"/>
  <c r="S5" i="15"/>
  <c r="T5" i="15" s="1"/>
  <c r="S3" i="15"/>
  <c r="T3" i="15" s="1"/>
  <c r="P64" i="14"/>
  <c r="P65" i="14"/>
  <c r="P66" i="14"/>
  <c r="P67" i="14"/>
  <c r="P68" i="14"/>
  <c r="P69" i="14"/>
  <c r="P70" i="14"/>
  <c r="P71" i="14"/>
  <c r="P72" i="14"/>
  <c r="P73" i="14"/>
  <c r="P74" i="14"/>
  <c r="P75" i="14"/>
  <c r="AR70" i="14"/>
  <c r="AQ70" i="14"/>
  <c r="AQ69" i="14"/>
  <c r="AR69" i="14"/>
  <c r="AA60" i="14"/>
  <c r="AI51" i="14"/>
  <c r="AI49" i="14"/>
  <c r="AR54" i="14"/>
  <c r="Y43" i="14"/>
  <c r="Y42" i="14"/>
  <c r="AG42" i="14"/>
  <c r="M57" i="14" s="1"/>
  <c r="AG57" i="14" s="1"/>
  <c r="M72" i="14" s="1"/>
  <c r="AG72" i="14" s="1"/>
  <c r="Y33" i="14"/>
  <c r="AR39" i="14"/>
  <c r="Z23" i="14"/>
  <c r="Z22" i="14"/>
  <c r="Z21" i="14"/>
  <c r="AH23" i="14"/>
  <c r="N38" i="14" s="1"/>
  <c r="AH38" i="14" s="1"/>
  <c r="N53" i="14" s="1"/>
  <c r="AH53" i="14" s="1"/>
  <c r="N68" i="14" s="1"/>
  <c r="AH68" i="14" s="1"/>
  <c r="AH22" i="14"/>
  <c r="AH21" i="14"/>
  <c r="Z20" i="14"/>
  <c r="Z19" i="14"/>
  <c r="F34" i="14" s="1"/>
  <c r="Z34" i="14" s="1"/>
  <c r="F49" i="14" s="1"/>
  <c r="Z49" i="14" s="1"/>
  <c r="F64" i="14" s="1"/>
  <c r="Z64" i="14" s="1"/>
  <c r="AH19" i="14"/>
  <c r="AK75" i="14"/>
  <c r="AG75" i="14"/>
  <c r="AF75" i="14"/>
  <c r="AE75" i="14"/>
  <c r="AC75" i="14"/>
  <c r="Y75" i="14"/>
  <c r="X75" i="14"/>
  <c r="AG74" i="14"/>
  <c r="AF74" i="14"/>
  <c r="AE74" i="14"/>
  <c r="Y74" i="14"/>
  <c r="X74" i="14"/>
  <c r="AK73" i="14"/>
  <c r="AF73" i="14"/>
  <c r="AE73" i="14"/>
  <c r="AC73" i="14"/>
  <c r="X73" i="14"/>
  <c r="AK72" i="14"/>
  <c r="AI72" i="14"/>
  <c r="AF72" i="14"/>
  <c r="AE72" i="14"/>
  <c r="AC72" i="14"/>
  <c r="AA72" i="14"/>
  <c r="X72" i="14"/>
  <c r="AK71" i="14"/>
  <c r="AI71" i="14"/>
  <c r="AF71" i="14"/>
  <c r="AE71" i="14"/>
  <c r="AC71" i="14"/>
  <c r="AA71" i="14"/>
  <c r="X71" i="14"/>
  <c r="AK70" i="14"/>
  <c r="AI70" i="14"/>
  <c r="AF70" i="14"/>
  <c r="AE70" i="14"/>
  <c r="AC70" i="14"/>
  <c r="AA70" i="14"/>
  <c r="X70" i="14"/>
  <c r="AK69" i="14"/>
  <c r="AI69" i="14"/>
  <c r="AF69" i="14"/>
  <c r="AE69" i="14"/>
  <c r="AC69" i="14"/>
  <c r="AA69" i="14"/>
  <c r="X69" i="14"/>
  <c r="AK68" i="14"/>
  <c r="AI68" i="14"/>
  <c r="AF68" i="14"/>
  <c r="AE68" i="14"/>
  <c r="AC68" i="14"/>
  <c r="AA68" i="14"/>
  <c r="X68" i="14"/>
  <c r="AK67" i="14"/>
  <c r="AI67" i="14"/>
  <c r="AF67" i="14"/>
  <c r="AE67" i="14"/>
  <c r="AC67" i="14"/>
  <c r="X67" i="14"/>
  <c r="AK66" i="14"/>
  <c r="AF66" i="14"/>
  <c r="AE66" i="14"/>
  <c r="AC66" i="14"/>
  <c r="X66" i="14"/>
  <c r="AK65" i="14"/>
  <c r="AF65" i="14"/>
  <c r="AE65" i="14"/>
  <c r="AC65" i="14"/>
  <c r="X65" i="14"/>
  <c r="AK64" i="14"/>
  <c r="AF64" i="14"/>
  <c r="AE64" i="14"/>
  <c r="AC64" i="14"/>
  <c r="AA64" i="14"/>
  <c r="X64" i="14"/>
  <c r="AK63" i="14"/>
  <c r="AJ63" i="14"/>
  <c r="AI63" i="14"/>
  <c r="AH63" i="14"/>
  <c r="AE63" i="14"/>
  <c r="AC63" i="14"/>
  <c r="AB63" i="14"/>
  <c r="AA63" i="14"/>
  <c r="Z63" i="14"/>
  <c r="AL60" i="14"/>
  <c r="AK60" i="14"/>
  <c r="Q75" i="14" s="1"/>
  <c r="AJ60" i="14"/>
  <c r="AH60" i="14"/>
  <c r="AG60" i="14"/>
  <c r="AF60" i="14"/>
  <c r="AE60" i="14"/>
  <c r="K75" i="14" s="1"/>
  <c r="AD60" i="14"/>
  <c r="AC60" i="14"/>
  <c r="I75" i="14" s="1"/>
  <c r="AB60" i="14"/>
  <c r="H75" i="14" s="1"/>
  <c r="Z60" i="14"/>
  <c r="Y60" i="14"/>
  <c r="X60" i="14"/>
  <c r="AL59" i="14"/>
  <c r="R74" i="14" s="1"/>
  <c r="AK59" i="14"/>
  <c r="Q74" i="14" s="1"/>
  <c r="AK74" i="14" s="1"/>
  <c r="AJ59" i="14"/>
  <c r="AH59" i="14"/>
  <c r="AG59" i="14"/>
  <c r="AF59" i="14"/>
  <c r="AE59" i="14"/>
  <c r="AD59" i="14"/>
  <c r="J74" i="14" s="1"/>
  <c r="AC59" i="14"/>
  <c r="AB59" i="14"/>
  <c r="H74" i="14" s="1"/>
  <c r="Z59" i="14"/>
  <c r="Y59" i="14"/>
  <c r="X59" i="14"/>
  <c r="AL58" i="14"/>
  <c r="AK58" i="14"/>
  <c r="Q73" i="14" s="1"/>
  <c r="AJ58" i="14"/>
  <c r="O73" i="14"/>
  <c r="AI73" i="14" s="1"/>
  <c r="AF58" i="14"/>
  <c r="AE58" i="14"/>
  <c r="AD58" i="14"/>
  <c r="AC58" i="14"/>
  <c r="I73" i="14" s="1"/>
  <c r="AB58" i="14"/>
  <c r="G73" i="14"/>
  <c r="AA73" i="14" s="1"/>
  <c r="X58" i="14"/>
  <c r="AL57" i="14"/>
  <c r="AK57" i="14"/>
  <c r="AJ57" i="14"/>
  <c r="AF57" i="14"/>
  <c r="AE57" i="14"/>
  <c r="AD57" i="14"/>
  <c r="AC57" i="14"/>
  <c r="AB57" i="14"/>
  <c r="H72" i="14" s="1"/>
  <c r="X57" i="14"/>
  <c r="AL56" i="14"/>
  <c r="AK56" i="14"/>
  <c r="AJ56" i="14"/>
  <c r="AI56" i="14"/>
  <c r="O71" i="14" s="1"/>
  <c r="AF56" i="14"/>
  <c r="AE56" i="14"/>
  <c r="AD56" i="14"/>
  <c r="AC56" i="14"/>
  <c r="AB56" i="14"/>
  <c r="AA56" i="14"/>
  <c r="G71" i="14" s="1"/>
  <c r="X56" i="14"/>
  <c r="AL55" i="14"/>
  <c r="AK55" i="14"/>
  <c r="AJ55" i="14"/>
  <c r="AI55" i="14"/>
  <c r="AF55" i="14"/>
  <c r="AE55" i="14"/>
  <c r="AD55" i="14"/>
  <c r="AC55" i="14"/>
  <c r="AB55" i="14"/>
  <c r="AA55" i="14"/>
  <c r="X55" i="14"/>
  <c r="D70" i="14" s="1"/>
  <c r="AL54" i="14"/>
  <c r="AK54" i="14"/>
  <c r="AJ54" i="14"/>
  <c r="AI54" i="14"/>
  <c r="AF54" i="14"/>
  <c r="AE54" i="14"/>
  <c r="K69" i="14" s="1"/>
  <c r="AD54" i="14"/>
  <c r="AC54" i="14"/>
  <c r="AB54" i="14"/>
  <c r="AA54" i="14"/>
  <c r="Y54" i="14"/>
  <c r="E69" i="14" s="1"/>
  <c r="Y69" i="14" s="1"/>
  <c r="X54" i="14"/>
  <c r="AL53" i="14"/>
  <c r="R68" i="14" s="1"/>
  <c r="AK53" i="14"/>
  <c r="AJ53" i="14"/>
  <c r="AI53" i="14"/>
  <c r="AF53" i="14"/>
  <c r="AE53" i="14"/>
  <c r="AD53" i="14"/>
  <c r="J68" i="14" s="1"/>
  <c r="AC53" i="14"/>
  <c r="AB53" i="14"/>
  <c r="AA53" i="14"/>
  <c r="X53" i="14"/>
  <c r="D68" i="14" s="1"/>
  <c r="AL52" i="14"/>
  <c r="AK52" i="14"/>
  <c r="Q67" i="14" s="1"/>
  <c r="AJ52" i="14"/>
  <c r="AF52" i="14"/>
  <c r="AE52" i="14"/>
  <c r="K67" i="14" s="1"/>
  <c r="AD52" i="14"/>
  <c r="AC52" i="14"/>
  <c r="I67" i="14" s="1"/>
  <c r="AB52" i="14"/>
  <c r="X52" i="14"/>
  <c r="AL51" i="14"/>
  <c r="R66" i="14" s="1"/>
  <c r="AK51" i="14"/>
  <c r="AJ51" i="14"/>
  <c r="AF51" i="14"/>
  <c r="AE51" i="14"/>
  <c r="AD51" i="14"/>
  <c r="J66" i="14" s="1"/>
  <c r="AC51" i="14"/>
  <c r="AB51" i="14"/>
  <c r="H66" i="14" s="1"/>
  <c r="X51" i="14"/>
  <c r="AL50" i="14"/>
  <c r="AK50" i="14"/>
  <c r="Q65" i="14" s="1"/>
  <c r="AJ50" i="14"/>
  <c r="O65" i="14"/>
  <c r="AI65" i="14" s="1"/>
  <c r="AF50" i="14"/>
  <c r="AE50" i="14"/>
  <c r="AD50" i="14"/>
  <c r="AC50" i="14"/>
  <c r="I65" i="14" s="1"/>
  <c r="AB50" i="14"/>
  <c r="G65" i="14"/>
  <c r="AA65" i="14" s="1"/>
  <c r="X50" i="14"/>
  <c r="AL49" i="14"/>
  <c r="AK49" i="14"/>
  <c r="AJ49" i="14"/>
  <c r="AF49" i="14"/>
  <c r="AE49" i="14"/>
  <c r="AD49" i="14"/>
  <c r="AC49" i="14"/>
  <c r="AB49" i="14"/>
  <c r="H64" i="14" s="1"/>
  <c r="X49" i="14"/>
  <c r="AK48" i="14"/>
  <c r="AJ48" i="14"/>
  <c r="AI48" i="14"/>
  <c r="O63" i="14" s="1"/>
  <c r="AH48" i="14"/>
  <c r="AE48" i="14"/>
  <c r="AC48" i="14"/>
  <c r="AB48" i="14"/>
  <c r="AA48" i="14"/>
  <c r="G63" i="14" s="1"/>
  <c r="Z48" i="14"/>
  <c r="AL45" i="14"/>
  <c r="AK45" i="14"/>
  <c r="AJ45" i="14"/>
  <c r="AI45" i="14"/>
  <c r="AH45" i="14"/>
  <c r="AG45" i="14"/>
  <c r="AM45" i="14" s="1"/>
  <c r="AF45" i="14"/>
  <c r="AE45" i="14"/>
  <c r="AD45" i="14"/>
  <c r="AC45" i="14"/>
  <c r="AB45" i="14"/>
  <c r="AA45" i="14"/>
  <c r="Z45" i="14"/>
  <c r="Y45" i="14"/>
  <c r="E60" i="14" s="1"/>
  <c r="X45" i="14"/>
  <c r="AL44" i="14"/>
  <c r="AK44" i="14"/>
  <c r="AJ44" i="14"/>
  <c r="AI44" i="14"/>
  <c r="AH44" i="14"/>
  <c r="AG44" i="14"/>
  <c r="AF44" i="14"/>
  <c r="AM44" i="14" s="1"/>
  <c r="AE44" i="14"/>
  <c r="AD44" i="14"/>
  <c r="AC44" i="14"/>
  <c r="AB44" i="14"/>
  <c r="AA44" i="14"/>
  <c r="Z44" i="14"/>
  <c r="Y44" i="14"/>
  <c r="X44" i="14"/>
  <c r="D59" i="14" s="1"/>
  <c r="AL43" i="14"/>
  <c r="AK43" i="14"/>
  <c r="AJ43" i="14"/>
  <c r="AI43" i="14"/>
  <c r="O58" i="14" s="1"/>
  <c r="AF43" i="14"/>
  <c r="AE43" i="14"/>
  <c r="K58" i="14" s="1"/>
  <c r="AD43" i="14"/>
  <c r="AC43" i="14"/>
  <c r="AB43" i="14"/>
  <c r="AA43" i="14"/>
  <c r="G58" i="14" s="1"/>
  <c r="X43" i="14"/>
  <c r="AL42" i="14"/>
  <c r="R57" i="14" s="1"/>
  <c r="AK42" i="14"/>
  <c r="AJ42" i="14"/>
  <c r="AI42" i="14"/>
  <c r="AH42" i="14"/>
  <c r="AM42" i="14" s="1"/>
  <c r="AF42" i="14"/>
  <c r="AE42" i="14"/>
  <c r="AD42" i="14"/>
  <c r="J57" i="14" s="1"/>
  <c r="AC42" i="14"/>
  <c r="AB42" i="14"/>
  <c r="AA42" i="14"/>
  <c r="Z42" i="14"/>
  <c r="F57" i="14" s="1"/>
  <c r="Z57" i="14" s="1"/>
  <c r="F72" i="14" s="1"/>
  <c r="Z72" i="14" s="1"/>
  <c r="X42" i="14"/>
  <c r="AL41" i="14"/>
  <c r="AK41" i="14"/>
  <c r="Q56" i="14" s="1"/>
  <c r="AJ41" i="14"/>
  <c r="AI41" i="14"/>
  <c r="AH41" i="14"/>
  <c r="N56" i="14" s="1"/>
  <c r="AH56" i="14" s="1"/>
  <c r="M56" i="14"/>
  <c r="AG56" i="14" s="1"/>
  <c r="M71" i="14" s="1"/>
  <c r="AG71" i="14" s="1"/>
  <c r="AF41" i="14"/>
  <c r="AE41" i="14"/>
  <c r="AD41" i="14"/>
  <c r="AC41" i="14"/>
  <c r="I56" i="14" s="1"/>
  <c r="AB41" i="14"/>
  <c r="AA41" i="14"/>
  <c r="E56" i="14"/>
  <c r="Y56" i="14" s="1"/>
  <c r="E71" i="14" s="1"/>
  <c r="Y71" i="14" s="1"/>
  <c r="X41" i="14"/>
  <c r="AL40" i="14"/>
  <c r="AK40" i="14"/>
  <c r="AJ40" i="14"/>
  <c r="P55" i="14" s="1"/>
  <c r="AI40" i="14"/>
  <c r="AF40" i="14"/>
  <c r="L55" i="14" s="1"/>
  <c r="AE40" i="14"/>
  <c r="AD40" i="14"/>
  <c r="AC40" i="14"/>
  <c r="AB40" i="14"/>
  <c r="H55" i="14" s="1"/>
  <c r="AA40" i="14"/>
  <c r="Z40" i="14"/>
  <c r="F55" i="14" s="1"/>
  <c r="Z55" i="14" s="1"/>
  <c r="F70" i="14" s="1"/>
  <c r="Z70" i="14" s="1"/>
  <c r="X40" i="14"/>
  <c r="D55" i="14" s="1"/>
  <c r="AL39" i="14"/>
  <c r="AK39" i="14"/>
  <c r="AJ39" i="14"/>
  <c r="AI39" i="14"/>
  <c r="O54" i="14" s="1"/>
  <c r="AF39" i="14"/>
  <c r="AE39" i="14"/>
  <c r="K54" i="14" s="1"/>
  <c r="AD39" i="14"/>
  <c r="AC39" i="14"/>
  <c r="AB39" i="14"/>
  <c r="AA39" i="14"/>
  <c r="G54" i="14" s="1"/>
  <c r="X39" i="14"/>
  <c r="AL38" i="14"/>
  <c r="R53" i="14" s="1"/>
  <c r="AK38" i="14"/>
  <c r="AJ38" i="14"/>
  <c r="AI38" i="14"/>
  <c r="AF38" i="14"/>
  <c r="AE38" i="14"/>
  <c r="AD38" i="14"/>
  <c r="J53" i="14" s="1"/>
  <c r="AC38" i="14"/>
  <c r="AB38" i="14"/>
  <c r="AA38" i="14"/>
  <c r="X38" i="14"/>
  <c r="AL37" i="14"/>
  <c r="AK37" i="14"/>
  <c r="Q52" i="14" s="1"/>
  <c r="AJ37" i="14"/>
  <c r="AI37" i="14"/>
  <c r="AF37" i="14"/>
  <c r="AE37" i="14"/>
  <c r="AD37" i="14"/>
  <c r="AC37" i="14"/>
  <c r="I52" i="14" s="1"/>
  <c r="AB37" i="14"/>
  <c r="AA37" i="14"/>
  <c r="E52" i="14"/>
  <c r="Y52" i="14" s="1"/>
  <c r="E67" i="14" s="1"/>
  <c r="Y67" i="14" s="1"/>
  <c r="X37" i="14"/>
  <c r="AL36" i="14"/>
  <c r="AK36" i="14"/>
  <c r="AJ36" i="14"/>
  <c r="P51" i="14" s="1"/>
  <c r="AI36" i="14"/>
  <c r="AF36" i="14"/>
  <c r="AE36" i="14"/>
  <c r="AD36" i="14"/>
  <c r="AC36" i="14"/>
  <c r="AB36" i="14"/>
  <c r="H51" i="14" s="1"/>
  <c r="AA36" i="14"/>
  <c r="X36" i="14"/>
  <c r="D51" i="14" s="1"/>
  <c r="AL35" i="14"/>
  <c r="AK35" i="14"/>
  <c r="AJ35" i="14"/>
  <c r="AI35" i="14"/>
  <c r="AF35" i="14"/>
  <c r="AE35" i="14"/>
  <c r="K50" i="14" s="1"/>
  <c r="AD35" i="14"/>
  <c r="AC35" i="14"/>
  <c r="AB35" i="14"/>
  <c r="AA35" i="14"/>
  <c r="G50" i="14" s="1"/>
  <c r="X35" i="14"/>
  <c r="AL34" i="14"/>
  <c r="R49" i="14" s="1"/>
  <c r="AK34" i="14"/>
  <c r="AJ34" i="14"/>
  <c r="AI34" i="14"/>
  <c r="AF34" i="14"/>
  <c r="AE34" i="14"/>
  <c r="AD34" i="14"/>
  <c r="J49" i="14" s="1"/>
  <c r="AC34" i="14"/>
  <c r="AB34" i="14"/>
  <c r="AA34" i="14"/>
  <c r="X34" i="14"/>
  <c r="AL33" i="14"/>
  <c r="R48" i="14" s="1"/>
  <c r="AL48" i="14" s="1"/>
  <c r="R63" i="14" s="1"/>
  <c r="AK33" i="14"/>
  <c r="Q48" i="14" s="1"/>
  <c r="AJ33" i="14"/>
  <c r="AI33" i="14"/>
  <c r="AH33" i="14"/>
  <c r="M48" i="14"/>
  <c r="AG48" i="14" s="1"/>
  <c r="M63" i="14" s="1"/>
  <c r="AG63" i="14" s="1"/>
  <c r="AF33" i="14"/>
  <c r="AE33" i="14"/>
  <c r="AD33" i="14"/>
  <c r="J48" i="14" s="1"/>
  <c r="AD48" i="14" s="1"/>
  <c r="J63" i="14" s="1"/>
  <c r="AC33" i="14"/>
  <c r="I48" i="14" s="1"/>
  <c r="AB33" i="14"/>
  <c r="AA33" i="14"/>
  <c r="Z33" i="14"/>
  <c r="E48" i="14"/>
  <c r="Y48" i="14" s="1"/>
  <c r="E63" i="14" s="1"/>
  <c r="Y63" i="14" s="1"/>
  <c r="X33" i="14"/>
  <c r="X19" i="14"/>
  <c r="D34" i="14" s="1"/>
  <c r="Y19" i="14"/>
  <c r="AA19" i="14"/>
  <c r="AB19" i="14"/>
  <c r="AC19" i="14"/>
  <c r="AD19" i="14"/>
  <c r="AE19" i="14"/>
  <c r="K34" i="14" s="1"/>
  <c r="AF19" i="14"/>
  <c r="L34" i="14" s="1"/>
  <c r="AG19" i="14"/>
  <c r="AI19" i="14"/>
  <c r="AJ19" i="14"/>
  <c r="AK19" i="14"/>
  <c r="AL19" i="14"/>
  <c r="X20" i="14"/>
  <c r="D35" i="14" s="1"/>
  <c r="Y20" i="14"/>
  <c r="E35" i="14" s="1"/>
  <c r="AA20" i="14"/>
  <c r="AB20" i="14"/>
  <c r="AC20" i="14"/>
  <c r="AD20" i="14"/>
  <c r="AE20" i="14"/>
  <c r="AF20" i="14"/>
  <c r="AM20" i="14" s="1"/>
  <c r="AG20" i="14"/>
  <c r="M35" i="14" s="1"/>
  <c r="AI20" i="14"/>
  <c r="AJ20" i="14"/>
  <c r="AK20" i="14"/>
  <c r="AL20" i="14"/>
  <c r="X21" i="14"/>
  <c r="Y21" i="14"/>
  <c r="E36" i="14" s="1"/>
  <c r="F36" i="14"/>
  <c r="Z36" i="14" s="1"/>
  <c r="F51" i="14" s="1"/>
  <c r="Z51" i="14" s="1"/>
  <c r="F66" i="14" s="1"/>
  <c r="Z66" i="14" s="1"/>
  <c r="AA21" i="14"/>
  <c r="AB21" i="14"/>
  <c r="AC21" i="14"/>
  <c r="AD21" i="14"/>
  <c r="AE21" i="14"/>
  <c r="AF21" i="14"/>
  <c r="AG21" i="14"/>
  <c r="N36" i="14"/>
  <c r="AH36" i="14" s="1"/>
  <c r="N51" i="14" s="1"/>
  <c r="AH51" i="14" s="1"/>
  <c r="N66" i="14" s="1"/>
  <c r="AH66" i="14" s="1"/>
  <c r="AI21" i="14"/>
  <c r="AJ21" i="14"/>
  <c r="AK21" i="14"/>
  <c r="AL21" i="14"/>
  <c r="X22" i="14"/>
  <c r="Y22" i="14"/>
  <c r="AA22" i="14"/>
  <c r="G37" i="14" s="1"/>
  <c r="AB22" i="14"/>
  <c r="AC22" i="14"/>
  <c r="AD22" i="14"/>
  <c r="AE22" i="14"/>
  <c r="AF22" i="14"/>
  <c r="AG22" i="14"/>
  <c r="N37" i="14"/>
  <c r="AH37" i="14" s="1"/>
  <c r="N52" i="14" s="1"/>
  <c r="AH52" i="14" s="1"/>
  <c r="N67" i="14" s="1"/>
  <c r="AH67" i="14" s="1"/>
  <c r="AI22" i="14"/>
  <c r="O37" i="14" s="1"/>
  <c r="AJ22" i="14"/>
  <c r="AK22" i="14"/>
  <c r="AL22" i="14"/>
  <c r="X23" i="14"/>
  <c r="Y23" i="14"/>
  <c r="AA23" i="14"/>
  <c r="G38" i="14" s="1"/>
  <c r="AB23" i="14"/>
  <c r="H38" i="14" s="1"/>
  <c r="AC23" i="14"/>
  <c r="AD23" i="14"/>
  <c r="AE23" i="14"/>
  <c r="AF23" i="14"/>
  <c r="AG23" i="14"/>
  <c r="AI23" i="14"/>
  <c r="O38" i="14" s="1"/>
  <c r="AJ23" i="14"/>
  <c r="P38" i="14" s="1"/>
  <c r="AK23" i="14"/>
  <c r="AL23" i="14"/>
  <c r="X24" i="14"/>
  <c r="Y24" i="14"/>
  <c r="AA24" i="14"/>
  <c r="AB24" i="14"/>
  <c r="H39" i="14" s="1"/>
  <c r="AC24" i="14"/>
  <c r="I39" i="14" s="1"/>
  <c r="AD24" i="14"/>
  <c r="AE24" i="14"/>
  <c r="AF24" i="14"/>
  <c r="AG24" i="14"/>
  <c r="AI24" i="14"/>
  <c r="AJ24" i="14"/>
  <c r="AM24" i="14" s="1"/>
  <c r="AK24" i="14"/>
  <c r="Q39" i="14" s="1"/>
  <c r="AL24" i="14"/>
  <c r="X25" i="14"/>
  <c r="Y25" i="14"/>
  <c r="AA25" i="14"/>
  <c r="AB25" i="14"/>
  <c r="AC25" i="14"/>
  <c r="I40" i="14" s="1"/>
  <c r="AD25" i="14"/>
  <c r="J40" i="14" s="1"/>
  <c r="AE25" i="14"/>
  <c r="AF25" i="14"/>
  <c r="AG25" i="14"/>
  <c r="AI25" i="14"/>
  <c r="AJ25" i="14"/>
  <c r="AK25" i="14"/>
  <c r="AM25" i="14" s="1"/>
  <c r="AL25" i="14"/>
  <c r="R40" i="14" s="1"/>
  <c r="X26" i="14"/>
  <c r="Y26" i="14"/>
  <c r="AA26" i="14"/>
  <c r="AB26" i="14"/>
  <c r="AC26" i="14"/>
  <c r="AD26" i="14"/>
  <c r="J41" i="14" s="1"/>
  <c r="AE26" i="14"/>
  <c r="K41" i="14" s="1"/>
  <c r="AF26" i="14"/>
  <c r="AG26" i="14"/>
  <c r="M41" i="14" s="1"/>
  <c r="AI26" i="14"/>
  <c r="AJ26" i="14"/>
  <c r="AK26" i="14"/>
  <c r="AL26" i="14"/>
  <c r="R41" i="14" s="1"/>
  <c r="X27" i="14"/>
  <c r="D42" i="14" s="1"/>
  <c r="Y27" i="14"/>
  <c r="F42" i="14"/>
  <c r="AA27" i="14"/>
  <c r="AB27" i="14"/>
  <c r="AC27" i="14"/>
  <c r="AD27" i="14"/>
  <c r="AE27" i="14"/>
  <c r="K42" i="14" s="1"/>
  <c r="AF27" i="14"/>
  <c r="L42" i="14" s="1"/>
  <c r="S42" i="14" s="1"/>
  <c r="AG27" i="14"/>
  <c r="N42" i="14"/>
  <c r="AI27" i="14"/>
  <c r="AJ27" i="14"/>
  <c r="AK27" i="14"/>
  <c r="AL27" i="14"/>
  <c r="X28" i="14"/>
  <c r="D43" i="14" s="1"/>
  <c r="Y28" i="14"/>
  <c r="E43" i="14" s="1"/>
  <c r="AA28" i="14"/>
  <c r="G43" i="14" s="1"/>
  <c r="AB28" i="14"/>
  <c r="AC28" i="14"/>
  <c r="AD28" i="14"/>
  <c r="AE28" i="14"/>
  <c r="AF28" i="14"/>
  <c r="AM28" i="14" s="1"/>
  <c r="AG28" i="14"/>
  <c r="M43" i="14" s="1"/>
  <c r="AI28" i="14"/>
  <c r="O43" i="14" s="1"/>
  <c r="AJ28" i="14"/>
  <c r="AK28" i="14"/>
  <c r="AL28" i="14"/>
  <c r="X29" i="14"/>
  <c r="Y29" i="14"/>
  <c r="E44" i="14" s="1"/>
  <c r="Z29" i="14"/>
  <c r="F44" i="14" s="1"/>
  <c r="AA29" i="14"/>
  <c r="AB29" i="14"/>
  <c r="H44" i="14" s="1"/>
  <c r="AC29" i="14"/>
  <c r="AD29" i="14"/>
  <c r="AE29" i="14"/>
  <c r="AF29" i="14"/>
  <c r="AG29" i="14"/>
  <c r="AM29" i="14" s="1"/>
  <c r="AH29" i="14"/>
  <c r="AI29" i="14"/>
  <c r="AJ29" i="14"/>
  <c r="P44" i="14" s="1"/>
  <c r="AK29" i="14"/>
  <c r="AL29" i="14"/>
  <c r="X30" i="14"/>
  <c r="Y30" i="14"/>
  <c r="Z30" i="14"/>
  <c r="F45" i="14" s="1"/>
  <c r="AA30" i="14"/>
  <c r="AB30" i="14"/>
  <c r="AC30" i="14"/>
  <c r="I45" i="14" s="1"/>
  <c r="AD30" i="14"/>
  <c r="AE30" i="14"/>
  <c r="AF30" i="14"/>
  <c r="AG30" i="14"/>
  <c r="AH30" i="14"/>
  <c r="N45" i="14" s="1"/>
  <c r="S45" i="14" s="1"/>
  <c r="AI30" i="14"/>
  <c r="AJ30" i="14"/>
  <c r="AK30" i="14"/>
  <c r="Q45" i="14" s="1"/>
  <c r="AL30" i="14"/>
  <c r="AG18" i="14"/>
  <c r="M33" i="14" s="1"/>
  <c r="AH18" i="14"/>
  <c r="AI18" i="14"/>
  <c r="O33" i="14" s="1"/>
  <c r="AJ18" i="14"/>
  <c r="AK18" i="14"/>
  <c r="AL18" i="14"/>
  <c r="AF18" i="14"/>
  <c r="Y18" i="14"/>
  <c r="Z18" i="14"/>
  <c r="AA18" i="14"/>
  <c r="AB18" i="14"/>
  <c r="AC18" i="14"/>
  <c r="AD18" i="14"/>
  <c r="X18" i="14"/>
  <c r="AR24" i="14"/>
  <c r="AQ24" i="14"/>
  <c r="K36" i="14"/>
  <c r="K44" i="14"/>
  <c r="AE18" i="14"/>
  <c r="R75" i="14"/>
  <c r="O75" i="14"/>
  <c r="AI75" i="14" s="1"/>
  <c r="N75" i="14"/>
  <c r="AH75" i="14" s="1"/>
  <c r="M75" i="14"/>
  <c r="L75" i="14"/>
  <c r="J75" i="14"/>
  <c r="G75" i="14"/>
  <c r="AA75" i="14" s="1"/>
  <c r="F75" i="14"/>
  <c r="Z75" i="14" s="1"/>
  <c r="E75" i="14"/>
  <c r="D75" i="14"/>
  <c r="O74" i="14"/>
  <c r="AI74" i="14" s="1"/>
  <c r="N74" i="14"/>
  <c r="AH74" i="14" s="1"/>
  <c r="M74" i="14"/>
  <c r="L74" i="14"/>
  <c r="K74" i="14"/>
  <c r="I74" i="14"/>
  <c r="AC74" i="14" s="1"/>
  <c r="G74" i="14"/>
  <c r="AA74" i="14" s="1"/>
  <c r="F74" i="14"/>
  <c r="Z74" i="14" s="1"/>
  <c r="E74" i="14"/>
  <c r="D74" i="14"/>
  <c r="R73" i="14"/>
  <c r="L73" i="14"/>
  <c r="K73" i="14"/>
  <c r="J73" i="14"/>
  <c r="H73" i="14"/>
  <c r="D73" i="14"/>
  <c r="R72" i="14"/>
  <c r="Q72" i="14"/>
  <c r="O72" i="14"/>
  <c r="L72" i="14"/>
  <c r="K72" i="14"/>
  <c r="J72" i="14"/>
  <c r="I72" i="14"/>
  <c r="G72" i="14"/>
  <c r="D72" i="14"/>
  <c r="R71" i="14"/>
  <c r="Q71" i="14"/>
  <c r="L71" i="14"/>
  <c r="K71" i="14"/>
  <c r="J71" i="14"/>
  <c r="I71" i="14"/>
  <c r="H71" i="14"/>
  <c r="D71" i="14"/>
  <c r="R70" i="14"/>
  <c r="Q70" i="14"/>
  <c r="O70" i="14"/>
  <c r="K70" i="14"/>
  <c r="J70" i="14"/>
  <c r="I70" i="14"/>
  <c r="H70" i="14"/>
  <c r="G70" i="14"/>
  <c r="R69" i="14"/>
  <c r="Q69" i="14"/>
  <c r="O69" i="14"/>
  <c r="L69" i="14"/>
  <c r="J69" i="14"/>
  <c r="I69" i="14"/>
  <c r="H69" i="14"/>
  <c r="G69" i="14"/>
  <c r="D69" i="14"/>
  <c r="Q68" i="14"/>
  <c r="O68" i="14"/>
  <c r="K68" i="14"/>
  <c r="I68" i="14"/>
  <c r="H68" i="14"/>
  <c r="G68" i="14"/>
  <c r="R67" i="14"/>
  <c r="O67" i="14"/>
  <c r="L67" i="14"/>
  <c r="J67" i="14"/>
  <c r="H67" i="14"/>
  <c r="G67" i="14"/>
  <c r="AA67" i="14" s="1"/>
  <c r="D67" i="14"/>
  <c r="Q66" i="14"/>
  <c r="O66" i="14"/>
  <c r="AI66" i="14" s="1"/>
  <c r="L66" i="14"/>
  <c r="K66" i="14"/>
  <c r="I66" i="14"/>
  <c r="G66" i="14"/>
  <c r="AA66" i="14" s="1"/>
  <c r="D66" i="14"/>
  <c r="R65" i="14"/>
  <c r="L65" i="14"/>
  <c r="K65" i="14"/>
  <c r="J65" i="14"/>
  <c r="H65" i="14"/>
  <c r="D65" i="14"/>
  <c r="R64" i="14"/>
  <c r="Q64" i="14"/>
  <c r="O64" i="14"/>
  <c r="AI64" i="14" s="1"/>
  <c r="L64" i="14"/>
  <c r="K64" i="14"/>
  <c r="J64" i="14"/>
  <c r="I64" i="14"/>
  <c r="G64" i="14"/>
  <c r="D64" i="14"/>
  <c r="Q63" i="14"/>
  <c r="P63" i="14"/>
  <c r="N63" i="14"/>
  <c r="K63" i="14"/>
  <c r="I63" i="14"/>
  <c r="H63" i="14"/>
  <c r="F63" i="14"/>
  <c r="R60" i="14"/>
  <c r="L60" i="14"/>
  <c r="K60" i="14"/>
  <c r="J60" i="14"/>
  <c r="D60" i="14"/>
  <c r="R59" i="14"/>
  <c r="M59" i="14"/>
  <c r="K59" i="14"/>
  <c r="J59" i="14"/>
  <c r="E59" i="14"/>
  <c r="R58" i="14"/>
  <c r="Q58" i="14"/>
  <c r="P58" i="14"/>
  <c r="M58" i="14"/>
  <c r="AG58" i="14" s="1"/>
  <c r="M73" i="14" s="1"/>
  <c r="AG73" i="14" s="1"/>
  <c r="L58" i="14"/>
  <c r="J58" i="14"/>
  <c r="I58" i="14"/>
  <c r="H58" i="14"/>
  <c r="E58" i="14"/>
  <c r="Y58" i="14" s="1"/>
  <c r="E73" i="14" s="1"/>
  <c r="Y73" i="14" s="1"/>
  <c r="D58" i="14"/>
  <c r="Q57" i="14"/>
  <c r="P57" i="14"/>
  <c r="O57" i="14"/>
  <c r="L57" i="14"/>
  <c r="K57" i="14"/>
  <c r="I57" i="14"/>
  <c r="H57" i="14"/>
  <c r="G57" i="14"/>
  <c r="E57" i="14"/>
  <c r="Y57" i="14" s="1"/>
  <c r="E72" i="14" s="1"/>
  <c r="Y72" i="14" s="1"/>
  <c r="D57" i="14"/>
  <c r="R56" i="14"/>
  <c r="P56" i="14"/>
  <c r="O56" i="14"/>
  <c r="L56" i="14"/>
  <c r="K56" i="14"/>
  <c r="J56" i="14"/>
  <c r="H56" i="14"/>
  <c r="G56" i="14"/>
  <c r="D56" i="14"/>
  <c r="R55" i="14"/>
  <c r="Q55" i="14"/>
  <c r="O55" i="14"/>
  <c r="M55" i="14"/>
  <c r="AG55" i="14" s="1"/>
  <c r="M70" i="14" s="1"/>
  <c r="AG70" i="14" s="1"/>
  <c r="K55" i="14"/>
  <c r="J55" i="14"/>
  <c r="I55" i="14"/>
  <c r="G55" i="14"/>
  <c r="E55" i="14"/>
  <c r="Y55" i="14" s="1"/>
  <c r="E70" i="14" s="1"/>
  <c r="Y70" i="14" s="1"/>
  <c r="R54" i="14"/>
  <c r="Q54" i="14"/>
  <c r="P54" i="14"/>
  <c r="M54" i="14"/>
  <c r="AG54" i="14" s="1"/>
  <c r="L54" i="14"/>
  <c r="J54" i="14"/>
  <c r="I54" i="14"/>
  <c r="H54" i="14"/>
  <c r="E54" i="14"/>
  <c r="D54" i="14"/>
  <c r="Q53" i="14"/>
  <c r="P53" i="14"/>
  <c r="O53" i="14"/>
  <c r="M53" i="14"/>
  <c r="AG53" i="14" s="1"/>
  <c r="M68" i="14" s="1"/>
  <c r="AG68" i="14" s="1"/>
  <c r="L53" i="14"/>
  <c r="K53" i="14"/>
  <c r="I53" i="14"/>
  <c r="H53" i="14"/>
  <c r="G53" i="14"/>
  <c r="E53" i="14"/>
  <c r="Y53" i="14" s="1"/>
  <c r="E68" i="14" s="1"/>
  <c r="Y68" i="14" s="1"/>
  <c r="D53" i="14"/>
  <c r="R52" i="14"/>
  <c r="P52" i="14"/>
  <c r="O52" i="14"/>
  <c r="L52" i="14"/>
  <c r="K52" i="14"/>
  <c r="J52" i="14"/>
  <c r="H52" i="14"/>
  <c r="G52" i="14"/>
  <c r="D52" i="14"/>
  <c r="R51" i="14"/>
  <c r="Q51" i="14"/>
  <c r="O51" i="14"/>
  <c r="M51" i="14"/>
  <c r="AG51" i="14" s="1"/>
  <c r="M66" i="14" s="1"/>
  <c r="AG66" i="14" s="1"/>
  <c r="K51" i="14"/>
  <c r="J51" i="14"/>
  <c r="I51" i="14"/>
  <c r="G51" i="14"/>
  <c r="E51" i="14"/>
  <c r="Y51" i="14" s="1"/>
  <c r="E66" i="14" s="1"/>
  <c r="Y66" i="14" s="1"/>
  <c r="R50" i="14"/>
  <c r="Q50" i="14"/>
  <c r="P50" i="14"/>
  <c r="M50" i="14"/>
  <c r="AG50" i="14" s="1"/>
  <c r="M65" i="14" s="1"/>
  <c r="AG65" i="14" s="1"/>
  <c r="L50" i="14"/>
  <c r="J50" i="14"/>
  <c r="I50" i="14"/>
  <c r="H50" i="14"/>
  <c r="E50" i="14"/>
  <c r="Y50" i="14" s="1"/>
  <c r="E65" i="14" s="1"/>
  <c r="Y65" i="14" s="1"/>
  <c r="D50" i="14"/>
  <c r="Q49" i="14"/>
  <c r="P49" i="14"/>
  <c r="O49" i="14"/>
  <c r="M49" i="14"/>
  <c r="AG49" i="14" s="1"/>
  <c r="M64" i="14" s="1"/>
  <c r="AG64" i="14" s="1"/>
  <c r="L49" i="14"/>
  <c r="K49" i="14"/>
  <c r="I49" i="14"/>
  <c r="H49" i="14"/>
  <c r="G49" i="14"/>
  <c r="E49" i="14"/>
  <c r="Y49" i="14" s="1"/>
  <c r="E64" i="14" s="1"/>
  <c r="Y64" i="14" s="1"/>
  <c r="D49" i="14"/>
  <c r="P48" i="14"/>
  <c r="O48" i="14"/>
  <c r="N48" i="14"/>
  <c r="L48" i="14"/>
  <c r="AF48" i="14" s="1"/>
  <c r="K48" i="14"/>
  <c r="H48" i="14"/>
  <c r="G48" i="14"/>
  <c r="F48" i="14"/>
  <c r="D48" i="14"/>
  <c r="X48" i="14" s="1"/>
  <c r="D63" i="14" s="1"/>
  <c r="X63" i="14" s="1"/>
  <c r="E34" i="14"/>
  <c r="G34" i="14"/>
  <c r="H34" i="14"/>
  <c r="I34" i="14"/>
  <c r="J34" i="14"/>
  <c r="M34" i="14"/>
  <c r="N34" i="14"/>
  <c r="AH34" i="14" s="1"/>
  <c r="AM34" i="14" s="1"/>
  <c r="O34" i="14"/>
  <c r="P34" i="14"/>
  <c r="Q34" i="14"/>
  <c r="R34" i="14"/>
  <c r="F35" i="14"/>
  <c r="Z35" i="14" s="1"/>
  <c r="F50" i="14" s="1"/>
  <c r="Z50" i="14" s="1"/>
  <c r="F65" i="14" s="1"/>
  <c r="Z65" i="14" s="1"/>
  <c r="G35" i="14"/>
  <c r="H35" i="14"/>
  <c r="I35" i="14"/>
  <c r="J35" i="14"/>
  <c r="K35" i="14"/>
  <c r="N35" i="14"/>
  <c r="AH35" i="14" s="1"/>
  <c r="N50" i="14" s="1"/>
  <c r="AH50" i="14" s="1"/>
  <c r="O35" i="14"/>
  <c r="P35" i="14"/>
  <c r="Q35" i="14"/>
  <c r="R35" i="14"/>
  <c r="D36" i="14"/>
  <c r="G36" i="14"/>
  <c r="H36" i="14"/>
  <c r="I36" i="14"/>
  <c r="J36" i="14"/>
  <c r="L36" i="14"/>
  <c r="O36" i="14"/>
  <c r="P36" i="14"/>
  <c r="Q36" i="14"/>
  <c r="R36" i="14"/>
  <c r="D37" i="14"/>
  <c r="E37" i="14"/>
  <c r="H37" i="14"/>
  <c r="I37" i="14"/>
  <c r="J37" i="14"/>
  <c r="K37" i="14"/>
  <c r="L37" i="14"/>
  <c r="M37" i="14"/>
  <c r="P37" i="14"/>
  <c r="Q37" i="14"/>
  <c r="R37" i="14"/>
  <c r="D38" i="14"/>
  <c r="E38" i="14"/>
  <c r="F38" i="14"/>
  <c r="Z38" i="14" s="1"/>
  <c r="F53" i="14" s="1"/>
  <c r="Z53" i="14" s="1"/>
  <c r="F68" i="14" s="1"/>
  <c r="Z68" i="14" s="1"/>
  <c r="I38" i="14"/>
  <c r="J38" i="14"/>
  <c r="K38" i="14"/>
  <c r="L38" i="14"/>
  <c r="M38" i="14"/>
  <c r="Q38" i="14"/>
  <c r="R38" i="14"/>
  <c r="D39" i="14"/>
  <c r="E39" i="14"/>
  <c r="F39" i="14"/>
  <c r="Z39" i="14" s="1"/>
  <c r="F54" i="14" s="1"/>
  <c r="Z54" i="14" s="1"/>
  <c r="F69" i="14" s="1"/>
  <c r="Z69" i="14" s="1"/>
  <c r="G39" i="14"/>
  <c r="J39" i="14"/>
  <c r="K39" i="14"/>
  <c r="L39" i="14"/>
  <c r="M39" i="14"/>
  <c r="N39" i="14"/>
  <c r="AH39" i="14" s="1"/>
  <c r="N54" i="14" s="1"/>
  <c r="AH54" i="14" s="1"/>
  <c r="N69" i="14" s="1"/>
  <c r="AH69" i="14" s="1"/>
  <c r="O39" i="14"/>
  <c r="R39" i="14"/>
  <c r="D40" i="14"/>
  <c r="E40" i="14"/>
  <c r="F40" i="14"/>
  <c r="G40" i="14"/>
  <c r="H40" i="14"/>
  <c r="K40" i="14"/>
  <c r="L40" i="14"/>
  <c r="M40" i="14"/>
  <c r="N40" i="14"/>
  <c r="AH40" i="14" s="1"/>
  <c r="O40" i="14"/>
  <c r="P40" i="14"/>
  <c r="D41" i="14"/>
  <c r="E41" i="14"/>
  <c r="F41" i="14"/>
  <c r="Z41" i="14" s="1"/>
  <c r="F56" i="14" s="1"/>
  <c r="Z56" i="14" s="1"/>
  <c r="F71" i="14" s="1"/>
  <c r="Z71" i="14" s="1"/>
  <c r="G41" i="14"/>
  <c r="H41" i="14"/>
  <c r="I41" i="14"/>
  <c r="L41" i="14"/>
  <c r="N41" i="14"/>
  <c r="O41" i="14"/>
  <c r="P41" i="14"/>
  <c r="Q41" i="14"/>
  <c r="E42" i="14"/>
  <c r="G42" i="14"/>
  <c r="H42" i="14"/>
  <c r="I42" i="14"/>
  <c r="J42" i="14"/>
  <c r="M42" i="14"/>
  <c r="O42" i="14"/>
  <c r="P42" i="14"/>
  <c r="Q42" i="14"/>
  <c r="R42" i="14"/>
  <c r="F43" i="14"/>
  <c r="Z43" i="14" s="1"/>
  <c r="F58" i="14" s="1"/>
  <c r="Z58" i="14" s="1"/>
  <c r="F73" i="14" s="1"/>
  <c r="Z73" i="14" s="1"/>
  <c r="H43" i="14"/>
  <c r="I43" i="14"/>
  <c r="J43" i="14"/>
  <c r="K43" i="14"/>
  <c r="N43" i="14"/>
  <c r="AH43" i="14" s="1"/>
  <c r="P43" i="14"/>
  <c r="Q43" i="14"/>
  <c r="R43" i="14"/>
  <c r="D44" i="14"/>
  <c r="G44" i="14"/>
  <c r="I44" i="14"/>
  <c r="J44" i="14"/>
  <c r="L44" i="14"/>
  <c r="N44" i="14"/>
  <c r="O44" i="14"/>
  <c r="Q44" i="14"/>
  <c r="R44" i="14"/>
  <c r="D45" i="14"/>
  <c r="E45" i="14"/>
  <c r="G45" i="14"/>
  <c r="H45" i="14"/>
  <c r="J45" i="14"/>
  <c r="K45" i="14"/>
  <c r="L45" i="14"/>
  <c r="M45" i="14"/>
  <c r="O45" i="14"/>
  <c r="P45" i="14"/>
  <c r="R45" i="14"/>
  <c r="N33" i="14"/>
  <c r="P33" i="14"/>
  <c r="Q33" i="14"/>
  <c r="K33" i="14"/>
  <c r="E33" i="14"/>
  <c r="F33" i="14"/>
  <c r="G33" i="14"/>
  <c r="H33" i="14"/>
  <c r="I33" i="14"/>
  <c r="O6" i="14"/>
  <c r="O7" i="14" s="1"/>
  <c r="S7" i="14" s="1"/>
  <c r="T7" i="14" s="1"/>
  <c r="E12" i="14"/>
  <c r="E13" i="14" s="1"/>
  <c r="M12" i="14"/>
  <c r="S12" i="14" s="1"/>
  <c r="T12" i="14" s="1"/>
  <c r="F4" i="14"/>
  <c r="F5" i="14" s="1"/>
  <c r="F6" i="14"/>
  <c r="N6" i="14"/>
  <c r="S30" i="14"/>
  <c r="S29" i="14"/>
  <c r="S28" i="14"/>
  <c r="AM27" i="14"/>
  <c r="S27" i="14"/>
  <c r="S26" i="14"/>
  <c r="S25" i="14"/>
  <c r="S24" i="14"/>
  <c r="S23" i="14"/>
  <c r="S22" i="14"/>
  <c r="S21" i="14"/>
  <c r="S20" i="14"/>
  <c r="AM19" i="14"/>
  <c r="S19" i="14"/>
  <c r="S18" i="14"/>
  <c r="K16" i="14"/>
  <c r="S15" i="14"/>
  <c r="T15" i="14" s="1"/>
  <c r="S14" i="14"/>
  <c r="T14" i="14" s="1"/>
  <c r="S13" i="14"/>
  <c r="T13" i="14" s="1"/>
  <c r="S11" i="14"/>
  <c r="T11" i="14" s="1"/>
  <c r="S10" i="14"/>
  <c r="T10" i="14" s="1"/>
  <c r="S9" i="14"/>
  <c r="T9" i="14" s="1"/>
  <c r="S8" i="14"/>
  <c r="T8" i="14" s="1"/>
  <c r="S5" i="14"/>
  <c r="T5" i="14" s="1"/>
  <c r="S4" i="14"/>
  <c r="T4" i="14" s="1"/>
  <c r="S3" i="14"/>
  <c r="T3" i="14" s="1"/>
  <c r="K3" i="14"/>
  <c r="K1" i="14" s="1"/>
  <c r="K13" i="13"/>
  <c r="K12" i="13"/>
  <c r="K8" i="13"/>
  <c r="K10" i="13"/>
  <c r="K9" i="13"/>
  <c r="S9" i="13"/>
  <c r="T9" i="13" s="1"/>
  <c r="O10" i="13"/>
  <c r="P10" i="13"/>
  <c r="Q10" i="13"/>
  <c r="M10" i="13"/>
  <c r="K11" i="13"/>
  <c r="N11" i="13"/>
  <c r="O11" i="13"/>
  <c r="P11" i="13"/>
  <c r="Q11" i="13"/>
  <c r="R11" i="13"/>
  <c r="M11" i="13"/>
  <c r="K6" i="13"/>
  <c r="K5" i="13"/>
  <c r="K7" i="13"/>
  <c r="K4" i="13"/>
  <c r="AM90" i="13"/>
  <c r="AE90" i="13"/>
  <c r="S90" i="13"/>
  <c r="K90" i="13"/>
  <c r="AM89" i="13"/>
  <c r="AE89" i="13"/>
  <c r="S89" i="13"/>
  <c r="K89" i="13"/>
  <c r="AM88" i="13"/>
  <c r="AE88" i="13"/>
  <c r="S88" i="13"/>
  <c r="K88" i="13"/>
  <c r="AM87" i="13"/>
  <c r="AE87" i="13"/>
  <c r="Y87" i="13"/>
  <c r="S87" i="13"/>
  <c r="K87" i="13"/>
  <c r="E87" i="13"/>
  <c r="AM86" i="13"/>
  <c r="AE86" i="13"/>
  <c r="Y86" i="13"/>
  <c r="S86" i="13"/>
  <c r="K86" i="13"/>
  <c r="E86" i="13"/>
  <c r="AM85" i="13"/>
  <c r="AE85" i="13"/>
  <c r="Y85" i="13"/>
  <c r="S85" i="13"/>
  <c r="K85" i="13"/>
  <c r="E85" i="13"/>
  <c r="AM84" i="13"/>
  <c r="AE84" i="13"/>
  <c r="S84" i="13"/>
  <c r="K84" i="13"/>
  <c r="AM83" i="13"/>
  <c r="AE83" i="13"/>
  <c r="S83" i="13"/>
  <c r="K83" i="13"/>
  <c r="AM82" i="13"/>
  <c r="AE82" i="13"/>
  <c r="S82" i="13"/>
  <c r="K82" i="13"/>
  <c r="AM81" i="13"/>
  <c r="AE81" i="13"/>
  <c r="S81" i="13"/>
  <c r="K81" i="13"/>
  <c r="AM80" i="13"/>
  <c r="AE80" i="13"/>
  <c r="S80" i="13"/>
  <c r="K80" i="13"/>
  <c r="AM79" i="13"/>
  <c r="AE79" i="13"/>
  <c r="S79" i="13"/>
  <c r="K79" i="13"/>
  <c r="AM78" i="13"/>
  <c r="AE78" i="13"/>
  <c r="S78" i="13"/>
  <c r="K78" i="13"/>
  <c r="AM77" i="13"/>
  <c r="AE77" i="13"/>
  <c r="S77" i="13"/>
  <c r="K77" i="13"/>
  <c r="AM76" i="13"/>
  <c r="AE76" i="13"/>
  <c r="Y76" i="13"/>
  <c r="S76" i="13"/>
  <c r="K76" i="13"/>
  <c r="E76" i="13"/>
  <c r="AM75" i="13"/>
  <c r="AE75" i="13"/>
  <c r="AE73" i="13" s="1"/>
  <c r="Y75" i="13"/>
  <c r="S75" i="13"/>
  <c r="K75" i="13"/>
  <c r="K73" i="13" s="1"/>
  <c r="AM72" i="13"/>
  <c r="AE72" i="13"/>
  <c r="S72" i="13"/>
  <c r="K72" i="13"/>
  <c r="AM71" i="13"/>
  <c r="AE71" i="13"/>
  <c r="S71" i="13"/>
  <c r="K71" i="13"/>
  <c r="AM70" i="13"/>
  <c r="AE70" i="13"/>
  <c r="S70" i="13"/>
  <c r="K70" i="13"/>
  <c r="AM69" i="13"/>
  <c r="AE69" i="13"/>
  <c r="Y69" i="13"/>
  <c r="S69" i="13"/>
  <c r="K69" i="13"/>
  <c r="K55" i="13" s="1"/>
  <c r="E69" i="13"/>
  <c r="AM68" i="13"/>
  <c r="AE68" i="13"/>
  <c r="Y68" i="13"/>
  <c r="S68" i="13"/>
  <c r="K68" i="13"/>
  <c r="E68" i="13"/>
  <c r="AM67" i="13"/>
  <c r="AE67" i="13"/>
  <c r="Y67" i="13"/>
  <c r="S67" i="13"/>
  <c r="K67" i="13"/>
  <c r="E67" i="13"/>
  <c r="AM66" i="13"/>
  <c r="AE66" i="13"/>
  <c r="S66" i="13"/>
  <c r="K66" i="13"/>
  <c r="AM65" i="13"/>
  <c r="AE65" i="13"/>
  <c r="S65" i="13"/>
  <c r="K65" i="13"/>
  <c r="AM64" i="13"/>
  <c r="AE64" i="13"/>
  <c r="S64" i="13"/>
  <c r="K64" i="13"/>
  <c r="AM63" i="13"/>
  <c r="AE63" i="13"/>
  <c r="S63" i="13"/>
  <c r="K63" i="13"/>
  <c r="AM62" i="13"/>
  <c r="AE62" i="13"/>
  <c r="S62" i="13"/>
  <c r="K62" i="13"/>
  <c r="AM61" i="13"/>
  <c r="AE61" i="13"/>
  <c r="S61" i="13"/>
  <c r="K61" i="13"/>
  <c r="AM60" i="13"/>
  <c r="AE60" i="13"/>
  <c r="S60" i="13"/>
  <c r="K60" i="13"/>
  <c r="AM59" i="13"/>
  <c r="AE59" i="13"/>
  <c r="S59" i="13"/>
  <c r="K59" i="13"/>
  <c r="AM58" i="13"/>
  <c r="AE58" i="13"/>
  <c r="Y58" i="13"/>
  <c r="S58" i="13"/>
  <c r="K58" i="13"/>
  <c r="E58" i="13"/>
  <c r="AM57" i="13"/>
  <c r="AE57" i="13"/>
  <c r="S57" i="13"/>
  <c r="K57" i="13"/>
  <c r="AE55" i="13"/>
  <c r="AM54" i="13"/>
  <c r="S54" i="13"/>
  <c r="AM53" i="13"/>
  <c r="S53" i="13"/>
  <c r="AM52" i="13"/>
  <c r="S52" i="13"/>
  <c r="AM51" i="13"/>
  <c r="AE51" i="13"/>
  <c r="Y51" i="13"/>
  <c r="S51" i="13"/>
  <c r="K51" i="13"/>
  <c r="AM50" i="13"/>
  <c r="AE50" i="13"/>
  <c r="Y50" i="13"/>
  <c r="S50" i="13"/>
  <c r="K50" i="13"/>
  <c r="AM49" i="13"/>
  <c r="AE49" i="13"/>
  <c r="Y49" i="13"/>
  <c r="S49" i="13"/>
  <c r="K49" i="13"/>
  <c r="AM48" i="13"/>
  <c r="S48" i="13"/>
  <c r="AM47" i="13"/>
  <c r="S47" i="13"/>
  <c r="AM46" i="13"/>
  <c r="AE46" i="13"/>
  <c r="S46" i="13"/>
  <c r="K46" i="13"/>
  <c r="AM45" i="13"/>
  <c r="AE45" i="13"/>
  <c r="S45" i="13"/>
  <c r="K45" i="13"/>
  <c r="AM44" i="13"/>
  <c r="AE44" i="13"/>
  <c r="S44" i="13"/>
  <c r="K44" i="13"/>
  <c r="AM43" i="13"/>
  <c r="AE43" i="13"/>
  <c r="S43" i="13"/>
  <c r="K43" i="13"/>
  <c r="AM42" i="13"/>
  <c r="AE42" i="13"/>
  <c r="S42" i="13"/>
  <c r="K42" i="13"/>
  <c r="AM41" i="13"/>
  <c r="AE41" i="13"/>
  <c r="AE37" i="13" s="1"/>
  <c r="S41" i="13"/>
  <c r="K41" i="13"/>
  <c r="AM40" i="13"/>
  <c r="AE40" i="13"/>
  <c r="Y40" i="13"/>
  <c r="S40" i="13"/>
  <c r="K40" i="13"/>
  <c r="AM39" i="13"/>
  <c r="S39" i="13"/>
  <c r="K37" i="13"/>
  <c r="AM36" i="13"/>
  <c r="S36" i="13"/>
  <c r="AM35" i="13"/>
  <c r="S35" i="13"/>
  <c r="AM34" i="13"/>
  <c r="S34" i="13"/>
  <c r="AM33" i="13"/>
  <c r="AE33" i="13"/>
  <c r="S33" i="13"/>
  <c r="AM32" i="13"/>
  <c r="AE32" i="13"/>
  <c r="S32" i="13"/>
  <c r="AM31" i="13"/>
  <c r="AE31" i="13"/>
  <c r="S31" i="13"/>
  <c r="AM30" i="13"/>
  <c r="S30" i="13"/>
  <c r="AM29" i="13"/>
  <c r="S29" i="13"/>
  <c r="AM28" i="13"/>
  <c r="S28" i="13"/>
  <c r="AM27" i="13"/>
  <c r="S27" i="13"/>
  <c r="AM26" i="13"/>
  <c r="S26" i="13"/>
  <c r="AM25" i="13"/>
  <c r="S25" i="13"/>
  <c r="AM24" i="13"/>
  <c r="S24" i="13"/>
  <c r="AM23" i="13"/>
  <c r="S23" i="13"/>
  <c r="AM22" i="13"/>
  <c r="AE22" i="13"/>
  <c r="S22" i="13"/>
  <c r="AM21" i="13"/>
  <c r="S21" i="13"/>
  <c r="AE19" i="13"/>
  <c r="K19" i="13"/>
  <c r="S18" i="13"/>
  <c r="T18" i="13" s="1"/>
  <c r="T17" i="13"/>
  <c r="S17" i="13"/>
  <c r="S16" i="13"/>
  <c r="T16" i="13" s="1"/>
  <c r="T15" i="13"/>
  <c r="S15" i="13"/>
  <c r="S14" i="13"/>
  <c r="T14" i="13" s="1"/>
  <c r="S13" i="13"/>
  <c r="T13" i="13" s="1"/>
  <c r="S12" i="13"/>
  <c r="T12" i="13" s="1"/>
  <c r="S8" i="13"/>
  <c r="T8" i="13" s="1"/>
  <c r="S7" i="13"/>
  <c r="T7" i="13" s="1"/>
  <c r="S6" i="13"/>
  <c r="T6" i="13" s="1"/>
  <c r="S5" i="13"/>
  <c r="T5" i="13" s="1"/>
  <c r="S4" i="13"/>
  <c r="T4" i="13" s="1"/>
  <c r="T3" i="13"/>
  <c r="S3" i="13"/>
  <c r="K3" i="13"/>
  <c r="AM90" i="12"/>
  <c r="AE90" i="12"/>
  <c r="S90" i="12"/>
  <c r="K90" i="12"/>
  <c r="AM89" i="12"/>
  <c r="AE89" i="12"/>
  <c r="S89" i="12"/>
  <c r="K89" i="12"/>
  <c r="AM88" i="12"/>
  <c r="AE88" i="12"/>
  <c r="S88" i="12"/>
  <c r="K88" i="12"/>
  <c r="AM87" i="12"/>
  <c r="AE87" i="12"/>
  <c r="Y87" i="12"/>
  <c r="S87" i="12"/>
  <c r="K87" i="12"/>
  <c r="E87" i="12"/>
  <c r="AM86" i="12"/>
  <c r="AE86" i="12"/>
  <c r="Y86" i="12"/>
  <c r="S86" i="12"/>
  <c r="K86" i="12"/>
  <c r="E86" i="12"/>
  <c r="AM85" i="12"/>
  <c r="AE85" i="12"/>
  <c r="Y85" i="12"/>
  <c r="S85" i="12"/>
  <c r="K85" i="12"/>
  <c r="E85" i="12"/>
  <c r="AM84" i="12"/>
  <c r="AE84" i="12"/>
  <c r="S84" i="12"/>
  <c r="K84" i="12"/>
  <c r="AM83" i="12"/>
  <c r="AE83" i="12"/>
  <c r="S83" i="12"/>
  <c r="K83" i="12"/>
  <c r="AM82" i="12"/>
  <c r="AE82" i="12"/>
  <c r="S82" i="12"/>
  <c r="K82" i="12"/>
  <c r="AM81" i="12"/>
  <c r="AE81" i="12"/>
  <c r="S81" i="12"/>
  <c r="K81" i="12"/>
  <c r="AM80" i="12"/>
  <c r="AE80" i="12"/>
  <c r="S80" i="12"/>
  <c r="K80" i="12"/>
  <c r="AM79" i="12"/>
  <c r="AE79" i="12"/>
  <c r="S79" i="12"/>
  <c r="K79" i="12"/>
  <c r="AM78" i="12"/>
  <c r="AE78" i="12"/>
  <c r="S78" i="12"/>
  <c r="K78" i="12"/>
  <c r="AM77" i="12"/>
  <c r="AE77" i="12"/>
  <c r="S77" i="12"/>
  <c r="K77" i="12"/>
  <c r="AM76" i="12"/>
  <c r="AE76" i="12"/>
  <c r="Y76" i="12"/>
  <c r="S76" i="12"/>
  <c r="K76" i="12"/>
  <c r="E76" i="12"/>
  <c r="AM75" i="12"/>
  <c r="AE75" i="12"/>
  <c r="AE73" i="12" s="1"/>
  <c r="Y75" i="12"/>
  <c r="S75" i="12"/>
  <c r="K75" i="12"/>
  <c r="K73" i="12" s="1"/>
  <c r="AM72" i="12"/>
  <c r="AE72" i="12"/>
  <c r="S72" i="12"/>
  <c r="K72" i="12"/>
  <c r="AM71" i="12"/>
  <c r="AE71" i="12"/>
  <c r="S71" i="12"/>
  <c r="K71" i="12"/>
  <c r="AM70" i="12"/>
  <c r="AE70" i="12"/>
  <c r="S70" i="12"/>
  <c r="K70" i="12"/>
  <c r="AM69" i="12"/>
  <c r="AE69" i="12"/>
  <c r="Y69" i="12"/>
  <c r="S69" i="12"/>
  <c r="K69" i="12"/>
  <c r="E69" i="12"/>
  <c r="AM68" i="12"/>
  <c r="AE68" i="12"/>
  <c r="Y68" i="12"/>
  <c r="S68" i="12"/>
  <c r="K68" i="12"/>
  <c r="E68" i="12"/>
  <c r="AM67" i="12"/>
  <c r="AE67" i="12"/>
  <c r="Y67" i="12"/>
  <c r="S67" i="12"/>
  <c r="K67" i="12"/>
  <c r="E67" i="12"/>
  <c r="AM66" i="12"/>
  <c r="AE66" i="12"/>
  <c r="S66" i="12"/>
  <c r="K66" i="12"/>
  <c r="AM65" i="12"/>
  <c r="AE65" i="12"/>
  <c r="S65" i="12"/>
  <c r="K65" i="12"/>
  <c r="AM64" i="12"/>
  <c r="AE64" i="12"/>
  <c r="S64" i="12"/>
  <c r="K64" i="12"/>
  <c r="AM63" i="12"/>
  <c r="AE63" i="12"/>
  <c r="S63" i="12"/>
  <c r="K63" i="12"/>
  <c r="AM62" i="12"/>
  <c r="AE62" i="12"/>
  <c r="S62" i="12"/>
  <c r="K62" i="12"/>
  <c r="AM61" i="12"/>
  <c r="AE61" i="12"/>
  <c r="S61" i="12"/>
  <c r="K61" i="12"/>
  <c r="AM60" i="12"/>
  <c r="AE60" i="12"/>
  <c r="S60" i="12"/>
  <c r="K60" i="12"/>
  <c r="AM59" i="12"/>
  <c r="AE59" i="12"/>
  <c r="S59" i="12"/>
  <c r="K59" i="12"/>
  <c r="AM58" i="12"/>
  <c r="AE58" i="12"/>
  <c r="Y58" i="12"/>
  <c r="S58" i="12"/>
  <c r="K58" i="12"/>
  <c r="K55" i="12" s="1"/>
  <c r="E58" i="12"/>
  <c r="AM57" i="12"/>
  <c r="AE57" i="12"/>
  <c r="AE55" i="12" s="1"/>
  <c r="S57" i="12"/>
  <c r="K57" i="12"/>
  <c r="AM54" i="12"/>
  <c r="S54" i="12"/>
  <c r="AM53" i="12"/>
  <c r="S53" i="12"/>
  <c r="AM52" i="12"/>
  <c r="S52" i="12"/>
  <c r="AM51" i="12"/>
  <c r="AE51" i="12"/>
  <c r="Y51" i="12"/>
  <c r="S51" i="12"/>
  <c r="K51" i="12"/>
  <c r="AM50" i="12"/>
  <c r="AE50" i="12"/>
  <c r="Y50" i="12"/>
  <c r="S50" i="12"/>
  <c r="K50" i="12"/>
  <c r="AM49" i="12"/>
  <c r="AE49" i="12"/>
  <c r="Y49" i="12"/>
  <c r="S49" i="12"/>
  <c r="K49" i="12"/>
  <c r="AM48" i="12"/>
  <c r="S48" i="12"/>
  <c r="AM47" i="12"/>
  <c r="S47" i="12"/>
  <c r="AM46" i="12"/>
  <c r="AE46" i="12"/>
  <c r="S46" i="12"/>
  <c r="K46" i="12"/>
  <c r="AM45" i="12"/>
  <c r="AE45" i="12"/>
  <c r="S45" i="12"/>
  <c r="K45" i="12"/>
  <c r="AM44" i="12"/>
  <c r="AE44" i="12"/>
  <c r="S44" i="12"/>
  <c r="K44" i="12"/>
  <c r="AM43" i="12"/>
  <c r="AE43" i="12"/>
  <c r="S43" i="12"/>
  <c r="K43" i="12"/>
  <c r="AM42" i="12"/>
  <c r="AE42" i="12"/>
  <c r="S42" i="12"/>
  <c r="K42" i="12"/>
  <c r="AM41" i="12"/>
  <c r="AE41" i="12"/>
  <c r="S41" i="12"/>
  <c r="K41" i="12"/>
  <c r="K37" i="12" s="1"/>
  <c r="AM40" i="12"/>
  <c r="AE40" i="12"/>
  <c r="Y40" i="12"/>
  <c r="S40" i="12"/>
  <c r="K40" i="12"/>
  <c r="AM39" i="12"/>
  <c r="S39" i="12"/>
  <c r="AE37" i="12"/>
  <c r="AM36" i="12"/>
  <c r="S36" i="12"/>
  <c r="AM35" i="12"/>
  <c r="S35" i="12"/>
  <c r="AM34" i="12"/>
  <c r="S34" i="12"/>
  <c r="AM33" i="12"/>
  <c r="AE33" i="12"/>
  <c r="S33" i="12"/>
  <c r="AM32" i="12"/>
  <c r="AE32" i="12"/>
  <c r="S32" i="12"/>
  <c r="AM31" i="12"/>
  <c r="AE31" i="12"/>
  <c r="AE19" i="12" s="1"/>
  <c r="S31" i="12"/>
  <c r="AM30" i="12"/>
  <c r="S30" i="12"/>
  <c r="AM29" i="12"/>
  <c r="S29" i="12"/>
  <c r="AM28" i="12"/>
  <c r="S28" i="12"/>
  <c r="AM27" i="12"/>
  <c r="S27" i="12"/>
  <c r="AM26" i="12"/>
  <c r="S26" i="12"/>
  <c r="AM25" i="12"/>
  <c r="S25" i="12"/>
  <c r="AM24" i="12"/>
  <c r="S24" i="12"/>
  <c r="AM23" i="12"/>
  <c r="S23" i="12"/>
  <c r="AM22" i="12"/>
  <c r="AE22" i="12"/>
  <c r="S22" i="12"/>
  <c r="AM21" i="12"/>
  <c r="S21" i="12"/>
  <c r="K19" i="12"/>
  <c r="T18" i="12"/>
  <c r="S18" i="12"/>
  <c r="S17" i="12"/>
  <c r="T17" i="12" s="1"/>
  <c r="T16" i="12"/>
  <c r="S16" i="12"/>
  <c r="S15" i="12"/>
  <c r="T15" i="12" s="1"/>
  <c r="T14" i="12"/>
  <c r="S14" i="12"/>
  <c r="S13" i="12"/>
  <c r="T13" i="12" s="1"/>
  <c r="T12" i="12"/>
  <c r="S12" i="12"/>
  <c r="S11" i="12"/>
  <c r="T11" i="12" s="1"/>
  <c r="T10" i="12"/>
  <c r="S10" i="12"/>
  <c r="S9" i="12"/>
  <c r="T9" i="12" s="1"/>
  <c r="T8" i="12"/>
  <c r="S8" i="12"/>
  <c r="S7" i="12"/>
  <c r="T7" i="12" s="1"/>
  <c r="T6" i="12"/>
  <c r="S6" i="12"/>
  <c r="S5" i="12"/>
  <c r="T5" i="12" s="1"/>
  <c r="T4" i="12"/>
  <c r="S4" i="12"/>
  <c r="S3" i="12"/>
  <c r="T3" i="12" s="1"/>
  <c r="K3" i="12"/>
  <c r="K1" i="12" s="1"/>
  <c r="AM90" i="11"/>
  <c r="AE90" i="11"/>
  <c r="S90" i="11"/>
  <c r="K90" i="11"/>
  <c r="AM89" i="11"/>
  <c r="AE89" i="11"/>
  <c r="S89" i="11"/>
  <c r="K89" i="11"/>
  <c r="AM88" i="11"/>
  <c r="AE88" i="11"/>
  <c r="S88" i="11"/>
  <c r="K88" i="11"/>
  <c r="AM87" i="11"/>
  <c r="AE87" i="11"/>
  <c r="Y87" i="11"/>
  <c r="S87" i="11"/>
  <c r="K87" i="11"/>
  <c r="E87" i="11"/>
  <c r="AM86" i="11"/>
  <c r="AE86" i="11"/>
  <c r="Y86" i="11"/>
  <c r="S86" i="11"/>
  <c r="K86" i="11"/>
  <c r="E86" i="11"/>
  <c r="AM85" i="11"/>
  <c r="AE85" i="11"/>
  <c r="Y85" i="11"/>
  <c r="S85" i="11"/>
  <c r="K85" i="11"/>
  <c r="E85" i="11"/>
  <c r="AM84" i="11"/>
  <c r="AE84" i="11"/>
  <c r="S84" i="11"/>
  <c r="K84" i="11"/>
  <c r="AM83" i="11"/>
  <c r="AE83" i="11"/>
  <c r="S83" i="11"/>
  <c r="K83" i="11"/>
  <c r="AM82" i="11"/>
  <c r="AE82" i="11"/>
  <c r="S82" i="11"/>
  <c r="K82" i="11"/>
  <c r="AM81" i="11"/>
  <c r="AE81" i="11"/>
  <c r="S81" i="11"/>
  <c r="K81" i="11"/>
  <c r="AM80" i="11"/>
  <c r="AE80" i="11"/>
  <c r="S80" i="11"/>
  <c r="K80" i="11"/>
  <c r="AM79" i="11"/>
  <c r="AE79" i="11"/>
  <c r="S79" i="11"/>
  <c r="K79" i="11"/>
  <c r="AM78" i="11"/>
  <c r="AE78" i="11"/>
  <c r="S78" i="11"/>
  <c r="K78" i="11"/>
  <c r="AM77" i="11"/>
  <c r="AE77" i="11"/>
  <c r="AE73" i="11" s="1"/>
  <c r="S77" i="11"/>
  <c r="K77" i="11"/>
  <c r="AM76" i="11"/>
  <c r="AE76" i="11"/>
  <c r="Y76" i="11"/>
  <c r="S76" i="11"/>
  <c r="K76" i="11"/>
  <c r="E76" i="11"/>
  <c r="AM75" i="11"/>
  <c r="AE75" i="11"/>
  <c r="Y75" i="11"/>
  <c r="S75" i="11"/>
  <c r="K75" i="11"/>
  <c r="K73" i="11" s="1"/>
  <c r="AM72" i="11"/>
  <c r="AE72" i="11"/>
  <c r="S72" i="11"/>
  <c r="K72" i="11"/>
  <c r="AM71" i="11"/>
  <c r="AE71" i="11"/>
  <c r="S71" i="11"/>
  <c r="K71" i="11"/>
  <c r="AM70" i="11"/>
  <c r="AE70" i="11"/>
  <c r="S70" i="11"/>
  <c r="K70" i="11"/>
  <c r="AM69" i="11"/>
  <c r="AE69" i="11"/>
  <c r="Y69" i="11"/>
  <c r="S69" i="11"/>
  <c r="K69" i="11"/>
  <c r="E69" i="11"/>
  <c r="AM68" i="11"/>
  <c r="AE68" i="11"/>
  <c r="Y68" i="11"/>
  <c r="S68" i="11"/>
  <c r="K68" i="11"/>
  <c r="E68" i="11"/>
  <c r="AM67" i="11"/>
  <c r="AE67" i="11"/>
  <c r="Y67" i="11"/>
  <c r="S67" i="11"/>
  <c r="K67" i="11"/>
  <c r="E67" i="11"/>
  <c r="AM66" i="11"/>
  <c r="AE66" i="11"/>
  <c r="S66" i="11"/>
  <c r="K66" i="11"/>
  <c r="AM65" i="11"/>
  <c r="AE65" i="11"/>
  <c r="S65" i="11"/>
  <c r="K65" i="11"/>
  <c r="AM64" i="11"/>
  <c r="AE64" i="11"/>
  <c r="S64" i="11"/>
  <c r="K64" i="11"/>
  <c r="AM63" i="11"/>
  <c r="AE63" i="11"/>
  <c r="S63" i="11"/>
  <c r="K63" i="11"/>
  <c r="AM62" i="11"/>
  <c r="AE62" i="11"/>
  <c r="S62" i="11"/>
  <c r="K62" i="11"/>
  <c r="AM61" i="11"/>
  <c r="AE61" i="11"/>
  <c r="S61" i="11"/>
  <c r="K61" i="11"/>
  <c r="AM60" i="11"/>
  <c r="AE60" i="11"/>
  <c r="S60" i="11"/>
  <c r="K60" i="11"/>
  <c r="AM59" i="11"/>
  <c r="AE59" i="11"/>
  <c r="S59" i="11"/>
  <c r="K59" i="11"/>
  <c r="AM58" i="11"/>
  <c r="AE58" i="11"/>
  <c r="Y58" i="11"/>
  <c r="S58" i="11"/>
  <c r="K58" i="11"/>
  <c r="E58" i="11"/>
  <c r="AM57" i="11"/>
  <c r="AE57" i="11"/>
  <c r="AE55" i="11" s="1"/>
  <c r="S57" i="11"/>
  <c r="K57" i="11"/>
  <c r="K55" i="11" s="1"/>
  <c r="AM54" i="11"/>
  <c r="S54" i="11"/>
  <c r="AM53" i="11"/>
  <c r="S53" i="11"/>
  <c r="AM52" i="11"/>
  <c r="S52" i="11"/>
  <c r="AM51" i="11"/>
  <c r="AE51" i="11"/>
  <c r="Y51" i="11"/>
  <c r="S51" i="11"/>
  <c r="K51" i="11"/>
  <c r="AM50" i="11"/>
  <c r="AE50" i="11"/>
  <c r="Y50" i="11"/>
  <c r="S50" i="11"/>
  <c r="K50" i="11"/>
  <c r="AM49" i="11"/>
  <c r="AE49" i="11"/>
  <c r="Y49" i="11"/>
  <c r="S49" i="11"/>
  <c r="K49" i="11"/>
  <c r="AM48" i="11"/>
  <c r="S48" i="11"/>
  <c r="AM47" i="11"/>
  <c r="S47" i="11"/>
  <c r="AM46" i="11"/>
  <c r="AE46" i="11"/>
  <c r="S46" i="11"/>
  <c r="K46" i="11"/>
  <c r="AM45" i="11"/>
  <c r="AE45" i="11"/>
  <c r="S45" i="11"/>
  <c r="K45" i="11"/>
  <c r="AM44" i="11"/>
  <c r="AE44" i="11"/>
  <c r="S44" i="11"/>
  <c r="K44" i="11"/>
  <c r="AM43" i="11"/>
  <c r="AE43" i="11"/>
  <c r="S43" i="11"/>
  <c r="K43" i="11"/>
  <c r="AM42" i="11"/>
  <c r="AE42" i="11"/>
  <c r="S42" i="11"/>
  <c r="K42" i="11"/>
  <c r="AM41" i="11"/>
  <c r="AE41" i="11"/>
  <c r="S41" i="11"/>
  <c r="K41" i="11"/>
  <c r="AM40" i="11"/>
  <c r="AE40" i="11"/>
  <c r="AE37" i="11" s="1"/>
  <c r="Y40" i="11"/>
  <c r="S40" i="11"/>
  <c r="K40" i="11"/>
  <c r="K37" i="11" s="1"/>
  <c r="AM39" i="11"/>
  <c r="S39" i="11"/>
  <c r="AM36" i="11"/>
  <c r="S36" i="11"/>
  <c r="AM35" i="11"/>
  <c r="S35" i="11"/>
  <c r="AM34" i="11"/>
  <c r="S34" i="11"/>
  <c r="AM33" i="11"/>
  <c r="AE33" i="11"/>
  <c r="S33" i="11"/>
  <c r="AM32" i="11"/>
  <c r="AE32" i="11"/>
  <c r="S32" i="11"/>
  <c r="AM31" i="11"/>
  <c r="AE31" i="11"/>
  <c r="S31" i="11"/>
  <c r="AM30" i="11"/>
  <c r="S30" i="11"/>
  <c r="AM29" i="11"/>
  <c r="S29" i="11"/>
  <c r="AM28" i="11"/>
  <c r="S28" i="11"/>
  <c r="AM27" i="11"/>
  <c r="S27" i="11"/>
  <c r="AM26" i="11"/>
  <c r="S26" i="11"/>
  <c r="AM25" i="11"/>
  <c r="S25" i="11"/>
  <c r="AM24" i="11"/>
  <c r="S24" i="11"/>
  <c r="AM23" i="11"/>
  <c r="S23" i="11"/>
  <c r="AM22" i="11"/>
  <c r="AE22" i="11"/>
  <c r="S22" i="11"/>
  <c r="AM21" i="11"/>
  <c r="S21" i="11"/>
  <c r="AE19" i="11"/>
  <c r="K19" i="11"/>
  <c r="T18" i="11"/>
  <c r="S18" i="11"/>
  <c r="S17" i="11"/>
  <c r="T17" i="11" s="1"/>
  <c r="S16" i="11"/>
  <c r="T16" i="11" s="1"/>
  <c r="S15" i="11"/>
  <c r="T15" i="11" s="1"/>
  <c r="S14" i="11"/>
  <c r="T14" i="11" s="1"/>
  <c r="S13" i="11"/>
  <c r="T13" i="11" s="1"/>
  <c r="S12" i="11"/>
  <c r="T12" i="11" s="1"/>
  <c r="S11" i="11"/>
  <c r="T11" i="11" s="1"/>
  <c r="T10" i="11"/>
  <c r="S10" i="11"/>
  <c r="S9" i="11"/>
  <c r="T9" i="11" s="1"/>
  <c r="S8" i="11"/>
  <c r="T8" i="11" s="1"/>
  <c r="S7" i="11"/>
  <c r="T7" i="11" s="1"/>
  <c r="T6" i="11"/>
  <c r="S6" i="11"/>
  <c r="S5" i="11"/>
  <c r="T5" i="11" s="1"/>
  <c r="S4" i="11"/>
  <c r="T4" i="11" s="1"/>
  <c r="S3" i="11"/>
  <c r="T3" i="11" s="1"/>
  <c r="K3" i="11"/>
  <c r="K1" i="11" s="1"/>
  <c r="AH40" i="10"/>
  <c r="AG47" i="10"/>
  <c r="AG49" i="10"/>
  <c r="AG38" i="10"/>
  <c r="M52" i="10" s="1"/>
  <c r="M66" i="10" s="1"/>
  <c r="AG39" i="10"/>
  <c r="M53" i="10" s="1"/>
  <c r="M67" i="10" s="1"/>
  <c r="Y38" i="10"/>
  <c r="E52" i="10" s="1"/>
  <c r="E66" i="10" s="1"/>
  <c r="Y39" i="10"/>
  <c r="X61" i="10"/>
  <c r="Y61" i="10"/>
  <c r="Z61" i="10"/>
  <c r="AA61" i="10"/>
  <c r="AB61" i="10"/>
  <c r="AC61" i="10"/>
  <c r="AD61" i="10"/>
  <c r="AF61" i="10"/>
  <c r="AG61" i="10"/>
  <c r="AH61" i="10"/>
  <c r="AI61" i="10"/>
  <c r="AJ61" i="10"/>
  <c r="AK61" i="10"/>
  <c r="AL61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X63" i="10"/>
  <c r="Y63" i="10"/>
  <c r="Z63" i="10"/>
  <c r="AA63" i="10"/>
  <c r="AB63" i="10"/>
  <c r="AC63" i="10"/>
  <c r="AD63" i="10"/>
  <c r="AF63" i="10"/>
  <c r="AG63" i="10"/>
  <c r="AH63" i="10"/>
  <c r="AI63" i="10"/>
  <c r="AJ63" i="10"/>
  <c r="AK63" i="10"/>
  <c r="AL63" i="10"/>
  <c r="X64" i="10"/>
  <c r="Y64" i="10"/>
  <c r="Z64" i="10"/>
  <c r="AA64" i="10"/>
  <c r="AB64" i="10"/>
  <c r="AC64" i="10"/>
  <c r="AD64" i="10"/>
  <c r="AF64" i="10"/>
  <c r="AG64" i="10"/>
  <c r="AH64" i="10"/>
  <c r="AI64" i="10"/>
  <c r="AJ64" i="10"/>
  <c r="AK64" i="10"/>
  <c r="AL64" i="10"/>
  <c r="X65" i="10"/>
  <c r="Y65" i="10"/>
  <c r="Z65" i="10"/>
  <c r="AA65" i="10"/>
  <c r="AB65" i="10"/>
  <c r="AC65" i="10"/>
  <c r="AD65" i="10"/>
  <c r="AF65" i="10"/>
  <c r="AG65" i="10"/>
  <c r="AH65" i="10"/>
  <c r="AI65" i="10"/>
  <c r="AJ65" i="10"/>
  <c r="AK65" i="10"/>
  <c r="AL65" i="10"/>
  <c r="X66" i="10"/>
  <c r="Y66" i="10"/>
  <c r="Z66" i="10"/>
  <c r="AA66" i="10"/>
  <c r="AB66" i="10"/>
  <c r="AC66" i="10"/>
  <c r="AD66" i="10"/>
  <c r="AF66" i="10"/>
  <c r="AG66" i="10"/>
  <c r="AH66" i="10"/>
  <c r="AI66" i="10"/>
  <c r="AJ66" i="10"/>
  <c r="AK66" i="10"/>
  <c r="AL66" i="10"/>
  <c r="X67" i="10"/>
  <c r="Y67" i="10"/>
  <c r="Z67" i="10"/>
  <c r="AA67" i="10"/>
  <c r="AB67" i="10"/>
  <c r="AC67" i="10"/>
  <c r="AD67" i="10"/>
  <c r="AF67" i="10"/>
  <c r="AG67" i="10"/>
  <c r="AH67" i="10"/>
  <c r="AI67" i="10"/>
  <c r="AJ67" i="10"/>
  <c r="AK67" i="10"/>
  <c r="AL67" i="10"/>
  <c r="X68" i="10"/>
  <c r="Y68" i="10"/>
  <c r="Z68" i="10"/>
  <c r="AA68" i="10"/>
  <c r="AB68" i="10"/>
  <c r="AC68" i="10"/>
  <c r="AD68" i="10"/>
  <c r="AF68" i="10"/>
  <c r="AG68" i="10"/>
  <c r="AH68" i="10"/>
  <c r="AI68" i="10"/>
  <c r="AJ68" i="10"/>
  <c r="AK68" i="10"/>
  <c r="AL68" i="10"/>
  <c r="X69" i="10"/>
  <c r="Y69" i="10"/>
  <c r="Z69" i="10"/>
  <c r="AA69" i="10"/>
  <c r="AB69" i="10"/>
  <c r="AC69" i="10"/>
  <c r="AD69" i="10"/>
  <c r="AF69" i="10"/>
  <c r="AG69" i="10"/>
  <c r="AH69" i="10"/>
  <c r="AI69" i="10"/>
  <c r="AJ69" i="10"/>
  <c r="AK69" i="10"/>
  <c r="AL69" i="10"/>
  <c r="X70" i="10"/>
  <c r="Y70" i="10"/>
  <c r="Z70" i="10"/>
  <c r="AA70" i="10"/>
  <c r="AB70" i="10"/>
  <c r="AC70" i="10"/>
  <c r="AD70" i="10"/>
  <c r="AF70" i="10"/>
  <c r="AG70" i="10"/>
  <c r="AH70" i="10"/>
  <c r="AI70" i="10"/>
  <c r="AJ70" i="10"/>
  <c r="AK70" i="10"/>
  <c r="AL70" i="10"/>
  <c r="X71" i="10"/>
  <c r="Y71" i="10"/>
  <c r="Z71" i="10"/>
  <c r="AA71" i="10"/>
  <c r="AB71" i="10"/>
  <c r="AC71" i="10"/>
  <c r="AD71" i="10"/>
  <c r="AF71" i="10"/>
  <c r="AG71" i="10"/>
  <c r="AH71" i="10"/>
  <c r="AI71" i="10"/>
  <c r="AJ71" i="10"/>
  <c r="AK71" i="10"/>
  <c r="AL71" i="10"/>
  <c r="AL60" i="10"/>
  <c r="AK60" i="10"/>
  <c r="AJ60" i="10"/>
  <c r="AI60" i="10"/>
  <c r="AH60" i="10"/>
  <c r="AG60" i="10"/>
  <c r="AF60" i="10"/>
  <c r="AD60" i="10"/>
  <c r="AC60" i="10"/>
  <c r="AB60" i="10"/>
  <c r="AA60" i="10"/>
  <c r="Z60" i="10"/>
  <c r="Y60" i="10"/>
  <c r="X60" i="10"/>
  <c r="AK7" i="10"/>
  <c r="I61" i="10"/>
  <c r="Q61" i="10"/>
  <c r="I62" i="10"/>
  <c r="Q62" i="10"/>
  <c r="I66" i="10"/>
  <c r="Q66" i="10"/>
  <c r="I67" i="10"/>
  <c r="Q67" i="10"/>
  <c r="I68" i="10"/>
  <c r="Q68" i="10"/>
  <c r="I69" i="10"/>
  <c r="Q69" i="10"/>
  <c r="V46" i="10"/>
  <c r="E63" i="10"/>
  <c r="F47" i="10"/>
  <c r="Z47" i="10" s="1"/>
  <c r="F61" i="10" s="1"/>
  <c r="N47" i="10"/>
  <c r="AH47" i="10" s="1"/>
  <c r="N61" i="10" s="1"/>
  <c r="F48" i="10"/>
  <c r="Z48" i="10" s="1"/>
  <c r="F62" i="10" s="1"/>
  <c r="N48" i="10"/>
  <c r="AH48" i="10" s="1"/>
  <c r="N62" i="10" s="1"/>
  <c r="M64" i="10"/>
  <c r="F52" i="10"/>
  <c r="Z52" i="10" s="1"/>
  <c r="F66" i="10" s="1"/>
  <c r="N52" i="10"/>
  <c r="F53" i="10"/>
  <c r="Z53" i="10" s="1"/>
  <c r="F67" i="10" s="1"/>
  <c r="N53" i="10"/>
  <c r="AH53" i="10" s="1"/>
  <c r="N67" i="10" s="1"/>
  <c r="F54" i="10"/>
  <c r="Z54" i="10" s="1"/>
  <c r="F68" i="10" s="1"/>
  <c r="N54" i="10"/>
  <c r="AH54" i="10" s="1"/>
  <c r="N68" i="10" s="1"/>
  <c r="F55" i="10"/>
  <c r="Z55" i="10" s="1"/>
  <c r="F69" i="10" s="1"/>
  <c r="N55" i="10"/>
  <c r="AH55" i="10" s="1"/>
  <c r="N69" i="10" s="1"/>
  <c r="AB38" i="10"/>
  <c r="H52" i="10" s="1"/>
  <c r="AB52" i="10" s="1"/>
  <c r="H66" i="10" s="1"/>
  <c r="AC38" i="10"/>
  <c r="I52" i="10" s="1"/>
  <c r="AJ38" i="10"/>
  <c r="P52" i="10" s="1"/>
  <c r="AJ52" i="10" s="1"/>
  <c r="P66" i="10" s="1"/>
  <c r="AK38" i="10"/>
  <c r="Q52" i="10" s="1"/>
  <c r="E53" i="10"/>
  <c r="E67" i="10" s="1"/>
  <c r="AB39" i="10"/>
  <c r="H53" i="10" s="1"/>
  <c r="AB53" i="10" s="1"/>
  <c r="H67" i="10" s="1"/>
  <c r="AC39" i="10"/>
  <c r="I53" i="10" s="1"/>
  <c r="AJ39" i="10"/>
  <c r="P53" i="10" s="1"/>
  <c r="AK39" i="10"/>
  <c r="Q53" i="10" s="1"/>
  <c r="AK5" i="10"/>
  <c r="B34" i="10"/>
  <c r="V34" i="10" s="1"/>
  <c r="V48" i="10" s="1"/>
  <c r="C34" i="10"/>
  <c r="W34" i="10" s="1"/>
  <c r="W48" i="10" s="1"/>
  <c r="B35" i="10"/>
  <c r="B49" i="10" s="1"/>
  <c r="B63" i="10" s="1"/>
  <c r="C35" i="10"/>
  <c r="W35" i="10" s="1"/>
  <c r="W49" i="10" s="1"/>
  <c r="B36" i="10"/>
  <c r="V36" i="10" s="1"/>
  <c r="V50" i="10" s="1"/>
  <c r="C36" i="10"/>
  <c r="W36" i="10" s="1"/>
  <c r="W50" i="10" s="1"/>
  <c r="B37" i="10"/>
  <c r="V37" i="10" s="1"/>
  <c r="V51" i="10" s="1"/>
  <c r="C37" i="10"/>
  <c r="C51" i="10" s="1"/>
  <c r="C65" i="10" s="1"/>
  <c r="B38" i="10"/>
  <c r="V38" i="10" s="1"/>
  <c r="V52" i="10" s="1"/>
  <c r="C38" i="10"/>
  <c r="W38" i="10" s="1"/>
  <c r="W52" i="10" s="1"/>
  <c r="B39" i="10"/>
  <c r="V39" i="10" s="1"/>
  <c r="V53" i="10" s="1"/>
  <c r="C39" i="10"/>
  <c r="W39" i="10" s="1"/>
  <c r="W53" i="10" s="1"/>
  <c r="B40" i="10"/>
  <c r="V40" i="10" s="1"/>
  <c r="V54" i="10" s="1"/>
  <c r="C40" i="10"/>
  <c r="C54" i="10" s="1"/>
  <c r="C68" i="10" s="1"/>
  <c r="B41" i="10"/>
  <c r="V41" i="10" s="1"/>
  <c r="V55" i="10" s="1"/>
  <c r="C41" i="10"/>
  <c r="W41" i="10" s="1"/>
  <c r="W55" i="10" s="1"/>
  <c r="B42" i="10"/>
  <c r="B56" i="10" s="1"/>
  <c r="B70" i="10" s="1"/>
  <c r="C42" i="10"/>
  <c r="W42" i="10" s="1"/>
  <c r="W56" i="10" s="1"/>
  <c r="B43" i="10"/>
  <c r="V43" i="10" s="1"/>
  <c r="V57" i="10" s="1"/>
  <c r="C43" i="10"/>
  <c r="W43" i="10" s="1"/>
  <c r="W57" i="10" s="1"/>
  <c r="C33" i="10"/>
  <c r="W33" i="10" s="1"/>
  <c r="W47" i="10" s="1"/>
  <c r="B33" i="10"/>
  <c r="B47" i="10" s="1"/>
  <c r="B61" i="10" s="1"/>
  <c r="B32" i="10"/>
  <c r="B46" i="10" s="1"/>
  <c r="B60" i="10" s="1"/>
  <c r="G33" i="10"/>
  <c r="AA33" i="10" s="1"/>
  <c r="G47" i="10" s="1"/>
  <c r="AA47" i="10" s="1"/>
  <c r="G61" i="10" s="1"/>
  <c r="O33" i="10"/>
  <c r="AI33" i="10" s="1"/>
  <c r="O47" i="10" s="1"/>
  <c r="AI47" i="10" s="1"/>
  <c r="O61" i="10" s="1"/>
  <c r="G34" i="10"/>
  <c r="AA34" i="10" s="1"/>
  <c r="G48" i="10" s="1"/>
  <c r="AA48" i="10" s="1"/>
  <c r="G62" i="10" s="1"/>
  <c r="O34" i="10"/>
  <c r="AI34" i="10" s="1"/>
  <c r="O48" i="10" s="1"/>
  <c r="AI48" i="10" s="1"/>
  <c r="O62" i="10" s="1"/>
  <c r="O35" i="10"/>
  <c r="AI35" i="10" s="1"/>
  <c r="O49" i="10" s="1"/>
  <c r="AI49" i="10" s="1"/>
  <c r="O63" i="10" s="1"/>
  <c r="G40" i="10"/>
  <c r="AA40" i="10" s="1"/>
  <c r="G54" i="10" s="1"/>
  <c r="AA54" i="10" s="1"/>
  <c r="G68" i="10" s="1"/>
  <c r="O40" i="10"/>
  <c r="AI40" i="10" s="1"/>
  <c r="O54" i="10" s="1"/>
  <c r="AI54" i="10" s="1"/>
  <c r="O68" i="10" s="1"/>
  <c r="G41" i="10"/>
  <c r="AA41" i="10" s="1"/>
  <c r="G55" i="10" s="1"/>
  <c r="AA55" i="10" s="1"/>
  <c r="G69" i="10" s="1"/>
  <c r="O41" i="10"/>
  <c r="AI41" i="10" s="1"/>
  <c r="O55" i="10" s="1"/>
  <c r="AI55" i="10" s="1"/>
  <c r="O69" i="10" s="1"/>
  <c r="AK4" i="10"/>
  <c r="X19" i="10"/>
  <c r="D33" i="10" s="1"/>
  <c r="X33" i="10" s="1"/>
  <c r="D47" i="10" s="1"/>
  <c r="X47" i="10" s="1"/>
  <c r="D61" i="10" s="1"/>
  <c r="Y19" i="10"/>
  <c r="E33" i="10" s="1"/>
  <c r="Y33" i="10" s="1"/>
  <c r="Z19" i="10"/>
  <c r="F33" i="10" s="1"/>
  <c r="AB19" i="10"/>
  <c r="H33" i="10" s="1"/>
  <c r="AB33" i="10" s="1"/>
  <c r="H47" i="10" s="1"/>
  <c r="AB47" i="10" s="1"/>
  <c r="H61" i="10" s="1"/>
  <c r="AC19" i="10"/>
  <c r="I33" i="10" s="1"/>
  <c r="AC33" i="10" s="1"/>
  <c r="I47" i="10" s="1"/>
  <c r="AD19" i="10"/>
  <c r="J33" i="10" s="1"/>
  <c r="AD33" i="10" s="1"/>
  <c r="J47" i="10" s="1"/>
  <c r="AD47" i="10" s="1"/>
  <c r="J61" i="10" s="1"/>
  <c r="X20" i="10"/>
  <c r="D34" i="10" s="1"/>
  <c r="X34" i="10" s="1"/>
  <c r="D48" i="10" s="1"/>
  <c r="X48" i="10" s="1"/>
  <c r="D62" i="10" s="1"/>
  <c r="Y20" i="10"/>
  <c r="E34" i="10" s="1"/>
  <c r="Y34" i="10" s="1"/>
  <c r="E48" i="10" s="1"/>
  <c r="E62" i="10" s="1"/>
  <c r="Z20" i="10"/>
  <c r="F34" i="10" s="1"/>
  <c r="AB20" i="10"/>
  <c r="H34" i="10" s="1"/>
  <c r="AB34" i="10" s="1"/>
  <c r="H48" i="10" s="1"/>
  <c r="AB48" i="10" s="1"/>
  <c r="H62" i="10" s="1"/>
  <c r="AC20" i="10"/>
  <c r="I34" i="10" s="1"/>
  <c r="AC34" i="10" s="1"/>
  <c r="I48" i="10" s="1"/>
  <c r="AD20" i="10"/>
  <c r="J34" i="10" s="1"/>
  <c r="AD34" i="10" s="1"/>
  <c r="J48" i="10" s="1"/>
  <c r="AD48" i="10" s="1"/>
  <c r="J62" i="10" s="1"/>
  <c r="X21" i="10"/>
  <c r="D35" i="10" s="1"/>
  <c r="X35" i="10" s="1"/>
  <c r="D49" i="10" s="1"/>
  <c r="X49" i="10" s="1"/>
  <c r="D63" i="10" s="1"/>
  <c r="Y21" i="10"/>
  <c r="E35" i="10" s="1"/>
  <c r="Y35" i="10" s="1"/>
  <c r="Z21" i="10"/>
  <c r="F35" i="10" s="1"/>
  <c r="Z35" i="10" s="1"/>
  <c r="Z49" i="10" s="1"/>
  <c r="F63" i="10" s="1"/>
  <c r="AA21" i="10"/>
  <c r="G35" i="10" s="1"/>
  <c r="AA35" i="10" s="1"/>
  <c r="G49" i="10" s="1"/>
  <c r="AA49" i="10" s="1"/>
  <c r="G63" i="10" s="1"/>
  <c r="AB21" i="10"/>
  <c r="H35" i="10" s="1"/>
  <c r="AB35" i="10" s="1"/>
  <c r="H49" i="10" s="1"/>
  <c r="AB49" i="10" s="1"/>
  <c r="H63" i="10" s="1"/>
  <c r="AC21" i="10"/>
  <c r="I35" i="10" s="1"/>
  <c r="AC35" i="10" s="1"/>
  <c r="I49" i="10" s="1"/>
  <c r="AC49" i="10" s="1"/>
  <c r="I63" i="10" s="1"/>
  <c r="AD21" i="10"/>
  <c r="J35" i="10" s="1"/>
  <c r="AD35" i="10" s="1"/>
  <c r="AD49" i="10" s="1"/>
  <c r="J63" i="10" s="1"/>
  <c r="X22" i="10"/>
  <c r="D36" i="10" s="1"/>
  <c r="X36" i="10" s="1"/>
  <c r="D50" i="10" s="1"/>
  <c r="X50" i="10" s="1"/>
  <c r="D64" i="10" s="1"/>
  <c r="Y22" i="10"/>
  <c r="E36" i="10" s="1"/>
  <c r="Y36" i="10" s="1"/>
  <c r="E64" i="10" s="1"/>
  <c r="Z22" i="10"/>
  <c r="F36" i="10" s="1"/>
  <c r="Z36" i="10" s="1"/>
  <c r="Z50" i="10" s="1"/>
  <c r="F64" i="10" s="1"/>
  <c r="AA22" i="10"/>
  <c r="G36" i="10" s="1"/>
  <c r="AA36" i="10" s="1"/>
  <c r="G50" i="10" s="1"/>
  <c r="AA50" i="10" s="1"/>
  <c r="G64" i="10" s="1"/>
  <c r="AB22" i="10"/>
  <c r="H36" i="10" s="1"/>
  <c r="AB36" i="10" s="1"/>
  <c r="H50" i="10" s="1"/>
  <c r="AB50" i="10" s="1"/>
  <c r="H64" i="10" s="1"/>
  <c r="AC22" i="10"/>
  <c r="I36" i="10" s="1"/>
  <c r="AC36" i="10" s="1"/>
  <c r="I50" i="10" s="1"/>
  <c r="AC50" i="10" s="1"/>
  <c r="I64" i="10" s="1"/>
  <c r="AD22" i="10"/>
  <c r="J36" i="10" s="1"/>
  <c r="AD36" i="10" s="1"/>
  <c r="AD50" i="10" s="1"/>
  <c r="J64" i="10" s="1"/>
  <c r="X23" i="10"/>
  <c r="D37" i="10" s="1"/>
  <c r="X37" i="10" s="1"/>
  <c r="D51" i="10" s="1"/>
  <c r="X51" i="10" s="1"/>
  <c r="D65" i="10" s="1"/>
  <c r="Y23" i="10"/>
  <c r="E37" i="10" s="1"/>
  <c r="Y37" i="10" s="1"/>
  <c r="E65" i="10" s="1"/>
  <c r="Z23" i="10"/>
  <c r="F37" i="10" s="1"/>
  <c r="Z37" i="10" s="1"/>
  <c r="Z51" i="10" s="1"/>
  <c r="F65" i="10" s="1"/>
  <c r="AA23" i="10"/>
  <c r="G37" i="10" s="1"/>
  <c r="AA37" i="10" s="1"/>
  <c r="G51" i="10" s="1"/>
  <c r="AA51" i="10" s="1"/>
  <c r="G65" i="10" s="1"/>
  <c r="AB23" i="10"/>
  <c r="H37" i="10" s="1"/>
  <c r="AB37" i="10" s="1"/>
  <c r="H51" i="10" s="1"/>
  <c r="AB51" i="10" s="1"/>
  <c r="H65" i="10" s="1"/>
  <c r="AC23" i="10"/>
  <c r="I37" i="10" s="1"/>
  <c r="AC37" i="10" s="1"/>
  <c r="I51" i="10" s="1"/>
  <c r="AC51" i="10" s="1"/>
  <c r="I65" i="10" s="1"/>
  <c r="AD23" i="10"/>
  <c r="J37" i="10" s="1"/>
  <c r="AD37" i="10" s="1"/>
  <c r="AD51" i="10" s="1"/>
  <c r="J65" i="10" s="1"/>
  <c r="X24" i="10"/>
  <c r="D38" i="10" s="1"/>
  <c r="X38" i="10" s="1"/>
  <c r="D52" i="10" s="1"/>
  <c r="X52" i="10" s="1"/>
  <c r="D66" i="10" s="1"/>
  <c r="Y24" i="10"/>
  <c r="Z24" i="10"/>
  <c r="AA24" i="10"/>
  <c r="G38" i="10" s="1"/>
  <c r="AA38" i="10" s="1"/>
  <c r="G52" i="10" s="1"/>
  <c r="AA52" i="10" s="1"/>
  <c r="G66" i="10" s="1"/>
  <c r="AB24" i="10"/>
  <c r="AC24" i="10"/>
  <c r="AD24" i="10"/>
  <c r="J38" i="10" s="1"/>
  <c r="AD38" i="10" s="1"/>
  <c r="J52" i="10" s="1"/>
  <c r="AD52" i="10" s="1"/>
  <c r="J66" i="10" s="1"/>
  <c r="X25" i="10"/>
  <c r="D39" i="10" s="1"/>
  <c r="X39" i="10" s="1"/>
  <c r="D53" i="10" s="1"/>
  <c r="X53" i="10" s="1"/>
  <c r="D67" i="10" s="1"/>
  <c r="Y25" i="10"/>
  <c r="Z25" i="10"/>
  <c r="AA25" i="10"/>
  <c r="G39" i="10" s="1"/>
  <c r="AA39" i="10" s="1"/>
  <c r="G53" i="10" s="1"/>
  <c r="AA53" i="10" s="1"/>
  <c r="G67" i="10" s="1"/>
  <c r="AB25" i="10"/>
  <c r="AC25" i="10"/>
  <c r="AD25" i="10"/>
  <c r="J39" i="10" s="1"/>
  <c r="AD39" i="10" s="1"/>
  <c r="J53" i="10" s="1"/>
  <c r="AD53" i="10" s="1"/>
  <c r="J67" i="10" s="1"/>
  <c r="X26" i="10"/>
  <c r="D40" i="10" s="1"/>
  <c r="X40" i="10" s="1"/>
  <c r="D54" i="10" s="1"/>
  <c r="X54" i="10" s="1"/>
  <c r="D68" i="10" s="1"/>
  <c r="Y26" i="10"/>
  <c r="E40" i="10" s="1"/>
  <c r="Y40" i="10" s="1"/>
  <c r="Z26" i="10"/>
  <c r="F40" i="10" s="1"/>
  <c r="AB26" i="10"/>
  <c r="H40" i="10" s="1"/>
  <c r="AB40" i="10" s="1"/>
  <c r="H54" i="10" s="1"/>
  <c r="AB54" i="10" s="1"/>
  <c r="H68" i="10" s="1"/>
  <c r="AC26" i="10"/>
  <c r="I40" i="10" s="1"/>
  <c r="AC40" i="10" s="1"/>
  <c r="I54" i="10" s="1"/>
  <c r="AD26" i="10"/>
  <c r="J40" i="10" s="1"/>
  <c r="AD40" i="10" s="1"/>
  <c r="J54" i="10" s="1"/>
  <c r="AD54" i="10" s="1"/>
  <c r="J68" i="10" s="1"/>
  <c r="X27" i="10"/>
  <c r="D41" i="10" s="1"/>
  <c r="X41" i="10" s="1"/>
  <c r="D55" i="10" s="1"/>
  <c r="X55" i="10" s="1"/>
  <c r="D69" i="10" s="1"/>
  <c r="Y27" i="10"/>
  <c r="E41" i="10" s="1"/>
  <c r="Y41" i="10" s="1"/>
  <c r="E55" i="10" s="1"/>
  <c r="E69" i="10" s="1"/>
  <c r="Z27" i="10"/>
  <c r="F41" i="10" s="1"/>
  <c r="AB27" i="10"/>
  <c r="H41" i="10" s="1"/>
  <c r="AB41" i="10" s="1"/>
  <c r="H55" i="10" s="1"/>
  <c r="AB55" i="10" s="1"/>
  <c r="H69" i="10" s="1"/>
  <c r="AC27" i="10"/>
  <c r="I41" i="10" s="1"/>
  <c r="AC41" i="10" s="1"/>
  <c r="I55" i="10" s="1"/>
  <c r="AD27" i="10"/>
  <c r="J41" i="10" s="1"/>
  <c r="AD41" i="10" s="1"/>
  <c r="J55" i="10" s="1"/>
  <c r="AD55" i="10" s="1"/>
  <c r="J69" i="10" s="1"/>
  <c r="X28" i="10"/>
  <c r="D42" i="10" s="1"/>
  <c r="X42" i="10" s="1"/>
  <c r="D56" i="10" s="1"/>
  <c r="X56" i="10" s="1"/>
  <c r="D70" i="10" s="1"/>
  <c r="Y28" i="10"/>
  <c r="E42" i="10" s="1"/>
  <c r="Y42" i="10" s="1"/>
  <c r="E56" i="10" s="1"/>
  <c r="Y56" i="10" s="1"/>
  <c r="E70" i="10" s="1"/>
  <c r="Z28" i="10"/>
  <c r="F42" i="10" s="1"/>
  <c r="Z42" i="10" s="1"/>
  <c r="F56" i="10" s="1"/>
  <c r="Z56" i="10" s="1"/>
  <c r="F70" i="10" s="1"/>
  <c r="AA28" i="10"/>
  <c r="G42" i="10" s="1"/>
  <c r="AA42" i="10" s="1"/>
  <c r="G56" i="10" s="1"/>
  <c r="AA56" i="10" s="1"/>
  <c r="G70" i="10" s="1"/>
  <c r="AB28" i="10"/>
  <c r="H42" i="10" s="1"/>
  <c r="AB42" i="10" s="1"/>
  <c r="H56" i="10" s="1"/>
  <c r="AB56" i="10" s="1"/>
  <c r="H70" i="10" s="1"/>
  <c r="AC28" i="10"/>
  <c r="I42" i="10" s="1"/>
  <c r="AC42" i="10" s="1"/>
  <c r="I56" i="10" s="1"/>
  <c r="AC56" i="10" s="1"/>
  <c r="I70" i="10" s="1"/>
  <c r="AD28" i="10"/>
  <c r="J42" i="10" s="1"/>
  <c r="AD42" i="10" s="1"/>
  <c r="J56" i="10" s="1"/>
  <c r="AD56" i="10" s="1"/>
  <c r="J70" i="10" s="1"/>
  <c r="X29" i="10"/>
  <c r="D43" i="10" s="1"/>
  <c r="X43" i="10" s="1"/>
  <c r="D57" i="10" s="1"/>
  <c r="X57" i="10" s="1"/>
  <c r="D71" i="10" s="1"/>
  <c r="Y29" i="10"/>
  <c r="E43" i="10" s="1"/>
  <c r="Y43" i="10" s="1"/>
  <c r="E57" i="10" s="1"/>
  <c r="Y57" i="10" s="1"/>
  <c r="E71" i="10" s="1"/>
  <c r="Z29" i="10"/>
  <c r="F43" i="10" s="1"/>
  <c r="Z43" i="10" s="1"/>
  <c r="F57" i="10" s="1"/>
  <c r="Z57" i="10" s="1"/>
  <c r="F71" i="10" s="1"/>
  <c r="AA29" i="10"/>
  <c r="G43" i="10" s="1"/>
  <c r="AA43" i="10" s="1"/>
  <c r="G57" i="10" s="1"/>
  <c r="AA57" i="10" s="1"/>
  <c r="G71" i="10" s="1"/>
  <c r="AB29" i="10"/>
  <c r="H43" i="10" s="1"/>
  <c r="AB43" i="10" s="1"/>
  <c r="H57" i="10" s="1"/>
  <c r="AB57" i="10" s="1"/>
  <c r="H71" i="10" s="1"/>
  <c r="AC29" i="10"/>
  <c r="I43" i="10" s="1"/>
  <c r="AC43" i="10" s="1"/>
  <c r="I57" i="10" s="1"/>
  <c r="AC57" i="10" s="1"/>
  <c r="I71" i="10" s="1"/>
  <c r="AD29" i="10"/>
  <c r="J43" i="10" s="1"/>
  <c r="AD43" i="10" s="1"/>
  <c r="J57" i="10" s="1"/>
  <c r="AD57" i="10" s="1"/>
  <c r="J71" i="10" s="1"/>
  <c r="AF19" i="10"/>
  <c r="L33" i="10" s="1"/>
  <c r="AF33" i="10" s="1"/>
  <c r="AG19" i="10"/>
  <c r="M33" i="10" s="1"/>
  <c r="AH19" i="10"/>
  <c r="N33" i="10" s="1"/>
  <c r="AJ19" i="10"/>
  <c r="P33" i="10" s="1"/>
  <c r="AJ33" i="10" s="1"/>
  <c r="P47" i="10" s="1"/>
  <c r="AJ47" i="10" s="1"/>
  <c r="P61" i="10" s="1"/>
  <c r="AK19" i="10"/>
  <c r="Q33" i="10" s="1"/>
  <c r="AK33" i="10" s="1"/>
  <c r="Q47" i="10" s="1"/>
  <c r="AL19" i="10"/>
  <c r="R33" i="10" s="1"/>
  <c r="AL33" i="10" s="1"/>
  <c r="R47" i="10" s="1"/>
  <c r="AL47" i="10" s="1"/>
  <c r="R61" i="10" s="1"/>
  <c r="AF20" i="10"/>
  <c r="L34" i="10" s="1"/>
  <c r="AF34" i="10" s="1"/>
  <c r="L48" i="10" s="1"/>
  <c r="AG20" i="10"/>
  <c r="AH20" i="10"/>
  <c r="N34" i="10" s="1"/>
  <c r="AJ20" i="10"/>
  <c r="P34" i="10" s="1"/>
  <c r="AJ34" i="10" s="1"/>
  <c r="P48" i="10" s="1"/>
  <c r="AJ48" i="10" s="1"/>
  <c r="P62" i="10" s="1"/>
  <c r="AK20" i="10"/>
  <c r="Q34" i="10" s="1"/>
  <c r="AK34" i="10" s="1"/>
  <c r="Q48" i="10" s="1"/>
  <c r="AL20" i="10"/>
  <c r="R34" i="10" s="1"/>
  <c r="AL34" i="10" s="1"/>
  <c r="R48" i="10" s="1"/>
  <c r="AL48" i="10" s="1"/>
  <c r="R62" i="10" s="1"/>
  <c r="AF21" i="10"/>
  <c r="L35" i="10" s="1"/>
  <c r="AF35" i="10" s="1"/>
  <c r="L49" i="10" s="1"/>
  <c r="AF49" i="10" s="1"/>
  <c r="L63" i="10" s="1"/>
  <c r="AG21" i="10"/>
  <c r="AH21" i="10"/>
  <c r="N35" i="10" s="1"/>
  <c r="AH35" i="10" s="1"/>
  <c r="AH49" i="10" s="1"/>
  <c r="N63" i="10" s="1"/>
  <c r="AJ21" i="10"/>
  <c r="P35" i="10" s="1"/>
  <c r="AJ35" i="10" s="1"/>
  <c r="P49" i="10" s="1"/>
  <c r="AJ49" i="10" s="1"/>
  <c r="P63" i="10" s="1"/>
  <c r="AK21" i="10"/>
  <c r="Q35" i="10" s="1"/>
  <c r="AK35" i="10" s="1"/>
  <c r="Q49" i="10" s="1"/>
  <c r="AK49" i="10" s="1"/>
  <c r="Q63" i="10" s="1"/>
  <c r="AL21" i="10"/>
  <c r="R35" i="10" s="1"/>
  <c r="AL35" i="10" s="1"/>
  <c r="AL49" i="10" s="1"/>
  <c r="R63" i="10" s="1"/>
  <c r="AF22" i="10"/>
  <c r="AG22" i="10"/>
  <c r="M36" i="10" s="1"/>
  <c r="AG36" i="10" s="1"/>
  <c r="AH22" i="10"/>
  <c r="N36" i="10" s="1"/>
  <c r="AH36" i="10" s="1"/>
  <c r="AH50" i="10" s="1"/>
  <c r="N64" i="10" s="1"/>
  <c r="AI22" i="10"/>
  <c r="O36" i="10" s="1"/>
  <c r="AI36" i="10" s="1"/>
  <c r="O50" i="10" s="1"/>
  <c r="AI50" i="10" s="1"/>
  <c r="O64" i="10" s="1"/>
  <c r="AJ22" i="10"/>
  <c r="P36" i="10" s="1"/>
  <c r="AJ36" i="10" s="1"/>
  <c r="P50" i="10" s="1"/>
  <c r="AJ50" i="10" s="1"/>
  <c r="P64" i="10" s="1"/>
  <c r="AK22" i="10"/>
  <c r="Q36" i="10" s="1"/>
  <c r="AK36" i="10" s="1"/>
  <c r="Q50" i="10" s="1"/>
  <c r="AK50" i="10" s="1"/>
  <c r="Q64" i="10" s="1"/>
  <c r="AL22" i="10"/>
  <c r="R36" i="10" s="1"/>
  <c r="AL36" i="10" s="1"/>
  <c r="AF23" i="10"/>
  <c r="L37" i="10" s="1"/>
  <c r="AF37" i="10" s="1"/>
  <c r="L51" i="10" s="1"/>
  <c r="AG23" i="10"/>
  <c r="M37" i="10" s="1"/>
  <c r="AG37" i="10" s="1"/>
  <c r="M65" i="10" s="1"/>
  <c r="AH23" i="10"/>
  <c r="N37" i="10" s="1"/>
  <c r="AH37" i="10" s="1"/>
  <c r="AH51" i="10" s="1"/>
  <c r="N65" i="10" s="1"/>
  <c r="AI23" i="10"/>
  <c r="O37" i="10" s="1"/>
  <c r="AI37" i="10" s="1"/>
  <c r="O51" i="10" s="1"/>
  <c r="AI51" i="10" s="1"/>
  <c r="O65" i="10" s="1"/>
  <c r="AJ23" i="10"/>
  <c r="P37" i="10" s="1"/>
  <c r="AJ37" i="10" s="1"/>
  <c r="P51" i="10" s="1"/>
  <c r="AJ51" i="10" s="1"/>
  <c r="P65" i="10" s="1"/>
  <c r="AK23" i="10"/>
  <c r="Q37" i="10" s="1"/>
  <c r="AK37" i="10" s="1"/>
  <c r="Q51" i="10" s="1"/>
  <c r="AK51" i="10" s="1"/>
  <c r="Q65" i="10" s="1"/>
  <c r="AL23" i="10"/>
  <c r="R37" i="10" s="1"/>
  <c r="AL37" i="10" s="1"/>
  <c r="AL51" i="10" s="1"/>
  <c r="R65" i="10" s="1"/>
  <c r="AF24" i="10"/>
  <c r="L38" i="10" s="1"/>
  <c r="AF38" i="10" s="1"/>
  <c r="L52" i="10" s="1"/>
  <c r="AF52" i="10" s="1"/>
  <c r="L66" i="10" s="1"/>
  <c r="AG24" i="10"/>
  <c r="AH24" i="10"/>
  <c r="AI24" i="10"/>
  <c r="O38" i="10" s="1"/>
  <c r="AI38" i="10" s="1"/>
  <c r="O52" i="10" s="1"/>
  <c r="AI52" i="10" s="1"/>
  <c r="O66" i="10" s="1"/>
  <c r="AJ24" i="10"/>
  <c r="AK24" i="10"/>
  <c r="AL24" i="10"/>
  <c r="R38" i="10" s="1"/>
  <c r="AL38" i="10" s="1"/>
  <c r="R52" i="10" s="1"/>
  <c r="AL52" i="10" s="1"/>
  <c r="R66" i="10" s="1"/>
  <c r="AF25" i="10"/>
  <c r="L39" i="10" s="1"/>
  <c r="AF39" i="10" s="1"/>
  <c r="L53" i="10" s="1"/>
  <c r="AF53" i="10" s="1"/>
  <c r="L67" i="10" s="1"/>
  <c r="AG25" i="10"/>
  <c r="AH25" i="10"/>
  <c r="AI25" i="10"/>
  <c r="O39" i="10" s="1"/>
  <c r="AI39" i="10" s="1"/>
  <c r="O53" i="10" s="1"/>
  <c r="AI53" i="10" s="1"/>
  <c r="O67" i="10" s="1"/>
  <c r="AJ25" i="10"/>
  <c r="AK25" i="10"/>
  <c r="AL25" i="10"/>
  <c r="R39" i="10" s="1"/>
  <c r="AL39" i="10" s="1"/>
  <c r="R53" i="10" s="1"/>
  <c r="AL53" i="10" s="1"/>
  <c r="R67" i="10" s="1"/>
  <c r="AF26" i="10"/>
  <c r="L40" i="10" s="1"/>
  <c r="AF40" i="10" s="1"/>
  <c r="L54" i="10" s="1"/>
  <c r="AF54" i="10" s="1"/>
  <c r="L68" i="10" s="1"/>
  <c r="AG26" i="10"/>
  <c r="M40" i="10" s="1"/>
  <c r="AG40" i="10" s="1"/>
  <c r="AH26" i="10"/>
  <c r="N40" i="10" s="1"/>
  <c r="AJ26" i="10"/>
  <c r="P40" i="10" s="1"/>
  <c r="AJ40" i="10" s="1"/>
  <c r="P54" i="10" s="1"/>
  <c r="AJ54" i="10" s="1"/>
  <c r="P68" i="10" s="1"/>
  <c r="AK26" i="10"/>
  <c r="Q40" i="10" s="1"/>
  <c r="AK40" i="10" s="1"/>
  <c r="Q54" i="10" s="1"/>
  <c r="AL26" i="10"/>
  <c r="R40" i="10" s="1"/>
  <c r="AL40" i="10" s="1"/>
  <c r="R54" i="10" s="1"/>
  <c r="AL54" i="10" s="1"/>
  <c r="R68" i="10" s="1"/>
  <c r="AF27" i="10"/>
  <c r="L41" i="10" s="1"/>
  <c r="AF41" i="10" s="1"/>
  <c r="L55" i="10" s="1"/>
  <c r="AF55" i="10" s="1"/>
  <c r="L69" i="10" s="1"/>
  <c r="AG27" i="10"/>
  <c r="M41" i="10" s="1"/>
  <c r="AG41" i="10" s="1"/>
  <c r="AH27" i="10"/>
  <c r="N41" i="10" s="1"/>
  <c r="AJ27" i="10"/>
  <c r="P41" i="10" s="1"/>
  <c r="AJ41" i="10" s="1"/>
  <c r="P55" i="10" s="1"/>
  <c r="AJ55" i="10" s="1"/>
  <c r="P69" i="10" s="1"/>
  <c r="AK27" i="10"/>
  <c r="Q41" i="10" s="1"/>
  <c r="AK41" i="10" s="1"/>
  <c r="Q55" i="10" s="1"/>
  <c r="AL27" i="10"/>
  <c r="R41" i="10" s="1"/>
  <c r="AL41" i="10" s="1"/>
  <c r="R55" i="10" s="1"/>
  <c r="AL55" i="10" s="1"/>
  <c r="R69" i="10" s="1"/>
  <c r="AF28" i="10"/>
  <c r="L42" i="10" s="1"/>
  <c r="AF42" i="10" s="1"/>
  <c r="L56" i="10" s="1"/>
  <c r="AF56" i="10" s="1"/>
  <c r="L70" i="10" s="1"/>
  <c r="AG28" i="10"/>
  <c r="M42" i="10" s="1"/>
  <c r="AG42" i="10" s="1"/>
  <c r="M56" i="10" s="1"/>
  <c r="AH28" i="10"/>
  <c r="N42" i="10" s="1"/>
  <c r="AH42" i="10" s="1"/>
  <c r="N56" i="10" s="1"/>
  <c r="AH56" i="10" s="1"/>
  <c r="N70" i="10" s="1"/>
  <c r="AI28" i="10"/>
  <c r="O42" i="10" s="1"/>
  <c r="AI42" i="10" s="1"/>
  <c r="O56" i="10" s="1"/>
  <c r="AI56" i="10" s="1"/>
  <c r="O70" i="10" s="1"/>
  <c r="AJ28" i="10"/>
  <c r="P42" i="10" s="1"/>
  <c r="AJ42" i="10" s="1"/>
  <c r="P56" i="10" s="1"/>
  <c r="AJ56" i="10" s="1"/>
  <c r="P70" i="10" s="1"/>
  <c r="AK28" i="10"/>
  <c r="Q42" i="10" s="1"/>
  <c r="AK42" i="10" s="1"/>
  <c r="Q56" i="10" s="1"/>
  <c r="AK56" i="10" s="1"/>
  <c r="Q70" i="10" s="1"/>
  <c r="AL28" i="10"/>
  <c r="R42" i="10" s="1"/>
  <c r="AL42" i="10" s="1"/>
  <c r="R56" i="10" s="1"/>
  <c r="AL56" i="10" s="1"/>
  <c r="R70" i="10" s="1"/>
  <c r="AF29" i="10"/>
  <c r="L43" i="10" s="1"/>
  <c r="AF43" i="10" s="1"/>
  <c r="L57" i="10" s="1"/>
  <c r="AG29" i="10"/>
  <c r="M43" i="10" s="1"/>
  <c r="AG43" i="10" s="1"/>
  <c r="M57" i="10" s="1"/>
  <c r="AG57" i="10" s="1"/>
  <c r="M71" i="10" s="1"/>
  <c r="AH29" i="10"/>
  <c r="N43" i="10" s="1"/>
  <c r="AH43" i="10" s="1"/>
  <c r="N57" i="10" s="1"/>
  <c r="AH57" i="10" s="1"/>
  <c r="N71" i="10" s="1"/>
  <c r="AI29" i="10"/>
  <c r="O43" i="10" s="1"/>
  <c r="AI43" i="10" s="1"/>
  <c r="O57" i="10" s="1"/>
  <c r="AI57" i="10" s="1"/>
  <c r="O71" i="10" s="1"/>
  <c r="AJ29" i="10"/>
  <c r="P43" i="10" s="1"/>
  <c r="AJ43" i="10" s="1"/>
  <c r="P57" i="10" s="1"/>
  <c r="AJ57" i="10" s="1"/>
  <c r="P71" i="10" s="1"/>
  <c r="AK29" i="10"/>
  <c r="Q43" i="10" s="1"/>
  <c r="AK43" i="10" s="1"/>
  <c r="Q57" i="10" s="1"/>
  <c r="AK57" i="10" s="1"/>
  <c r="Q71" i="10" s="1"/>
  <c r="AL29" i="10"/>
  <c r="R43" i="10" s="1"/>
  <c r="AL43" i="10" s="1"/>
  <c r="R57" i="10" s="1"/>
  <c r="AL57" i="10" s="1"/>
  <c r="R71" i="10" s="1"/>
  <c r="AG18" i="10"/>
  <c r="M32" i="10" s="1"/>
  <c r="AG32" i="10" s="1"/>
  <c r="AH18" i="10"/>
  <c r="N32" i="10" s="1"/>
  <c r="AH32" i="10" s="1"/>
  <c r="N46" i="10" s="1"/>
  <c r="AH46" i="10" s="1"/>
  <c r="N60" i="10" s="1"/>
  <c r="AI18" i="10"/>
  <c r="O32" i="10" s="1"/>
  <c r="AI32" i="10" s="1"/>
  <c r="O46" i="10" s="1"/>
  <c r="AI46" i="10" s="1"/>
  <c r="O60" i="10" s="1"/>
  <c r="AJ18" i="10"/>
  <c r="P32" i="10" s="1"/>
  <c r="AJ32" i="10" s="1"/>
  <c r="P46" i="10" s="1"/>
  <c r="AJ46" i="10" s="1"/>
  <c r="P60" i="10" s="1"/>
  <c r="AK18" i="10"/>
  <c r="Q32" i="10" s="1"/>
  <c r="AK32" i="10" s="1"/>
  <c r="Q46" i="10" s="1"/>
  <c r="AK46" i="10" s="1"/>
  <c r="Q60" i="10" s="1"/>
  <c r="AL18" i="10"/>
  <c r="R32" i="10" s="1"/>
  <c r="AL32" i="10" s="1"/>
  <c r="R46" i="10" s="1"/>
  <c r="R60" i="10" s="1"/>
  <c r="AF18" i="10"/>
  <c r="L32" i="10" s="1"/>
  <c r="AF32" i="10" s="1"/>
  <c r="Y18" i="10"/>
  <c r="E32" i="10" s="1"/>
  <c r="Y32" i="10" s="1"/>
  <c r="E46" i="10" s="1"/>
  <c r="E60" i="10" s="1"/>
  <c r="Z18" i="10"/>
  <c r="F32" i="10" s="1"/>
  <c r="Z32" i="10" s="1"/>
  <c r="F46" i="10" s="1"/>
  <c r="Z46" i="10" s="1"/>
  <c r="F60" i="10" s="1"/>
  <c r="AA18" i="10"/>
  <c r="G32" i="10" s="1"/>
  <c r="AA32" i="10" s="1"/>
  <c r="G46" i="10" s="1"/>
  <c r="AA46" i="10" s="1"/>
  <c r="G60" i="10" s="1"/>
  <c r="AB18" i="10"/>
  <c r="H32" i="10" s="1"/>
  <c r="AB32" i="10" s="1"/>
  <c r="H46" i="10" s="1"/>
  <c r="AB46" i="10" s="1"/>
  <c r="H60" i="10" s="1"/>
  <c r="AC18" i="10"/>
  <c r="I32" i="10" s="1"/>
  <c r="AC32" i="10" s="1"/>
  <c r="I46" i="10" s="1"/>
  <c r="AC46" i="10" s="1"/>
  <c r="I60" i="10" s="1"/>
  <c r="AD18" i="10"/>
  <c r="J32" i="10" s="1"/>
  <c r="AD32" i="10" s="1"/>
  <c r="AD46" i="10" s="1"/>
  <c r="J60" i="10" s="1"/>
  <c r="X18" i="10"/>
  <c r="D32" i="10" s="1"/>
  <c r="X32" i="10" s="1"/>
  <c r="X46" i="10" s="1"/>
  <c r="D60" i="10" s="1"/>
  <c r="S29" i="10"/>
  <c r="S28" i="10"/>
  <c r="S27" i="10"/>
  <c r="S26" i="10"/>
  <c r="S25" i="10"/>
  <c r="S24" i="10"/>
  <c r="S23" i="10"/>
  <c r="S22" i="10"/>
  <c r="S21" i="10"/>
  <c r="S20" i="10"/>
  <c r="S19" i="10"/>
  <c r="S18" i="10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8" i="10"/>
  <c r="T8" i="10" s="1"/>
  <c r="S7" i="10"/>
  <c r="T7" i="10" s="1"/>
  <c r="S6" i="10"/>
  <c r="T6" i="10" s="1"/>
  <c r="S5" i="10"/>
  <c r="T5" i="10" s="1"/>
  <c r="S4" i="10"/>
  <c r="T4" i="10" s="1"/>
  <c r="S3" i="10"/>
  <c r="T3" i="10" s="1"/>
  <c r="K1" i="10"/>
  <c r="AI2" i="8"/>
  <c r="AI1" i="8"/>
  <c r="AI8" i="8"/>
  <c r="AI7" i="8"/>
  <c r="AI6" i="8"/>
  <c r="AI5" i="8"/>
  <c r="AF1" i="8"/>
  <c r="AF2" i="8"/>
  <c r="AI4" i="8"/>
  <c r="AF8" i="8"/>
  <c r="AF7" i="8"/>
  <c r="AF6" i="8"/>
  <c r="AF5" i="8"/>
  <c r="AF4" i="8"/>
  <c r="E13" i="8"/>
  <c r="E12" i="8"/>
  <c r="M12" i="8"/>
  <c r="S12" i="8" s="1"/>
  <c r="T12" i="8" s="1"/>
  <c r="S16" i="8"/>
  <c r="T16" i="8" s="1"/>
  <c r="S13" i="8"/>
  <c r="T13" i="8" s="1"/>
  <c r="S9" i="8"/>
  <c r="T9" i="8" s="1"/>
  <c r="AM88" i="8"/>
  <c r="AE88" i="8"/>
  <c r="S88" i="8"/>
  <c r="K88" i="8"/>
  <c r="AM87" i="8"/>
  <c r="AE87" i="8"/>
  <c r="S87" i="8"/>
  <c r="K87" i="8"/>
  <c r="AM86" i="8"/>
  <c r="AE86" i="8"/>
  <c r="S86" i="8"/>
  <c r="K86" i="8"/>
  <c r="AM85" i="8"/>
  <c r="AE85" i="8"/>
  <c r="Y85" i="8"/>
  <c r="S85" i="8"/>
  <c r="K85" i="8"/>
  <c r="E85" i="8"/>
  <c r="AM84" i="8"/>
  <c r="AE84" i="8"/>
  <c r="Y84" i="8"/>
  <c r="S84" i="8"/>
  <c r="K84" i="8"/>
  <c r="E84" i="8"/>
  <c r="AM83" i="8"/>
  <c r="AE83" i="8"/>
  <c r="Y83" i="8"/>
  <c r="S83" i="8"/>
  <c r="K83" i="8"/>
  <c r="E83" i="8"/>
  <c r="AM82" i="8"/>
  <c r="AE82" i="8"/>
  <c r="S82" i="8"/>
  <c r="K82" i="8"/>
  <c r="AM81" i="8"/>
  <c r="AE81" i="8"/>
  <c r="S81" i="8"/>
  <c r="K81" i="8"/>
  <c r="AM80" i="8"/>
  <c r="AE80" i="8"/>
  <c r="S80" i="8"/>
  <c r="K80" i="8"/>
  <c r="AM79" i="8"/>
  <c r="AE79" i="8"/>
  <c r="S79" i="8"/>
  <c r="K79" i="8"/>
  <c r="AM78" i="8"/>
  <c r="AE78" i="8"/>
  <c r="S78" i="8"/>
  <c r="K78" i="8"/>
  <c r="AM77" i="8"/>
  <c r="AE77" i="8"/>
  <c r="S77" i="8"/>
  <c r="K77" i="8"/>
  <c r="AM76" i="8"/>
  <c r="AE76" i="8"/>
  <c r="S76" i="8"/>
  <c r="K76" i="8"/>
  <c r="AM75" i="8"/>
  <c r="AE75" i="8"/>
  <c r="S75" i="8"/>
  <c r="K75" i="8"/>
  <c r="AM74" i="8"/>
  <c r="AE74" i="8"/>
  <c r="Y74" i="8"/>
  <c r="S74" i="8"/>
  <c r="K74" i="8"/>
  <c r="E74" i="8"/>
  <c r="AM73" i="8"/>
  <c r="AE73" i="8"/>
  <c r="Y73" i="8"/>
  <c r="S73" i="8"/>
  <c r="K73" i="8"/>
  <c r="AM70" i="8"/>
  <c r="AE70" i="8"/>
  <c r="S70" i="8"/>
  <c r="K70" i="8"/>
  <c r="AM69" i="8"/>
  <c r="AE69" i="8"/>
  <c r="S69" i="8"/>
  <c r="K69" i="8"/>
  <c r="AM68" i="8"/>
  <c r="AE68" i="8"/>
  <c r="S68" i="8"/>
  <c r="K68" i="8"/>
  <c r="AM67" i="8"/>
  <c r="AE67" i="8"/>
  <c r="Y67" i="8"/>
  <c r="S67" i="8"/>
  <c r="K67" i="8"/>
  <c r="E67" i="8"/>
  <c r="AM66" i="8"/>
  <c r="AE66" i="8"/>
  <c r="Y66" i="8"/>
  <c r="S66" i="8"/>
  <c r="K66" i="8"/>
  <c r="E66" i="8"/>
  <c r="AM65" i="8"/>
  <c r="AE65" i="8"/>
  <c r="Y65" i="8"/>
  <c r="S65" i="8"/>
  <c r="K65" i="8"/>
  <c r="E65" i="8"/>
  <c r="AM64" i="8"/>
  <c r="AE64" i="8"/>
  <c r="S64" i="8"/>
  <c r="K64" i="8"/>
  <c r="AM63" i="8"/>
  <c r="AE63" i="8"/>
  <c r="S63" i="8"/>
  <c r="K63" i="8"/>
  <c r="AM62" i="8"/>
  <c r="AE62" i="8"/>
  <c r="S62" i="8"/>
  <c r="K62" i="8"/>
  <c r="AM61" i="8"/>
  <c r="AE61" i="8"/>
  <c r="S61" i="8"/>
  <c r="K61" i="8"/>
  <c r="AM60" i="8"/>
  <c r="AE60" i="8"/>
  <c r="S60" i="8"/>
  <c r="K60" i="8"/>
  <c r="AM59" i="8"/>
  <c r="AE59" i="8"/>
  <c r="S59" i="8"/>
  <c r="K59" i="8"/>
  <c r="AM58" i="8"/>
  <c r="AE58" i="8"/>
  <c r="S58" i="8"/>
  <c r="K58" i="8"/>
  <c r="AM57" i="8"/>
  <c r="AE57" i="8"/>
  <c r="S57" i="8"/>
  <c r="K57" i="8"/>
  <c r="AM56" i="8"/>
  <c r="AE56" i="8"/>
  <c r="Y56" i="8"/>
  <c r="S56" i="8"/>
  <c r="K56" i="8"/>
  <c r="E56" i="8"/>
  <c r="AM55" i="8"/>
  <c r="AE55" i="8"/>
  <c r="S55" i="8"/>
  <c r="K55" i="8"/>
  <c r="AM52" i="8"/>
  <c r="S52" i="8"/>
  <c r="AM51" i="8"/>
  <c r="S51" i="8"/>
  <c r="AM50" i="8"/>
  <c r="S50" i="8"/>
  <c r="AM49" i="8"/>
  <c r="AE49" i="8"/>
  <c r="Y49" i="8"/>
  <c r="S49" i="8"/>
  <c r="K49" i="8"/>
  <c r="AM48" i="8"/>
  <c r="AE48" i="8"/>
  <c r="Y48" i="8"/>
  <c r="S48" i="8"/>
  <c r="K48" i="8"/>
  <c r="AM47" i="8"/>
  <c r="AE47" i="8"/>
  <c r="Y47" i="8"/>
  <c r="S47" i="8"/>
  <c r="K47" i="8"/>
  <c r="AM46" i="8"/>
  <c r="S46" i="8"/>
  <c r="AM45" i="8"/>
  <c r="S45" i="8"/>
  <c r="AM44" i="8"/>
  <c r="AE44" i="8"/>
  <c r="S44" i="8"/>
  <c r="K44" i="8"/>
  <c r="AM43" i="8"/>
  <c r="AE43" i="8"/>
  <c r="S43" i="8"/>
  <c r="K43" i="8"/>
  <c r="AM42" i="8"/>
  <c r="AE42" i="8"/>
  <c r="S42" i="8"/>
  <c r="K42" i="8"/>
  <c r="AM41" i="8"/>
  <c r="AE41" i="8"/>
  <c r="S41" i="8"/>
  <c r="K41" i="8"/>
  <c r="AM40" i="8"/>
  <c r="AE40" i="8"/>
  <c r="S40" i="8"/>
  <c r="K40" i="8"/>
  <c r="AM39" i="8"/>
  <c r="AE39" i="8"/>
  <c r="S39" i="8"/>
  <c r="K39" i="8"/>
  <c r="AM38" i="8"/>
  <c r="AE38" i="8"/>
  <c r="Y38" i="8"/>
  <c r="S38" i="8"/>
  <c r="K38" i="8"/>
  <c r="AM37" i="8"/>
  <c r="S37" i="8"/>
  <c r="AM34" i="8"/>
  <c r="S34" i="8"/>
  <c r="AM33" i="8"/>
  <c r="S33" i="8"/>
  <c r="AM32" i="8"/>
  <c r="S32" i="8"/>
  <c r="AM31" i="8"/>
  <c r="AE31" i="8"/>
  <c r="S31" i="8"/>
  <c r="AM30" i="8"/>
  <c r="AE30" i="8"/>
  <c r="S30" i="8"/>
  <c r="AM29" i="8"/>
  <c r="AE29" i="8"/>
  <c r="S29" i="8"/>
  <c r="AM28" i="8"/>
  <c r="S28" i="8"/>
  <c r="AM27" i="8"/>
  <c r="S27" i="8"/>
  <c r="AM26" i="8"/>
  <c r="S26" i="8"/>
  <c r="AM25" i="8"/>
  <c r="S25" i="8"/>
  <c r="AM24" i="8"/>
  <c r="S24" i="8"/>
  <c r="AM23" i="8"/>
  <c r="S23" i="8"/>
  <c r="AM22" i="8"/>
  <c r="S22" i="8"/>
  <c r="AM21" i="8"/>
  <c r="S21" i="8"/>
  <c r="AM20" i="8"/>
  <c r="AE20" i="8"/>
  <c r="S20" i="8"/>
  <c r="AM19" i="8"/>
  <c r="S19" i="8"/>
  <c r="K17" i="8"/>
  <c r="S15" i="8"/>
  <c r="T15" i="8" s="1"/>
  <c r="S14" i="8"/>
  <c r="T14" i="8" s="1"/>
  <c r="S11" i="8"/>
  <c r="T11" i="8" s="1"/>
  <c r="S10" i="8"/>
  <c r="T10" i="8" s="1"/>
  <c r="S8" i="8"/>
  <c r="T8" i="8" s="1"/>
  <c r="S7" i="8"/>
  <c r="T7" i="8" s="1"/>
  <c r="S6" i="8"/>
  <c r="T6" i="8" s="1"/>
  <c r="S5" i="8"/>
  <c r="T5" i="8" s="1"/>
  <c r="S4" i="8"/>
  <c r="T4" i="8" s="1"/>
  <c r="S3" i="8"/>
  <c r="T3" i="8" s="1"/>
  <c r="K3" i="8"/>
  <c r="AG57" i="7"/>
  <c r="AG52" i="7"/>
  <c r="AH51" i="7"/>
  <c r="AH55" i="7"/>
  <c r="AL48" i="7"/>
  <c r="AF48" i="7"/>
  <c r="Z50" i="7"/>
  <c r="Z51" i="7"/>
  <c r="Z55" i="7"/>
  <c r="Z58" i="7"/>
  <c r="AD48" i="7"/>
  <c r="X48" i="7"/>
  <c r="F49" i="7"/>
  <c r="Z49" i="7" s="1"/>
  <c r="F50" i="7"/>
  <c r="F51" i="7"/>
  <c r="F52" i="7"/>
  <c r="Z52" i="7" s="1"/>
  <c r="F53" i="7"/>
  <c r="Z53" i="7" s="1"/>
  <c r="F54" i="7"/>
  <c r="Z54" i="7" s="1"/>
  <c r="E55" i="7"/>
  <c r="F55" i="7"/>
  <c r="G55" i="7"/>
  <c r="AA55" i="7" s="1"/>
  <c r="I55" i="7"/>
  <c r="AC55" i="7" s="1"/>
  <c r="F56" i="7"/>
  <c r="Z56" i="7" s="1"/>
  <c r="H56" i="7"/>
  <c r="AB56" i="7" s="1"/>
  <c r="I56" i="7"/>
  <c r="AC56" i="7" s="1"/>
  <c r="F57" i="7"/>
  <c r="Z57" i="7" s="1"/>
  <c r="F58" i="7"/>
  <c r="N50" i="7"/>
  <c r="AH50" i="7" s="1"/>
  <c r="N51" i="7"/>
  <c r="P52" i="7"/>
  <c r="AJ52" i="7" s="1"/>
  <c r="Q53" i="7"/>
  <c r="AK53" i="7" s="1"/>
  <c r="M55" i="7"/>
  <c r="N55" i="7"/>
  <c r="M56" i="7"/>
  <c r="N56" i="7"/>
  <c r="AH56" i="7" s="1"/>
  <c r="M57" i="7"/>
  <c r="N57" i="7"/>
  <c r="AH57" i="7" s="1"/>
  <c r="N58" i="7"/>
  <c r="AH58" i="7" s="1"/>
  <c r="G48" i="7"/>
  <c r="AA48" i="7" s="1"/>
  <c r="AH34" i="7"/>
  <c r="AH38" i="7"/>
  <c r="AH37" i="7" s="1"/>
  <c r="AH39" i="7"/>
  <c r="N54" i="7" s="1"/>
  <c r="AH54" i="7" s="1"/>
  <c r="Y37" i="7"/>
  <c r="E52" i="7" s="1"/>
  <c r="AB37" i="7"/>
  <c r="H52" i="7" s="1"/>
  <c r="AB52" i="7" s="1"/>
  <c r="Y38" i="7"/>
  <c r="E53" i="7" s="1"/>
  <c r="AB38" i="7"/>
  <c r="H53" i="7" s="1"/>
  <c r="AB53" i="7" s="1"/>
  <c r="Y39" i="7"/>
  <c r="E54" i="7" s="1"/>
  <c r="AB39" i="7"/>
  <c r="H54" i="7" s="1"/>
  <c r="AB54" i="7" s="1"/>
  <c r="AC39" i="7"/>
  <c r="I54" i="7" s="1"/>
  <c r="AC54" i="7" s="1"/>
  <c r="Y40" i="7"/>
  <c r="AB40" i="7"/>
  <c r="H55" i="7" s="1"/>
  <c r="AB55" i="7" s="1"/>
  <c r="AC40" i="7"/>
  <c r="Y41" i="7"/>
  <c r="E56" i="7" s="1"/>
  <c r="AB41" i="7"/>
  <c r="AC41" i="7"/>
  <c r="AD45" i="7"/>
  <c r="J60" i="7" s="1"/>
  <c r="AD60" i="7" s="1"/>
  <c r="AG35" i="7"/>
  <c r="M50" i="7" s="1"/>
  <c r="AI35" i="7"/>
  <c r="O50" i="7" s="1"/>
  <c r="AI50" i="7" s="1"/>
  <c r="AG37" i="7"/>
  <c r="M52" i="7" s="1"/>
  <c r="AJ37" i="7"/>
  <c r="AG38" i="7"/>
  <c r="M53" i="7" s="1"/>
  <c r="AJ38" i="7"/>
  <c r="P53" i="7" s="1"/>
  <c r="AJ53" i="7" s="1"/>
  <c r="AG39" i="7"/>
  <c r="M54" i="7" s="1"/>
  <c r="AJ39" i="7"/>
  <c r="P54" i="7" s="1"/>
  <c r="AK39" i="7"/>
  <c r="Q54" i="7" s="1"/>
  <c r="AK54" i="7" s="1"/>
  <c r="AG40" i="7"/>
  <c r="AJ40" i="7"/>
  <c r="P55" i="7" s="1"/>
  <c r="AJ55" i="7" s="1"/>
  <c r="AK40" i="7"/>
  <c r="Q55" i="7" s="1"/>
  <c r="AK55" i="7" s="1"/>
  <c r="AG41" i="7"/>
  <c r="AJ41" i="7"/>
  <c r="P56" i="7" s="1"/>
  <c r="AJ56" i="7" s="1"/>
  <c r="AK41" i="7"/>
  <c r="Q56" i="7" s="1"/>
  <c r="AK56" i="7" s="1"/>
  <c r="AG42" i="7"/>
  <c r="AD33" i="7"/>
  <c r="M34" i="7"/>
  <c r="AG34" i="7" s="1"/>
  <c r="M49" i="7" s="1"/>
  <c r="R34" i="7"/>
  <c r="AL34" i="7" s="1"/>
  <c r="R49" i="7" s="1"/>
  <c r="AL49" i="7" s="1"/>
  <c r="L35" i="7"/>
  <c r="AF35" i="7" s="1"/>
  <c r="M35" i="7"/>
  <c r="O35" i="7"/>
  <c r="L36" i="7"/>
  <c r="AF36" i="7" s="1"/>
  <c r="N36" i="7"/>
  <c r="O36" i="7"/>
  <c r="AI36" i="7" s="1"/>
  <c r="O51" i="7" s="1"/>
  <c r="AI51" i="7" s="1"/>
  <c r="R36" i="7"/>
  <c r="AL36" i="7" s="1"/>
  <c r="R51" i="7" s="1"/>
  <c r="AL51" i="7" s="1"/>
  <c r="O37" i="7"/>
  <c r="AI37" i="7" s="1"/>
  <c r="O52" i="7" s="1"/>
  <c r="AI52" i="7" s="1"/>
  <c r="Q37" i="7"/>
  <c r="AK37" i="7" s="1"/>
  <c r="Q52" i="7" s="1"/>
  <c r="AK52" i="7" s="1"/>
  <c r="L38" i="7"/>
  <c r="AF38" i="7" s="1"/>
  <c r="L53" i="7" s="1"/>
  <c r="AF53" i="7" s="1"/>
  <c r="Q38" i="7"/>
  <c r="AK38" i="7" s="1"/>
  <c r="L39" i="7"/>
  <c r="R39" i="7"/>
  <c r="AL39" i="7" s="1"/>
  <c r="R54" i="7" s="1"/>
  <c r="AL54" i="7" s="1"/>
  <c r="O41" i="7"/>
  <c r="AI41" i="7" s="1"/>
  <c r="O56" i="7" s="1"/>
  <c r="AI56" i="7" s="1"/>
  <c r="N42" i="7"/>
  <c r="O42" i="7"/>
  <c r="AI42" i="7" s="1"/>
  <c r="O57" i="7" s="1"/>
  <c r="AI57" i="7" s="1"/>
  <c r="Q42" i="7"/>
  <c r="AK42" i="7" s="1"/>
  <c r="Q57" i="7" s="1"/>
  <c r="AK57" i="7" s="1"/>
  <c r="L43" i="7"/>
  <c r="O43" i="7"/>
  <c r="AI43" i="7" s="1"/>
  <c r="O58" i="7" s="1"/>
  <c r="AI58" i="7" s="1"/>
  <c r="G34" i="7"/>
  <c r="AA34" i="7" s="1"/>
  <c r="G49" i="7" s="1"/>
  <c r="AA49" i="7" s="1"/>
  <c r="F35" i="7"/>
  <c r="G35" i="7"/>
  <c r="AA35" i="7" s="1"/>
  <c r="G50" i="7" s="1"/>
  <c r="AA50" i="7" s="1"/>
  <c r="H35" i="7"/>
  <c r="AB35" i="7" s="1"/>
  <c r="H50" i="7" s="1"/>
  <c r="AB50" i="7" s="1"/>
  <c r="I35" i="7"/>
  <c r="AC35" i="7" s="1"/>
  <c r="I50" i="7" s="1"/>
  <c r="AC50" i="7" s="1"/>
  <c r="G36" i="7"/>
  <c r="AA36" i="7" s="1"/>
  <c r="G51" i="7" s="1"/>
  <c r="AA51" i="7" s="1"/>
  <c r="I36" i="7"/>
  <c r="AC36" i="7" s="1"/>
  <c r="I51" i="7" s="1"/>
  <c r="AC51" i="7" s="1"/>
  <c r="D37" i="7"/>
  <c r="X37" i="7" s="1"/>
  <c r="D52" i="7" s="1"/>
  <c r="X52" i="7" s="1"/>
  <c r="I38" i="7"/>
  <c r="AC38" i="7" s="1"/>
  <c r="I53" i="7" s="1"/>
  <c r="AC53" i="7" s="1"/>
  <c r="J38" i="7"/>
  <c r="AD38" i="7" s="1"/>
  <c r="J53" i="7" s="1"/>
  <c r="AD53" i="7" s="1"/>
  <c r="D39" i="7"/>
  <c r="X39" i="7" s="1"/>
  <c r="D54" i="7" s="1"/>
  <c r="X54" i="7" s="1"/>
  <c r="G40" i="7"/>
  <c r="AA40" i="7" s="1"/>
  <c r="D41" i="7"/>
  <c r="X41" i="7" s="1"/>
  <c r="D56" i="7" s="1"/>
  <c r="X56" i="7" s="1"/>
  <c r="G42" i="7"/>
  <c r="AA42" i="7" s="1"/>
  <c r="G57" i="7" s="1"/>
  <c r="AA57" i="7" s="1"/>
  <c r="I42" i="7"/>
  <c r="AC42" i="7" s="1"/>
  <c r="I57" i="7" s="1"/>
  <c r="AC57" i="7" s="1"/>
  <c r="J42" i="7"/>
  <c r="AD42" i="7" s="1"/>
  <c r="J57" i="7" s="1"/>
  <c r="AD57" i="7" s="1"/>
  <c r="G43" i="7"/>
  <c r="AA43" i="7" s="1"/>
  <c r="G58" i="7" s="1"/>
  <c r="AA58" i="7" s="1"/>
  <c r="J43" i="7"/>
  <c r="AD43" i="7" s="1"/>
  <c r="J58" i="7" s="1"/>
  <c r="AD58" i="7" s="1"/>
  <c r="E44" i="7"/>
  <c r="Y44" i="7" s="1"/>
  <c r="E59" i="7" s="1"/>
  <c r="Y59" i="7" s="1"/>
  <c r="D45" i="7"/>
  <c r="X45" i="7" s="1"/>
  <c r="D60" i="7" s="1"/>
  <c r="X60" i="7" s="1"/>
  <c r="F45" i="7"/>
  <c r="Z45" i="7" s="1"/>
  <c r="F60" i="7" s="1"/>
  <c r="Z60" i="7" s="1"/>
  <c r="N33" i="7"/>
  <c r="AH33" i="7" s="1"/>
  <c r="N48" i="7" s="1"/>
  <c r="P33" i="7"/>
  <c r="AJ33" i="7" s="1"/>
  <c r="P48" i="7" s="1"/>
  <c r="AJ48" i="7" s="1"/>
  <c r="G33" i="7"/>
  <c r="AA33" i="7" s="1"/>
  <c r="I33" i="7"/>
  <c r="AC33" i="7" s="1"/>
  <c r="I48" i="7" s="1"/>
  <c r="AC48" i="7" s="1"/>
  <c r="AI19" i="7"/>
  <c r="O34" i="7" s="1"/>
  <c r="AI34" i="7" s="1"/>
  <c r="O49" i="7" s="1"/>
  <c r="AI49" i="7" s="1"/>
  <c r="AF19" i="7"/>
  <c r="L34" i="7" s="1"/>
  <c r="AF34" i="7" s="1"/>
  <c r="L49" i="7" s="1"/>
  <c r="AF49" i="7" s="1"/>
  <c r="AG19" i="7"/>
  <c r="AH19" i="7"/>
  <c r="N34" i="7" s="1"/>
  <c r="AJ19" i="7"/>
  <c r="P34" i="7" s="1"/>
  <c r="AJ34" i="7" s="1"/>
  <c r="P49" i="7" s="1"/>
  <c r="AJ49" i="7" s="1"/>
  <c r="AK19" i="7"/>
  <c r="Q34" i="7" s="1"/>
  <c r="AL19" i="7"/>
  <c r="AF20" i="7"/>
  <c r="AG20" i="7"/>
  <c r="AH20" i="7"/>
  <c r="N35" i="7" s="1"/>
  <c r="AJ20" i="7"/>
  <c r="P35" i="7" s="1"/>
  <c r="AJ35" i="7" s="1"/>
  <c r="P50" i="7" s="1"/>
  <c r="AJ50" i="7" s="1"/>
  <c r="AK20" i="7"/>
  <c r="Q35" i="7" s="1"/>
  <c r="AK35" i="7" s="1"/>
  <c r="Q50" i="7" s="1"/>
  <c r="AK50" i="7" s="1"/>
  <c r="AL20" i="7"/>
  <c r="R35" i="7" s="1"/>
  <c r="AL35" i="7" s="1"/>
  <c r="R50" i="7" s="1"/>
  <c r="AL50" i="7" s="1"/>
  <c r="AF21" i="7"/>
  <c r="AG21" i="7"/>
  <c r="M36" i="7" s="1"/>
  <c r="AH21" i="7"/>
  <c r="AJ21" i="7"/>
  <c r="P36" i="7" s="1"/>
  <c r="AJ36" i="7" s="1"/>
  <c r="P51" i="7" s="1"/>
  <c r="AJ51" i="7" s="1"/>
  <c r="AK21" i="7"/>
  <c r="Q36" i="7" s="1"/>
  <c r="AK36" i="7" s="1"/>
  <c r="Q51" i="7" s="1"/>
  <c r="AK51" i="7" s="1"/>
  <c r="AL21" i="7"/>
  <c r="AF22" i="7"/>
  <c r="L37" i="7" s="1"/>
  <c r="AG22" i="7"/>
  <c r="AH22" i="7"/>
  <c r="AI22" i="7"/>
  <c r="AJ22" i="7"/>
  <c r="AK22" i="7"/>
  <c r="AL22" i="7"/>
  <c r="R37" i="7" s="1"/>
  <c r="AL37" i="7" s="1"/>
  <c r="R52" i="7" s="1"/>
  <c r="AL52" i="7" s="1"/>
  <c r="AF23" i="7"/>
  <c r="AG23" i="7"/>
  <c r="AH23" i="7"/>
  <c r="AI23" i="7"/>
  <c r="O38" i="7" s="1"/>
  <c r="AI38" i="7" s="1"/>
  <c r="O53" i="7" s="1"/>
  <c r="AJ23" i="7"/>
  <c r="AK23" i="7"/>
  <c r="AL23" i="7"/>
  <c r="R38" i="7" s="1"/>
  <c r="AL38" i="7" s="1"/>
  <c r="R53" i="7" s="1"/>
  <c r="AL53" i="7" s="1"/>
  <c r="AF24" i="7"/>
  <c r="AG24" i="7"/>
  <c r="AH24" i="7"/>
  <c r="AI24" i="7"/>
  <c r="O39" i="7" s="1"/>
  <c r="AI39" i="7" s="1"/>
  <c r="O54" i="7" s="1"/>
  <c r="AI54" i="7" s="1"/>
  <c r="AJ24" i="7"/>
  <c r="AK24" i="7"/>
  <c r="AL24" i="7"/>
  <c r="AF25" i="7"/>
  <c r="L40" i="7" s="1"/>
  <c r="AF40" i="7" s="1"/>
  <c r="L55" i="7" s="1"/>
  <c r="AG25" i="7"/>
  <c r="AH25" i="7"/>
  <c r="AI25" i="7"/>
  <c r="O40" i="7" s="1"/>
  <c r="S40" i="7" s="1"/>
  <c r="AJ25" i="7"/>
  <c r="AK25" i="7"/>
  <c r="AL25" i="7"/>
  <c r="R40" i="7" s="1"/>
  <c r="AL40" i="7" s="1"/>
  <c r="R55" i="7" s="1"/>
  <c r="AL55" i="7" s="1"/>
  <c r="AF26" i="7"/>
  <c r="L41" i="7" s="1"/>
  <c r="AG26" i="7"/>
  <c r="AH26" i="7"/>
  <c r="AI26" i="7"/>
  <c r="AJ26" i="7"/>
  <c r="AK26" i="7"/>
  <c r="AL26" i="7"/>
  <c r="R41" i="7" s="1"/>
  <c r="AL41" i="7" s="1"/>
  <c r="R56" i="7" s="1"/>
  <c r="AL56" i="7" s="1"/>
  <c r="AF27" i="7"/>
  <c r="L42" i="7" s="1"/>
  <c r="AG27" i="7"/>
  <c r="AH27" i="7"/>
  <c r="AJ27" i="7"/>
  <c r="P42" i="7" s="1"/>
  <c r="AJ42" i="7" s="1"/>
  <c r="P57" i="7" s="1"/>
  <c r="AJ57" i="7" s="1"/>
  <c r="AK27" i="7"/>
  <c r="AL27" i="7"/>
  <c r="R42" i="7" s="1"/>
  <c r="AL42" i="7" s="1"/>
  <c r="R57" i="7" s="1"/>
  <c r="AL57" i="7" s="1"/>
  <c r="AF28" i="7"/>
  <c r="AG28" i="7"/>
  <c r="M43" i="7" s="1"/>
  <c r="AG43" i="7" s="1"/>
  <c r="M58" i="7" s="1"/>
  <c r="AH28" i="7"/>
  <c r="N43" i="7" s="1"/>
  <c r="AJ28" i="7"/>
  <c r="P43" i="7" s="1"/>
  <c r="AJ43" i="7" s="1"/>
  <c r="P58" i="7" s="1"/>
  <c r="AJ58" i="7" s="1"/>
  <c r="AK28" i="7"/>
  <c r="Q43" i="7" s="1"/>
  <c r="AK43" i="7" s="1"/>
  <c r="Q58" i="7" s="1"/>
  <c r="AK58" i="7" s="1"/>
  <c r="AL28" i="7"/>
  <c r="R43" i="7" s="1"/>
  <c r="AL43" i="7" s="1"/>
  <c r="R58" i="7" s="1"/>
  <c r="AL58" i="7" s="1"/>
  <c r="AF29" i="7"/>
  <c r="L44" i="7" s="1"/>
  <c r="AG29" i="7"/>
  <c r="AM29" i="7" s="1"/>
  <c r="AH29" i="7"/>
  <c r="N44" i="7" s="1"/>
  <c r="AH44" i="7" s="1"/>
  <c r="N59" i="7" s="1"/>
  <c r="AH59" i="7" s="1"/>
  <c r="AI29" i="7"/>
  <c r="O44" i="7" s="1"/>
  <c r="AI44" i="7" s="1"/>
  <c r="O59" i="7" s="1"/>
  <c r="AI59" i="7" s="1"/>
  <c r="AJ29" i="7"/>
  <c r="P44" i="7" s="1"/>
  <c r="AJ44" i="7" s="1"/>
  <c r="P59" i="7" s="1"/>
  <c r="AJ59" i="7" s="1"/>
  <c r="AK29" i="7"/>
  <c r="Q44" i="7" s="1"/>
  <c r="AK44" i="7" s="1"/>
  <c r="Q59" i="7" s="1"/>
  <c r="AK59" i="7" s="1"/>
  <c r="AL29" i="7"/>
  <c r="R44" i="7" s="1"/>
  <c r="AL44" i="7" s="1"/>
  <c r="R59" i="7" s="1"/>
  <c r="AL59" i="7" s="1"/>
  <c r="AF30" i="7"/>
  <c r="L45" i="7" s="1"/>
  <c r="AG30" i="7"/>
  <c r="M45" i="7" s="1"/>
  <c r="AG45" i="7" s="1"/>
  <c r="M60" i="7" s="1"/>
  <c r="AG60" i="7" s="1"/>
  <c r="AH30" i="7"/>
  <c r="N45" i="7" s="1"/>
  <c r="AH45" i="7" s="1"/>
  <c r="AI30" i="7"/>
  <c r="O45" i="7" s="1"/>
  <c r="AI45" i="7" s="1"/>
  <c r="O60" i="7" s="1"/>
  <c r="AI60" i="7" s="1"/>
  <c r="AJ30" i="7"/>
  <c r="P45" i="7" s="1"/>
  <c r="AJ45" i="7" s="1"/>
  <c r="P60" i="7" s="1"/>
  <c r="AJ60" i="7" s="1"/>
  <c r="AK30" i="7"/>
  <c r="Q45" i="7" s="1"/>
  <c r="AK45" i="7" s="1"/>
  <c r="Q60" i="7" s="1"/>
  <c r="AK60" i="7" s="1"/>
  <c r="AL30" i="7"/>
  <c r="R45" i="7" s="1"/>
  <c r="AL45" i="7" s="1"/>
  <c r="R60" i="7" s="1"/>
  <c r="AL60" i="7" s="1"/>
  <c r="X19" i="7"/>
  <c r="D34" i="7" s="1"/>
  <c r="X34" i="7" s="1"/>
  <c r="D49" i="7" s="1"/>
  <c r="X49" i="7" s="1"/>
  <c r="Y19" i="7"/>
  <c r="E34" i="7" s="1"/>
  <c r="Y34" i="7" s="1"/>
  <c r="E49" i="7" s="1"/>
  <c r="Z19" i="7"/>
  <c r="F34" i="7" s="1"/>
  <c r="AB19" i="7"/>
  <c r="H34" i="7" s="1"/>
  <c r="AB34" i="7" s="1"/>
  <c r="H49" i="7" s="1"/>
  <c r="AB49" i="7" s="1"/>
  <c r="AC19" i="7"/>
  <c r="I34" i="7" s="1"/>
  <c r="AC34" i="7" s="1"/>
  <c r="I49" i="7" s="1"/>
  <c r="AC49" i="7" s="1"/>
  <c r="AD19" i="7"/>
  <c r="J34" i="7" s="1"/>
  <c r="AD34" i="7" s="1"/>
  <c r="J49" i="7" s="1"/>
  <c r="AD49" i="7" s="1"/>
  <c r="X20" i="7"/>
  <c r="D35" i="7" s="1"/>
  <c r="X35" i="7" s="1"/>
  <c r="D50" i="7" s="1"/>
  <c r="X50" i="7" s="1"/>
  <c r="Y20" i="7"/>
  <c r="E35" i="7" s="1"/>
  <c r="Y35" i="7" s="1"/>
  <c r="E50" i="7" s="1"/>
  <c r="Z20" i="7"/>
  <c r="AB20" i="7"/>
  <c r="AC20" i="7"/>
  <c r="AD20" i="7"/>
  <c r="J35" i="7" s="1"/>
  <c r="AD35" i="7" s="1"/>
  <c r="J50" i="7" s="1"/>
  <c r="AD50" i="7" s="1"/>
  <c r="X21" i="7"/>
  <c r="D36" i="7" s="1"/>
  <c r="X36" i="7" s="1"/>
  <c r="D51" i="7" s="1"/>
  <c r="X51" i="7" s="1"/>
  <c r="Y21" i="7"/>
  <c r="E36" i="7" s="1"/>
  <c r="Y36" i="7" s="1"/>
  <c r="E51" i="7" s="1"/>
  <c r="Z21" i="7"/>
  <c r="F36" i="7" s="1"/>
  <c r="AB21" i="7"/>
  <c r="H36" i="7" s="1"/>
  <c r="AB36" i="7" s="1"/>
  <c r="H51" i="7" s="1"/>
  <c r="AB51" i="7" s="1"/>
  <c r="AC21" i="7"/>
  <c r="AD21" i="7"/>
  <c r="J36" i="7" s="1"/>
  <c r="AD36" i="7" s="1"/>
  <c r="J51" i="7" s="1"/>
  <c r="AD51" i="7" s="1"/>
  <c r="X22" i="7"/>
  <c r="Y22" i="7"/>
  <c r="Z22" i="7"/>
  <c r="AA22" i="7"/>
  <c r="G37" i="7" s="1"/>
  <c r="AA37" i="7" s="1"/>
  <c r="G52" i="7" s="1"/>
  <c r="AA52" i="7" s="1"/>
  <c r="AB22" i="7"/>
  <c r="AC22" i="7"/>
  <c r="I37" i="7" s="1"/>
  <c r="AC37" i="7" s="1"/>
  <c r="I52" i="7" s="1"/>
  <c r="AC52" i="7" s="1"/>
  <c r="AD22" i="7"/>
  <c r="J37" i="7" s="1"/>
  <c r="AD37" i="7" s="1"/>
  <c r="J52" i="7" s="1"/>
  <c r="AD52" i="7" s="1"/>
  <c r="X23" i="7"/>
  <c r="D38" i="7" s="1"/>
  <c r="X38" i="7" s="1"/>
  <c r="D53" i="7" s="1"/>
  <c r="X53" i="7" s="1"/>
  <c r="Y23" i="7"/>
  <c r="Z23" i="7"/>
  <c r="AA23" i="7"/>
  <c r="G38" i="7" s="1"/>
  <c r="AA38" i="7" s="1"/>
  <c r="G53" i="7" s="1"/>
  <c r="AA53" i="7" s="1"/>
  <c r="AB23" i="7"/>
  <c r="AC23" i="7"/>
  <c r="AD23" i="7"/>
  <c r="X24" i="7"/>
  <c r="Y24" i="7"/>
  <c r="Z24" i="7"/>
  <c r="AA24" i="7"/>
  <c r="G39" i="7" s="1"/>
  <c r="AA39" i="7" s="1"/>
  <c r="G54" i="7" s="1"/>
  <c r="AA54" i="7" s="1"/>
  <c r="AB24" i="7"/>
  <c r="AC24" i="7"/>
  <c r="AD24" i="7"/>
  <c r="J39" i="7" s="1"/>
  <c r="AD39" i="7" s="1"/>
  <c r="J54" i="7" s="1"/>
  <c r="AD54" i="7" s="1"/>
  <c r="X25" i="7"/>
  <c r="D40" i="7" s="1"/>
  <c r="X40" i="7" s="1"/>
  <c r="D55" i="7" s="1"/>
  <c r="X55" i="7" s="1"/>
  <c r="Y25" i="7"/>
  <c r="Z25" i="7"/>
  <c r="AA25" i="7"/>
  <c r="AB25" i="7"/>
  <c r="AC25" i="7"/>
  <c r="AD25" i="7"/>
  <c r="J40" i="7" s="1"/>
  <c r="AD40" i="7" s="1"/>
  <c r="J55" i="7" s="1"/>
  <c r="AD55" i="7" s="1"/>
  <c r="X26" i="7"/>
  <c r="Y26" i="7"/>
  <c r="Z26" i="7"/>
  <c r="AA26" i="7"/>
  <c r="G41" i="7" s="1"/>
  <c r="AA41" i="7" s="1"/>
  <c r="G56" i="7" s="1"/>
  <c r="AA56" i="7" s="1"/>
  <c r="AB26" i="7"/>
  <c r="AC26" i="7"/>
  <c r="AD26" i="7"/>
  <c r="J41" i="7" s="1"/>
  <c r="AD41" i="7" s="1"/>
  <c r="J56" i="7" s="1"/>
  <c r="AD56" i="7" s="1"/>
  <c r="X27" i="7"/>
  <c r="D42" i="7" s="1"/>
  <c r="X42" i="7" s="1"/>
  <c r="D57" i="7" s="1"/>
  <c r="X57" i="7" s="1"/>
  <c r="Y27" i="7"/>
  <c r="E42" i="7" s="1"/>
  <c r="Y42" i="7" s="1"/>
  <c r="E57" i="7" s="1"/>
  <c r="Z27" i="7"/>
  <c r="F42" i="7" s="1"/>
  <c r="AB27" i="7"/>
  <c r="H42" i="7" s="1"/>
  <c r="AB42" i="7" s="1"/>
  <c r="H57" i="7" s="1"/>
  <c r="AB57" i="7" s="1"/>
  <c r="AC27" i="7"/>
  <c r="AD27" i="7"/>
  <c r="X28" i="7"/>
  <c r="D43" i="7" s="1"/>
  <c r="X43" i="7" s="1"/>
  <c r="D58" i="7" s="1"/>
  <c r="X58" i="7" s="1"/>
  <c r="Y28" i="7"/>
  <c r="E43" i="7" s="1"/>
  <c r="Y43" i="7" s="1"/>
  <c r="E58" i="7" s="1"/>
  <c r="Z28" i="7"/>
  <c r="F43" i="7" s="1"/>
  <c r="AB28" i="7"/>
  <c r="H43" i="7" s="1"/>
  <c r="AB43" i="7" s="1"/>
  <c r="H58" i="7" s="1"/>
  <c r="AB58" i="7" s="1"/>
  <c r="AC28" i="7"/>
  <c r="I43" i="7" s="1"/>
  <c r="AC43" i="7" s="1"/>
  <c r="I58" i="7" s="1"/>
  <c r="AC58" i="7" s="1"/>
  <c r="AD28" i="7"/>
  <c r="X29" i="7"/>
  <c r="D44" i="7" s="1"/>
  <c r="X44" i="7" s="1"/>
  <c r="D59" i="7" s="1"/>
  <c r="X59" i="7" s="1"/>
  <c r="Y29" i="7"/>
  <c r="Z29" i="7"/>
  <c r="F44" i="7" s="1"/>
  <c r="Z44" i="7" s="1"/>
  <c r="F59" i="7" s="1"/>
  <c r="Z59" i="7" s="1"/>
  <c r="AA29" i="7"/>
  <c r="G44" i="7" s="1"/>
  <c r="AA44" i="7" s="1"/>
  <c r="G59" i="7" s="1"/>
  <c r="AA59" i="7" s="1"/>
  <c r="AB29" i="7"/>
  <c r="H44" i="7" s="1"/>
  <c r="AB44" i="7" s="1"/>
  <c r="H59" i="7" s="1"/>
  <c r="AB59" i="7" s="1"/>
  <c r="AC29" i="7"/>
  <c r="I44" i="7" s="1"/>
  <c r="AC44" i="7" s="1"/>
  <c r="I59" i="7" s="1"/>
  <c r="AC59" i="7" s="1"/>
  <c r="AD29" i="7"/>
  <c r="J44" i="7" s="1"/>
  <c r="AD44" i="7" s="1"/>
  <c r="J59" i="7" s="1"/>
  <c r="AD59" i="7" s="1"/>
  <c r="X30" i="7"/>
  <c r="Y30" i="7"/>
  <c r="E45" i="7" s="1"/>
  <c r="Y45" i="7" s="1"/>
  <c r="E60" i="7" s="1"/>
  <c r="Y60" i="7" s="1"/>
  <c r="Z30" i="7"/>
  <c r="AA30" i="7"/>
  <c r="G45" i="7" s="1"/>
  <c r="AA45" i="7" s="1"/>
  <c r="G60" i="7" s="1"/>
  <c r="AA60" i="7" s="1"/>
  <c r="AB30" i="7"/>
  <c r="H45" i="7" s="1"/>
  <c r="AB45" i="7" s="1"/>
  <c r="H60" i="7" s="1"/>
  <c r="AB60" i="7" s="1"/>
  <c r="AC30" i="7"/>
  <c r="I45" i="7" s="1"/>
  <c r="AC45" i="7" s="1"/>
  <c r="I60" i="7" s="1"/>
  <c r="AC60" i="7" s="1"/>
  <c r="AD30" i="7"/>
  <c r="J45" i="7" s="1"/>
  <c r="AG18" i="7"/>
  <c r="M33" i="7" s="1"/>
  <c r="AG33" i="7" s="1"/>
  <c r="AH18" i="7"/>
  <c r="AI18" i="7"/>
  <c r="O33" i="7" s="1"/>
  <c r="AI33" i="7" s="1"/>
  <c r="O48" i="7" s="1"/>
  <c r="AI48" i="7" s="1"/>
  <c r="AJ18" i="7"/>
  <c r="AK18" i="7"/>
  <c r="Q33" i="7" s="1"/>
  <c r="AK33" i="7" s="1"/>
  <c r="Q48" i="7" s="1"/>
  <c r="AK48" i="7" s="1"/>
  <c r="AL18" i="7"/>
  <c r="R33" i="7" s="1"/>
  <c r="AL33" i="7" s="1"/>
  <c r="AF18" i="7"/>
  <c r="L33" i="7" s="1"/>
  <c r="AF33" i="7" s="1"/>
  <c r="Y18" i="7"/>
  <c r="E33" i="7" s="1"/>
  <c r="Y33" i="7" s="1"/>
  <c r="Z18" i="7"/>
  <c r="F33" i="7" s="1"/>
  <c r="Z33" i="7" s="1"/>
  <c r="F48" i="7" s="1"/>
  <c r="Z48" i="7" s="1"/>
  <c r="AA18" i="7"/>
  <c r="AB18" i="7"/>
  <c r="H33" i="7" s="1"/>
  <c r="AB33" i="7" s="1"/>
  <c r="H48" i="7" s="1"/>
  <c r="AB48" i="7" s="1"/>
  <c r="AC18" i="7"/>
  <c r="AD18" i="7"/>
  <c r="J33" i="7" s="1"/>
  <c r="X18" i="7"/>
  <c r="D33" i="7" s="1"/>
  <c r="X33" i="7" s="1"/>
  <c r="K6" i="7"/>
  <c r="S6" i="7"/>
  <c r="T6" i="7" s="1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K16" i="7"/>
  <c r="S15" i="7"/>
  <c r="T15" i="7" s="1"/>
  <c r="K15" i="7"/>
  <c r="S14" i="7"/>
  <c r="T14" i="7" s="1"/>
  <c r="K14" i="7"/>
  <c r="S13" i="7"/>
  <c r="T13" i="7" s="1"/>
  <c r="K13" i="7"/>
  <c r="S12" i="7"/>
  <c r="T12" i="7" s="1"/>
  <c r="K12" i="7"/>
  <c r="S11" i="7"/>
  <c r="T11" i="7" s="1"/>
  <c r="K11" i="7"/>
  <c r="S10" i="7"/>
  <c r="T10" i="7" s="1"/>
  <c r="K10" i="7"/>
  <c r="S9" i="7"/>
  <c r="T9" i="7" s="1"/>
  <c r="K9" i="7"/>
  <c r="S8" i="7"/>
  <c r="T8" i="7" s="1"/>
  <c r="K8" i="7"/>
  <c r="S7" i="7"/>
  <c r="T7" i="7" s="1"/>
  <c r="K7" i="7"/>
  <c r="S5" i="7"/>
  <c r="T5" i="7" s="1"/>
  <c r="K5" i="7"/>
  <c r="S4" i="7"/>
  <c r="T4" i="7" s="1"/>
  <c r="K4" i="7"/>
  <c r="S3" i="7"/>
  <c r="T3" i="7" s="1"/>
  <c r="K3" i="7"/>
  <c r="AE85" i="6"/>
  <c r="AE76" i="6"/>
  <c r="AE77" i="6" s="1"/>
  <c r="AE78" i="6" s="1"/>
  <c r="AE89" i="6"/>
  <c r="AE90" i="6"/>
  <c r="AE88" i="6"/>
  <c r="AE86" i="6"/>
  <c r="AE87" i="6" s="1"/>
  <c r="AE82" i="6"/>
  <c r="AE83" i="6" s="1"/>
  <c r="AE84" i="6" s="1"/>
  <c r="AE79" i="6"/>
  <c r="AE80" i="6" s="1"/>
  <c r="AE81" i="6" s="1"/>
  <c r="AE75" i="6"/>
  <c r="AJ88" i="6"/>
  <c r="K90" i="6"/>
  <c r="K89" i="6"/>
  <c r="K88" i="6"/>
  <c r="D76" i="6"/>
  <c r="E76" i="6"/>
  <c r="F76" i="6"/>
  <c r="G76" i="6"/>
  <c r="H76" i="6"/>
  <c r="I76" i="6"/>
  <c r="J76" i="6"/>
  <c r="K76" i="6"/>
  <c r="L76" i="6"/>
  <c r="M76" i="6"/>
  <c r="N76" i="6"/>
  <c r="AH76" i="6" s="1"/>
  <c r="O76" i="6"/>
  <c r="P76" i="6"/>
  <c r="Q76" i="6"/>
  <c r="R76" i="6"/>
  <c r="D77" i="6"/>
  <c r="X77" i="6" s="1"/>
  <c r="E77" i="6"/>
  <c r="F77" i="6"/>
  <c r="Z77" i="6" s="1"/>
  <c r="G77" i="6"/>
  <c r="H77" i="6"/>
  <c r="I77" i="6"/>
  <c r="J77" i="6"/>
  <c r="K77" i="6"/>
  <c r="L77" i="6"/>
  <c r="AF77" i="6" s="1"/>
  <c r="AM77" i="6" s="1"/>
  <c r="M77" i="6"/>
  <c r="N77" i="6"/>
  <c r="O77" i="6"/>
  <c r="P77" i="6"/>
  <c r="Q77" i="6"/>
  <c r="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D79" i="6"/>
  <c r="E79" i="6"/>
  <c r="F79" i="6"/>
  <c r="G79" i="6"/>
  <c r="H79" i="6"/>
  <c r="I79" i="6"/>
  <c r="AC79" i="6" s="1"/>
  <c r="J79" i="6"/>
  <c r="K79" i="6"/>
  <c r="L79" i="6"/>
  <c r="M79" i="6"/>
  <c r="N79" i="6"/>
  <c r="O79" i="6"/>
  <c r="P79" i="6"/>
  <c r="Q79" i="6"/>
  <c r="AK79" i="6" s="1"/>
  <c r="R79" i="6"/>
  <c r="D80" i="6"/>
  <c r="E80" i="6"/>
  <c r="F80" i="6"/>
  <c r="G80" i="6"/>
  <c r="H80" i="6"/>
  <c r="I80" i="6"/>
  <c r="J80" i="6"/>
  <c r="K80" i="6"/>
  <c r="L80" i="6"/>
  <c r="M80" i="6"/>
  <c r="N80" i="6"/>
  <c r="O80" i="6"/>
  <c r="S80" i="6" s="1"/>
  <c r="P80" i="6"/>
  <c r="Q80" i="6"/>
  <c r="AK80" i="6" s="1"/>
  <c r="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D82" i="6"/>
  <c r="X82" i="6" s="1"/>
  <c r="E82" i="6"/>
  <c r="F82" i="6"/>
  <c r="G82" i="6"/>
  <c r="H82" i="6"/>
  <c r="I82" i="6"/>
  <c r="AC82" i="6" s="1"/>
  <c r="J82" i="6"/>
  <c r="K82" i="6"/>
  <c r="L82" i="6"/>
  <c r="M82" i="6"/>
  <c r="N82" i="6"/>
  <c r="O82" i="6"/>
  <c r="P82" i="6"/>
  <c r="Q82" i="6"/>
  <c r="AK82" i="6" s="1"/>
  <c r="R82" i="6"/>
  <c r="D83" i="6"/>
  <c r="E83" i="6"/>
  <c r="F83" i="6"/>
  <c r="G83" i="6"/>
  <c r="H83" i="6"/>
  <c r="I83" i="6"/>
  <c r="J83" i="6"/>
  <c r="K83" i="6"/>
  <c r="L83" i="6"/>
  <c r="AF83" i="6" s="1"/>
  <c r="M83" i="6"/>
  <c r="N83" i="6"/>
  <c r="O83" i="6"/>
  <c r="P83" i="6"/>
  <c r="Q83" i="6"/>
  <c r="R83" i="6"/>
  <c r="D84" i="6"/>
  <c r="E84" i="6"/>
  <c r="F84" i="6"/>
  <c r="G84" i="6"/>
  <c r="H84" i="6"/>
  <c r="I84" i="6"/>
  <c r="J84" i="6"/>
  <c r="K84" i="6"/>
  <c r="L84" i="6"/>
  <c r="M84" i="6"/>
  <c r="S84" i="6" s="1"/>
  <c r="N84" i="6"/>
  <c r="O84" i="6"/>
  <c r="P84" i="6"/>
  <c r="Q84" i="6"/>
  <c r="AK84" i="6" s="1"/>
  <c r="R84" i="6"/>
  <c r="D85" i="6"/>
  <c r="X85" i="6" s="1"/>
  <c r="E85" i="6"/>
  <c r="Y85" i="6" s="1"/>
  <c r="F85" i="6"/>
  <c r="G85" i="6"/>
  <c r="H85" i="6"/>
  <c r="I85" i="6"/>
  <c r="J85" i="6"/>
  <c r="K85" i="6"/>
  <c r="L85" i="6"/>
  <c r="AF85" i="6" s="1"/>
  <c r="M85" i="6"/>
  <c r="N85" i="6"/>
  <c r="AH85" i="6" s="1"/>
  <c r="O85" i="6"/>
  <c r="P85" i="6"/>
  <c r="Q85" i="6"/>
  <c r="R85" i="6"/>
  <c r="D86" i="6"/>
  <c r="E86" i="6"/>
  <c r="Y86" i="6" s="1"/>
  <c r="F86" i="6"/>
  <c r="G86" i="6"/>
  <c r="H86" i="6"/>
  <c r="I86" i="6"/>
  <c r="J86" i="6"/>
  <c r="K86" i="6"/>
  <c r="L86" i="6"/>
  <c r="M86" i="6"/>
  <c r="S86" i="6" s="1"/>
  <c r="N86" i="6"/>
  <c r="O86" i="6"/>
  <c r="P86" i="6"/>
  <c r="Q86" i="6"/>
  <c r="R86" i="6"/>
  <c r="D87" i="6"/>
  <c r="X87" i="6" s="1"/>
  <c r="E87" i="6"/>
  <c r="F87" i="6"/>
  <c r="Z87" i="6" s="1"/>
  <c r="G87" i="6"/>
  <c r="H87" i="6"/>
  <c r="I87" i="6"/>
  <c r="J87" i="6"/>
  <c r="K87" i="6"/>
  <c r="L87" i="6"/>
  <c r="M87" i="6"/>
  <c r="N87" i="6"/>
  <c r="O87" i="6"/>
  <c r="P87" i="6"/>
  <c r="Q87" i="6"/>
  <c r="AK87" i="6" s="1"/>
  <c r="R87" i="6"/>
  <c r="D88" i="6"/>
  <c r="E88" i="6"/>
  <c r="AA88" i="6"/>
  <c r="J88" i="6"/>
  <c r="L88" i="6"/>
  <c r="M88" i="6"/>
  <c r="AG88" i="6" s="1"/>
  <c r="AI88" i="6"/>
  <c r="AK88" i="6"/>
  <c r="R88" i="6"/>
  <c r="D89" i="6"/>
  <c r="E89" i="6"/>
  <c r="J89" i="6"/>
  <c r="L89" i="6"/>
  <c r="M89" i="6"/>
  <c r="S89" i="6"/>
  <c r="R89" i="6"/>
  <c r="D90" i="6"/>
  <c r="X90" i="6" s="1"/>
  <c r="E90" i="6"/>
  <c r="AC90" i="6"/>
  <c r="J90" i="6"/>
  <c r="L90" i="6"/>
  <c r="S90" i="6" s="1"/>
  <c r="M90" i="6"/>
  <c r="AK90" i="6"/>
  <c r="R90" i="6"/>
  <c r="M75" i="6"/>
  <c r="S75" i="6" s="1"/>
  <c r="N75" i="6"/>
  <c r="O75" i="6"/>
  <c r="AI75" i="6" s="1"/>
  <c r="P75" i="6"/>
  <c r="Q75" i="6"/>
  <c r="R75" i="6"/>
  <c r="L75" i="6"/>
  <c r="K75" i="6"/>
  <c r="E75" i="6"/>
  <c r="F75" i="6"/>
  <c r="Z75" i="6" s="1"/>
  <c r="G75" i="6"/>
  <c r="AA75" i="6" s="1"/>
  <c r="H75" i="6"/>
  <c r="I75" i="6"/>
  <c r="J75" i="6"/>
  <c r="D75" i="6"/>
  <c r="AF90" i="6"/>
  <c r="W90" i="6"/>
  <c r="V90" i="6"/>
  <c r="AI90" i="6"/>
  <c r="AH90" i="6"/>
  <c r="AG90" i="6"/>
  <c r="AA90" i="6"/>
  <c r="Z90" i="6"/>
  <c r="Y90" i="6"/>
  <c r="AH89" i="6"/>
  <c r="AF89" i="6"/>
  <c r="Z89" i="6"/>
  <c r="X89" i="6"/>
  <c r="W89" i="6"/>
  <c r="V89" i="6"/>
  <c r="AK89" i="6"/>
  <c r="AI89" i="6"/>
  <c r="AG89" i="6"/>
  <c r="AC89" i="6"/>
  <c r="AA89" i="6"/>
  <c r="Y89" i="6"/>
  <c r="AH88" i="6"/>
  <c r="Y88" i="6"/>
  <c r="W88" i="6"/>
  <c r="V88" i="6"/>
  <c r="AF88" i="6"/>
  <c r="AC88" i="6"/>
  <c r="Z88" i="6"/>
  <c r="X88" i="6"/>
  <c r="AH87" i="6"/>
  <c r="AG87" i="6"/>
  <c r="AC87" i="6"/>
  <c r="W87" i="6"/>
  <c r="V87" i="6"/>
  <c r="AF87" i="6"/>
  <c r="Y87" i="6"/>
  <c r="AK86" i="6"/>
  <c r="AH86" i="6"/>
  <c r="AF86" i="6"/>
  <c r="AC86" i="6"/>
  <c r="Z86" i="6"/>
  <c r="W86" i="6"/>
  <c r="V86" i="6"/>
  <c r="X86" i="6"/>
  <c r="AK85" i="6"/>
  <c r="AG85" i="6"/>
  <c r="AC85" i="6"/>
  <c r="Z85" i="6"/>
  <c r="W85" i="6"/>
  <c r="V85" i="6"/>
  <c r="S85" i="6"/>
  <c r="W84" i="6"/>
  <c r="V84" i="6"/>
  <c r="AI84" i="6"/>
  <c r="AC84" i="6"/>
  <c r="AA84" i="6"/>
  <c r="X84" i="6"/>
  <c r="AK83" i="6"/>
  <c r="W83" i="6"/>
  <c r="V83" i="6"/>
  <c r="AI83" i="6"/>
  <c r="AC83" i="6"/>
  <c r="AA83" i="6"/>
  <c r="X83" i="6"/>
  <c r="AI82" i="6"/>
  <c r="W82" i="6"/>
  <c r="V82" i="6"/>
  <c r="AF82" i="6"/>
  <c r="AA82" i="6"/>
  <c r="AI81" i="6"/>
  <c r="X81" i="6"/>
  <c r="W81" i="6"/>
  <c r="V81" i="6"/>
  <c r="AK81" i="6"/>
  <c r="AF81" i="6"/>
  <c r="AC81" i="6"/>
  <c r="AA81" i="6"/>
  <c r="AI80" i="6"/>
  <c r="AF80" i="6"/>
  <c r="AC80" i="6"/>
  <c r="W80" i="6"/>
  <c r="V80" i="6"/>
  <c r="X80" i="6"/>
  <c r="AI79" i="6"/>
  <c r="X79" i="6"/>
  <c r="W79" i="6"/>
  <c r="V79" i="6"/>
  <c r="AF79" i="6"/>
  <c r="AI78" i="6"/>
  <c r="AH78" i="6"/>
  <c r="Z78" i="6"/>
  <c r="W78" i="6"/>
  <c r="V78" i="6"/>
  <c r="AK78" i="6"/>
  <c r="AF78" i="6"/>
  <c r="AC78" i="6"/>
  <c r="X78" i="6"/>
  <c r="AK77" i="6"/>
  <c r="AI77" i="6"/>
  <c r="AI76" i="6" s="1"/>
  <c r="W77" i="6"/>
  <c r="V77" i="6"/>
  <c r="AH77" i="6"/>
  <c r="AC77" i="6"/>
  <c r="Z76" i="6"/>
  <c r="W76" i="6"/>
  <c r="V76" i="6"/>
  <c r="AK76" i="6"/>
  <c r="S76" i="6"/>
  <c r="AF76" i="6"/>
  <c r="AC76" i="6"/>
  <c r="X76" i="6"/>
  <c r="V75" i="6"/>
  <c r="AK75" i="6"/>
  <c r="AJ75" i="6"/>
  <c r="AH75" i="6"/>
  <c r="AC75" i="6"/>
  <c r="AB75" i="6"/>
  <c r="X75" i="6"/>
  <c r="AE69" i="6"/>
  <c r="AE68" i="6"/>
  <c r="AE67" i="6"/>
  <c r="AE63" i="6"/>
  <c r="AE61" i="6"/>
  <c r="AE58" i="6"/>
  <c r="AE59" i="6" s="1"/>
  <c r="AE60" i="6" s="1"/>
  <c r="AI59" i="6"/>
  <c r="AI58" i="6"/>
  <c r="AI62" i="6"/>
  <c r="AI61" i="6"/>
  <c r="AI60" i="6"/>
  <c r="K69" i="6"/>
  <c r="K68" i="6"/>
  <c r="K67" i="6"/>
  <c r="Q49" i="6"/>
  <c r="P49" i="6"/>
  <c r="O49" i="6"/>
  <c r="S49" i="6" s="1"/>
  <c r="N49" i="6"/>
  <c r="M49" i="6"/>
  <c r="Q50" i="6"/>
  <c r="P50" i="6"/>
  <c r="AJ50" i="6" s="1"/>
  <c r="AJ68" i="6" s="1"/>
  <c r="O50" i="6"/>
  <c r="AI50" i="6" s="1"/>
  <c r="N50" i="6"/>
  <c r="M50" i="6"/>
  <c r="Q51" i="6"/>
  <c r="AK51" i="6" s="1"/>
  <c r="AK69" i="6" s="1"/>
  <c r="P51" i="6"/>
  <c r="O51" i="6"/>
  <c r="N51" i="6"/>
  <c r="M51" i="6"/>
  <c r="D58" i="6"/>
  <c r="E58" i="6"/>
  <c r="F58" i="6"/>
  <c r="H58" i="6"/>
  <c r="I58" i="6"/>
  <c r="J58" i="6"/>
  <c r="K58" i="6"/>
  <c r="L58" i="6"/>
  <c r="M58" i="6"/>
  <c r="N58" i="6"/>
  <c r="P58" i="6"/>
  <c r="Q58" i="6"/>
  <c r="AK58" i="6" s="1"/>
  <c r="R58" i="6"/>
  <c r="D59" i="6"/>
  <c r="E59" i="6"/>
  <c r="F59" i="6"/>
  <c r="H59" i="6"/>
  <c r="I59" i="6"/>
  <c r="J59" i="6"/>
  <c r="K59" i="6"/>
  <c r="L59" i="6"/>
  <c r="M59" i="6"/>
  <c r="N59" i="6"/>
  <c r="P59" i="6"/>
  <c r="Q59" i="6"/>
  <c r="R59" i="6"/>
  <c r="D60" i="6"/>
  <c r="E60" i="6"/>
  <c r="F60" i="6"/>
  <c r="Z60" i="6" s="1"/>
  <c r="G60" i="6"/>
  <c r="H60" i="6"/>
  <c r="AB60" i="6" s="1"/>
  <c r="I60" i="6"/>
  <c r="J60" i="6"/>
  <c r="K60" i="6"/>
  <c r="L60" i="6"/>
  <c r="M60" i="6"/>
  <c r="S60" i="6" s="1"/>
  <c r="N60" i="6"/>
  <c r="O60" i="6"/>
  <c r="P60" i="6"/>
  <c r="AJ60" i="6" s="1"/>
  <c r="Q60" i="6"/>
  <c r="R60" i="6"/>
  <c r="D61" i="6"/>
  <c r="E61" i="6"/>
  <c r="F61" i="6"/>
  <c r="G61" i="6"/>
  <c r="H61" i="6"/>
  <c r="I61" i="6"/>
  <c r="AC61" i="6" s="1"/>
  <c r="J61" i="6"/>
  <c r="K61" i="6"/>
  <c r="L61" i="6"/>
  <c r="M61" i="6"/>
  <c r="N61" i="6"/>
  <c r="S61" i="6" s="1"/>
  <c r="O61" i="6"/>
  <c r="P61" i="6"/>
  <c r="Q61" i="6"/>
  <c r="R61" i="6"/>
  <c r="D62" i="6"/>
  <c r="E62" i="6"/>
  <c r="F62" i="6"/>
  <c r="G62" i="6"/>
  <c r="H62" i="6"/>
  <c r="I62" i="6"/>
  <c r="AC62" i="6" s="1"/>
  <c r="J62" i="6"/>
  <c r="AD62" i="6" s="1"/>
  <c r="K62" i="6"/>
  <c r="L62" i="6"/>
  <c r="M62" i="6"/>
  <c r="N62" i="6"/>
  <c r="O62" i="6"/>
  <c r="P62" i="6"/>
  <c r="Q62" i="6"/>
  <c r="R62" i="6"/>
  <c r="AL62" i="6" s="1"/>
  <c r="D63" i="6"/>
  <c r="E63" i="6"/>
  <c r="F63" i="6"/>
  <c r="G63" i="6"/>
  <c r="H63" i="6"/>
  <c r="AB63" i="6" s="1"/>
  <c r="I63" i="6"/>
  <c r="J63" i="6"/>
  <c r="K63" i="6"/>
  <c r="L63" i="6"/>
  <c r="M63" i="6"/>
  <c r="N63" i="6"/>
  <c r="O63" i="6"/>
  <c r="P63" i="6"/>
  <c r="AJ63" i="6" s="1"/>
  <c r="Q63" i="6"/>
  <c r="R63" i="6"/>
  <c r="AL63" i="6" s="1"/>
  <c r="D64" i="6"/>
  <c r="E64" i="6"/>
  <c r="F64" i="6"/>
  <c r="G64" i="6"/>
  <c r="AA64" i="6" s="1"/>
  <c r="H64" i="6"/>
  <c r="I64" i="6"/>
  <c r="AC64" i="6" s="1"/>
  <c r="J64" i="6"/>
  <c r="AD64" i="6" s="1"/>
  <c r="K64" i="6"/>
  <c r="L64" i="6"/>
  <c r="M64" i="6"/>
  <c r="N64" i="6"/>
  <c r="O64" i="6"/>
  <c r="AI64" i="6" s="1"/>
  <c r="P64" i="6"/>
  <c r="Q64" i="6"/>
  <c r="AK64" i="6" s="1"/>
  <c r="R64" i="6"/>
  <c r="D65" i="6"/>
  <c r="E65" i="6"/>
  <c r="F65" i="6"/>
  <c r="G65" i="6"/>
  <c r="H65" i="6"/>
  <c r="I65" i="6"/>
  <c r="J65" i="6"/>
  <c r="K65" i="6"/>
  <c r="L65" i="6"/>
  <c r="AF65" i="6" s="1"/>
  <c r="M65" i="6"/>
  <c r="N65" i="6"/>
  <c r="O65" i="6"/>
  <c r="P65" i="6"/>
  <c r="Q65" i="6"/>
  <c r="R65" i="6"/>
  <c r="AL65" i="6" s="1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D67" i="6"/>
  <c r="X67" i="6" s="1"/>
  <c r="E67" i="6"/>
  <c r="Y67" i="6" s="1"/>
  <c r="J67" i="6"/>
  <c r="L67" i="6"/>
  <c r="AF67" i="6" s="1"/>
  <c r="AH67" i="6"/>
  <c r="R67" i="6"/>
  <c r="AL67" i="6" s="1"/>
  <c r="D68" i="6"/>
  <c r="E68" i="6"/>
  <c r="Y68" i="6" s="1"/>
  <c r="Z68" i="6"/>
  <c r="J68" i="6"/>
  <c r="L68" i="6"/>
  <c r="R68" i="6"/>
  <c r="D69" i="6"/>
  <c r="Z69" i="6"/>
  <c r="AB69" i="6"/>
  <c r="J69" i="6"/>
  <c r="L69" i="6"/>
  <c r="AJ69" i="6"/>
  <c r="R69" i="6"/>
  <c r="D70" i="6"/>
  <c r="E70" i="6"/>
  <c r="Y70" i="6" s="1"/>
  <c r="F70" i="6"/>
  <c r="G70" i="6"/>
  <c r="AA70" i="6" s="1"/>
  <c r="I70" i="6"/>
  <c r="J70" i="6"/>
  <c r="K70" i="6"/>
  <c r="L70" i="6"/>
  <c r="M70" i="6"/>
  <c r="AG70" i="6" s="1"/>
  <c r="N70" i="6"/>
  <c r="O70" i="6"/>
  <c r="AI70" i="6" s="1"/>
  <c r="P70" i="6"/>
  <c r="AJ70" i="6" s="1"/>
  <c r="Q70" i="6"/>
  <c r="AK70" i="6" s="1"/>
  <c r="R70" i="6"/>
  <c r="AL70" i="6" s="1"/>
  <c r="D71" i="6"/>
  <c r="E71" i="6"/>
  <c r="F71" i="6"/>
  <c r="G71" i="6"/>
  <c r="H71" i="6"/>
  <c r="AB71" i="6" s="1"/>
  <c r="I71" i="6"/>
  <c r="AC71" i="6" s="1"/>
  <c r="J71" i="6"/>
  <c r="K71" i="6"/>
  <c r="L71" i="6"/>
  <c r="M71" i="6"/>
  <c r="N71" i="6"/>
  <c r="S71" i="6" s="1"/>
  <c r="O71" i="6"/>
  <c r="P71" i="6"/>
  <c r="AJ71" i="6" s="1"/>
  <c r="Q71" i="6"/>
  <c r="AK71" i="6" s="1"/>
  <c r="R71" i="6"/>
  <c r="D72" i="6"/>
  <c r="E72" i="6"/>
  <c r="F72" i="6"/>
  <c r="G72" i="6"/>
  <c r="H72" i="6"/>
  <c r="I72" i="6"/>
  <c r="J72" i="6"/>
  <c r="AD72" i="6" s="1"/>
  <c r="K72" i="6"/>
  <c r="AE72" i="6" s="1"/>
  <c r="L72" i="6"/>
  <c r="AF72" i="6" s="1"/>
  <c r="M72" i="6"/>
  <c r="N72" i="6"/>
  <c r="O72" i="6"/>
  <c r="P72" i="6"/>
  <c r="Q72" i="6"/>
  <c r="AK72" i="6" s="1"/>
  <c r="R72" i="6"/>
  <c r="M57" i="6"/>
  <c r="N57" i="6"/>
  <c r="AH57" i="6" s="1"/>
  <c r="O57" i="6"/>
  <c r="AI57" i="6" s="1"/>
  <c r="P57" i="6"/>
  <c r="Q57" i="6"/>
  <c r="R57" i="6"/>
  <c r="L57" i="6"/>
  <c r="K57" i="6"/>
  <c r="E57" i="6"/>
  <c r="F57" i="6"/>
  <c r="Z57" i="6" s="1"/>
  <c r="G57" i="6"/>
  <c r="H57" i="6"/>
  <c r="I57" i="6"/>
  <c r="J57" i="6"/>
  <c r="D57" i="6"/>
  <c r="X57" i="6" s="1"/>
  <c r="AI72" i="6"/>
  <c r="AH72" i="6"/>
  <c r="AA72" i="6"/>
  <c r="Z72" i="6"/>
  <c r="W72" i="6"/>
  <c r="V72" i="6"/>
  <c r="AL72" i="6"/>
  <c r="AJ72" i="6"/>
  <c r="AG72" i="6"/>
  <c r="AC72" i="6"/>
  <c r="AB72" i="6"/>
  <c r="Y72" i="6"/>
  <c r="X72" i="6"/>
  <c r="AG71" i="6"/>
  <c r="Y71" i="6"/>
  <c r="W71" i="6"/>
  <c r="V71" i="6"/>
  <c r="AI71" i="6"/>
  <c r="AH71" i="6"/>
  <c r="AF71" i="6"/>
  <c r="AE71" i="6"/>
  <c r="AD71" i="6"/>
  <c r="AA71" i="6"/>
  <c r="Z71" i="6"/>
  <c r="X71" i="6"/>
  <c r="AE70" i="6"/>
  <c r="AD70" i="6"/>
  <c r="W70" i="6"/>
  <c r="V70" i="6"/>
  <c r="AH70" i="6"/>
  <c r="S70" i="6"/>
  <c r="AC70" i="6"/>
  <c r="AB70" i="6"/>
  <c r="Z70" i="6"/>
  <c r="X70" i="6"/>
  <c r="AF69" i="6"/>
  <c r="AC69" i="6"/>
  <c r="X69" i="6"/>
  <c r="W69" i="6"/>
  <c r="V69" i="6"/>
  <c r="AL69" i="6"/>
  <c r="AD69" i="6"/>
  <c r="AF68" i="6"/>
  <c r="X68" i="6"/>
  <c r="W68" i="6"/>
  <c r="V68" i="6"/>
  <c r="AL68" i="6"/>
  <c r="AD68" i="6"/>
  <c r="AC68" i="6"/>
  <c r="AB68" i="6"/>
  <c r="AC67" i="6"/>
  <c r="AB67" i="6"/>
  <c r="Z67" i="6"/>
  <c r="W67" i="6"/>
  <c r="V67" i="6"/>
  <c r="AD67" i="6"/>
  <c r="AL66" i="6"/>
  <c r="W66" i="6"/>
  <c r="V66" i="6"/>
  <c r="AK66" i="6"/>
  <c r="AJ66" i="6"/>
  <c r="AI66" i="6"/>
  <c r="AF66" i="6"/>
  <c r="AD66" i="6"/>
  <c r="AC66" i="6"/>
  <c r="AB66" i="6"/>
  <c r="AA66" i="6"/>
  <c r="X66" i="6"/>
  <c r="AK65" i="6"/>
  <c r="AJ65" i="6"/>
  <c r="X65" i="6"/>
  <c r="W65" i="6"/>
  <c r="V65" i="6"/>
  <c r="AI65" i="6"/>
  <c r="AD65" i="6"/>
  <c r="AC65" i="6"/>
  <c r="AB65" i="6"/>
  <c r="AA65" i="6"/>
  <c r="AE64" i="6"/>
  <c r="AE65" i="6" s="1"/>
  <c r="AE66" i="6" s="1"/>
  <c r="W64" i="6"/>
  <c r="V64" i="6"/>
  <c r="AL64" i="6"/>
  <c r="AJ64" i="6"/>
  <c r="AB64" i="6"/>
  <c r="X64" i="6"/>
  <c r="AK63" i="6"/>
  <c r="AD63" i="6"/>
  <c r="W63" i="6"/>
  <c r="V63" i="6"/>
  <c r="AI63" i="6"/>
  <c r="AF63" i="6"/>
  <c r="AC63" i="6"/>
  <c r="AA63" i="6"/>
  <c r="X63" i="6"/>
  <c r="W62" i="6"/>
  <c r="V62" i="6"/>
  <c r="AK62" i="6"/>
  <c r="AJ62" i="6"/>
  <c r="AF62" i="6"/>
  <c r="AB62" i="6"/>
  <c r="X62" i="6"/>
  <c r="AK61" i="6"/>
  <c r="AJ61" i="6"/>
  <c r="AE62" i="6"/>
  <c r="X61" i="6"/>
  <c r="W61" i="6"/>
  <c r="V61" i="6"/>
  <c r="AL61" i="6"/>
  <c r="AF61" i="6"/>
  <c r="AD61" i="6"/>
  <c r="AB61" i="6"/>
  <c r="AH60" i="6"/>
  <c r="AF60" i="6"/>
  <c r="AC60" i="6"/>
  <c r="X60" i="6"/>
  <c r="W60" i="6"/>
  <c r="V60" i="6"/>
  <c r="AK60" i="6"/>
  <c r="AD60" i="6"/>
  <c r="AJ59" i="6"/>
  <c r="AB59" i="6"/>
  <c r="Z59" i="6"/>
  <c r="X59" i="6"/>
  <c r="W59" i="6"/>
  <c r="V59" i="6"/>
  <c r="AL59" i="6"/>
  <c r="AK59" i="6"/>
  <c r="AH59" i="6"/>
  <c r="AF59" i="6"/>
  <c r="AD59" i="6"/>
  <c r="AC59" i="6"/>
  <c r="AJ58" i="6"/>
  <c r="AH58" i="6"/>
  <c r="AC58" i="6"/>
  <c r="AB58" i="6"/>
  <c r="Z58" i="6"/>
  <c r="W58" i="6"/>
  <c r="V58" i="6"/>
  <c r="AL58" i="6"/>
  <c r="AF58" i="6"/>
  <c r="AD58" i="6"/>
  <c r="X58" i="6"/>
  <c r="AL57" i="6"/>
  <c r="AK57" i="6"/>
  <c r="AJ57" i="6"/>
  <c r="AF57" i="6"/>
  <c r="AE57" i="6"/>
  <c r="AD57" i="6"/>
  <c r="AC57" i="6"/>
  <c r="AB57" i="6"/>
  <c r="AA57" i="6"/>
  <c r="V57" i="6"/>
  <c r="AE48" i="6"/>
  <c r="AE47" i="6"/>
  <c r="AE46" i="6"/>
  <c r="AE45" i="6"/>
  <c r="AE44" i="6"/>
  <c r="AE43" i="6"/>
  <c r="AE42" i="6"/>
  <c r="AE41" i="6"/>
  <c r="AE40" i="6"/>
  <c r="AE39" i="6"/>
  <c r="AE49" i="6"/>
  <c r="AE50" i="6"/>
  <c r="AE51" i="6"/>
  <c r="AE52" i="6"/>
  <c r="AE53" i="6"/>
  <c r="AE54" i="6"/>
  <c r="K42" i="6"/>
  <c r="K41" i="6"/>
  <c r="K40" i="6"/>
  <c r="L41" i="6"/>
  <c r="N41" i="6"/>
  <c r="Q41" i="6"/>
  <c r="R41" i="6"/>
  <c r="L42" i="6"/>
  <c r="N42" i="6"/>
  <c r="AH42" i="6" s="1"/>
  <c r="Q42" i="6"/>
  <c r="R42" i="6"/>
  <c r="L43" i="6"/>
  <c r="M43" i="6"/>
  <c r="N43" i="6"/>
  <c r="O43" i="6"/>
  <c r="AJ43" i="6"/>
  <c r="Q43" i="6"/>
  <c r="R43" i="6"/>
  <c r="L44" i="6"/>
  <c r="AF44" i="6" s="1"/>
  <c r="M44" i="6"/>
  <c r="N44" i="6"/>
  <c r="O44" i="6"/>
  <c r="P44" i="6"/>
  <c r="Q44" i="6"/>
  <c r="R44" i="6"/>
  <c r="L45" i="6"/>
  <c r="M45" i="6"/>
  <c r="N45" i="6"/>
  <c r="O45" i="6"/>
  <c r="AI45" i="6" s="1"/>
  <c r="P45" i="6"/>
  <c r="Q45" i="6"/>
  <c r="R45" i="6"/>
  <c r="L46" i="6"/>
  <c r="M46" i="6"/>
  <c r="N46" i="6"/>
  <c r="O46" i="6"/>
  <c r="P46" i="6"/>
  <c r="AJ46" i="6" s="1"/>
  <c r="Q46" i="6"/>
  <c r="AK46" i="6" s="1"/>
  <c r="R46" i="6"/>
  <c r="L47" i="6"/>
  <c r="M47" i="6"/>
  <c r="N47" i="6"/>
  <c r="O47" i="6"/>
  <c r="AI47" i="6" s="1"/>
  <c r="P47" i="6"/>
  <c r="Q47" i="6"/>
  <c r="AK47" i="6" s="1"/>
  <c r="R47" i="6"/>
  <c r="AL47" i="6" s="1"/>
  <c r="L48" i="6"/>
  <c r="AF48" i="6" s="1"/>
  <c r="M48" i="6"/>
  <c r="N48" i="6"/>
  <c r="O48" i="6"/>
  <c r="P48" i="6"/>
  <c r="Q48" i="6"/>
  <c r="R48" i="6"/>
  <c r="AL48" i="6" s="1"/>
  <c r="L49" i="6"/>
  <c r="AF49" i="6" s="1"/>
  <c r="AG49" i="6"/>
  <c r="AG67" i="6" s="1"/>
  <c r="R49" i="6"/>
  <c r="L50" i="6"/>
  <c r="AF50" i="6" s="1"/>
  <c r="AG50" i="6"/>
  <c r="AG68" i="6" s="1"/>
  <c r="AH50" i="6"/>
  <c r="AH68" i="6" s="1"/>
  <c r="R50" i="6"/>
  <c r="L51" i="6"/>
  <c r="AG51" i="6"/>
  <c r="AG69" i="6" s="1"/>
  <c r="AH51" i="6"/>
  <c r="AH69" i="6" s="1"/>
  <c r="AI51" i="6"/>
  <c r="R51" i="6"/>
  <c r="L52" i="6"/>
  <c r="M52" i="6"/>
  <c r="N52" i="6"/>
  <c r="AH52" i="6" s="1"/>
  <c r="O52" i="6"/>
  <c r="AI52" i="6" s="1"/>
  <c r="P52" i="6"/>
  <c r="AJ52" i="6" s="1"/>
  <c r="Q52" i="6"/>
  <c r="R52" i="6"/>
  <c r="L53" i="6"/>
  <c r="M53" i="6"/>
  <c r="N53" i="6"/>
  <c r="O53" i="6"/>
  <c r="S53" i="6" s="1"/>
  <c r="P53" i="6"/>
  <c r="AJ53" i="6" s="1"/>
  <c r="Q53" i="6"/>
  <c r="AK53" i="6" s="1"/>
  <c r="R53" i="6"/>
  <c r="L54" i="6"/>
  <c r="M54" i="6"/>
  <c r="N54" i="6"/>
  <c r="AH54" i="6" s="1"/>
  <c r="O54" i="6"/>
  <c r="P54" i="6"/>
  <c r="S54" i="6" s="1"/>
  <c r="Q54" i="6"/>
  <c r="AK54" i="6" s="1"/>
  <c r="R54" i="6"/>
  <c r="N40" i="6"/>
  <c r="AH40" i="6" s="1"/>
  <c r="Q40" i="6"/>
  <c r="R40" i="6"/>
  <c r="AL40" i="6" s="1"/>
  <c r="L40" i="6"/>
  <c r="K43" i="6"/>
  <c r="K44" i="6"/>
  <c r="K45" i="6"/>
  <c r="K46" i="6"/>
  <c r="K47" i="6"/>
  <c r="K48" i="6"/>
  <c r="K49" i="6"/>
  <c r="K50" i="6"/>
  <c r="K51" i="6"/>
  <c r="K52" i="6"/>
  <c r="K53" i="6"/>
  <c r="K54" i="6"/>
  <c r="D41" i="6"/>
  <c r="F41" i="6"/>
  <c r="Z41" i="6" s="1"/>
  <c r="I41" i="6"/>
  <c r="J41" i="6"/>
  <c r="D42" i="6"/>
  <c r="X42" i="6" s="1"/>
  <c r="F42" i="6"/>
  <c r="AA42" i="6"/>
  <c r="I42" i="6"/>
  <c r="J42" i="6"/>
  <c r="D43" i="6"/>
  <c r="E43" i="6"/>
  <c r="F43" i="6"/>
  <c r="G43" i="6"/>
  <c r="AA43" i="6" s="1"/>
  <c r="H43" i="6"/>
  <c r="AB43" i="6" s="1"/>
  <c r="I43" i="6"/>
  <c r="J43" i="6"/>
  <c r="D44" i="6"/>
  <c r="E44" i="6"/>
  <c r="F44" i="6"/>
  <c r="G44" i="6"/>
  <c r="H44" i="6"/>
  <c r="I44" i="6"/>
  <c r="AC44" i="6" s="1"/>
  <c r="J44" i="6"/>
  <c r="D45" i="6"/>
  <c r="E45" i="6"/>
  <c r="F45" i="6"/>
  <c r="G45" i="6"/>
  <c r="H45" i="6"/>
  <c r="I45" i="6"/>
  <c r="J45" i="6"/>
  <c r="AD45" i="6" s="1"/>
  <c r="D46" i="6"/>
  <c r="E46" i="6"/>
  <c r="F46" i="6"/>
  <c r="G46" i="6"/>
  <c r="H46" i="6"/>
  <c r="AB46" i="6" s="1"/>
  <c r="I46" i="6"/>
  <c r="J46" i="6"/>
  <c r="AD46" i="6" s="1"/>
  <c r="D47" i="6"/>
  <c r="E47" i="6"/>
  <c r="F47" i="6"/>
  <c r="G47" i="6"/>
  <c r="H47" i="6"/>
  <c r="I47" i="6"/>
  <c r="AC47" i="6" s="1"/>
  <c r="J47" i="6"/>
  <c r="D48" i="6"/>
  <c r="X48" i="6" s="1"/>
  <c r="E48" i="6"/>
  <c r="F48" i="6"/>
  <c r="G48" i="6"/>
  <c r="H48" i="6"/>
  <c r="I48" i="6"/>
  <c r="J48" i="6"/>
  <c r="AD48" i="6" s="1"/>
  <c r="D49" i="6"/>
  <c r="Y49" i="6"/>
  <c r="F49" i="6"/>
  <c r="G49" i="6"/>
  <c r="H49" i="6"/>
  <c r="I49" i="6"/>
  <c r="J49" i="6"/>
  <c r="D50" i="6"/>
  <c r="X50" i="6" s="1"/>
  <c r="F50" i="6"/>
  <c r="G50" i="6"/>
  <c r="AA50" i="6" s="1"/>
  <c r="H50" i="6"/>
  <c r="I50" i="6"/>
  <c r="J50" i="6"/>
  <c r="D51" i="6"/>
  <c r="F51" i="6"/>
  <c r="G51" i="6"/>
  <c r="AA51" i="6" s="1"/>
  <c r="H51" i="6"/>
  <c r="AB51" i="6" s="1"/>
  <c r="I51" i="6"/>
  <c r="J51" i="6"/>
  <c r="D52" i="6"/>
  <c r="E52" i="6"/>
  <c r="F52" i="6"/>
  <c r="G52" i="6"/>
  <c r="H52" i="6"/>
  <c r="AB52" i="6" s="1"/>
  <c r="I52" i="6"/>
  <c r="AC52" i="6" s="1"/>
  <c r="J52" i="6"/>
  <c r="D53" i="6"/>
  <c r="E53" i="6"/>
  <c r="F53" i="6"/>
  <c r="G53" i="6"/>
  <c r="AA53" i="6" s="1"/>
  <c r="H53" i="6"/>
  <c r="I53" i="6"/>
  <c r="AC53" i="6" s="1"/>
  <c r="J53" i="6"/>
  <c r="D54" i="6"/>
  <c r="E54" i="6"/>
  <c r="F54" i="6"/>
  <c r="G54" i="6"/>
  <c r="H54" i="6"/>
  <c r="AB54" i="6" s="1"/>
  <c r="I54" i="6"/>
  <c r="J54" i="6"/>
  <c r="F40" i="6"/>
  <c r="AA40" i="6"/>
  <c r="G58" i="6" s="1"/>
  <c r="I40" i="6"/>
  <c r="J40" i="6"/>
  <c r="AD40" i="6" s="1"/>
  <c r="D40" i="6"/>
  <c r="X40" i="6" s="1"/>
  <c r="K39" i="6"/>
  <c r="AL54" i="6"/>
  <c r="AI54" i="6"/>
  <c r="AG54" i="6"/>
  <c r="AF54" i="6"/>
  <c r="AD54" i="6"/>
  <c r="AC54" i="6"/>
  <c r="AA54" i="6"/>
  <c r="Z54" i="6"/>
  <c r="Y54" i="6"/>
  <c r="X54" i="6"/>
  <c r="W54" i="6"/>
  <c r="V54" i="6"/>
  <c r="AL53" i="6"/>
  <c r="AH53" i="6"/>
  <c r="AG53" i="6"/>
  <c r="AF53" i="6"/>
  <c r="AD53" i="6"/>
  <c r="AB53" i="6"/>
  <c r="Z53" i="6"/>
  <c r="Y53" i="6"/>
  <c r="X53" i="6"/>
  <c r="W53" i="6"/>
  <c r="V53" i="6"/>
  <c r="AL52" i="6"/>
  <c r="AK52" i="6"/>
  <c r="AG52" i="6"/>
  <c r="AF52" i="6"/>
  <c r="AD52" i="6"/>
  <c r="AA52" i="6"/>
  <c r="Z52" i="6"/>
  <c r="Y52" i="6"/>
  <c r="X52" i="6"/>
  <c r="W52" i="6"/>
  <c r="V52" i="6"/>
  <c r="S52" i="6"/>
  <c r="AL51" i="6"/>
  <c r="AJ51" i="6"/>
  <c r="AF51" i="6"/>
  <c r="AD51" i="6"/>
  <c r="AC51" i="6"/>
  <c r="Z51" i="6"/>
  <c r="Y51" i="6"/>
  <c r="E69" i="6" s="1"/>
  <c r="Y69" i="6" s="1"/>
  <c r="X51" i="6"/>
  <c r="W51" i="6"/>
  <c r="V51" i="6"/>
  <c r="AL50" i="6"/>
  <c r="AK50" i="6"/>
  <c r="AK68" i="6" s="1"/>
  <c r="AD50" i="6"/>
  <c r="AC50" i="6"/>
  <c r="AB50" i="6"/>
  <c r="Z50" i="6"/>
  <c r="Y50" i="6"/>
  <c r="W50" i="6"/>
  <c r="V50" i="6"/>
  <c r="AL49" i="6"/>
  <c r="AK49" i="6"/>
  <c r="AK67" i="6" s="1"/>
  <c r="AJ49" i="6"/>
  <c r="AJ67" i="6" s="1"/>
  <c r="AI49" i="6"/>
  <c r="AH49" i="6"/>
  <c r="AD49" i="6"/>
  <c r="AC49" i="6"/>
  <c r="AB49" i="6"/>
  <c r="AA49" i="6"/>
  <c r="Z49" i="6"/>
  <c r="X49" i="6"/>
  <c r="W49" i="6"/>
  <c r="V49" i="6"/>
  <c r="AK48" i="6"/>
  <c r="AJ48" i="6"/>
  <c r="AI48" i="6"/>
  <c r="AC48" i="6"/>
  <c r="AB48" i="6"/>
  <c r="AA48" i="6"/>
  <c r="W48" i="6"/>
  <c r="V48" i="6"/>
  <c r="S48" i="6"/>
  <c r="AJ47" i="6"/>
  <c r="AF47" i="6"/>
  <c r="AD47" i="6"/>
  <c r="AB47" i="6"/>
  <c r="AA47" i="6"/>
  <c r="X47" i="6"/>
  <c r="W47" i="6"/>
  <c r="V47" i="6"/>
  <c r="S47" i="6"/>
  <c r="AL46" i="6"/>
  <c r="AI46" i="6"/>
  <c r="AF46" i="6"/>
  <c r="AM46" i="6" s="1"/>
  <c r="AC46" i="6"/>
  <c r="AA46" i="6"/>
  <c r="X46" i="6"/>
  <c r="W46" i="6"/>
  <c r="V46" i="6"/>
  <c r="S46" i="6"/>
  <c r="AL45" i="6"/>
  <c r="AK45" i="6"/>
  <c r="AJ45" i="6"/>
  <c r="AF45" i="6"/>
  <c r="AC45" i="6"/>
  <c r="AB45" i="6"/>
  <c r="AA45" i="6"/>
  <c r="X45" i="6"/>
  <c r="W45" i="6"/>
  <c r="V45" i="6"/>
  <c r="S45" i="6"/>
  <c r="AL44" i="6"/>
  <c r="AK44" i="6"/>
  <c r="AJ44" i="6"/>
  <c r="AI44" i="6"/>
  <c r="AD44" i="6"/>
  <c r="AB44" i="6"/>
  <c r="AA44" i="6"/>
  <c r="X44" i="6"/>
  <c r="W44" i="6"/>
  <c r="V44" i="6"/>
  <c r="AL43" i="6"/>
  <c r="AK43" i="6"/>
  <c r="AI43" i="6"/>
  <c r="AF43" i="6"/>
  <c r="AD43" i="6"/>
  <c r="AC43" i="6"/>
  <c r="X43" i="6"/>
  <c r="W43" i="6"/>
  <c r="V43" i="6"/>
  <c r="S43" i="6"/>
  <c r="AL42" i="6"/>
  <c r="AK42" i="6"/>
  <c r="AJ42" i="6"/>
  <c r="AI42" i="6"/>
  <c r="AF42" i="6"/>
  <c r="AD42" i="6"/>
  <c r="AC42" i="6"/>
  <c r="AB42" i="6"/>
  <c r="Z42" i="6"/>
  <c r="W42" i="6"/>
  <c r="V42" i="6"/>
  <c r="S42" i="6"/>
  <c r="AL41" i="6"/>
  <c r="AK41" i="6"/>
  <c r="AJ41" i="6"/>
  <c r="AI41" i="6"/>
  <c r="O59" i="6" s="1"/>
  <c r="AH41" i="6"/>
  <c r="AF41" i="6"/>
  <c r="AD41" i="6"/>
  <c r="AC41" i="6"/>
  <c r="AB41" i="6"/>
  <c r="AA41" i="6"/>
  <c r="G59" i="6" s="1"/>
  <c r="X41" i="6"/>
  <c r="W41" i="6"/>
  <c r="V41" i="6"/>
  <c r="S41" i="6"/>
  <c r="AK40" i="6"/>
  <c r="AJ40" i="6"/>
  <c r="AI40" i="6"/>
  <c r="O58" i="6" s="1"/>
  <c r="AC40" i="6"/>
  <c r="AB40" i="6"/>
  <c r="Z40" i="6"/>
  <c r="W40" i="6"/>
  <c r="V40" i="6"/>
  <c r="AL39" i="6"/>
  <c r="AK39" i="6"/>
  <c r="AJ39" i="6"/>
  <c r="AI39" i="6"/>
  <c r="AH39" i="6"/>
  <c r="AF39" i="6"/>
  <c r="AD39" i="6"/>
  <c r="AC39" i="6"/>
  <c r="AB39" i="6"/>
  <c r="AA39" i="6"/>
  <c r="Z39" i="6"/>
  <c r="X39" i="6"/>
  <c r="V39" i="6"/>
  <c r="S39" i="6"/>
  <c r="AE29" i="6"/>
  <c r="AE30" i="6" s="1"/>
  <c r="AE28" i="6"/>
  <c r="AE25" i="6"/>
  <c r="AE26" i="6" s="1"/>
  <c r="AE27" i="6" s="1"/>
  <c r="AF22" i="6"/>
  <c r="AG22" i="6"/>
  <c r="AH22" i="6"/>
  <c r="AI22" i="6"/>
  <c r="AJ22" i="6"/>
  <c r="AK22" i="6"/>
  <c r="AL22" i="6"/>
  <c r="AF23" i="6"/>
  <c r="AG23" i="6"/>
  <c r="AH23" i="6"/>
  <c r="AI23" i="6"/>
  <c r="AJ23" i="6"/>
  <c r="AK23" i="6"/>
  <c r="AL23" i="6"/>
  <c r="AF24" i="6"/>
  <c r="AG24" i="6"/>
  <c r="AH24" i="6"/>
  <c r="AM24" i="6" s="1"/>
  <c r="AI24" i="6"/>
  <c r="AJ24" i="6"/>
  <c r="AK24" i="6"/>
  <c r="AL24" i="6"/>
  <c r="AF25" i="6"/>
  <c r="AG25" i="6"/>
  <c r="AI25" i="6"/>
  <c r="AJ25" i="6"/>
  <c r="AK25" i="6"/>
  <c r="AL25" i="6"/>
  <c r="AF26" i="6"/>
  <c r="AG26" i="6"/>
  <c r="AI26" i="6"/>
  <c r="AJ26" i="6"/>
  <c r="AK26" i="6"/>
  <c r="AL26" i="6"/>
  <c r="AF27" i="6"/>
  <c r="AG27" i="6"/>
  <c r="AI27" i="6"/>
  <c r="AJ27" i="6"/>
  <c r="AK27" i="6"/>
  <c r="AM27" i="6" s="1"/>
  <c r="AL27" i="6"/>
  <c r="AF28" i="6"/>
  <c r="AG28" i="6"/>
  <c r="AI28" i="6"/>
  <c r="AJ28" i="6"/>
  <c r="AK28" i="6"/>
  <c r="AL28" i="6"/>
  <c r="AF29" i="6"/>
  <c r="AM29" i="6" s="1"/>
  <c r="AG29" i="6"/>
  <c r="AI29" i="6"/>
  <c r="AJ29" i="6"/>
  <c r="AK29" i="6"/>
  <c r="AL29" i="6"/>
  <c r="AF30" i="6"/>
  <c r="AG30" i="6"/>
  <c r="AM30" i="6"/>
  <c r="AI30" i="6"/>
  <c r="AJ30" i="6"/>
  <c r="AK30" i="6"/>
  <c r="AL30" i="6"/>
  <c r="AF31" i="6"/>
  <c r="AG31" i="6"/>
  <c r="AH31" i="6"/>
  <c r="AI31" i="6"/>
  <c r="AJ31" i="6"/>
  <c r="AK31" i="6"/>
  <c r="AL31" i="6"/>
  <c r="AF32" i="6"/>
  <c r="AG32" i="6"/>
  <c r="AH32" i="6"/>
  <c r="AI32" i="6"/>
  <c r="AJ32" i="6"/>
  <c r="AK32" i="6"/>
  <c r="AL32" i="6"/>
  <c r="AF33" i="6"/>
  <c r="AG33" i="6"/>
  <c r="AH33" i="6"/>
  <c r="AI33" i="6"/>
  <c r="AJ33" i="6"/>
  <c r="AK33" i="6"/>
  <c r="AL33" i="6"/>
  <c r="AF34" i="6"/>
  <c r="AG34" i="6"/>
  <c r="AH34" i="6"/>
  <c r="AI34" i="6"/>
  <c r="AJ34" i="6"/>
  <c r="AK34" i="6"/>
  <c r="AL34" i="6"/>
  <c r="AM34" i="6" s="1"/>
  <c r="AF35" i="6"/>
  <c r="AG35" i="6"/>
  <c r="AH35" i="6"/>
  <c r="AI35" i="6"/>
  <c r="AJ35" i="6"/>
  <c r="AK35" i="6"/>
  <c r="AL35" i="6"/>
  <c r="AF36" i="6"/>
  <c r="AM36" i="6" s="1"/>
  <c r="AG36" i="6"/>
  <c r="AH36" i="6"/>
  <c r="AI36" i="6"/>
  <c r="AJ36" i="6"/>
  <c r="AK36" i="6"/>
  <c r="AL36" i="6"/>
  <c r="AG21" i="6"/>
  <c r="AH21" i="6"/>
  <c r="AI21" i="6"/>
  <c r="AJ21" i="6"/>
  <c r="AK21" i="6"/>
  <c r="AL21" i="6"/>
  <c r="AF21" i="6"/>
  <c r="K28" i="6"/>
  <c r="K29" i="6" s="1"/>
  <c r="K30" i="6" s="1"/>
  <c r="K25" i="6"/>
  <c r="K26" i="6" s="1"/>
  <c r="K27" i="6" s="1"/>
  <c r="X22" i="6"/>
  <c r="Y22" i="6"/>
  <c r="Z22" i="6"/>
  <c r="AA22" i="6"/>
  <c r="AB22" i="6"/>
  <c r="AC22" i="6"/>
  <c r="AD22" i="6"/>
  <c r="X23" i="6"/>
  <c r="Y23" i="6"/>
  <c r="Z23" i="6"/>
  <c r="AA23" i="6"/>
  <c r="AB23" i="6"/>
  <c r="AC23" i="6"/>
  <c r="AD23" i="6"/>
  <c r="X24" i="6"/>
  <c r="Y24" i="6"/>
  <c r="Z24" i="6"/>
  <c r="AA24" i="6"/>
  <c r="AB24" i="6"/>
  <c r="AC24" i="6"/>
  <c r="AD24" i="6"/>
  <c r="X25" i="6"/>
  <c r="Y25" i="6"/>
  <c r="AA25" i="6"/>
  <c r="AB25" i="6"/>
  <c r="AC25" i="6"/>
  <c r="AD25" i="6"/>
  <c r="X26" i="6"/>
  <c r="Y26" i="6"/>
  <c r="AA26" i="6"/>
  <c r="AB26" i="6"/>
  <c r="AC26" i="6"/>
  <c r="AD26" i="6"/>
  <c r="X27" i="6"/>
  <c r="Y27" i="6"/>
  <c r="AA27" i="6"/>
  <c r="AB27" i="6"/>
  <c r="AC27" i="6"/>
  <c r="AD27" i="6"/>
  <c r="X28" i="6"/>
  <c r="Y28" i="6"/>
  <c r="AA28" i="6"/>
  <c r="AB28" i="6"/>
  <c r="AC28" i="6"/>
  <c r="AD28" i="6"/>
  <c r="X29" i="6"/>
  <c r="Y29" i="6"/>
  <c r="AA29" i="6"/>
  <c r="AB29" i="6"/>
  <c r="AC29" i="6"/>
  <c r="AD29" i="6"/>
  <c r="X30" i="6"/>
  <c r="Y30" i="6"/>
  <c r="AA30" i="6"/>
  <c r="AB30" i="6"/>
  <c r="AC30" i="6"/>
  <c r="AD30" i="6"/>
  <c r="X31" i="6"/>
  <c r="Y31" i="6"/>
  <c r="Z31" i="6"/>
  <c r="AA31" i="6"/>
  <c r="AB31" i="6"/>
  <c r="AC31" i="6"/>
  <c r="AD31" i="6"/>
  <c r="X32" i="6"/>
  <c r="Y32" i="6"/>
  <c r="Z32" i="6"/>
  <c r="AA32" i="6"/>
  <c r="AB32" i="6"/>
  <c r="AC32" i="6"/>
  <c r="AD32" i="6"/>
  <c r="X33" i="6"/>
  <c r="Y33" i="6"/>
  <c r="Z33" i="6"/>
  <c r="AA33" i="6"/>
  <c r="AB33" i="6"/>
  <c r="AC33" i="6"/>
  <c r="AD33" i="6"/>
  <c r="X34" i="6"/>
  <c r="Y34" i="6"/>
  <c r="Z34" i="6"/>
  <c r="AA34" i="6"/>
  <c r="AB34" i="6"/>
  <c r="AC34" i="6"/>
  <c r="AD34" i="6"/>
  <c r="X35" i="6"/>
  <c r="Y35" i="6"/>
  <c r="Z35" i="6"/>
  <c r="AA35" i="6"/>
  <c r="AB35" i="6"/>
  <c r="AC35" i="6"/>
  <c r="AD35" i="6"/>
  <c r="X36" i="6"/>
  <c r="Y36" i="6"/>
  <c r="Z36" i="6"/>
  <c r="AA36" i="6"/>
  <c r="AB36" i="6"/>
  <c r="AC36" i="6"/>
  <c r="AD36" i="6"/>
  <c r="Y21" i="6"/>
  <c r="Z21" i="6"/>
  <c r="AA21" i="6"/>
  <c r="AB21" i="6"/>
  <c r="AC21" i="6"/>
  <c r="AD21" i="6"/>
  <c r="X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21" i="6"/>
  <c r="N10" i="6"/>
  <c r="S10" i="6" s="1"/>
  <c r="T10" i="6" s="1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T18" i="6"/>
  <c r="S18" i="6"/>
  <c r="K18" i="6"/>
  <c r="S17" i="6"/>
  <c r="T17" i="6" s="1"/>
  <c r="K17" i="6"/>
  <c r="S16" i="6"/>
  <c r="T16" i="6" s="1"/>
  <c r="K16" i="6"/>
  <c r="S15" i="6"/>
  <c r="T15" i="6" s="1"/>
  <c r="K15" i="6"/>
  <c r="S14" i="6"/>
  <c r="T14" i="6" s="1"/>
  <c r="K14" i="6"/>
  <c r="S13" i="6"/>
  <c r="T13" i="6" s="1"/>
  <c r="K13" i="6"/>
  <c r="S12" i="6"/>
  <c r="T12" i="6" s="1"/>
  <c r="K12" i="6"/>
  <c r="S11" i="6"/>
  <c r="T11" i="6" s="1"/>
  <c r="K11" i="6"/>
  <c r="K10" i="6"/>
  <c r="S9" i="6"/>
  <c r="T9" i="6" s="1"/>
  <c r="K9" i="6"/>
  <c r="T8" i="6"/>
  <c r="S8" i="6"/>
  <c r="K8" i="6"/>
  <c r="S7" i="6"/>
  <c r="T7" i="6" s="1"/>
  <c r="K7" i="6"/>
  <c r="T6" i="6"/>
  <c r="S6" i="6"/>
  <c r="K6" i="6"/>
  <c r="S5" i="6"/>
  <c r="T5" i="6" s="1"/>
  <c r="K5" i="6"/>
  <c r="S4" i="6"/>
  <c r="T4" i="6" s="1"/>
  <c r="K4" i="6"/>
  <c r="S3" i="6"/>
  <c r="T3" i="6" s="1"/>
  <c r="K3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3" i="5"/>
  <c r="K1" i="15" l="1"/>
  <c r="AM59" i="14"/>
  <c r="S75" i="14"/>
  <c r="AM60" i="14"/>
  <c r="AM74" i="14"/>
  <c r="AM75" i="14"/>
  <c r="AM48" i="14"/>
  <c r="L63" i="14"/>
  <c r="AF63" i="14" s="1"/>
  <c r="AM63" i="14" s="1"/>
  <c r="S63" i="14"/>
  <c r="AM53" i="14"/>
  <c r="AM68" i="14"/>
  <c r="AM37" i="14"/>
  <c r="AM21" i="14"/>
  <c r="AM51" i="14"/>
  <c r="AM36" i="14"/>
  <c r="AM66" i="14"/>
  <c r="AM50" i="14"/>
  <c r="N65" i="14"/>
  <c r="AH65" i="14" s="1"/>
  <c r="AM65" i="14" s="1"/>
  <c r="AM35" i="14"/>
  <c r="S34" i="14"/>
  <c r="N58" i="14"/>
  <c r="AH58" i="14" s="1"/>
  <c r="AM43" i="14"/>
  <c r="AM56" i="14"/>
  <c r="N71" i="14"/>
  <c r="AH71" i="14" s="1"/>
  <c r="AM71" i="14" s="1"/>
  <c r="S41" i="14"/>
  <c r="AM40" i="14"/>
  <c r="N55" i="14"/>
  <c r="AH55" i="14" s="1"/>
  <c r="N70" i="14" s="1"/>
  <c r="AH70" i="14" s="1"/>
  <c r="AM70" i="14" s="1"/>
  <c r="AM55" i="14"/>
  <c r="AM39" i="14"/>
  <c r="AM54" i="14"/>
  <c r="S66" i="14"/>
  <c r="L70" i="14"/>
  <c r="L68" i="14"/>
  <c r="S68" i="14" s="1"/>
  <c r="M69" i="14"/>
  <c r="S74" i="14"/>
  <c r="AM38" i="14"/>
  <c r="S48" i="14"/>
  <c r="S50" i="14"/>
  <c r="S59" i="14"/>
  <c r="N49" i="14"/>
  <c r="O50" i="14"/>
  <c r="N57" i="14"/>
  <c r="AM33" i="14"/>
  <c r="AM41" i="14"/>
  <c r="S51" i="14"/>
  <c r="S53" i="14"/>
  <c r="S54" i="14"/>
  <c r="S56" i="14"/>
  <c r="L51" i="14"/>
  <c r="M52" i="14"/>
  <c r="L59" i="14"/>
  <c r="M60" i="14"/>
  <c r="S60" i="14" s="1"/>
  <c r="S38" i="14"/>
  <c r="S37" i="14"/>
  <c r="AM22" i="14"/>
  <c r="AM26" i="14"/>
  <c r="AM30" i="14"/>
  <c r="L35" i="14"/>
  <c r="S35" i="14" s="1"/>
  <c r="AM23" i="14"/>
  <c r="Q40" i="14"/>
  <c r="P39" i="14"/>
  <c r="S39" i="14" s="1"/>
  <c r="M36" i="14"/>
  <c r="S36" i="14" s="1"/>
  <c r="L43" i="14"/>
  <c r="S43" i="14" s="1"/>
  <c r="M44" i="14"/>
  <c r="S44" i="14" s="1"/>
  <c r="S40" i="14"/>
  <c r="AM18" i="14"/>
  <c r="S33" i="14"/>
  <c r="AE61" i="14"/>
  <c r="K61" i="14"/>
  <c r="S6" i="14"/>
  <c r="T6" i="14" s="1"/>
  <c r="K46" i="14"/>
  <c r="AE31" i="14"/>
  <c r="K31" i="14"/>
  <c r="AE46" i="14"/>
  <c r="AE16" i="14"/>
  <c r="K1" i="13"/>
  <c r="S10" i="13"/>
  <c r="T10" i="13" s="1"/>
  <c r="S11" i="13"/>
  <c r="T11" i="13" s="1"/>
  <c r="AM71" i="10"/>
  <c r="AM70" i="10"/>
  <c r="AM69" i="10"/>
  <c r="AM68" i="10"/>
  <c r="AM67" i="10"/>
  <c r="AM66" i="10"/>
  <c r="AM65" i="10"/>
  <c r="AM64" i="10"/>
  <c r="AM63" i="10"/>
  <c r="AM62" i="10"/>
  <c r="AM61" i="10"/>
  <c r="V42" i="10"/>
  <c r="V56" i="10" s="1"/>
  <c r="V35" i="10"/>
  <c r="V49" i="10" s="1"/>
  <c r="B48" i="10"/>
  <c r="B62" i="10" s="1"/>
  <c r="B52" i="10"/>
  <c r="B66" i="10" s="1"/>
  <c r="B55" i="10"/>
  <c r="B69" i="10" s="1"/>
  <c r="M54" i="10"/>
  <c r="M68" i="10" s="1"/>
  <c r="S68" i="10" s="1"/>
  <c r="C57" i="10"/>
  <c r="C71" i="10" s="1"/>
  <c r="AM60" i="10"/>
  <c r="E54" i="10"/>
  <c r="E68" i="10" s="1"/>
  <c r="AG33" i="10"/>
  <c r="M47" i="10" s="1"/>
  <c r="M61" i="10" s="1"/>
  <c r="M46" i="10"/>
  <c r="M60" i="10" s="1"/>
  <c r="C50" i="10"/>
  <c r="C64" i="10" s="1"/>
  <c r="E47" i="10"/>
  <c r="E61" i="10" s="1"/>
  <c r="AM54" i="10"/>
  <c r="S56" i="10"/>
  <c r="AG56" i="10"/>
  <c r="S51" i="10"/>
  <c r="AF51" i="10"/>
  <c r="S57" i="10"/>
  <c r="AF57" i="10"/>
  <c r="AL50" i="10"/>
  <c r="R64" i="10" s="1"/>
  <c r="L47" i="10"/>
  <c r="AF48" i="10"/>
  <c r="L62" i="10" s="1"/>
  <c r="W40" i="10"/>
  <c r="W54" i="10" s="1"/>
  <c r="C48" i="10"/>
  <c r="C62" i="10" s="1"/>
  <c r="C52" i="10"/>
  <c r="C66" i="10" s="1"/>
  <c r="C55" i="10"/>
  <c r="C69" i="10" s="1"/>
  <c r="B53" i="10"/>
  <c r="B67" i="10" s="1"/>
  <c r="C49" i="10"/>
  <c r="C63" i="10" s="1"/>
  <c r="C53" i="10"/>
  <c r="C67" i="10" s="1"/>
  <c r="C56" i="10"/>
  <c r="C70" i="10" s="1"/>
  <c r="W37" i="10"/>
  <c r="W51" i="10" s="1"/>
  <c r="B50" i="10"/>
  <c r="B64" i="10" s="1"/>
  <c r="B57" i="10"/>
  <c r="B71" i="10" s="1"/>
  <c r="S53" i="10"/>
  <c r="S52" i="10"/>
  <c r="AH52" i="10"/>
  <c r="V33" i="10"/>
  <c r="V47" i="10" s="1"/>
  <c r="B51" i="10"/>
  <c r="B65" i="10" s="1"/>
  <c r="B54" i="10"/>
  <c r="B68" i="10" s="1"/>
  <c r="C47" i="10"/>
  <c r="C61" i="10" s="1"/>
  <c r="AJ53" i="10"/>
  <c r="AM43" i="10"/>
  <c r="AM32" i="10"/>
  <c r="L46" i="10"/>
  <c r="AF46" i="10" s="1"/>
  <c r="AM42" i="10"/>
  <c r="AM40" i="10"/>
  <c r="AM37" i="10"/>
  <c r="AM38" i="10"/>
  <c r="AM27" i="10"/>
  <c r="S41" i="10"/>
  <c r="AM24" i="10"/>
  <c r="M55" i="10"/>
  <c r="AM19" i="10"/>
  <c r="AM39" i="10"/>
  <c r="AM20" i="10"/>
  <c r="S39" i="10"/>
  <c r="S40" i="10"/>
  <c r="S37" i="10"/>
  <c r="S33" i="10"/>
  <c r="S43" i="10"/>
  <c r="S42" i="10"/>
  <c r="S38" i="10"/>
  <c r="M34" i="10"/>
  <c r="AG34" i="10" s="1"/>
  <c r="AM21" i="10"/>
  <c r="AM25" i="10"/>
  <c r="AM23" i="10"/>
  <c r="M35" i="10"/>
  <c r="AM28" i="10"/>
  <c r="AM22" i="10"/>
  <c r="AM26" i="10"/>
  <c r="L36" i="10"/>
  <c r="AM29" i="10"/>
  <c r="AM18" i="10"/>
  <c r="S32" i="10" s="1"/>
  <c r="AE30" i="10"/>
  <c r="AE16" i="10"/>
  <c r="K30" i="10"/>
  <c r="K44" i="10"/>
  <c r="AE58" i="10"/>
  <c r="K58" i="10"/>
  <c r="AE44" i="10"/>
  <c r="AE17" i="8"/>
  <c r="K1" i="8"/>
  <c r="K53" i="8"/>
  <c r="K35" i="8"/>
  <c r="AE53" i="8"/>
  <c r="AE71" i="8"/>
  <c r="AE35" i="8"/>
  <c r="K71" i="8"/>
  <c r="AM45" i="7"/>
  <c r="N60" i="7"/>
  <c r="S49" i="7"/>
  <c r="S45" i="7"/>
  <c r="AF45" i="7"/>
  <c r="L60" i="7" s="1"/>
  <c r="AF60" i="7" s="1"/>
  <c r="AJ54" i="7"/>
  <c r="AM37" i="7"/>
  <c r="N52" i="7"/>
  <c r="S33" i="7"/>
  <c r="AF55" i="7"/>
  <c r="S42" i="7"/>
  <c r="AF42" i="7"/>
  <c r="S36" i="7"/>
  <c r="AG36" i="7"/>
  <c r="M51" i="7" s="1"/>
  <c r="S51" i="7" s="1"/>
  <c r="AM33" i="7"/>
  <c r="AI53" i="7"/>
  <c r="AM53" i="7" s="1"/>
  <c r="S34" i="7"/>
  <c r="AK34" i="7"/>
  <c r="Q49" i="7" s="1"/>
  <c r="AK49" i="7" s="1"/>
  <c r="M44" i="7"/>
  <c r="AG44" i="7" s="1"/>
  <c r="S39" i="7"/>
  <c r="AF39" i="7"/>
  <c r="L51" i="7"/>
  <c r="AF51" i="7" s="1"/>
  <c r="AM51" i="7" s="1"/>
  <c r="AF41" i="7"/>
  <c r="S41" i="7"/>
  <c r="S48" i="7"/>
  <c r="AH48" i="7"/>
  <c r="AM48" i="7" s="1"/>
  <c r="AI40" i="7"/>
  <c r="O55" i="7" s="1"/>
  <c r="AI55" i="7" s="1"/>
  <c r="AM55" i="7" s="1"/>
  <c r="S37" i="7"/>
  <c r="AF37" i="7"/>
  <c r="L52" i="7" s="1"/>
  <c r="AF52" i="7" s="1"/>
  <c r="S43" i="7"/>
  <c r="AF43" i="7"/>
  <c r="AF44" i="7"/>
  <c r="L59" i="7" s="1"/>
  <c r="AF59" i="7" s="1"/>
  <c r="AM35" i="7"/>
  <c r="L50" i="7"/>
  <c r="S35" i="7"/>
  <c r="N53" i="7"/>
  <c r="AH53" i="7" s="1"/>
  <c r="AM18" i="7"/>
  <c r="S38" i="7"/>
  <c r="AM24" i="7"/>
  <c r="N49" i="7"/>
  <c r="AH49" i="7" s="1"/>
  <c r="AM49" i="7" s="1"/>
  <c r="AM38" i="7"/>
  <c r="AM28" i="7"/>
  <c r="AM20" i="7"/>
  <c r="AM19" i="7"/>
  <c r="AM27" i="7"/>
  <c r="AM21" i="7"/>
  <c r="AM30" i="7"/>
  <c r="AM26" i="7"/>
  <c r="AM23" i="7"/>
  <c r="AM25" i="7"/>
  <c r="AM22" i="7"/>
  <c r="K1" i="7"/>
  <c r="AE46" i="7"/>
  <c r="K46" i="7"/>
  <c r="AE31" i="7"/>
  <c r="AE16" i="7"/>
  <c r="K31" i="7"/>
  <c r="K73" i="6"/>
  <c r="S81" i="6"/>
  <c r="AG86" i="6"/>
  <c r="AE73" i="6"/>
  <c r="AM81" i="6"/>
  <c r="AM87" i="6"/>
  <c r="AM83" i="6"/>
  <c r="AM76" i="6"/>
  <c r="AM79" i="6"/>
  <c r="AM85" i="6"/>
  <c r="AM82" i="6"/>
  <c r="AM78" i="6"/>
  <c r="AM80" i="6"/>
  <c r="AM88" i="6"/>
  <c r="AM90" i="6"/>
  <c r="AM89" i="6"/>
  <c r="AF84" i="6"/>
  <c r="AM84" i="6" s="1"/>
  <c r="S83" i="6"/>
  <c r="S88" i="6"/>
  <c r="AM86" i="6"/>
  <c r="S87" i="6"/>
  <c r="AF75" i="6"/>
  <c r="AM75" i="6" s="1"/>
  <c r="S79" i="6"/>
  <c r="S82" i="6"/>
  <c r="S78" i="6"/>
  <c r="S77" i="6"/>
  <c r="AM72" i="6"/>
  <c r="S65" i="6"/>
  <c r="S68" i="6"/>
  <c r="S64" i="6"/>
  <c r="S69" i="6"/>
  <c r="AM66" i="6"/>
  <c r="AM57" i="6"/>
  <c r="S57" i="6"/>
  <c r="AM67" i="6"/>
  <c r="K55" i="6"/>
  <c r="AM62" i="6"/>
  <c r="AM58" i="6"/>
  <c r="AM65" i="6"/>
  <c r="AM68" i="6"/>
  <c r="AM61" i="6"/>
  <c r="AM69" i="6"/>
  <c r="AE55" i="6"/>
  <c r="AM59" i="6"/>
  <c r="AM63" i="6"/>
  <c r="AF64" i="6"/>
  <c r="AM64" i="6" s="1"/>
  <c r="S67" i="6"/>
  <c r="S58" i="6"/>
  <c r="AF70" i="6"/>
  <c r="AM70" i="6" s="1"/>
  <c r="AL71" i="6"/>
  <c r="AM71" i="6" s="1"/>
  <c r="S62" i="6"/>
  <c r="S66" i="6"/>
  <c r="S72" i="6"/>
  <c r="S63" i="6"/>
  <c r="S59" i="6"/>
  <c r="AL60" i="6"/>
  <c r="AM60" i="6" s="1"/>
  <c r="S51" i="6"/>
  <c r="S50" i="6"/>
  <c r="AI53" i="6"/>
  <c r="AM53" i="6" s="1"/>
  <c r="AJ54" i="6"/>
  <c r="S44" i="6"/>
  <c r="AM42" i="6"/>
  <c r="S40" i="6"/>
  <c r="AF40" i="6"/>
  <c r="AM40" i="6" s="1"/>
  <c r="AM21" i="6"/>
  <c r="AM45" i="6"/>
  <c r="AM35" i="6"/>
  <c r="AM31" i="6"/>
  <c r="AM44" i="6"/>
  <c r="AM48" i="6"/>
  <c r="AM49" i="6"/>
  <c r="AM32" i="6"/>
  <c r="AM22" i="6"/>
  <c r="AM50" i="6"/>
  <c r="AM51" i="6"/>
  <c r="AM33" i="6"/>
  <c r="AM26" i="6"/>
  <c r="AM23" i="6"/>
  <c r="AM39" i="6"/>
  <c r="AM52" i="6"/>
  <c r="AM28" i="6"/>
  <c r="AM25" i="6"/>
  <c r="K1" i="6"/>
  <c r="AM41" i="6"/>
  <c r="AM43" i="6"/>
  <c r="AM47" i="6"/>
  <c r="AM54" i="6"/>
  <c r="K37" i="6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S69" i="14" l="1"/>
  <c r="AG69" i="14"/>
  <c r="AM69" i="14" s="1"/>
  <c r="S52" i="14"/>
  <c r="AG52" i="14"/>
  <c r="S65" i="14"/>
  <c r="S49" i="14"/>
  <c r="AH49" i="14"/>
  <c r="S58" i="14"/>
  <c r="AM58" i="14"/>
  <c r="N73" i="14"/>
  <c r="S57" i="14"/>
  <c r="AH57" i="14"/>
  <c r="S71" i="14"/>
  <c r="S70" i="14"/>
  <c r="S55" i="14"/>
  <c r="S54" i="10"/>
  <c r="AM33" i="10"/>
  <c r="AM53" i="10"/>
  <c r="P67" i="10"/>
  <c r="S67" i="10" s="1"/>
  <c r="AM57" i="10"/>
  <c r="L71" i="10"/>
  <c r="S71" i="10" s="1"/>
  <c r="AM52" i="10"/>
  <c r="N66" i="10"/>
  <c r="S66" i="10" s="1"/>
  <c r="AM51" i="10"/>
  <c r="L65" i="10"/>
  <c r="S65" i="10" s="1"/>
  <c r="S46" i="10"/>
  <c r="AM56" i="10"/>
  <c r="M70" i="10"/>
  <c r="S70" i="10" s="1"/>
  <c r="AM41" i="10"/>
  <c r="L60" i="10"/>
  <c r="S60" i="10" s="1"/>
  <c r="AM46" i="10"/>
  <c r="S47" i="10"/>
  <c r="AF47" i="10"/>
  <c r="S55" i="10"/>
  <c r="S35" i="10"/>
  <c r="AG35" i="10"/>
  <c r="S36" i="10"/>
  <c r="AF36" i="10"/>
  <c r="S34" i="10"/>
  <c r="AM39" i="7"/>
  <c r="L54" i="7"/>
  <c r="AM40" i="7"/>
  <c r="AM44" i="7"/>
  <c r="M59" i="7"/>
  <c r="AM34" i="7"/>
  <c r="S44" i="7"/>
  <c r="AM42" i="7"/>
  <c r="L57" i="7"/>
  <c r="S50" i="7"/>
  <c r="AF50" i="7"/>
  <c r="AM50" i="7" s="1"/>
  <c r="S60" i="7"/>
  <c r="AH60" i="7"/>
  <c r="AM60" i="7" s="1"/>
  <c r="AM36" i="7"/>
  <c r="S53" i="7"/>
  <c r="S52" i="7"/>
  <c r="AH52" i="7"/>
  <c r="AM52" i="7" s="1"/>
  <c r="AM43" i="7"/>
  <c r="L58" i="7"/>
  <c r="AM41" i="7"/>
  <c r="L56" i="7"/>
  <c r="S55" i="7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7" i="5"/>
  <c r="AE76" i="5"/>
  <c r="Y76" i="5"/>
  <c r="AE75" i="5"/>
  <c r="Y75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K3" i="5"/>
  <c r="M67" i="14" l="1"/>
  <c r="AM52" i="14"/>
  <c r="N64" i="14"/>
  <c r="AM49" i="14"/>
  <c r="AH73" i="14"/>
  <c r="AM73" i="14" s="1"/>
  <c r="S73" i="14"/>
  <c r="N72" i="14"/>
  <c r="AM57" i="14"/>
  <c r="AM47" i="10"/>
  <c r="L61" i="10"/>
  <c r="S61" i="10" s="1"/>
  <c r="AM55" i="10"/>
  <c r="M69" i="10"/>
  <c r="S69" i="10" s="1"/>
  <c r="AM34" i="10"/>
  <c r="M48" i="10"/>
  <c r="AM36" i="10"/>
  <c r="L50" i="10"/>
  <c r="AM35" i="10"/>
  <c r="AF57" i="7"/>
  <c r="AM57" i="7" s="1"/>
  <c r="S57" i="7"/>
  <c r="S59" i="7"/>
  <c r="AG59" i="7"/>
  <c r="AM59" i="7" s="1"/>
  <c r="AF54" i="7"/>
  <c r="AM54" i="7" s="1"/>
  <c r="S54" i="7"/>
  <c r="S56" i="7"/>
  <c r="AF56" i="7"/>
  <c r="AM56" i="7" s="1"/>
  <c r="S58" i="7"/>
  <c r="AF58" i="7"/>
  <c r="AM58" i="7" s="1"/>
  <c r="AE73" i="5"/>
  <c r="AE55" i="5"/>
  <c r="AE37" i="5"/>
  <c r="K37" i="5"/>
  <c r="AE19" i="5"/>
  <c r="K1" i="5"/>
  <c r="K73" i="5"/>
  <c r="K55" i="5"/>
  <c r="K19" i="6"/>
  <c r="AE19" i="6"/>
  <c r="AE37" i="6"/>
  <c r="AG67" i="14" l="1"/>
  <c r="AM67" i="14" s="1"/>
  <c r="S67" i="14"/>
  <c r="AH64" i="14"/>
  <c r="AM64" i="14" s="1"/>
  <c r="S64" i="14"/>
  <c r="AH72" i="14"/>
  <c r="AM72" i="14" s="1"/>
  <c r="S72" i="14"/>
  <c r="S49" i="10"/>
  <c r="AF50" i="10"/>
  <c r="S50" i="10"/>
  <c r="S48" i="10"/>
  <c r="AM50" i="10" l="1"/>
  <c r="L64" i="10"/>
  <c r="S64" i="10" s="1"/>
  <c r="AM49" i="10"/>
  <c r="M63" i="10"/>
  <c r="S63" i="10" s="1"/>
  <c r="AM48" i="10"/>
  <c r="M62" i="10"/>
  <c r="S62" i="10" s="1"/>
  <c r="F37" i="14"/>
  <c r="Z37" i="14"/>
  <c r="F52" i="14"/>
  <c r="Z52" i="14" s="1"/>
  <c r="F67" i="14" s="1"/>
  <c r="Z67" i="14" s="1"/>
</calcChain>
</file>

<file path=xl/sharedStrings.xml><?xml version="1.0" encoding="utf-8"?>
<sst xmlns="http://schemas.openxmlformats.org/spreadsheetml/2006/main" count="4112" uniqueCount="158">
  <si>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</si>
  <si>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</si>
  <si>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</si>
  <si>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</si>
  <si>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</si>
  <si>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</si>
  <si>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</si>
  <si>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</si>
  <si>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</si>
  <si>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</si>
  <si>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</si>
  <si>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</si>
  <si>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</si>
  <si>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</si>
  <si>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</si>
  <si>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</si>
  <si>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</si>
  <si>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</si>
  <si>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</si>
  <si>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</si>
  <si>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</si>
  <si>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</si>
  <si>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</si>
  <si>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</si>
  <si>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</si>
  <si>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</si>
  <si>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</si>
  <si>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</si>
  <si>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</si>
  <si>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</si>
  <si>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</si>
  <si>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</si>
  <si>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</si>
  <si>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</si>
  <si>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</si>
  <si>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</si>
  <si>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</si>
  <si>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</si>
  <si>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</si>
  <si>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</si>
  <si>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Paso1</t>
  </si>
  <si>
    <t>IMP</t>
  </si>
  <si>
    <t>CAB</t>
  </si>
  <si>
    <t>POT</t>
  </si>
  <si>
    <t>TEC</t>
  </si>
  <si>
    <t>BP</t>
  </si>
  <si>
    <t>CEN</t>
  </si>
  <si>
    <t>INN</t>
  </si>
  <si>
    <t>Paso2</t>
  </si>
  <si>
    <t>Paso3</t>
  </si>
  <si>
    <t>Paso4</t>
  </si>
  <si>
    <t>Paso5</t>
  </si>
  <si>
    <t>Paso6</t>
  </si>
  <si>
    <t>Paso7</t>
  </si>
  <si>
    <t>Paso8</t>
  </si>
  <si>
    <t>Paso9</t>
  </si>
  <si>
    <t>Base de 442 CA Compensado</t>
  </si>
  <si>
    <t>T</t>
  </si>
  <si>
    <t>JUG</t>
  </si>
  <si>
    <t>PAS</t>
  </si>
  <si>
    <t>ANO</t>
  </si>
  <si>
    <t>Jug</t>
  </si>
  <si>
    <t>Inners y Centrales</t>
  </si>
  <si>
    <t>Laterales y Portero</t>
  </si>
  <si>
    <t>Extremos</t>
  </si>
  <si>
    <t>Delanteros</t>
  </si>
  <si>
    <t>PS+BP</t>
  </si>
  <si>
    <t>Temp</t>
  </si>
  <si>
    <t>2M por jugador, sobre 19 años</t>
  </si>
  <si>
    <t>12M</t>
  </si>
  <si>
    <t>12M inversion</t>
  </si>
  <si>
    <t>Sem</t>
  </si>
  <si>
    <t>32+32</t>
  </si>
  <si>
    <t>PASO1</t>
  </si>
  <si>
    <t>PASO2</t>
  </si>
  <si>
    <t>1M por Lateral</t>
  </si>
  <si>
    <t>10M Inversion</t>
  </si>
  <si>
    <t>7M por Portero alrededor 21</t>
  </si>
  <si>
    <t>PASO3</t>
  </si>
  <si>
    <t>3-4M por Extremo de 23-24</t>
  </si>
  <si>
    <t>PASO4</t>
  </si>
  <si>
    <t>3 Delanteros de 26 años</t>
  </si>
  <si>
    <t>6-7M</t>
  </si>
  <si>
    <t>15M</t>
  </si>
  <si>
    <t>#10</t>
  </si>
  <si>
    <t>5 Fichar MonSkill de Pases</t>
  </si>
  <si>
    <t>Lateral 50 Entrenos</t>
  </si>
  <si>
    <t>E. Lateral 50Sem</t>
  </si>
  <si>
    <t>5 Fichas MonoSkill Pases con Algo Def/Jug</t>
  </si>
  <si>
    <t>E. Jugadas 52Sem</t>
  </si>
  <si>
    <t>Fichas Portero</t>
  </si>
  <si>
    <t>Defensa 68 Semanas</t>
  </si>
  <si>
    <t>Equipo Entrenado</t>
  </si>
  <si>
    <t>LATERAL</t>
  </si>
  <si>
    <t>2 EXT y 2 LAT 100% 2/3 y 50% 1/3</t>
  </si>
  <si>
    <t>JUGADAS</t>
  </si>
  <si>
    <t>3 INN y (2EXT 1CEN) 100% 2/3 y 50% 1/3</t>
  </si>
  <si>
    <t>DEFENSA</t>
  </si>
  <si>
    <t>POR, 3 LAT, 2 CEN, 3INN y 2EXT al 50%</t>
  </si>
  <si>
    <t>PASES</t>
  </si>
  <si>
    <t>Todos</t>
  </si>
  <si>
    <t>Comprar Portero y Delanteros</t>
  </si>
  <si>
    <t>Comprar con Anotacion</t>
  </si>
  <si>
    <t>Temp Debil</t>
  </si>
  <si>
    <t>Temp Aceptable</t>
  </si>
  <si>
    <t>Anotacion</t>
  </si>
  <si>
    <t>2EXT 2LAT</t>
  </si>
  <si>
    <t>Lateral</t>
  </si>
  <si>
    <t>Jugadas</t>
  </si>
  <si>
    <t>2EXT 2LAT 2INN</t>
  </si>
  <si>
    <t>Defensa</t>
  </si>
  <si>
    <t>2EXT 2LAT 2INN 3CEN 1POR</t>
  </si>
  <si>
    <t>Pases</t>
  </si>
  <si>
    <t>17 - 17.50</t>
  </si>
  <si>
    <t>50Sem</t>
  </si>
  <si>
    <t>20 - 20.50</t>
  </si>
  <si>
    <t>42 Sem</t>
  </si>
  <si>
    <t>22.60 - 23</t>
  </si>
  <si>
    <t>8 Sem</t>
  </si>
  <si>
    <t>23 - 23.60</t>
  </si>
  <si>
    <t>69 Sem</t>
  </si>
  <si>
    <t>27.40 - 27.120</t>
  </si>
  <si>
    <t>442 CA</t>
  </si>
  <si>
    <t>Entrenar 9 tios a fondo + Portero en Defensa</t>
  </si>
  <si>
    <t>Comprar Delanteros hacia fase final proyecto</t>
  </si>
  <si>
    <t>3 Inn + 2 Ext y 3 CEN a repartir y 2 LAT 50%</t>
  </si>
  <si>
    <t>Todos los anteriores + POR MonoSkill y 2 EXT al 50%</t>
  </si>
  <si>
    <t>2 LAT y 2 EXT 100%</t>
  </si>
  <si>
    <t>2 CEN  50% y 2 DEL al 50%</t>
  </si>
  <si>
    <t>Comprar DAV</t>
  </si>
  <si>
    <t>Comprar INN, EXT, CEN y LAT</t>
  </si>
  <si>
    <t>17.0</t>
  </si>
  <si>
    <t>Entrenar Pases + BP a todos</t>
  </si>
  <si>
    <t>Comprar:</t>
  </si>
  <si>
    <t>2 EXT con 7Anotacion</t>
  </si>
  <si>
    <t>3 INN con 7 Anotacion</t>
  </si>
  <si>
    <t>2 LAT con Lider Bueno</t>
  </si>
  <si>
    <t>3 CEN con BP</t>
  </si>
  <si>
    <t>Entrenar</t>
  </si>
  <si>
    <t>17-18</t>
  </si>
  <si>
    <t>20,7 - 21,7</t>
  </si>
  <si>
    <t>Edad</t>
  </si>
  <si>
    <t>1 POR con POR y BP</t>
  </si>
  <si>
    <t>25-26</t>
  </si>
  <si>
    <t>2 DAV con Ano y Jug</t>
  </si>
  <si>
    <t>27,6-28,6</t>
  </si>
  <si>
    <t>Temporadas</t>
  </si>
  <si>
    <t>Entrenos</t>
  </si>
  <si>
    <t>Nivel Inicial</t>
  </si>
  <si>
    <t>442 CA Bibanda¿?</t>
  </si>
  <si>
    <t>Porteros</t>
  </si>
  <si>
    <t>Por 6 / Def 3</t>
  </si>
  <si>
    <t>Ano 5</t>
  </si>
  <si>
    <t>Def 5</t>
  </si>
  <si>
    <t>Jug 5</t>
  </si>
  <si>
    <t>Lat 5</t>
  </si>
  <si>
    <t>Acep 5</t>
  </si>
  <si>
    <t>BP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</si>
</sst>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C72-B217-47F1-9CDC-B4A96A0E013F}">
  <sheetPr>
    <tabColor theme="9" tint="-0.249977111117893"/>
  </sheetPr>
  <dimension ref="A1:AP90"/>
  <sheetViews>
    <sheetView topLeftCell="A4" zoomScale="110" zoomScaleNormal="110" workbookViewId="0">
      <selection activeCell="D25" sqref="D25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SUM(K3:K18)</f>
        <v>37338.5</v>
      </c>
      <c r="L1" s="1"/>
      <c r="M1" s="1"/>
      <c r="N1" s="1"/>
      <c r="O1" s="1"/>
      <c r="P1" s="1"/>
      <c r="Q1" s="1"/>
      <c r="R1" s="1"/>
      <c r="S1" s="1"/>
      <c r="V1" s="23"/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/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2</v>
      </c>
      <c r="F4" s="10">
        <v>2</v>
      </c>
      <c r="G4" s="9">
        <v>2</v>
      </c>
      <c r="H4" s="10">
        <v>2</v>
      </c>
      <c r="I4" s="9">
        <v>2</v>
      </c>
      <c r="J4" s="10">
        <v>2</v>
      </c>
      <c r="K4" s="7"/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20">
        <f t="shared" ref="S4:S16" si="0">SUM(L4:R4)</f>
        <v>0</v>
      </c>
      <c r="T4" s="17">
        <f t="shared" ref="T4:T18" si="1">S4/16</f>
        <v>0</v>
      </c>
      <c r="AF4" s="1"/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2</v>
      </c>
      <c r="F5" s="10">
        <v>2</v>
      </c>
      <c r="G5" s="9">
        <v>2</v>
      </c>
      <c r="H5" s="10">
        <v>2</v>
      </c>
      <c r="I5" s="9">
        <v>2</v>
      </c>
      <c r="J5" s="10">
        <v>2</v>
      </c>
      <c r="K5" s="7"/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20">
        <f t="shared" si="0"/>
        <v>0</v>
      </c>
      <c r="T5" s="17">
        <f t="shared" si="1"/>
        <v>0</v>
      </c>
      <c r="AF5" s="1"/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8" t="s">
        <v>37</v>
      </c>
      <c r="C6" s="8" t="s">
        <v>41</v>
      </c>
      <c r="D6" s="10">
        <v>0</v>
      </c>
      <c r="E6" s="9">
        <v>2</v>
      </c>
      <c r="F6" s="10">
        <v>2</v>
      </c>
      <c r="G6" s="9">
        <v>2</v>
      </c>
      <c r="H6" s="10">
        <v>2</v>
      </c>
      <c r="I6" s="9">
        <v>2</v>
      </c>
      <c r="J6" s="10">
        <v>2</v>
      </c>
      <c r="K6" s="7"/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0">
        <f t="shared" si="0"/>
        <v>0</v>
      </c>
      <c r="T6" s="17">
        <f t="shared" si="1"/>
        <v>0</v>
      </c>
      <c r="AF6" s="1"/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2</v>
      </c>
      <c r="F7" s="10">
        <v>2</v>
      </c>
      <c r="G7" s="9">
        <v>2</v>
      </c>
      <c r="H7" s="10">
        <v>2</v>
      </c>
      <c r="I7" s="9">
        <v>2</v>
      </c>
      <c r="J7" s="10">
        <v>2</v>
      </c>
      <c r="K7" s="7"/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0">
        <f t="shared" si="0"/>
        <v>0</v>
      </c>
      <c r="T7" s="17">
        <f t="shared" si="1"/>
        <v>0</v>
      </c>
      <c r="AF7" s="1"/>
      <c r="AG7" s="1"/>
      <c r="AH7" s="1"/>
      <c r="AI7" s="1"/>
      <c r="AJ7" s="1"/>
      <c r="AK7" s="1"/>
      <c r="AL7" s="1"/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2</v>
      </c>
      <c r="F8" s="10">
        <v>2</v>
      </c>
      <c r="G8" s="9">
        <v>2</v>
      </c>
      <c r="H8" s="10">
        <v>2</v>
      </c>
      <c r="I8" s="9">
        <v>2</v>
      </c>
      <c r="J8" s="10">
        <v>2</v>
      </c>
      <c r="K8" s="7"/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0">
        <f t="shared" si="0"/>
        <v>0</v>
      </c>
      <c r="T8" s="17">
        <f t="shared" si="1"/>
        <v>0</v>
      </c>
      <c r="AF8" s="1"/>
      <c r="AG8" s="1"/>
      <c r="AH8" s="1"/>
      <c r="AI8" s="1"/>
      <c r="AJ8" s="1"/>
      <c r="AK8" s="1"/>
      <c r="AL8" s="1"/>
    </row>
    <row r="9" spans="1:42" x14ac:dyDescent="0.25">
      <c r="A9" t="s">
        <v>19</v>
      </c>
      <c r="B9" s="18" t="s">
        <v>46</v>
      </c>
      <c r="C9" s="8" t="s">
        <v>41</v>
      </c>
      <c r="D9" s="10">
        <v>0</v>
      </c>
      <c r="E9" s="9">
        <v>2</v>
      </c>
      <c r="F9" s="10">
        <v>2</v>
      </c>
      <c r="G9" s="9">
        <v>2</v>
      </c>
      <c r="H9" s="10">
        <v>2</v>
      </c>
      <c r="I9" s="9">
        <v>2</v>
      </c>
      <c r="J9" s="10">
        <v>2</v>
      </c>
      <c r="K9" s="7"/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0">
        <f t="shared" si="0"/>
        <v>0</v>
      </c>
      <c r="T9" s="17">
        <f t="shared" si="1"/>
        <v>0</v>
      </c>
      <c r="AF9" s="1"/>
      <c r="AG9" s="1"/>
      <c r="AH9" s="1"/>
      <c r="AI9" s="1"/>
      <c r="AJ9" s="1"/>
      <c r="AK9" s="1"/>
      <c r="AL9" s="1"/>
      <c r="AO9" s="17"/>
      <c r="AP9" s="17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2</v>
      </c>
      <c r="F10" s="10">
        <v>2</v>
      </c>
      <c r="G10" s="9">
        <v>2</v>
      </c>
      <c r="H10" s="10">
        <v>2</v>
      </c>
      <c r="I10" s="9">
        <v>2</v>
      </c>
      <c r="J10" s="10">
        <v>2</v>
      </c>
      <c r="K10" s="7"/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0">
        <f t="shared" si="0"/>
        <v>0</v>
      </c>
      <c r="T10" s="17">
        <f t="shared" si="1"/>
        <v>0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2</v>
      </c>
      <c r="F11" s="10">
        <v>2</v>
      </c>
      <c r="G11" s="9">
        <v>2</v>
      </c>
      <c r="H11" s="10">
        <v>2</v>
      </c>
      <c r="I11" s="9">
        <v>2</v>
      </c>
      <c r="J11" s="10">
        <v>2</v>
      </c>
      <c r="K11" s="7"/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0">
        <f t="shared" si="0"/>
        <v>0</v>
      </c>
      <c r="T11" s="17">
        <f t="shared" si="1"/>
        <v>0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8" t="s">
        <v>47</v>
      </c>
      <c r="C12" s="8" t="s">
        <v>39</v>
      </c>
      <c r="D12" s="10">
        <v>0</v>
      </c>
      <c r="E12" s="9">
        <v>2</v>
      </c>
      <c r="F12" s="10">
        <v>2</v>
      </c>
      <c r="G12" s="9">
        <v>2</v>
      </c>
      <c r="H12" s="10">
        <v>2</v>
      </c>
      <c r="I12" s="9">
        <v>2</v>
      </c>
      <c r="J12" s="10">
        <v>2</v>
      </c>
      <c r="K12" s="7"/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0">
        <f t="shared" si="0"/>
        <v>0</v>
      </c>
      <c r="T12" s="17">
        <f t="shared" si="1"/>
        <v>0</v>
      </c>
    </row>
    <row r="13" spans="1:42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0">
        <v>2</v>
      </c>
      <c r="K13" s="7"/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0">
        <f t="shared" si="0"/>
        <v>0</v>
      </c>
      <c r="T13" s="17">
        <f t="shared" si="1"/>
        <v>0</v>
      </c>
    </row>
    <row r="14" spans="1:42" x14ac:dyDescent="0.25">
      <c r="A14" t="s">
        <v>24</v>
      </c>
      <c r="B14" s="18" t="s">
        <v>22</v>
      </c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0">
        <f t="shared" ref="S14:S15" si="2">SUM(L14:R14)</f>
        <v>0</v>
      </c>
      <c r="T14" s="17">
        <f t="shared" si="1"/>
        <v>0</v>
      </c>
    </row>
    <row r="15" spans="1:42" x14ac:dyDescent="0.25">
      <c r="A15" t="s">
        <v>26</v>
      </c>
      <c r="B15" s="18" t="s">
        <v>22</v>
      </c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0">
        <f t="shared" si="2"/>
        <v>0</v>
      </c>
      <c r="T15" s="17">
        <f t="shared" si="1"/>
        <v>0</v>
      </c>
    </row>
    <row r="16" spans="1:42" x14ac:dyDescent="0.25">
      <c r="A16" t="s">
        <v>27</v>
      </c>
      <c r="B16" s="18" t="s">
        <v>25</v>
      </c>
      <c r="C16" s="8" t="s">
        <v>39</v>
      </c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0">
        <f t="shared" si="0"/>
        <v>0</v>
      </c>
      <c r="T16" s="17">
        <f t="shared" si="1"/>
        <v>0</v>
      </c>
    </row>
    <row r="17" spans="1:42" x14ac:dyDescent="0.25">
      <c r="A17" t="s">
        <v>28</v>
      </c>
      <c r="B17" s="18" t="s">
        <v>25</v>
      </c>
      <c r="C17" s="8" t="s">
        <v>39</v>
      </c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0">
        <f t="shared" ref="S17:S18" si="3">SUM(L17:R17)</f>
        <v>0</v>
      </c>
      <c r="T17" s="17">
        <f t="shared" si="1"/>
        <v>0</v>
      </c>
      <c r="U17" s="17"/>
    </row>
    <row r="18" spans="1:42" x14ac:dyDescent="0.25">
      <c r="A18" t="s">
        <v>38</v>
      </c>
      <c r="B18" s="18" t="s">
        <v>25</v>
      </c>
      <c r="C18" s="8" t="s">
        <v>39</v>
      </c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0">
        <f t="shared" si="3"/>
        <v>0</v>
      </c>
      <c r="T18" s="17">
        <f t="shared" si="1"/>
        <v>0</v>
      </c>
    </row>
    <row r="19" spans="1:42" x14ac:dyDescent="0.25">
      <c r="K19" s="14">
        <f>SUM(K21:K35)</f>
        <v>0</v>
      </c>
      <c r="AE19" s="14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3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2">
        <f>SUM(AF21:AL21)</f>
        <v>0</v>
      </c>
    </row>
    <row r="22" spans="1:42" x14ac:dyDescent="0.25">
      <c r="A22" t="s">
        <v>14</v>
      </c>
      <c r="B22" s="13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">
        <v>5.5</v>
      </c>
      <c r="P22" s="1">
        <v>23</v>
      </c>
      <c r="Q22" s="1">
        <v>0</v>
      </c>
      <c r="R22" s="1">
        <v>0</v>
      </c>
      <c r="S22" s="2">
        <f t="shared" ref="S22:S31" si="4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">
        <v>33</v>
      </c>
      <c r="AJ22" s="1">
        <v>23</v>
      </c>
      <c r="AK22" s="1">
        <v>0</v>
      </c>
      <c r="AL22" s="1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3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f>SUM(AF23:AL23)</f>
        <v>0</v>
      </c>
    </row>
    <row r="24" spans="1:42" x14ac:dyDescent="0.25">
      <c r="A24" t="s">
        <v>16</v>
      </c>
      <c r="B24" s="13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2">
        <f>SUM(AF24:AL24)</f>
        <v>0</v>
      </c>
    </row>
    <row r="25" spans="1:42" x14ac:dyDescent="0.25">
      <c r="A25" t="s">
        <v>17</v>
      </c>
      <c r="B25" s="13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2">
        <f t="shared" ref="AM25:AM31" si="6">SUM(AF25:AL25)</f>
        <v>0</v>
      </c>
    </row>
    <row r="26" spans="1:42" x14ac:dyDescent="0.25">
      <c r="A26" t="s">
        <v>18</v>
      </c>
      <c r="B26" s="13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f t="shared" si="6"/>
        <v>0</v>
      </c>
      <c r="AP26" s="16"/>
    </row>
    <row r="27" spans="1:42" x14ac:dyDescent="0.25">
      <c r="A27" t="s">
        <v>19</v>
      </c>
      <c r="B27" s="13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2">
        <f t="shared" si="6"/>
        <v>0</v>
      </c>
    </row>
    <row r="28" spans="1:42" x14ac:dyDescent="0.25">
      <c r="A28" t="s">
        <v>20</v>
      </c>
      <c r="B28" s="13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2">
        <f t="shared" si="6"/>
        <v>0</v>
      </c>
    </row>
    <row r="29" spans="1:42" x14ac:dyDescent="0.25">
      <c r="A29" t="s">
        <v>21</v>
      </c>
      <c r="B29" s="13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f t="shared" si="6"/>
        <v>0</v>
      </c>
    </row>
    <row r="30" spans="1:42" x14ac:dyDescent="0.25">
      <c r="A30" t="s">
        <v>21</v>
      </c>
      <c r="B30" s="13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2">
        <f t="shared" si="6"/>
        <v>0</v>
      </c>
    </row>
    <row r="31" spans="1:42" x14ac:dyDescent="0.25">
      <c r="A31" t="s">
        <v>23</v>
      </c>
      <c r="B31" s="13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5.5</v>
      </c>
      <c r="P31" s="1">
        <v>23</v>
      </c>
      <c r="Q31" s="1">
        <v>16</v>
      </c>
      <c r="R31" s="1">
        <v>0</v>
      </c>
      <c r="S31" s="2">
        <f t="shared" si="4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">
        <v>33</v>
      </c>
      <c r="AJ31" s="1">
        <v>23</v>
      </c>
      <c r="AK31" s="1">
        <v>16</v>
      </c>
      <c r="AL31" s="1">
        <v>0</v>
      </c>
      <c r="AM31" s="2">
        <f t="shared" si="6"/>
        <v>72</v>
      </c>
    </row>
    <row r="32" spans="1:42" x14ac:dyDescent="0.25">
      <c r="A32" t="s">
        <v>24</v>
      </c>
      <c r="B32" s="13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5.5</v>
      </c>
      <c r="P32" s="1">
        <v>23</v>
      </c>
      <c r="Q32" s="1">
        <v>16</v>
      </c>
      <c r="R32" s="1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">
        <v>33</v>
      </c>
      <c r="AJ32" s="1">
        <v>23</v>
      </c>
      <c r="AK32" s="1">
        <v>16</v>
      </c>
      <c r="AL32" s="1">
        <v>0</v>
      </c>
      <c r="AM32" s="2">
        <f>SUM(AF32:AL32)</f>
        <v>72</v>
      </c>
    </row>
    <row r="33" spans="1:42" x14ac:dyDescent="0.25">
      <c r="A33" t="s">
        <v>26</v>
      </c>
      <c r="B33" s="13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5.5</v>
      </c>
      <c r="P33" s="1">
        <v>23</v>
      </c>
      <c r="Q33" s="1">
        <v>16</v>
      </c>
      <c r="R33" s="1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">
        <v>33</v>
      </c>
      <c r="AJ33" s="1">
        <v>23</v>
      </c>
      <c r="AK33" s="1">
        <v>16</v>
      </c>
      <c r="AL33" s="1">
        <v>0</v>
      </c>
      <c r="AM33" s="2">
        <f>SUM(AF33:AL33)</f>
        <v>72</v>
      </c>
    </row>
    <row r="34" spans="1:42" x14ac:dyDescent="0.25">
      <c r="A34" t="s">
        <v>27</v>
      </c>
      <c r="B34" s="13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3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2">
        <f t="shared" si="8"/>
        <v>0</v>
      </c>
    </row>
    <row r="36" spans="1:42" x14ac:dyDescent="0.25">
      <c r="A36" t="s">
        <v>38</v>
      </c>
      <c r="B36" s="13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f t="shared" si="8"/>
        <v>0</v>
      </c>
    </row>
    <row r="37" spans="1:42" x14ac:dyDescent="0.25">
      <c r="K37" s="14">
        <f>SUM(K39:K53)</f>
        <v>34985</v>
      </c>
      <c r="AE37" s="14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3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2">
        <f>SUM(AF39:AL39)</f>
        <v>0</v>
      </c>
    </row>
    <row r="40" spans="1:42" x14ac:dyDescent="0.25">
      <c r="A40" t="s">
        <v>14</v>
      </c>
      <c r="B40" s="13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">
        <v>33</v>
      </c>
      <c r="P40" s="1">
        <v>23</v>
      </c>
      <c r="Q40" s="1">
        <v>0</v>
      </c>
      <c r="R40" s="1">
        <v>0</v>
      </c>
      <c r="S40" s="2">
        <f t="shared" ref="S40" si="9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">
        <v>33</v>
      </c>
      <c r="AJ40" s="1">
        <v>23</v>
      </c>
      <c r="AK40" s="1">
        <v>0</v>
      </c>
      <c r="AL40" s="1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3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">
        <v>5.5</v>
      </c>
      <c r="P41" s="1">
        <v>23</v>
      </c>
      <c r="Q41" s="1">
        <v>0</v>
      </c>
      <c r="R41" s="1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1">
        <v>0</v>
      </c>
      <c r="AG41" s="1">
        <v>56</v>
      </c>
      <c r="AH41" s="1">
        <v>0</v>
      </c>
      <c r="AI41" s="1">
        <v>5.5</v>
      </c>
      <c r="AJ41" s="1">
        <v>23</v>
      </c>
      <c r="AK41" s="1">
        <v>0</v>
      </c>
      <c r="AL41" s="1">
        <v>0</v>
      </c>
      <c r="AM41" s="2">
        <f>SUM(AF41:AL41)</f>
        <v>84.5</v>
      </c>
    </row>
    <row r="42" spans="1:42" x14ac:dyDescent="0.25">
      <c r="A42" t="s">
        <v>16</v>
      </c>
      <c r="B42" s="13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">
        <v>5.5</v>
      </c>
      <c r="P42" s="1">
        <v>23</v>
      </c>
      <c r="Q42" s="1">
        <v>0</v>
      </c>
      <c r="R42" s="1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1">
        <v>0</v>
      </c>
      <c r="AG42" s="1">
        <v>56</v>
      </c>
      <c r="AH42" s="1">
        <v>0</v>
      </c>
      <c r="AI42" s="1">
        <v>5.5</v>
      </c>
      <c r="AJ42" s="1">
        <v>23</v>
      </c>
      <c r="AK42" s="1">
        <v>0</v>
      </c>
      <c r="AL42" s="1">
        <v>0</v>
      </c>
      <c r="AM42" s="2">
        <f>SUM(AF42:AL42)</f>
        <v>84.5</v>
      </c>
    </row>
    <row r="43" spans="1:42" x14ac:dyDescent="0.25">
      <c r="A43" t="s">
        <v>17</v>
      </c>
      <c r="B43" s="13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">
        <v>0</v>
      </c>
      <c r="P43" s="1">
        <v>23</v>
      </c>
      <c r="Q43" s="1">
        <v>0</v>
      </c>
      <c r="R43" s="1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1">
        <v>0</v>
      </c>
      <c r="AG43" s="1">
        <v>56</v>
      </c>
      <c r="AH43" s="1">
        <v>9</v>
      </c>
      <c r="AI43" s="1">
        <v>0</v>
      </c>
      <c r="AJ43" s="1">
        <v>23</v>
      </c>
      <c r="AK43" s="1">
        <v>0</v>
      </c>
      <c r="AL43" s="1">
        <v>0</v>
      </c>
      <c r="AM43" s="2">
        <f t="shared" ref="AM43:AM49" si="13">SUM(AF43:AL43)</f>
        <v>88</v>
      </c>
      <c r="AP43" s="16"/>
    </row>
    <row r="44" spans="1:42" x14ac:dyDescent="0.25">
      <c r="A44" t="s">
        <v>18</v>
      </c>
      <c r="B44" s="13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">
        <v>0</v>
      </c>
      <c r="P44" s="1">
        <v>23</v>
      </c>
      <c r="Q44" s="1">
        <v>0</v>
      </c>
      <c r="R44" s="1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1">
        <v>0</v>
      </c>
      <c r="AG44" s="1">
        <v>56</v>
      </c>
      <c r="AH44" s="1">
        <v>9</v>
      </c>
      <c r="AI44" s="1">
        <v>0</v>
      </c>
      <c r="AJ44" s="1">
        <v>23</v>
      </c>
      <c r="AK44" s="1">
        <v>0</v>
      </c>
      <c r="AL44" s="1">
        <v>0</v>
      </c>
      <c r="AM44" s="2">
        <f t="shared" si="13"/>
        <v>88</v>
      </c>
    </row>
    <row r="45" spans="1:42" x14ac:dyDescent="0.25">
      <c r="A45" t="s">
        <v>19</v>
      </c>
      <c r="B45" s="13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">
        <v>0</v>
      </c>
      <c r="P45" s="1">
        <v>23</v>
      </c>
      <c r="Q45" s="1">
        <v>0</v>
      </c>
      <c r="R45" s="1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1">
        <v>0</v>
      </c>
      <c r="AG45" s="1">
        <v>56</v>
      </c>
      <c r="AH45" s="1">
        <v>9</v>
      </c>
      <c r="AI45" s="1">
        <v>0</v>
      </c>
      <c r="AJ45" s="1">
        <v>23</v>
      </c>
      <c r="AK45" s="1">
        <v>0</v>
      </c>
      <c r="AL45" s="1">
        <v>0</v>
      </c>
      <c r="AM45" s="2">
        <f t="shared" si="13"/>
        <v>88</v>
      </c>
    </row>
    <row r="46" spans="1:42" x14ac:dyDescent="0.25">
      <c r="A46" t="s">
        <v>20</v>
      </c>
      <c r="B46" s="13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">
        <v>0</v>
      </c>
      <c r="P46" s="1">
        <v>23</v>
      </c>
      <c r="Q46" s="1">
        <v>0</v>
      </c>
      <c r="R46" s="1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1">
        <v>0</v>
      </c>
      <c r="AG46" s="1">
        <v>56</v>
      </c>
      <c r="AH46" s="1">
        <v>9</v>
      </c>
      <c r="AI46" s="1">
        <v>0</v>
      </c>
      <c r="AJ46" s="1">
        <v>23</v>
      </c>
      <c r="AK46" s="1">
        <v>0</v>
      </c>
      <c r="AL46" s="1">
        <v>0</v>
      </c>
      <c r="AM46" s="2">
        <f t="shared" si="13"/>
        <v>88</v>
      </c>
    </row>
    <row r="47" spans="1:42" x14ac:dyDescent="0.25">
      <c r="A47" t="s">
        <v>21</v>
      </c>
      <c r="B47" s="13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2">
        <f t="shared" si="13"/>
        <v>0</v>
      </c>
    </row>
    <row r="48" spans="1:42" x14ac:dyDescent="0.25">
      <c r="A48" t="s">
        <v>21</v>
      </c>
      <c r="B48" s="13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2">
        <f t="shared" si="13"/>
        <v>0</v>
      </c>
    </row>
    <row r="49" spans="1:42" x14ac:dyDescent="0.25">
      <c r="A49" t="s">
        <v>23</v>
      </c>
      <c r="B49" s="13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">
        <v>33</v>
      </c>
      <c r="P49" s="1">
        <v>23</v>
      </c>
      <c r="Q49" s="1">
        <v>16</v>
      </c>
      <c r="R49" s="1">
        <v>0</v>
      </c>
      <c r="S49" s="2">
        <f t="shared" si="12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">
        <v>33</v>
      </c>
      <c r="AJ49" s="1">
        <v>23</v>
      </c>
      <c r="AK49" s="1">
        <v>16</v>
      </c>
      <c r="AL49" s="1">
        <v>0</v>
      </c>
      <c r="AM49" s="2">
        <f t="shared" si="13"/>
        <v>98</v>
      </c>
    </row>
    <row r="50" spans="1:42" x14ac:dyDescent="0.25">
      <c r="A50" t="s">
        <v>24</v>
      </c>
      <c r="B50" s="13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">
        <v>33</v>
      </c>
      <c r="P50" s="1">
        <v>23</v>
      </c>
      <c r="Q50" s="1">
        <v>16</v>
      </c>
      <c r="R50" s="1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">
        <v>33</v>
      </c>
      <c r="AJ50" s="1">
        <v>23</v>
      </c>
      <c r="AK50" s="1">
        <v>16</v>
      </c>
      <c r="AL50" s="1">
        <v>0</v>
      </c>
      <c r="AM50" s="2">
        <f>SUM(AF50:AL50)</f>
        <v>98</v>
      </c>
    </row>
    <row r="51" spans="1:42" x14ac:dyDescent="0.25">
      <c r="A51" t="s">
        <v>26</v>
      </c>
      <c r="B51" s="13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">
        <v>33</v>
      </c>
      <c r="P51" s="1">
        <v>23</v>
      </c>
      <c r="Q51" s="1">
        <v>16</v>
      </c>
      <c r="R51" s="1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">
        <v>33</v>
      </c>
      <c r="AJ51" s="1">
        <v>23</v>
      </c>
      <c r="AK51" s="1">
        <v>16</v>
      </c>
      <c r="AL51" s="1">
        <v>0</v>
      </c>
      <c r="AM51" s="2">
        <f>SUM(AF51:AL51)</f>
        <v>98</v>
      </c>
    </row>
    <row r="52" spans="1:42" x14ac:dyDescent="0.25">
      <c r="A52" t="s">
        <v>27</v>
      </c>
      <c r="B52" s="13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3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2">
        <f t="shared" si="15"/>
        <v>0</v>
      </c>
    </row>
    <row r="54" spans="1:42" x14ac:dyDescent="0.25">
      <c r="A54" t="s">
        <v>38</v>
      </c>
      <c r="B54" s="13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2">
        <f t="shared" si="15"/>
        <v>0</v>
      </c>
    </row>
    <row r="55" spans="1:42" x14ac:dyDescent="0.25">
      <c r="K55" s="14">
        <f>SUM(K57:K71)</f>
        <v>155319.63999999998</v>
      </c>
      <c r="AE55" s="14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3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">
        <v>0</v>
      </c>
      <c r="P57" s="1">
        <v>0</v>
      </c>
      <c r="Q57" s="1">
        <v>0</v>
      </c>
      <c r="R57" s="1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">
        <v>0</v>
      </c>
      <c r="AJ57" s="1">
        <v>0</v>
      </c>
      <c r="AK57" s="1">
        <v>0</v>
      </c>
      <c r="AL57" s="1">
        <v>13</v>
      </c>
      <c r="AM57" s="2">
        <f>SUM(AF57:AL57)</f>
        <v>75</v>
      </c>
    </row>
    <row r="58" spans="1:42" x14ac:dyDescent="0.25">
      <c r="A58" t="s">
        <v>14</v>
      </c>
      <c r="B58" s="13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">
        <v>33</v>
      </c>
      <c r="P58" s="1">
        <v>23</v>
      </c>
      <c r="Q58" s="1">
        <v>0</v>
      </c>
      <c r="R58" s="1">
        <v>0</v>
      </c>
      <c r="S58" s="2">
        <f t="shared" ref="S58" si="16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">
        <v>33</v>
      </c>
      <c r="AJ58" s="1">
        <v>23</v>
      </c>
      <c r="AK58" s="1">
        <v>0</v>
      </c>
      <c r="AL58" s="1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3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1">
        <v>0</v>
      </c>
      <c r="M59" s="1">
        <v>56</v>
      </c>
      <c r="N59" s="1">
        <v>0</v>
      </c>
      <c r="O59" s="1">
        <v>5.5</v>
      </c>
      <c r="P59" s="1">
        <v>23</v>
      </c>
      <c r="Q59" s="1">
        <v>0</v>
      </c>
      <c r="R59" s="1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">
        <v>5.5</v>
      </c>
      <c r="AJ59" s="1">
        <v>23</v>
      </c>
      <c r="AK59" s="1">
        <v>0</v>
      </c>
      <c r="AL59" s="1">
        <v>10</v>
      </c>
      <c r="AM59" s="2">
        <f>SUM(AF59:AL59)</f>
        <v>94.5</v>
      </c>
    </row>
    <row r="60" spans="1:42" x14ac:dyDescent="0.25">
      <c r="A60" t="s">
        <v>16</v>
      </c>
      <c r="B60" s="13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1">
        <v>0</v>
      </c>
      <c r="M60" s="1">
        <v>56</v>
      </c>
      <c r="N60" s="1">
        <v>0</v>
      </c>
      <c r="O60" s="1">
        <v>5.5</v>
      </c>
      <c r="P60" s="1">
        <v>23</v>
      </c>
      <c r="Q60" s="1">
        <v>0</v>
      </c>
      <c r="R60" s="1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1">
        <v>0</v>
      </c>
      <c r="AG60" s="1">
        <v>56</v>
      </c>
      <c r="AH60" s="1">
        <v>0</v>
      </c>
      <c r="AI60" s="1">
        <v>5.5</v>
      </c>
      <c r="AJ60" s="1">
        <v>23</v>
      </c>
      <c r="AK60" s="1">
        <v>0</v>
      </c>
      <c r="AL60" s="1">
        <v>10</v>
      </c>
      <c r="AM60" s="2">
        <f>SUM(AF60:AL60)</f>
        <v>94.5</v>
      </c>
    </row>
    <row r="61" spans="1:42" x14ac:dyDescent="0.25">
      <c r="A61" t="s">
        <v>17</v>
      </c>
      <c r="B61" s="13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1">
        <v>0</v>
      </c>
      <c r="M61" s="1">
        <v>56</v>
      </c>
      <c r="N61" s="1">
        <v>9</v>
      </c>
      <c r="O61" s="1">
        <v>0</v>
      </c>
      <c r="P61" s="1">
        <v>23</v>
      </c>
      <c r="Q61" s="1">
        <v>0</v>
      </c>
      <c r="R61" s="1">
        <v>0</v>
      </c>
      <c r="S61" s="2">
        <f t="shared" ref="S61:S67" si="20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1">
        <v>0</v>
      </c>
      <c r="AG61" s="1">
        <v>56</v>
      </c>
      <c r="AH61" s="1">
        <v>9</v>
      </c>
      <c r="AI61" s="1">
        <v>0</v>
      </c>
      <c r="AJ61" s="1">
        <v>23</v>
      </c>
      <c r="AK61" s="1">
        <v>0</v>
      </c>
      <c r="AL61" s="1">
        <v>10</v>
      </c>
      <c r="AM61" s="2">
        <f t="shared" ref="AM61:AM67" si="21">SUM(AF61:AL61)</f>
        <v>98</v>
      </c>
    </row>
    <row r="62" spans="1:42" x14ac:dyDescent="0.25">
      <c r="A62" t="s">
        <v>18</v>
      </c>
      <c r="B62" s="13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1">
        <v>0</v>
      </c>
      <c r="M62" s="1">
        <v>56</v>
      </c>
      <c r="N62" s="1">
        <v>9</v>
      </c>
      <c r="O62" s="1">
        <v>0</v>
      </c>
      <c r="P62" s="1">
        <v>23</v>
      </c>
      <c r="Q62" s="1">
        <v>0</v>
      </c>
      <c r="R62" s="1">
        <v>0</v>
      </c>
      <c r="S62" s="2">
        <f t="shared" si="20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1">
        <v>0</v>
      </c>
      <c r="AG62" s="1">
        <v>56</v>
      </c>
      <c r="AH62" s="1">
        <v>9</v>
      </c>
      <c r="AI62" s="1">
        <v>0</v>
      </c>
      <c r="AJ62" s="1">
        <v>23</v>
      </c>
      <c r="AK62" s="1">
        <v>0</v>
      </c>
      <c r="AL62" s="1">
        <v>10</v>
      </c>
      <c r="AM62" s="2">
        <f t="shared" si="21"/>
        <v>98</v>
      </c>
      <c r="AP62" s="16"/>
    </row>
    <row r="63" spans="1:42" x14ac:dyDescent="0.25">
      <c r="A63" t="s">
        <v>19</v>
      </c>
      <c r="B63" s="13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1">
        <v>0</v>
      </c>
      <c r="M63" s="1">
        <v>56</v>
      </c>
      <c r="N63" s="1">
        <v>9</v>
      </c>
      <c r="O63" s="1">
        <v>0</v>
      </c>
      <c r="P63" s="1">
        <v>23</v>
      </c>
      <c r="Q63" s="1">
        <v>0</v>
      </c>
      <c r="R63" s="1">
        <v>0</v>
      </c>
      <c r="S63" s="2">
        <f t="shared" si="20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1">
        <v>0</v>
      </c>
      <c r="AG63" s="1">
        <v>56</v>
      </c>
      <c r="AH63" s="1">
        <v>9</v>
      </c>
      <c r="AI63" s="1">
        <v>0</v>
      </c>
      <c r="AJ63" s="1">
        <v>23</v>
      </c>
      <c r="AK63" s="1">
        <v>0</v>
      </c>
      <c r="AL63" s="1">
        <v>10</v>
      </c>
      <c r="AM63" s="2">
        <f t="shared" si="21"/>
        <v>98</v>
      </c>
    </row>
    <row r="64" spans="1:42" x14ac:dyDescent="0.25">
      <c r="A64" t="s">
        <v>20</v>
      </c>
      <c r="B64" s="13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1">
        <v>0</v>
      </c>
      <c r="M64" s="1">
        <v>56</v>
      </c>
      <c r="N64" s="1">
        <v>9</v>
      </c>
      <c r="O64" s="1">
        <v>0</v>
      </c>
      <c r="P64" s="1">
        <v>23</v>
      </c>
      <c r="Q64" s="1">
        <v>0</v>
      </c>
      <c r="R64" s="1">
        <v>0</v>
      </c>
      <c r="S64" s="2">
        <f t="shared" si="20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1">
        <v>0</v>
      </c>
      <c r="AG64" s="1">
        <v>56</v>
      </c>
      <c r="AH64" s="1">
        <v>9</v>
      </c>
      <c r="AI64" s="1">
        <v>0</v>
      </c>
      <c r="AJ64" s="1">
        <v>23</v>
      </c>
      <c r="AK64" s="1">
        <v>0</v>
      </c>
      <c r="AL64" s="1">
        <v>10</v>
      </c>
      <c r="AM64" s="2">
        <f t="shared" si="21"/>
        <v>98</v>
      </c>
    </row>
    <row r="65" spans="1:42" x14ac:dyDescent="0.25">
      <c r="A65" t="s">
        <v>21</v>
      </c>
      <c r="B65" s="13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">
        <v>0</v>
      </c>
      <c r="P65" s="1">
        <v>43</v>
      </c>
      <c r="Q65" s="1">
        <v>16</v>
      </c>
      <c r="R65" s="1">
        <v>3</v>
      </c>
      <c r="S65" s="2">
        <f t="shared" si="20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">
        <v>0</v>
      </c>
      <c r="AJ65" s="1">
        <v>43</v>
      </c>
      <c r="AK65" s="1">
        <v>16</v>
      </c>
      <c r="AL65" s="1">
        <v>13</v>
      </c>
      <c r="AM65" s="2">
        <f t="shared" si="21"/>
        <v>176</v>
      </c>
    </row>
    <row r="66" spans="1:42" x14ac:dyDescent="0.25">
      <c r="A66" t="s">
        <v>21</v>
      </c>
      <c r="B66" s="13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">
        <v>0</v>
      </c>
      <c r="P66" s="1">
        <v>43</v>
      </c>
      <c r="Q66" s="1">
        <v>16</v>
      </c>
      <c r="R66" s="1">
        <v>3</v>
      </c>
      <c r="S66" s="2">
        <f t="shared" si="20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">
        <v>0</v>
      </c>
      <c r="AJ66" s="1">
        <v>43</v>
      </c>
      <c r="AK66" s="1">
        <v>16</v>
      </c>
      <c r="AL66" s="1">
        <v>13</v>
      </c>
      <c r="AM66" s="2">
        <f t="shared" si="21"/>
        <v>176</v>
      </c>
    </row>
    <row r="67" spans="1:42" x14ac:dyDescent="0.25">
      <c r="A67" t="s">
        <v>23</v>
      </c>
      <c r="B67" s="13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">
        <v>33</v>
      </c>
      <c r="P67" s="1">
        <v>23</v>
      </c>
      <c r="Q67" s="1">
        <v>16</v>
      </c>
      <c r="R67" s="1">
        <v>0</v>
      </c>
      <c r="S67" s="2">
        <f t="shared" si="20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">
        <v>33</v>
      </c>
      <c r="AJ67" s="1">
        <v>23</v>
      </c>
      <c r="AK67" s="1">
        <v>16</v>
      </c>
      <c r="AL67" s="1">
        <v>10</v>
      </c>
      <c r="AM67" s="2">
        <f t="shared" si="21"/>
        <v>108</v>
      </c>
    </row>
    <row r="68" spans="1:42" x14ac:dyDescent="0.25">
      <c r="A68" t="s">
        <v>24</v>
      </c>
      <c r="B68" s="13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">
        <v>33</v>
      </c>
      <c r="P68" s="1">
        <v>23</v>
      </c>
      <c r="Q68" s="1">
        <v>16</v>
      </c>
      <c r="R68" s="1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">
        <v>33</v>
      </c>
      <c r="AJ68" s="1">
        <v>23</v>
      </c>
      <c r="AK68" s="1">
        <v>16</v>
      </c>
      <c r="AL68" s="1">
        <v>10</v>
      </c>
      <c r="AM68" s="2">
        <f>SUM(AF68:AL68)</f>
        <v>108</v>
      </c>
    </row>
    <row r="69" spans="1:42" x14ac:dyDescent="0.25">
      <c r="A69" t="s">
        <v>26</v>
      </c>
      <c r="B69" s="13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">
        <v>33</v>
      </c>
      <c r="P69" s="1">
        <v>23</v>
      </c>
      <c r="Q69" s="1">
        <v>16</v>
      </c>
      <c r="R69" s="1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">
        <v>33</v>
      </c>
      <c r="AJ69" s="1">
        <v>23</v>
      </c>
      <c r="AK69" s="1">
        <v>16</v>
      </c>
      <c r="AL69" s="1">
        <v>10</v>
      </c>
      <c r="AM69" s="2">
        <f>SUM(AF69:AL69)</f>
        <v>108</v>
      </c>
    </row>
    <row r="70" spans="1:42" x14ac:dyDescent="0.25">
      <c r="A70" t="s">
        <v>27</v>
      </c>
      <c r="B70" s="13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">
        <v>23</v>
      </c>
      <c r="P70" s="1">
        <v>62</v>
      </c>
      <c r="Q70" s="1">
        <v>49</v>
      </c>
      <c r="R70" s="1">
        <v>8</v>
      </c>
      <c r="S70" s="2">
        <f t="shared" ref="S70:S72" si="22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">
        <v>23</v>
      </c>
      <c r="AJ70" s="1">
        <v>62</v>
      </c>
      <c r="AK70" s="1">
        <v>49</v>
      </c>
      <c r="AL70" s="1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3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">
        <v>23</v>
      </c>
      <c r="P71" s="1">
        <v>62</v>
      </c>
      <c r="Q71" s="1">
        <v>49</v>
      </c>
      <c r="R71" s="1">
        <v>8</v>
      </c>
      <c r="S71" s="2">
        <f t="shared" si="22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">
        <v>23</v>
      </c>
      <c r="AJ71" s="1">
        <v>62</v>
      </c>
      <c r="AK71" s="1">
        <v>49</v>
      </c>
      <c r="AL71" s="1">
        <v>18</v>
      </c>
      <c r="AM71" s="2">
        <f t="shared" si="23"/>
        <v>152</v>
      </c>
    </row>
    <row r="72" spans="1:42" x14ac:dyDescent="0.25">
      <c r="A72" t="s">
        <v>38</v>
      </c>
      <c r="B72" s="13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">
        <v>23</v>
      </c>
      <c r="P72" s="1">
        <v>62</v>
      </c>
      <c r="Q72" s="1">
        <v>49</v>
      </c>
      <c r="R72" s="1">
        <v>8</v>
      </c>
      <c r="S72" s="2">
        <f t="shared" si="22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">
        <v>23</v>
      </c>
      <c r="AJ72" s="1">
        <v>62</v>
      </c>
      <c r="AK72" s="1">
        <v>49</v>
      </c>
      <c r="AL72" s="1">
        <v>18</v>
      </c>
      <c r="AM72" s="2">
        <f t="shared" si="23"/>
        <v>152</v>
      </c>
    </row>
    <row r="73" spans="1:42" x14ac:dyDescent="0.25">
      <c r="K73" s="14">
        <f>SUM(K75:K89)</f>
        <v>158873.30499999999</v>
      </c>
      <c r="AE73" s="14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3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">
        <v>0</v>
      </c>
      <c r="P75" s="1">
        <v>0</v>
      </c>
      <c r="Q75" s="1">
        <v>0</v>
      </c>
      <c r="R75" s="1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">
        <v>0</v>
      </c>
      <c r="AJ75" s="1">
        <v>0</v>
      </c>
      <c r="AK75" s="1">
        <v>0</v>
      </c>
      <c r="AL75" s="1">
        <v>13</v>
      </c>
      <c r="AM75" s="2">
        <f>SUM(AF75:AL75)</f>
        <v>75</v>
      </c>
    </row>
    <row r="76" spans="1:42" x14ac:dyDescent="0.25">
      <c r="A76" t="s">
        <v>14</v>
      </c>
      <c r="B76" s="13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">
        <v>33</v>
      </c>
      <c r="P76" s="1">
        <v>23</v>
      </c>
      <c r="Q76" s="1">
        <v>0</v>
      </c>
      <c r="R76" s="1">
        <v>10</v>
      </c>
      <c r="S76" s="2">
        <f t="shared" ref="S76" si="24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">
        <v>33</v>
      </c>
      <c r="AJ76" s="1">
        <v>23</v>
      </c>
      <c r="AK76" s="1">
        <v>0</v>
      </c>
      <c r="AL76" s="1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3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">
        <v>5.5</v>
      </c>
      <c r="P77" s="1">
        <v>23</v>
      </c>
      <c r="Q77" s="1">
        <v>0</v>
      </c>
      <c r="R77" s="1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">
        <v>5.5</v>
      </c>
      <c r="AJ77" s="1">
        <v>23</v>
      </c>
      <c r="AK77" s="1">
        <v>0</v>
      </c>
      <c r="AL77" s="1">
        <v>10</v>
      </c>
      <c r="AM77" s="2">
        <f>SUM(AF77:AL77)</f>
        <v>117.5</v>
      </c>
    </row>
    <row r="78" spans="1:42" x14ac:dyDescent="0.25">
      <c r="A78" t="s">
        <v>16</v>
      </c>
      <c r="B78" s="13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1">
        <v>0</v>
      </c>
      <c r="M78" s="1">
        <v>56</v>
      </c>
      <c r="N78" s="1">
        <v>0</v>
      </c>
      <c r="O78" s="1">
        <v>5.5</v>
      </c>
      <c r="P78" s="1">
        <v>23</v>
      </c>
      <c r="Q78" s="1">
        <v>0</v>
      </c>
      <c r="R78" s="1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1">
        <v>0</v>
      </c>
      <c r="AG78" s="1">
        <v>79</v>
      </c>
      <c r="AH78" s="1">
        <v>0</v>
      </c>
      <c r="AI78" s="1">
        <v>5.5</v>
      </c>
      <c r="AJ78" s="1">
        <v>23</v>
      </c>
      <c r="AK78" s="1">
        <v>0</v>
      </c>
      <c r="AL78" s="1">
        <v>10</v>
      </c>
      <c r="AM78" s="2">
        <f>SUM(AF78:AL78)</f>
        <v>117.5</v>
      </c>
    </row>
    <row r="79" spans="1:42" x14ac:dyDescent="0.25">
      <c r="A79" t="s">
        <v>17</v>
      </c>
      <c r="B79" s="13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1">
        <v>0</v>
      </c>
      <c r="M79" s="1">
        <v>56</v>
      </c>
      <c r="N79" s="1">
        <v>9</v>
      </c>
      <c r="O79" s="1">
        <v>0</v>
      </c>
      <c r="P79" s="1">
        <v>23</v>
      </c>
      <c r="Q79" s="1">
        <v>0</v>
      </c>
      <c r="R79" s="1">
        <v>10</v>
      </c>
      <c r="S79" s="2">
        <f t="shared" ref="S79:S85" si="28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1">
        <v>0</v>
      </c>
      <c r="AG79" s="1">
        <v>79</v>
      </c>
      <c r="AH79" s="1">
        <v>9</v>
      </c>
      <c r="AI79" s="1">
        <v>0</v>
      </c>
      <c r="AJ79" s="1">
        <v>23</v>
      </c>
      <c r="AK79" s="1">
        <v>0</v>
      </c>
      <c r="AL79" s="1">
        <v>10</v>
      </c>
      <c r="AM79" s="2">
        <f t="shared" ref="AM79:AM85" si="29">SUM(AF79:AL79)</f>
        <v>121</v>
      </c>
    </row>
    <row r="80" spans="1:42" x14ac:dyDescent="0.25">
      <c r="A80" t="s">
        <v>18</v>
      </c>
      <c r="B80" s="13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1">
        <v>0</v>
      </c>
      <c r="M80" s="1">
        <v>56</v>
      </c>
      <c r="N80" s="1">
        <v>9</v>
      </c>
      <c r="O80" s="1">
        <v>0</v>
      </c>
      <c r="P80" s="1">
        <v>23</v>
      </c>
      <c r="Q80" s="1">
        <v>0</v>
      </c>
      <c r="R80" s="1">
        <v>10</v>
      </c>
      <c r="S80" s="2">
        <f t="shared" si="28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1">
        <v>0</v>
      </c>
      <c r="AG80" s="1">
        <v>79</v>
      </c>
      <c r="AH80" s="1">
        <v>9</v>
      </c>
      <c r="AI80" s="1">
        <v>0</v>
      </c>
      <c r="AJ80" s="1">
        <v>23</v>
      </c>
      <c r="AK80" s="1">
        <v>0</v>
      </c>
      <c r="AL80" s="1">
        <v>10</v>
      </c>
      <c r="AM80" s="2">
        <f t="shared" si="29"/>
        <v>121</v>
      </c>
      <c r="AP80" s="16"/>
    </row>
    <row r="81" spans="1:39" x14ac:dyDescent="0.25">
      <c r="A81" t="s">
        <v>19</v>
      </c>
      <c r="B81" s="13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1">
        <v>0</v>
      </c>
      <c r="M81" s="1">
        <v>56</v>
      </c>
      <c r="N81" s="1">
        <v>9</v>
      </c>
      <c r="O81" s="1">
        <v>0</v>
      </c>
      <c r="P81" s="1">
        <v>23</v>
      </c>
      <c r="Q81" s="1">
        <v>0</v>
      </c>
      <c r="R81" s="1">
        <v>10</v>
      </c>
      <c r="S81" s="2">
        <f t="shared" si="28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1">
        <v>0</v>
      </c>
      <c r="AG81" s="1">
        <v>79</v>
      </c>
      <c r="AH81" s="1">
        <v>9</v>
      </c>
      <c r="AI81" s="1">
        <v>0</v>
      </c>
      <c r="AJ81" s="1">
        <v>23</v>
      </c>
      <c r="AK81" s="1">
        <v>0</v>
      </c>
      <c r="AL81" s="1">
        <v>10</v>
      </c>
      <c r="AM81" s="2">
        <f t="shared" si="29"/>
        <v>121</v>
      </c>
    </row>
    <row r="82" spans="1:39" x14ac:dyDescent="0.25">
      <c r="A82" t="s">
        <v>20</v>
      </c>
      <c r="B82" s="13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1">
        <v>0</v>
      </c>
      <c r="M82" s="1">
        <v>56</v>
      </c>
      <c r="N82" s="1">
        <v>9</v>
      </c>
      <c r="O82" s="1">
        <v>0</v>
      </c>
      <c r="P82" s="1">
        <v>23</v>
      </c>
      <c r="Q82" s="1">
        <v>0</v>
      </c>
      <c r="R82" s="1">
        <v>10</v>
      </c>
      <c r="S82" s="2">
        <f t="shared" si="28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1">
        <v>0</v>
      </c>
      <c r="AG82" s="1">
        <v>79</v>
      </c>
      <c r="AH82" s="1">
        <v>9</v>
      </c>
      <c r="AI82" s="1">
        <v>0</v>
      </c>
      <c r="AJ82" s="1">
        <v>23</v>
      </c>
      <c r="AK82" s="1">
        <v>0</v>
      </c>
      <c r="AL82" s="1">
        <v>10</v>
      </c>
      <c r="AM82" s="2">
        <f t="shared" si="29"/>
        <v>121</v>
      </c>
    </row>
    <row r="83" spans="1:39" x14ac:dyDescent="0.25">
      <c r="A83" t="s">
        <v>21</v>
      </c>
      <c r="B83" s="13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">
        <v>0</v>
      </c>
      <c r="P83" s="1">
        <v>43</v>
      </c>
      <c r="Q83" s="1">
        <v>16</v>
      </c>
      <c r="R83" s="1">
        <v>13</v>
      </c>
      <c r="S83" s="2">
        <f t="shared" si="28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">
        <v>0</v>
      </c>
      <c r="AJ83" s="1">
        <v>43</v>
      </c>
      <c r="AK83" s="1">
        <v>16</v>
      </c>
      <c r="AL83" s="1">
        <v>13</v>
      </c>
      <c r="AM83" s="2">
        <f t="shared" si="29"/>
        <v>176</v>
      </c>
    </row>
    <row r="84" spans="1:39" x14ac:dyDescent="0.25">
      <c r="A84" t="s">
        <v>21</v>
      </c>
      <c r="B84" s="13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">
        <v>0</v>
      </c>
      <c r="P84" s="1">
        <v>43</v>
      </c>
      <c r="Q84" s="1">
        <v>16</v>
      </c>
      <c r="R84" s="1">
        <v>13</v>
      </c>
      <c r="S84" s="2">
        <f t="shared" si="28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">
        <v>0</v>
      </c>
      <c r="AJ84" s="1">
        <v>43</v>
      </c>
      <c r="AK84" s="1">
        <v>16</v>
      </c>
      <c r="AL84" s="1">
        <v>13</v>
      </c>
      <c r="AM84" s="2">
        <f t="shared" si="29"/>
        <v>176</v>
      </c>
    </row>
    <row r="85" spans="1:39" x14ac:dyDescent="0.25">
      <c r="A85" t="s">
        <v>23</v>
      </c>
      <c r="B85" s="13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">
        <v>33</v>
      </c>
      <c r="P85" s="1">
        <v>23</v>
      </c>
      <c r="Q85" s="1">
        <v>16</v>
      </c>
      <c r="R85" s="1">
        <v>10</v>
      </c>
      <c r="S85" s="2">
        <f t="shared" si="28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">
        <v>33</v>
      </c>
      <c r="AJ85" s="1">
        <v>23</v>
      </c>
      <c r="AK85" s="1">
        <v>16</v>
      </c>
      <c r="AL85" s="1">
        <v>10</v>
      </c>
      <c r="AM85" s="2">
        <f t="shared" si="29"/>
        <v>131</v>
      </c>
    </row>
    <row r="86" spans="1:39" x14ac:dyDescent="0.25">
      <c r="A86" t="s">
        <v>24</v>
      </c>
      <c r="B86" s="13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">
        <v>33</v>
      </c>
      <c r="P86" s="1">
        <v>23</v>
      </c>
      <c r="Q86" s="1">
        <v>16</v>
      </c>
      <c r="R86" s="1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">
        <v>33</v>
      </c>
      <c r="AJ86" s="1">
        <v>23</v>
      </c>
      <c r="AK86" s="1">
        <v>16</v>
      </c>
      <c r="AL86" s="1">
        <v>10</v>
      </c>
      <c r="AM86" s="2">
        <f>SUM(AF86:AL86)</f>
        <v>131</v>
      </c>
    </row>
    <row r="87" spans="1:39" x14ac:dyDescent="0.25">
      <c r="A87" t="s">
        <v>26</v>
      </c>
      <c r="B87" s="13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">
        <v>33</v>
      </c>
      <c r="P87" s="1">
        <v>23</v>
      </c>
      <c r="Q87" s="1">
        <v>16</v>
      </c>
      <c r="R87" s="1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">
        <v>33</v>
      </c>
      <c r="AJ87" s="1">
        <v>23</v>
      </c>
      <c r="AK87" s="1">
        <v>16</v>
      </c>
      <c r="AL87" s="1">
        <v>10</v>
      </c>
      <c r="AM87" s="2">
        <f>SUM(AF87:AL87)</f>
        <v>131</v>
      </c>
    </row>
    <row r="88" spans="1:39" x14ac:dyDescent="0.25">
      <c r="A88" t="s">
        <v>27</v>
      </c>
      <c r="B88" s="13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">
        <v>23</v>
      </c>
      <c r="P88" s="1">
        <v>62</v>
      </c>
      <c r="Q88" s="1">
        <v>49</v>
      </c>
      <c r="R88" s="1">
        <v>18</v>
      </c>
      <c r="S88" s="2">
        <f t="shared" ref="S88:S90" si="30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">
        <v>23</v>
      </c>
      <c r="AJ88" s="1">
        <v>62</v>
      </c>
      <c r="AK88" s="1">
        <v>49</v>
      </c>
      <c r="AL88" s="1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3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">
        <v>23</v>
      </c>
      <c r="P89" s="1">
        <v>62</v>
      </c>
      <c r="Q89" s="1">
        <v>49</v>
      </c>
      <c r="R89" s="1">
        <v>18</v>
      </c>
      <c r="S89" s="2">
        <f t="shared" si="30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">
        <v>23</v>
      </c>
      <c r="AJ89" s="1">
        <v>62</v>
      </c>
      <c r="AK89" s="1">
        <v>49</v>
      </c>
      <c r="AL89" s="1">
        <v>18</v>
      </c>
      <c r="AM89" s="2">
        <f t="shared" si="31"/>
        <v>152</v>
      </c>
    </row>
    <row r="90" spans="1:39" x14ac:dyDescent="0.25">
      <c r="A90" t="s">
        <v>38</v>
      </c>
      <c r="B90" s="13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">
        <v>23</v>
      </c>
      <c r="P90" s="1">
        <v>62</v>
      </c>
      <c r="Q90" s="1">
        <v>49</v>
      </c>
      <c r="R90" s="1">
        <v>18</v>
      </c>
      <c r="S90" s="2">
        <f t="shared" si="30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">
        <v>23</v>
      </c>
      <c r="AJ90" s="1">
        <v>62</v>
      </c>
      <c r="AK90" s="1">
        <v>49</v>
      </c>
      <c r="AL90" s="1">
        <v>18</v>
      </c>
      <c r="AM90" s="2">
        <f t="shared" si="31"/>
        <v>152</v>
      </c>
    </row>
  </sheetData>
  <mergeCells count="1">
    <mergeCell ref="V1:AD1"/>
  </mergeCells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{464E5BBC-A529-4C64-847A-71485913D4EB}</x14:id>
        </ext>
      </extLst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{A3B1588B-80E0-47DE-95E4-06FC1B5D7698}</x14:id>
        </ext>
      </extLst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{A8E686B4-CE0D-4288-AC72-6E3A207DFC1B}</x14:id>
        </ext>
      </extLst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{436BC6A3-28F2-484E-9AD9-424946B9F573}</x14:id>
        </ext>
      </extLst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{607A408D-DE21-4CAD-8757-DF6F137C5BDF}</x14:id>
        </ext>
      </extLst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{F3D9AFF1-717A-4BD3-AEB3-1E378B8A78DF}</x14:id>
        </ext>
      </extLst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{BA072205-E917-4185-8253-4A972DD2A07C}</x14:id>
        </ext>
      </extLst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{4B95B15B-0CA0-4519-AA9E-CF195835BA22}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4E5BBC-A529-4C64-847A-71485913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A3B1588B-80E0-47DE-95E4-06FC1B5D7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A8E686B4-CE0D-4288-AC72-6E3A207DF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436BC6A3-28F2-484E-9AD9-424946B9F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607A408D-DE21-4CAD-8757-DF6F137C5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F3D9AFF1-717A-4BD3-AEB3-1E378B8A7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BA072205-E917-4185-8253-4A972DD2A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4B95B15B-0CA0-4519-AA9E-CF195835B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0EC2-5753-4426-9099-391E40E8F6D5}">
  <sheetPr>
    <tabColor theme="9" tint="-0.249977111117893"/>
  </sheetPr>
  <dimension ref="A1:AP71"/>
  <sheetViews>
    <sheetView zoomScale="110" zoomScaleNormal="110" workbookViewId="0">
      <selection activeCell="M7" sqref="M7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SUM(K3:K15)</f>
        <v>0</v>
      </c>
      <c r="L1" s="1"/>
      <c r="M1" s="1"/>
      <c r="N1" s="1"/>
      <c r="O1" s="1"/>
      <c r="P1" s="1"/>
      <c r="Q1" s="1"/>
      <c r="R1" s="1"/>
      <c r="S1" s="1"/>
      <c r="V1" s="23" t="s">
        <v>56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/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14</v>
      </c>
      <c r="F4" s="10">
        <v>12</v>
      </c>
      <c r="G4" s="9">
        <v>15</v>
      </c>
      <c r="H4" s="10">
        <v>10</v>
      </c>
      <c r="I4" s="9">
        <v>7</v>
      </c>
      <c r="J4" s="10">
        <v>14</v>
      </c>
      <c r="K4" s="7"/>
      <c r="L4" s="1">
        <v>0</v>
      </c>
      <c r="M4" s="1">
        <v>79</v>
      </c>
      <c r="N4" s="1">
        <v>48</v>
      </c>
      <c r="O4" s="1">
        <v>55.5</v>
      </c>
      <c r="P4" s="1">
        <v>29</v>
      </c>
      <c r="Q4" s="1">
        <v>16</v>
      </c>
      <c r="R4" s="1">
        <v>16</v>
      </c>
      <c r="S4" s="20">
        <f t="shared" ref="S4:S13" si="0">SUM(L4:R4)</f>
        <v>243.5</v>
      </c>
      <c r="T4" s="17">
        <f t="shared" ref="T4:T15" si="1">S4/16</f>
        <v>15.21875</v>
      </c>
      <c r="W4" t="s">
        <v>40</v>
      </c>
      <c r="X4" t="s">
        <v>107</v>
      </c>
      <c r="AA4" t="s">
        <v>106</v>
      </c>
      <c r="AG4" t="s">
        <v>113</v>
      </c>
      <c r="AI4" s="1"/>
      <c r="AJ4" s="1" t="s">
        <v>114</v>
      </c>
      <c r="AK4" s="1">
        <f>50/16</f>
        <v>3.125</v>
      </c>
      <c r="AL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14</v>
      </c>
      <c r="F5" s="10">
        <v>12</v>
      </c>
      <c r="G5" s="9">
        <v>15</v>
      </c>
      <c r="H5" s="10">
        <v>10</v>
      </c>
      <c r="I5" s="9">
        <v>7</v>
      </c>
      <c r="J5" s="10">
        <v>14</v>
      </c>
      <c r="K5" s="7"/>
      <c r="L5" s="1">
        <v>0</v>
      </c>
      <c r="M5" s="1">
        <v>79</v>
      </c>
      <c r="N5" s="1">
        <v>48</v>
      </c>
      <c r="O5" s="1">
        <v>55.5</v>
      </c>
      <c r="P5" s="1">
        <v>29</v>
      </c>
      <c r="Q5" s="1">
        <v>16</v>
      </c>
      <c r="R5" s="1">
        <v>16</v>
      </c>
      <c r="S5" s="20">
        <f t="shared" si="0"/>
        <v>243.5</v>
      </c>
      <c r="T5" s="17">
        <f t="shared" si="1"/>
        <v>15.21875</v>
      </c>
      <c r="W5" t="s">
        <v>48</v>
      </c>
      <c r="X5" t="s">
        <v>108</v>
      </c>
      <c r="AA5" t="s">
        <v>109</v>
      </c>
      <c r="AG5" t="s">
        <v>115</v>
      </c>
      <c r="AI5" s="1"/>
      <c r="AJ5" s="1" t="s">
        <v>116</v>
      </c>
      <c r="AK5" s="1">
        <f>42/16</f>
        <v>2.625</v>
      </c>
      <c r="AL5" s="1"/>
    </row>
    <row r="6" spans="1:42" x14ac:dyDescent="0.25">
      <c r="A6" t="s">
        <v>16</v>
      </c>
      <c r="B6" s="18" t="s">
        <v>46</v>
      </c>
      <c r="C6" s="8" t="s">
        <v>41</v>
      </c>
      <c r="D6" s="10">
        <v>0</v>
      </c>
      <c r="E6" s="9">
        <v>14</v>
      </c>
      <c r="F6" s="10">
        <v>10</v>
      </c>
      <c r="G6" s="9">
        <v>2</v>
      </c>
      <c r="H6" s="10">
        <v>12</v>
      </c>
      <c r="I6" s="9">
        <v>2</v>
      </c>
      <c r="J6" s="10">
        <v>19</v>
      </c>
      <c r="K6" s="7"/>
      <c r="L6" s="1">
        <v>0</v>
      </c>
      <c r="M6" s="1">
        <v>79</v>
      </c>
      <c r="N6" s="1">
        <v>33</v>
      </c>
      <c r="O6" s="1">
        <v>0</v>
      </c>
      <c r="P6" s="1">
        <v>43</v>
      </c>
      <c r="Q6" s="1">
        <v>0</v>
      </c>
      <c r="R6" s="1">
        <v>33</v>
      </c>
      <c r="S6" s="20">
        <f t="shared" si="0"/>
        <v>188</v>
      </c>
      <c r="T6" s="17">
        <f t="shared" si="1"/>
        <v>11.75</v>
      </c>
      <c r="W6" t="s">
        <v>50</v>
      </c>
      <c r="X6" t="s">
        <v>105</v>
      </c>
      <c r="AA6" t="s">
        <v>109</v>
      </c>
      <c r="AG6" t="s">
        <v>117</v>
      </c>
      <c r="AI6" s="1"/>
      <c r="AJ6" s="1" t="s">
        <v>118</v>
      </c>
      <c r="AK6" s="1">
        <v>0.5</v>
      </c>
      <c r="AL6" s="1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14</v>
      </c>
      <c r="F7" s="10">
        <v>10</v>
      </c>
      <c r="G7" s="9">
        <v>2</v>
      </c>
      <c r="H7" s="10">
        <v>12</v>
      </c>
      <c r="I7" s="9">
        <v>2</v>
      </c>
      <c r="J7" s="10">
        <v>19</v>
      </c>
      <c r="K7" s="7"/>
      <c r="L7" s="1">
        <v>0</v>
      </c>
      <c r="M7" s="1">
        <v>79</v>
      </c>
      <c r="N7" s="1">
        <v>33</v>
      </c>
      <c r="O7" s="1">
        <v>0</v>
      </c>
      <c r="P7" s="1">
        <v>43</v>
      </c>
      <c r="Q7" s="1">
        <v>0</v>
      </c>
      <c r="R7" s="1">
        <v>33</v>
      </c>
      <c r="S7" s="20">
        <f t="shared" si="0"/>
        <v>188</v>
      </c>
      <c r="T7" s="17">
        <f t="shared" si="1"/>
        <v>11.75</v>
      </c>
      <c r="W7" t="s">
        <v>51</v>
      </c>
      <c r="X7" t="s">
        <v>110</v>
      </c>
      <c r="AA7" t="s">
        <v>111</v>
      </c>
      <c r="AG7" t="s">
        <v>119</v>
      </c>
      <c r="AI7" s="1"/>
      <c r="AJ7" s="1" t="s">
        <v>120</v>
      </c>
      <c r="AK7" s="1">
        <f>69/16</f>
        <v>4.3125</v>
      </c>
      <c r="AL7" s="1"/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14</v>
      </c>
      <c r="F8" s="10">
        <v>10</v>
      </c>
      <c r="G8" s="9">
        <v>2</v>
      </c>
      <c r="H8" s="10">
        <v>12</v>
      </c>
      <c r="I8" s="9">
        <v>2</v>
      </c>
      <c r="J8" s="10">
        <v>19</v>
      </c>
      <c r="K8" s="7"/>
      <c r="L8" s="1">
        <v>0</v>
      </c>
      <c r="M8" s="1">
        <v>79</v>
      </c>
      <c r="N8" s="1">
        <v>33</v>
      </c>
      <c r="O8" s="1">
        <v>0</v>
      </c>
      <c r="P8" s="1">
        <v>43</v>
      </c>
      <c r="Q8" s="1">
        <v>0</v>
      </c>
      <c r="R8" s="1">
        <v>33</v>
      </c>
      <c r="S8" s="20">
        <f t="shared" si="0"/>
        <v>188</v>
      </c>
      <c r="T8" s="17">
        <f t="shared" si="1"/>
        <v>11.75</v>
      </c>
      <c r="W8" t="s">
        <v>52</v>
      </c>
      <c r="X8" t="s">
        <v>112</v>
      </c>
      <c r="AG8" t="s">
        <v>121</v>
      </c>
      <c r="AI8" s="1"/>
      <c r="AJ8" s="1"/>
      <c r="AK8" s="1"/>
      <c r="AL8" s="1"/>
      <c r="AO8" s="17"/>
      <c r="AP8" s="17"/>
    </row>
    <row r="9" spans="1:42" x14ac:dyDescent="0.25">
      <c r="A9" t="s">
        <v>19</v>
      </c>
      <c r="B9" s="18" t="s">
        <v>47</v>
      </c>
      <c r="C9" s="8" t="s">
        <v>39</v>
      </c>
      <c r="D9" s="10">
        <v>0</v>
      </c>
      <c r="E9" s="9">
        <v>14</v>
      </c>
      <c r="F9" s="10">
        <v>14</v>
      </c>
      <c r="G9" s="9">
        <v>2</v>
      </c>
      <c r="H9" s="10">
        <v>10</v>
      </c>
      <c r="I9" s="9">
        <v>7</v>
      </c>
      <c r="J9" s="10">
        <v>14</v>
      </c>
      <c r="K9" s="7"/>
      <c r="L9" s="1">
        <v>0</v>
      </c>
      <c r="M9" s="1">
        <v>79</v>
      </c>
      <c r="N9" s="1">
        <v>68</v>
      </c>
      <c r="O9" s="1">
        <v>0</v>
      </c>
      <c r="P9" s="1">
        <v>29</v>
      </c>
      <c r="Q9" s="1">
        <v>16</v>
      </c>
      <c r="R9" s="1">
        <v>16</v>
      </c>
      <c r="S9" s="20">
        <f t="shared" si="0"/>
        <v>208</v>
      </c>
      <c r="T9" s="17">
        <f t="shared" si="1"/>
        <v>13</v>
      </c>
      <c r="W9" t="s">
        <v>53</v>
      </c>
      <c r="X9" t="s">
        <v>45</v>
      </c>
      <c r="AI9" s="1"/>
      <c r="AJ9" s="1"/>
      <c r="AK9" s="1"/>
      <c r="AL9" s="1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10</v>
      </c>
      <c r="I10" s="9">
        <v>7</v>
      </c>
      <c r="J10" s="10">
        <v>14</v>
      </c>
      <c r="K10" s="7"/>
      <c r="L10" s="1">
        <v>0</v>
      </c>
      <c r="M10" s="1">
        <v>79</v>
      </c>
      <c r="N10" s="1">
        <v>68</v>
      </c>
      <c r="O10" s="1">
        <v>0</v>
      </c>
      <c r="P10" s="1">
        <v>29</v>
      </c>
      <c r="Q10" s="1">
        <v>16</v>
      </c>
      <c r="R10" s="1">
        <v>16</v>
      </c>
      <c r="S10" s="20">
        <f t="shared" si="0"/>
        <v>208</v>
      </c>
      <c r="T10" s="17">
        <f t="shared" si="1"/>
        <v>13</v>
      </c>
      <c r="W10" t="s">
        <v>54</v>
      </c>
      <c r="AI10" s="1"/>
      <c r="AJ10" s="1"/>
      <c r="AK10" s="1"/>
      <c r="AL10" s="1"/>
    </row>
    <row r="11" spans="1:42" x14ac:dyDescent="0.25">
      <c r="A11" t="s">
        <v>21</v>
      </c>
      <c r="B11" s="18" t="s">
        <v>22</v>
      </c>
      <c r="C11" s="8" t="s">
        <v>39</v>
      </c>
      <c r="D11" s="10">
        <v>0</v>
      </c>
      <c r="E11" s="9">
        <v>14</v>
      </c>
      <c r="F11" s="10">
        <v>12</v>
      </c>
      <c r="G11" s="9">
        <v>15</v>
      </c>
      <c r="H11" s="10">
        <v>10</v>
      </c>
      <c r="I11" s="9">
        <v>7</v>
      </c>
      <c r="J11" s="10">
        <v>14</v>
      </c>
      <c r="K11" s="7"/>
      <c r="L11" s="1">
        <v>0</v>
      </c>
      <c r="M11" s="1">
        <v>79</v>
      </c>
      <c r="N11" s="1">
        <v>48</v>
      </c>
      <c r="O11" s="1">
        <v>55.5</v>
      </c>
      <c r="P11" s="1">
        <v>29</v>
      </c>
      <c r="Q11" s="1">
        <v>16</v>
      </c>
      <c r="R11" s="1">
        <v>16</v>
      </c>
      <c r="S11" s="20">
        <f t="shared" si="0"/>
        <v>243.5</v>
      </c>
      <c r="T11" s="17">
        <f t="shared" si="1"/>
        <v>15.21875</v>
      </c>
    </row>
    <row r="12" spans="1:42" x14ac:dyDescent="0.25">
      <c r="A12" t="s">
        <v>84</v>
      </c>
      <c r="B12" s="18" t="s">
        <v>22</v>
      </c>
      <c r="C12" s="8" t="s">
        <v>39</v>
      </c>
      <c r="D12" s="10">
        <v>0</v>
      </c>
      <c r="E12" s="9">
        <v>14</v>
      </c>
      <c r="F12" s="10">
        <v>12</v>
      </c>
      <c r="G12" s="9">
        <v>15</v>
      </c>
      <c r="H12" s="10">
        <v>10</v>
      </c>
      <c r="I12" s="9">
        <v>7</v>
      </c>
      <c r="J12" s="10">
        <v>14</v>
      </c>
      <c r="K12" s="7"/>
      <c r="L12" s="1">
        <v>0</v>
      </c>
      <c r="M12" s="1">
        <v>79</v>
      </c>
      <c r="N12" s="1">
        <v>48</v>
      </c>
      <c r="O12" s="1">
        <v>55.5</v>
      </c>
      <c r="P12" s="1">
        <v>29</v>
      </c>
      <c r="Q12" s="1">
        <v>16</v>
      </c>
      <c r="R12" s="1">
        <v>16</v>
      </c>
      <c r="S12" s="20">
        <f t="shared" ref="S12" si="2">SUM(L12:R12)</f>
        <v>243.5</v>
      </c>
      <c r="T12" s="17">
        <f t="shared" si="1"/>
        <v>15.21875</v>
      </c>
    </row>
    <row r="13" spans="1:42" x14ac:dyDescent="0.25">
      <c r="A13" t="s">
        <v>23</v>
      </c>
      <c r="B13" s="18" t="s">
        <v>25</v>
      </c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1">
        <v>14</v>
      </c>
      <c r="K13" s="7"/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16</v>
      </c>
      <c r="S13" s="20">
        <f t="shared" si="0"/>
        <v>16</v>
      </c>
      <c r="T13" s="17">
        <f t="shared" si="1"/>
        <v>1</v>
      </c>
    </row>
    <row r="14" spans="1:42" x14ac:dyDescent="0.25">
      <c r="A14" t="s">
        <v>24</v>
      </c>
      <c r="B14" s="18" t="s">
        <v>25</v>
      </c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14</v>
      </c>
      <c r="K14" s="7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16</v>
      </c>
      <c r="S14" s="20">
        <f t="shared" ref="S14:S15" si="3">SUM(L14:R14)</f>
        <v>16</v>
      </c>
      <c r="T14" s="17">
        <f t="shared" si="1"/>
        <v>1</v>
      </c>
      <c r="U14" s="17"/>
    </row>
    <row r="15" spans="1:42" x14ac:dyDescent="0.25">
      <c r="A15" t="s">
        <v>26</v>
      </c>
      <c r="B15" s="18" t="s">
        <v>25</v>
      </c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14</v>
      </c>
      <c r="K15" s="7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16</v>
      </c>
      <c r="S15" s="20">
        <f t="shared" si="3"/>
        <v>16</v>
      </c>
      <c r="T15" s="17">
        <f t="shared" si="1"/>
        <v>1</v>
      </c>
    </row>
    <row r="16" spans="1:42" x14ac:dyDescent="0.25">
      <c r="K16" s="14"/>
      <c r="AE16" s="14">
        <f>SUM(AE18:AE29)</f>
        <v>0</v>
      </c>
    </row>
    <row r="17" spans="1:42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</row>
    <row r="18" spans="1:42" x14ac:dyDescent="0.25">
      <c r="A18" t="s">
        <v>12</v>
      </c>
      <c r="B18" s="18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>SUM(L18:R18)</f>
        <v>0</v>
      </c>
      <c r="U18" t="s">
        <v>12</v>
      </c>
      <c r="V18" s="18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/>
      <c r="AF18" s="1">
        <f>L18</f>
        <v>0</v>
      </c>
      <c r="AG18" s="1">
        <f t="shared" ref="AG18:AL18" si="5">M18</f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2">
        <f>SUM(AF18:AL18)</f>
        <v>0</v>
      </c>
    </row>
    <row r="19" spans="1:42" x14ac:dyDescent="0.25">
      <c r="A19" t="s">
        <v>14</v>
      </c>
      <c r="B19" s="18" t="s">
        <v>37</v>
      </c>
      <c r="C19" s="8" t="s">
        <v>41</v>
      </c>
      <c r="D19" s="11">
        <v>0</v>
      </c>
      <c r="E19" s="6">
        <v>7</v>
      </c>
      <c r="F19" s="11">
        <v>2</v>
      </c>
      <c r="G19" s="6">
        <v>5</v>
      </c>
      <c r="H19" s="11">
        <v>4</v>
      </c>
      <c r="I19" s="6">
        <v>5</v>
      </c>
      <c r="J19" s="11">
        <v>2</v>
      </c>
      <c r="K19" s="7"/>
      <c r="L19" s="1">
        <v>0</v>
      </c>
      <c r="M19" s="1">
        <v>18</v>
      </c>
      <c r="N19" s="1">
        <v>0</v>
      </c>
      <c r="O19" s="1">
        <v>5.5</v>
      </c>
      <c r="P19" s="1">
        <v>4</v>
      </c>
      <c r="Q19" s="1">
        <v>8</v>
      </c>
      <c r="R19" s="1">
        <v>0</v>
      </c>
      <c r="S19" s="2">
        <f t="shared" ref="S19:S27" si="6">SUM(L19:R19)</f>
        <v>35.5</v>
      </c>
      <c r="U19" t="s">
        <v>14</v>
      </c>
      <c r="V19" s="18" t="s">
        <v>37</v>
      </c>
      <c r="W19" s="8" t="s">
        <v>41</v>
      </c>
      <c r="X19" s="11">
        <f t="shared" ref="X19:X29" si="7">D19</f>
        <v>0</v>
      </c>
      <c r="Y19" s="11">
        <f t="shared" ref="Y19:Y29" si="8">E19</f>
        <v>7</v>
      </c>
      <c r="Z19" s="11">
        <f t="shared" ref="Z19:Z29" si="9">F19</f>
        <v>2</v>
      </c>
      <c r="AA19" s="11">
        <v>15</v>
      </c>
      <c r="AB19" s="11">
        <f t="shared" ref="AB19:AB29" si="10">H19</f>
        <v>4</v>
      </c>
      <c r="AC19" s="11">
        <f t="shared" ref="AC19:AC29" si="11">I19</f>
        <v>5</v>
      </c>
      <c r="AD19" s="11">
        <f t="shared" ref="AD19:AD29" si="12">J19</f>
        <v>2</v>
      </c>
      <c r="AE19" s="7"/>
      <c r="AF19" s="1">
        <f t="shared" ref="AF19:AF29" si="13">L19</f>
        <v>0</v>
      </c>
      <c r="AG19" s="1">
        <f t="shared" ref="AG19:AG29" si="14">M19</f>
        <v>18</v>
      </c>
      <c r="AH19" s="1">
        <f t="shared" ref="AH19:AH29" si="15">N19</f>
        <v>0</v>
      </c>
      <c r="AI19" s="1">
        <v>55.5</v>
      </c>
      <c r="AJ19" s="1">
        <f t="shared" ref="AJ19:AJ29" si="16">P19</f>
        <v>4</v>
      </c>
      <c r="AK19" s="1">
        <f t="shared" ref="AK19:AK29" si="17">Q19</f>
        <v>8</v>
      </c>
      <c r="AL19" s="1">
        <f t="shared" ref="AL19:AL29" si="18">R19</f>
        <v>0</v>
      </c>
      <c r="AM19" s="2">
        <f t="shared" ref="AM19" si="19">SUM(AF19:AL19)</f>
        <v>85.5</v>
      </c>
    </row>
    <row r="20" spans="1:42" x14ac:dyDescent="0.25">
      <c r="A20" t="s">
        <v>15</v>
      </c>
      <c r="B20" s="18" t="s">
        <v>37</v>
      </c>
      <c r="C20" s="8" t="s">
        <v>41</v>
      </c>
      <c r="D20" s="11">
        <v>0</v>
      </c>
      <c r="E20" s="6">
        <v>7</v>
      </c>
      <c r="F20" s="11">
        <v>2</v>
      </c>
      <c r="G20" s="6">
        <v>5</v>
      </c>
      <c r="H20" s="11">
        <v>4</v>
      </c>
      <c r="I20" s="6">
        <v>5</v>
      </c>
      <c r="J20" s="11">
        <v>2</v>
      </c>
      <c r="K20" s="7"/>
      <c r="L20" s="1">
        <v>0</v>
      </c>
      <c r="M20" s="1">
        <v>18</v>
      </c>
      <c r="N20" s="1">
        <v>0</v>
      </c>
      <c r="O20" s="1">
        <v>5.5</v>
      </c>
      <c r="P20" s="1">
        <v>4</v>
      </c>
      <c r="Q20" s="1">
        <v>8</v>
      </c>
      <c r="R20" s="1">
        <v>0</v>
      </c>
      <c r="S20" s="2">
        <f>SUM(L20:R20)</f>
        <v>35.5</v>
      </c>
      <c r="U20" t="s">
        <v>15</v>
      </c>
      <c r="V20" s="18" t="s">
        <v>37</v>
      </c>
      <c r="W20" s="8" t="s">
        <v>41</v>
      </c>
      <c r="X20" s="11">
        <f t="shared" si="7"/>
        <v>0</v>
      </c>
      <c r="Y20" s="11">
        <f t="shared" si="8"/>
        <v>7</v>
      </c>
      <c r="Z20" s="11">
        <f t="shared" si="9"/>
        <v>2</v>
      </c>
      <c r="AA20" s="11">
        <v>15</v>
      </c>
      <c r="AB20" s="11">
        <f t="shared" si="10"/>
        <v>4</v>
      </c>
      <c r="AC20" s="11">
        <f t="shared" si="11"/>
        <v>5</v>
      </c>
      <c r="AD20" s="11">
        <f t="shared" si="12"/>
        <v>2</v>
      </c>
      <c r="AE20" s="7"/>
      <c r="AF20" s="1">
        <f t="shared" si="13"/>
        <v>0</v>
      </c>
      <c r="AG20" s="1">
        <f t="shared" si="14"/>
        <v>18</v>
      </c>
      <c r="AH20" s="1">
        <f t="shared" si="15"/>
        <v>0</v>
      </c>
      <c r="AI20" s="1">
        <v>55.5</v>
      </c>
      <c r="AJ20" s="1">
        <f t="shared" si="16"/>
        <v>4</v>
      </c>
      <c r="AK20" s="1">
        <f t="shared" si="17"/>
        <v>8</v>
      </c>
      <c r="AL20" s="1">
        <f t="shared" si="18"/>
        <v>0</v>
      </c>
      <c r="AM20" s="2">
        <f>SUM(AF20:AL20)</f>
        <v>85.5</v>
      </c>
    </row>
    <row r="21" spans="1:42" x14ac:dyDescent="0.25">
      <c r="A21" t="s">
        <v>16</v>
      </c>
      <c r="B21" s="18" t="s">
        <v>46</v>
      </c>
      <c r="C21" s="8" t="s">
        <v>41</v>
      </c>
      <c r="D21" s="11">
        <v>0</v>
      </c>
      <c r="E21" s="6">
        <v>2</v>
      </c>
      <c r="F21" s="11">
        <v>2</v>
      </c>
      <c r="G21" s="6">
        <v>2</v>
      </c>
      <c r="H21" s="11">
        <v>2</v>
      </c>
      <c r="I21" s="6">
        <v>2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16</v>
      </c>
      <c r="V21" s="18" t="s">
        <v>46</v>
      </c>
      <c r="W21" s="8" t="s">
        <v>41</v>
      </c>
      <c r="X21" s="11">
        <f t="shared" si="7"/>
        <v>0</v>
      </c>
      <c r="Y21" s="11">
        <f t="shared" si="8"/>
        <v>2</v>
      </c>
      <c r="Z21" s="11">
        <f t="shared" si="9"/>
        <v>2</v>
      </c>
      <c r="AA21" s="11">
        <f t="shared" ref="AA21:AA29" si="20">G21</f>
        <v>2</v>
      </c>
      <c r="AB21" s="11">
        <f t="shared" si="10"/>
        <v>2</v>
      </c>
      <c r="AC21" s="11">
        <f t="shared" si="11"/>
        <v>2</v>
      </c>
      <c r="AD21" s="11">
        <f t="shared" si="12"/>
        <v>2</v>
      </c>
      <c r="AE21" s="7"/>
      <c r="AF21" s="1">
        <f t="shared" si="13"/>
        <v>0</v>
      </c>
      <c r="AG21" s="1">
        <f t="shared" si="14"/>
        <v>0</v>
      </c>
      <c r="AH21" s="1">
        <f t="shared" si="15"/>
        <v>0</v>
      </c>
      <c r="AI21" s="1">
        <v>0</v>
      </c>
      <c r="AJ21" s="1">
        <f t="shared" si="16"/>
        <v>0</v>
      </c>
      <c r="AK21" s="1">
        <f t="shared" si="17"/>
        <v>0</v>
      </c>
      <c r="AL21" s="1">
        <f t="shared" si="18"/>
        <v>0</v>
      </c>
      <c r="AM21" s="2">
        <f>SUM(AF21:AL21)</f>
        <v>0</v>
      </c>
    </row>
    <row r="22" spans="1:42" x14ac:dyDescent="0.25">
      <c r="A22" t="s">
        <v>17</v>
      </c>
      <c r="B22" s="18" t="s">
        <v>46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6"/>
        <v>0</v>
      </c>
      <c r="U22" t="s">
        <v>17</v>
      </c>
      <c r="V22" s="18" t="s">
        <v>46</v>
      </c>
      <c r="W22" s="8" t="s">
        <v>41</v>
      </c>
      <c r="X22" s="11">
        <f t="shared" si="7"/>
        <v>0</v>
      </c>
      <c r="Y22" s="11">
        <f t="shared" si="8"/>
        <v>2</v>
      </c>
      <c r="Z22" s="11">
        <f t="shared" si="9"/>
        <v>2</v>
      </c>
      <c r="AA22" s="11">
        <f t="shared" si="20"/>
        <v>2</v>
      </c>
      <c r="AB22" s="11">
        <f t="shared" si="10"/>
        <v>2</v>
      </c>
      <c r="AC22" s="11">
        <f t="shared" si="11"/>
        <v>2</v>
      </c>
      <c r="AD22" s="11">
        <f t="shared" si="12"/>
        <v>2</v>
      </c>
      <c r="AE22" s="7"/>
      <c r="AF22" s="1">
        <f t="shared" si="13"/>
        <v>0</v>
      </c>
      <c r="AG22" s="1">
        <f t="shared" si="14"/>
        <v>0</v>
      </c>
      <c r="AH22" s="1">
        <f t="shared" si="15"/>
        <v>0</v>
      </c>
      <c r="AI22" s="1">
        <f t="shared" ref="AI22:AI29" si="21">O22</f>
        <v>0</v>
      </c>
      <c r="AJ22" s="1">
        <f t="shared" si="16"/>
        <v>0</v>
      </c>
      <c r="AK22" s="1">
        <f t="shared" si="17"/>
        <v>0</v>
      </c>
      <c r="AL22" s="1">
        <f t="shared" si="18"/>
        <v>0</v>
      </c>
      <c r="AM22" s="2">
        <f t="shared" ref="AM22:AM27" si="22">SUM(AF22:AL22)</f>
        <v>0</v>
      </c>
    </row>
    <row r="23" spans="1:42" x14ac:dyDescent="0.25">
      <c r="A23" t="s">
        <v>18</v>
      </c>
      <c r="B23" s="18" t="s">
        <v>46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6"/>
        <v>0</v>
      </c>
      <c r="U23" t="s">
        <v>18</v>
      </c>
      <c r="V23" s="18" t="s">
        <v>46</v>
      </c>
      <c r="W23" s="8" t="s">
        <v>41</v>
      </c>
      <c r="X23" s="11">
        <f t="shared" si="7"/>
        <v>0</v>
      </c>
      <c r="Y23" s="11">
        <f t="shared" si="8"/>
        <v>2</v>
      </c>
      <c r="Z23" s="11">
        <f t="shared" si="9"/>
        <v>2</v>
      </c>
      <c r="AA23" s="11">
        <f t="shared" si="20"/>
        <v>2</v>
      </c>
      <c r="AB23" s="11">
        <f t="shared" si="10"/>
        <v>2</v>
      </c>
      <c r="AC23" s="11">
        <f t="shared" si="11"/>
        <v>2</v>
      </c>
      <c r="AD23" s="11">
        <f t="shared" si="12"/>
        <v>2</v>
      </c>
      <c r="AE23" s="7"/>
      <c r="AF23" s="1">
        <f t="shared" si="13"/>
        <v>0</v>
      </c>
      <c r="AG23" s="1">
        <f t="shared" si="14"/>
        <v>0</v>
      </c>
      <c r="AH23" s="1">
        <f t="shared" si="15"/>
        <v>0</v>
      </c>
      <c r="AI23" s="1">
        <f t="shared" si="21"/>
        <v>0</v>
      </c>
      <c r="AJ23" s="1">
        <f t="shared" si="16"/>
        <v>0</v>
      </c>
      <c r="AK23" s="1">
        <f t="shared" si="17"/>
        <v>0</v>
      </c>
      <c r="AL23" s="1">
        <f t="shared" si="18"/>
        <v>0</v>
      </c>
      <c r="AM23" s="2">
        <f t="shared" si="22"/>
        <v>0</v>
      </c>
      <c r="AP23" s="16"/>
    </row>
    <row r="24" spans="1:42" x14ac:dyDescent="0.25">
      <c r="A24" t="s">
        <v>19</v>
      </c>
      <c r="B24" s="18" t="s">
        <v>47</v>
      </c>
      <c r="C24" s="8" t="s">
        <v>39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6"/>
        <v>0</v>
      </c>
      <c r="U24" t="s">
        <v>19</v>
      </c>
      <c r="V24" s="18" t="s">
        <v>47</v>
      </c>
      <c r="W24" s="8" t="s">
        <v>39</v>
      </c>
      <c r="X24" s="11">
        <f t="shared" si="7"/>
        <v>0</v>
      </c>
      <c r="Y24" s="11">
        <f t="shared" si="8"/>
        <v>2</v>
      </c>
      <c r="Z24" s="11">
        <f t="shared" si="9"/>
        <v>2</v>
      </c>
      <c r="AA24" s="11">
        <f t="shared" si="20"/>
        <v>2</v>
      </c>
      <c r="AB24" s="11">
        <f t="shared" si="10"/>
        <v>2</v>
      </c>
      <c r="AC24" s="11">
        <f t="shared" si="11"/>
        <v>2</v>
      </c>
      <c r="AD24" s="11">
        <f t="shared" si="12"/>
        <v>2</v>
      </c>
      <c r="AE24" s="7"/>
      <c r="AF24" s="1">
        <f t="shared" si="13"/>
        <v>0</v>
      </c>
      <c r="AG24" s="1">
        <f t="shared" si="14"/>
        <v>0</v>
      </c>
      <c r="AH24" s="1">
        <f t="shared" si="15"/>
        <v>0</v>
      </c>
      <c r="AI24" s="1">
        <f t="shared" si="21"/>
        <v>0</v>
      </c>
      <c r="AJ24" s="1">
        <f t="shared" si="16"/>
        <v>0</v>
      </c>
      <c r="AK24" s="1">
        <f t="shared" si="17"/>
        <v>0</v>
      </c>
      <c r="AL24" s="1">
        <f t="shared" si="18"/>
        <v>0</v>
      </c>
      <c r="AM24" s="2">
        <f t="shared" si="22"/>
        <v>0</v>
      </c>
    </row>
    <row r="25" spans="1:42" x14ac:dyDescent="0.25">
      <c r="A25" t="s">
        <v>20</v>
      </c>
      <c r="B25" s="18" t="s">
        <v>47</v>
      </c>
      <c r="C25" s="8" t="s">
        <v>39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6"/>
        <v>0</v>
      </c>
      <c r="U25" t="s">
        <v>20</v>
      </c>
      <c r="V25" s="18" t="s">
        <v>47</v>
      </c>
      <c r="W25" s="8" t="s">
        <v>39</v>
      </c>
      <c r="X25" s="11">
        <f t="shared" si="7"/>
        <v>0</v>
      </c>
      <c r="Y25" s="11">
        <f t="shared" si="8"/>
        <v>2</v>
      </c>
      <c r="Z25" s="11">
        <f t="shared" si="9"/>
        <v>2</v>
      </c>
      <c r="AA25" s="11">
        <f t="shared" si="20"/>
        <v>2</v>
      </c>
      <c r="AB25" s="11">
        <f t="shared" si="10"/>
        <v>2</v>
      </c>
      <c r="AC25" s="11">
        <f t="shared" si="11"/>
        <v>2</v>
      </c>
      <c r="AD25" s="11">
        <f t="shared" si="12"/>
        <v>2</v>
      </c>
      <c r="AE25" s="7"/>
      <c r="AF25" s="1">
        <f t="shared" si="13"/>
        <v>0</v>
      </c>
      <c r="AG25" s="1">
        <f t="shared" si="14"/>
        <v>0</v>
      </c>
      <c r="AH25" s="1">
        <f t="shared" si="15"/>
        <v>0</v>
      </c>
      <c r="AI25" s="1">
        <f t="shared" si="21"/>
        <v>0</v>
      </c>
      <c r="AJ25" s="1">
        <f t="shared" si="16"/>
        <v>0</v>
      </c>
      <c r="AK25" s="1">
        <f t="shared" si="17"/>
        <v>0</v>
      </c>
      <c r="AL25" s="1">
        <f t="shared" si="18"/>
        <v>0</v>
      </c>
      <c r="AM25" s="2">
        <f t="shared" si="22"/>
        <v>0</v>
      </c>
    </row>
    <row r="26" spans="1:42" x14ac:dyDescent="0.25">
      <c r="A26" t="s">
        <v>84</v>
      </c>
      <c r="B26" s="18" t="s">
        <v>22</v>
      </c>
      <c r="C26" s="8" t="s">
        <v>39</v>
      </c>
      <c r="D26" s="11">
        <v>0</v>
      </c>
      <c r="E26" s="6">
        <v>3</v>
      </c>
      <c r="F26" s="11">
        <v>6</v>
      </c>
      <c r="G26" s="6">
        <v>5</v>
      </c>
      <c r="H26" s="11">
        <v>4</v>
      </c>
      <c r="I26" s="6">
        <v>5</v>
      </c>
      <c r="J26" s="11">
        <v>2</v>
      </c>
      <c r="K26" s="7"/>
      <c r="L26" s="1">
        <v>0</v>
      </c>
      <c r="M26" s="1">
        <v>3</v>
      </c>
      <c r="N26" s="1">
        <v>12</v>
      </c>
      <c r="O26" s="1">
        <v>5.5</v>
      </c>
      <c r="P26" s="1">
        <v>4</v>
      </c>
      <c r="Q26" s="1">
        <v>8</v>
      </c>
      <c r="R26" s="1">
        <v>0</v>
      </c>
      <c r="S26" s="2">
        <f t="shared" si="6"/>
        <v>32.5</v>
      </c>
      <c r="U26" t="s">
        <v>21</v>
      </c>
      <c r="V26" s="18" t="s">
        <v>22</v>
      </c>
      <c r="W26" s="8" t="s">
        <v>39</v>
      </c>
      <c r="X26" s="11">
        <f t="shared" si="7"/>
        <v>0</v>
      </c>
      <c r="Y26" s="11">
        <f t="shared" si="8"/>
        <v>3</v>
      </c>
      <c r="Z26" s="11">
        <f t="shared" si="9"/>
        <v>6</v>
      </c>
      <c r="AA26" s="11">
        <v>15</v>
      </c>
      <c r="AB26" s="11">
        <f t="shared" si="10"/>
        <v>4</v>
      </c>
      <c r="AC26" s="11">
        <f t="shared" si="11"/>
        <v>5</v>
      </c>
      <c r="AD26" s="11">
        <f t="shared" si="12"/>
        <v>2</v>
      </c>
      <c r="AE26" s="7"/>
      <c r="AF26" s="1">
        <f t="shared" si="13"/>
        <v>0</v>
      </c>
      <c r="AG26" s="1">
        <f t="shared" si="14"/>
        <v>3</v>
      </c>
      <c r="AH26" s="1">
        <f t="shared" si="15"/>
        <v>12</v>
      </c>
      <c r="AI26" s="1">
        <v>55.5</v>
      </c>
      <c r="AJ26" s="1">
        <f t="shared" si="16"/>
        <v>4</v>
      </c>
      <c r="AK26" s="1">
        <f t="shared" si="17"/>
        <v>8</v>
      </c>
      <c r="AL26" s="1">
        <f t="shared" si="18"/>
        <v>0</v>
      </c>
      <c r="AM26" s="2">
        <f t="shared" si="22"/>
        <v>82.5</v>
      </c>
    </row>
    <row r="27" spans="1:42" x14ac:dyDescent="0.25">
      <c r="A27" t="s">
        <v>23</v>
      </c>
      <c r="B27" s="18" t="s">
        <v>22</v>
      </c>
      <c r="C27" s="8" t="s">
        <v>39</v>
      </c>
      <c r="D27" s="11">
        <v>0</v>
      </c>
      <c r="E27" s="6">
        <v>3</v>
      </c>
      <c r="F27" s="11">
        <v>6</v>
      </c>
      <c r="G27" s="6">
        <v>5</v>
      </c>
      <c r="H27" s="11">
        <v>4</v>
      </c>
      <c r="I27" s="6">
        <v>5</v>
      </c>
      <c r="J27" s="11">
        <v>2</v>
      </c>
      <c r="K27" s="7"/>
      <c r="L27" s="1">
        <v>0</v>
      </c>
      <c r="M27" s="1">
        <v>3</v>
      </c>
      <c r="N27" s="1">
        <v>12</v>
      </c>
      <c r="O27" s="1">
        <v>5.5</v>
      </c>
      <c r="P27" s="1">
        <v>4</v>
      </c>
      <c r="Q27" s="1">
        <v>8</v>
      </c>
      <c r="R27" s="1">
        <v>0</v>
      </c>
      <c r="S27" s="2">
        <f t="shared" si="6"/>
        <v>32.5</v>
      </c>
      <c r="U27" t="s">
        <v>23</v>
      </c>
      <c r="V27" s="18" t="s">
        <v>22</v>
      </c>
      <c r="W27" s="8" t="s">
        <v>39</v>
      </c>
      <c r="X27" s="11">
        <f t="shared" si="7"/>
        <v>0</v>
      </c>
      <c r="Y27" s="11">
        <f t="shared" si="8"/>
        <v>3</v>
      </c>
      <c r="Z27" s="11">
        <f t="shared" si="9"/>
        <v>6</v>
      </c>
      <c r="AA27" s="11">
        <v>15</v>
      </c>
      <c r="AB27" s="11">
        <f t="shared" si="10"/>
        <v>4</v>
      </c>
      <c r="AC27" s="11">
        <f t="shared" si="11"/>
        <v>5</v>
      </c>
      <c r="AD27" s="11">
        <f t="shared" si="12"/>
        <v>2</v>
      </c>
      <c r="AE27" s="7"/>
      <c r="AF27" s="1">
        <f t="shared" si="13"/>
        <v>0</v>
      </c>
      <c r="AG27" s="1">
        <f t="shared" si="14"/>
        <v>3</v>
      </c>
      <c r="AH27" s="1">
        <f t="shared" si="15"/>
        <v>12</v>
      </c>
      <c r="AI27" s="1">
        <v>55.5</v>
      </c>
      <c r="AJ27" s="1">
        <f t="shared" si="16"/>
        <v>4</v>
      </c>
      <c r="AK27" s="1">
        <f t="shared" si="17"/>
        <v>8</v>
      </c>
      <c r="AL27" s="1">
        <f t="shared" si="18"/>
        <v>0</v>
      </c>
      <c r="AM27" s="2">
        <f t="shared" si="22"/>
        <v>82.5</v>
      </c>
    </row>
    <row r="28" spans="1:42" x14ac:dyDescent="0.25">
      <c r="A28" t="s">
        <v>24</v>
      </c>
      <c r="B28" s="18" t="s">
        <v>25</v>
      </c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>SUM(L28:R28)</f>
        <v>0</v>
      </c>
      <c r="U28" t="s">
        <v>24</v>
      </c>
      <c r="V28" s="18" t="s">
        <v>25</v>
      </c>
      <c r="W28" s="8" t="s">
        <v>39</v>
      </c>
      <c r="X28" s="11">
        <f t="shared" si="7"/>
        <v>0</v>
      </c>
      <c r="Y28" s="11">
        <f t="shared" si="8"/>
        <v>2</v>
      </c>
      <c r="Z28" s="11">
        <f t="shared" si="9"/>
        <v>2</v>
      </c>
      <c r="AA28" s="11">
        <f t="shared" si="20"/>
        <v>2</v>
      </c>
      <c r="AB28" s="11">
        <f t="shared" si="10"/>
        <v>2</v>
      </c>
      <c r="AC28" s="11">
        <f t="shared" si="11"/>
        <v>2</v>
      </c>
      <c r="AD28" s="11">
        <f t="shared" si="12"/>
        <v>2</v>
      </c>
      <c r="AE28" s="7"/>
      <c r="AF28" s="1">
        <f t="shared" si="13"/>
        <v>0</v>
      </c>
      <c r="AG28" s="1">
        <f t="shared" si="14"/>
        <v>0</v>
      </c>
      <c r="AH28" s="1">
        <f t="shared" si="15"/>
        <v>0</v>
      </c>
      <c r="AI28" s="1">
        <f t="shared" si="21"/>
        <v>0</v>
      </c>
      <c r="AJ28" s="1">
        <f t="shared" si="16"/>
        <v>0</v>
      </c>
      <c r="AK28" s="1">
        <f t="shared" si="17"/>
        <v>0</v>
      </c>
      <c r="AL28" s="1">
        <f t="shared" si="18"/>
        <v>0</v>
      </c>
      <c r="AM28" s="2">
        <f>SUM(AF28:AL28)</f>
        <v>0</v>
      </c>
    </row>
    <row r="29" spans="1:42" x14ac:dyDescent="0.25">
      <c r="A29" t="s">
        <v>26</v>
      </c>
      <c r="B29" s="18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>SUM(L29:R29)</f>
        <v>0</v>
      </c>
      <c r="U29" t="s">
        <v>26</v>
      </c>
      <c r="V29" s="18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si="9"/>
        <v>2</v>
      </c>
      <c r="AA29" s="11">
        <f t="shared" si="20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/>
      <c r="AF29" s="1">
        <f t="shared" si="13"/>
        <v>0</v>
      </c>
      <c r="AG29" s="1">
        <f t="shared" si="14"/>
        <v>0</v>
      </c>
      <c r="AH29" s="1">
        <f t="shared" si="15"/>
        <v>0</v>
      </c>
      <c r="AI29" s="1">
        <f t="shared" si="21"/>
        <v>0</v>
      </c>
      <c r="AJ29" s="1">
        <f t="shared" si="16"/>
        <v>0</v>
      </c>
      <c r="AK29" s="1">
        <f t="shared" si="17"/>
        <v>0</v>
      </c>
      <c r="AL29" s="1">
        <f t="shared" si="18"/>
        <v>0</v>
      </c>
      <c r="AM29" s="2">
        <f>SUM(AF29:AL29)</f>
        <v>0</v>
      </c>
    </row>
    <row r="30" spans="1:42" x14ac:dyDescent="0.25">
      <c r="K30" s="14">
        <f>SUM(K32:K43)</f>
        <v>0</v>
      </c>
      <c r="AE30" s="14">
        <f>SUM(AE32:AE43)</f>
        <v>0</v>
      </c>
    </row>
    <row r="31" spans="1:42" x14ac:dyDescent="0.25">
      <c r="A31" s="3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  <c r="K31" s="3" t="s">
        <v>11</v>
      </c>
      <c r="L31" s="3" t="s">
        <v>29</v>
      </c>
      <c r="M31" s="3" t="s">
        <v>30</v>
      </c>
      <c r="N31" s="3" t="s">
        <v>31</v>
      </c>
      <c r="O31" s="3" t="s">
        <v>32</v>
      </c>
      <c r="P31" s="3" t="s">
        <v>33</v>
      </c>
      <c r="Q31" s="3" t="s">
        <v>34</v>
      </c>
      <c r="R31" s="3" t="s">
        <v>35</v>
      </c>
      <c r="S31" s="3" t="s">
        <v>36</v>
      </c>
      <c r="U31" s="3" t="s">
        <v>1</v>
      </c>
      <c r="V31" s="3" t="s">
        <v>2</v>
      </c>
      <c r="W31" s="3" t="s">
        <v>3</v>
      </c>
      <c r="X31" s="3" t="s">
        <v>4</v>
      </c>
      <c r="Y31" s="3" t="s">
        <v>5</v>
      </c>
      <c r="Z31" s="3" t="s">
        <v>6</v>
      </c>
      <c r="AA31" s="3" t="s">
        <v>7</v>
      </c>
      <c r="AB31" s="3" t="s">
        <v>8</v>
      </c>
      <c r="AC31" s="3" t="s">
        <v>9</v>
      </c>
      <c r="AD31" s="3" t="s">
        <v>10</v>
      </c>
      <c r="AE31" s="3" t="s">
        <v>11</v>
      </c>
      <c r="AF31" s="3" t="s">
        <v>29</v>
      </c>
      <c r="AG31" s="3" t="s">
        <v>30</v>
      </c>
      <c r="AH31" s="3" t="s">
        <v>31</v>
      </c>
      <c r="AI31" s="3" t="s">
        <v>32</v>
      </c>
      <c r="AJ31" s="3" t="s">
        <v>33</v>
      </c>
      <c r="AK31" s="3" t="s">
        <v>34</v>
      </c>
      <c r="AL31" s="3" t="s">
        <v>35</v>
      </c>
      <c r="AM31" s="3" t="s">
        <v>36</v>
      </c>
    </row>
    <row r="32" spans="1:42" x14ac:dyDescent="0.25">
      <c r="A32" t="s">
        <v>12</v>
      </c>
      <c r="B32" s="13" t="str">
        <f t="shared" ref="B32:B43" si="23">B18</f>
        <v>POR</v>
      </c>
      <c r="C32" s="5"/>
      <c r="D32" s="11">
        <f t="shared" ref="D32:J37" si="24">X18</f>
        <v>2</v>
      </c>
      <c r="E32" s="11">
        <f t="shared" si="24"/>
        <v>2</v>
      </c>
      <c r="F32" s="11">
        <f t="shared" si="24"/>
        <v>0</v>
      </c>
      <c r="G32" s="11">
        <f t="shared" si="24"/>
        <v>0</v>
      </c>
      <c r="H32" s="11">
        <f t="shared" si="24"/>
        <v>0</v>
      </c>
      <c r="I32" s="11">
        <f t="shared" si="24"/>
        <v>0</v>
      </c>
      <c r="J32" s="11">
        <f t="shared" si="24"/>
        <v>2</v>
      </c>
      <c r="K32" s="7"/>
      <c r="L32" s="1">
        <f t="shared" ref="L32:S32" si="25">AF18</f>
        <v>0</v>
      </c>
      <c r="M32" s="1">
        <f t="shared" si="25"/>
        <v>0</v>
      </c>
      <c r="N32" s="1">
        <f t="shared" si="25"/>
        <v>0</v>
      </c>
      <c r="O32" s="1">
        <f t="shared" si="25"/>
        <v>0</v>
      </c>
      <c r="P32" s="1">
        <f t="shared" si="25"/>
        <v>0</v>
      </c>
      <c r="Q32" s="1">
        <f t="shared" si="25"/>
        <v>0</v>
      </c>
      <c r="R32" s="1">
        <f t="shared" si="25"/>
        <v>0</v>
      </c>
      <c r="S32" s="1">
        <f t="shared" si="25"/>
        <v>0</v>
      </c>
      <c r="U32" t="s">
        <v>12</v>
      </c>
      <c r="V32" s="4" t="s">
        <v>13</v>
      </c>
      <c r="W32" s="5"/>
      <c r="X32" s="11">
        <f>D32</f>
        <v>2</v>
      </c>
      <c r="Y32" s="11">
        <f t="shared" ref="Y32:AD32" si="26">E32</f>
        <v>2</v>
      </c>
      <c r="Z32" s="11">
        <f t="shared" si="26"/>
        <v>0</v>
      </c>
      <c r="AA32" s="11">
        <f t="shared" si="26"/>
        <v>0</v>
      </c>
      <c r="AB32" s="11">
        <f t="shared" si="26"/>
        <v>0</v>
      </c>
      <c r="AC32" s="11">
        <f t="shared" si="26"/>
        <v>0</v>
      </c>
      <c r="AD32" s="11">
        <f t="shared" si="26"/>
        <v>2</v>
      </c>
      <c r="AE32" s="7"/>
      <c r="AF32" s="1">
        <f>L32</f>
        <v>0</v>
      </c>
      <c r="AG32" s="1">
        <f t="shared" ref="AG32:AL32" si="27">M32</f>
        <v>0</v>
      </c>
      <c r="AH32" s="1">
        <f t="shared" si="27"/>
        <v>0</v>
      </c>
      <c r="AI32" s="1">
        <f t="shared" si="27"/>
        <v>0</v>
      </c>
      <c r="AJ32" s="1">
        <f t="shared" si="27"/>
        <v>0</v>
      </c>
      <c r="AK32" s="1">
        <f t="shared" si="27"/>
        <v>0</v>
      </c>
      <c r="AL32" s="1">
        <f t="shared" si="27"/>
        <v>0</v>
      </c>
      <c r="AM32" s="2">
        <f>SUM(AF32:AL32)</f>
        <v>0</v>
      </c>
    </row>
    <row r="33" spans="1:42" x14ac:dyDescent="0.25">
      <c r="A33" t="s">
        <v>14</v>
      </c>
      <c r="B33" s="13" t="str">
        <f t="shared" si="23"/>
        <v>LAT</v>
      </c>
      <c r="C33" s="8" t="str">
        <f t="shared" ref="C33:C43" si="28">C19</f>
        <v>IMP</v>
      </c>
      <c r="D33" s="11">
        <f t="shared" si="24"/>
        <v>0</v>
      </c>
      <c r="E33" s="11">
        <f t="shared" si="24"/>
        <v>7</v>
      </c>
      <c r="F33" s="11">
        <f t="shared" si="24"/>
        <v>2</v>
      </c>
      <c r="G33" s="11">
        <f t="shared" si="24"/>
        <v>15</v>
      </c>
      <c r="H33" s="11">
        <f t="shared" si="24"/>
        <v>4</v>
      </c>
      <c r="I33" s="11">
        <f t="shared" si="24"/>
        <v>5</v>
      </c>
      <c r="J33" s="11">
        <f t="shared" si="24"/>
        <v>2</v>
      </c>
      <c r="K33" s="7"/>
      <c r="L33" s="1">
        <f t="shared" ref="L33:R37" si="29">AF19</f>
        <v>0</v>
      </c>
      <c r="M33" s="1">
        <f t="shared" si="29"/>
        <v>18</v>
      </c>
      <c r="N33" s="1">
        <f t="shared" si="29"/>
        <v>0</v>
      </c>
      <c r="O33" s="1">
        <f t="shared" si="29"/>
        <v>55.5</v>
      </c>
      <c r="P33" s="1">
        <f t="shared" si="29"/>
        <v>4</v>
      </c>
      <c r="Q33" s="1">
        <f t="shared" si="29"/>
        <v>8</v>
      </c>
      <c r="R33" s="1">
        <f t="shared" si="29"/>
        <v>0</v>
      </c>
      <c r="S33" s="2">
        <f t="shared" ref="S33" si="30">SUM(L33:R33)</f>
        <v>85.5</v>
      </c>
      <c r="U33" t="s">
        <v>14</v>
      </c>
      <c r="V33" s="4" t="str">
        <f>B33</f>
        <v>LAT</v>
      </c>
      <c r="W33" s="8" t="str">
        <f>C33</f>
        <v>IMP</v>
      </c>
      <c r="X33" s="11">
        <f t="shared" ref="X33:X43" si="31">D33</f>
        <v>0</v>
      </c>
      <c r="Y33" s="11">
        <f t="shared" ref="Y33:Y43" si="32">E33</f>
        <v>7</v>
      </c>
      <c r="Z33" s="11">
        <v>11.2</v>
      </c>
      <c r="AA33" s="11">
        <f t="shared" ref="AA33:AA43" si="33">G33</f>
        <v>15</v>
      </c>
      <c r="AB33" s="11">
        <f t="shared" ref="AB33:AB43" si="34">H33</f>
        <v>4</v>
      </c>
      <c r="AC33" s="11">
        <f t="shared" ref="AC33:AC43" si="35">I33</f>
        <v>5</v>
      </c>
      <c r="AD33" s="11">
        <f t="shared" ref="AD33:AD43" si="36">J33</f>
        <v>2</v>
      </c>
      <c r="AE33" s="7"/>
      <c r="AF33" s="1">
        <f t="shared" ref="AF33:AF43" si="37">L33</f>
        <v>0</v>
      </c>
      <c r="AG33" s="1">
        <f t="shared" ref="AG33:AG43" si="38">M33</f>
        <v>18</v>
      </c>
      <c r="AH33" s="1">
        <v>42</v>
      </c>
      <c r="AI33" s="1">
        <f t="shared" ref="AI33:AI43" si="39">O33</f>
        <v>55.5</v>
      </c>
      <c r="AJ33" s="1">
        <f t="shared" ref="AJ33:AJ43" si="40">P33</f>
        <v>4</v>
      </c>
      <c r="AK33" s="1">
        <f t="shared" ref="AK33:AK43" si="41">Q33</f>
        <v>8</v>
      </c>
      <c r="AL33" s="1">
        <f t="shared" ref="AL33:AL43" si="42">R33</f>
        <v>0</v>
      </c>
      <c r="AM33" s="2">
        <f t="shared" ref="AM33" si="43">SUM(AF33:AL33)</f>
        <v>127.5</v>
      </c>
    </row>
    <row r="34" spans="1:42" x14ac:dyDescent="0.25">
      <c r="A34" t="s">
        <v>15</v>
      </c>
      <c r="B34" s="13" t="str">
        <f t="shared" si="23"/>
        <v>LAT</v>
      </c>
      <c r="C34" s="8" t="str">
        <f t="shared" si="28"/>
        <v>IMP</v>
      </c>
      <c r="D34" s="11">
        <f t="shared" si="24"/>
        <v>0</v>
      </c>
      <c r="E34" s="11">
        <f t="shared" si="24"/>
        <v>7</v>
      </c>
      <c r="F34" s="11">
        <f t="shared" si="24"/>
        <v>2</v>
      </c>
      <c r="G34" s="11">
        <f t="shared" si="24"/>
        <v>15</v>
      </c>
      <c r="H34" s="11">
        <f t="shared" si="24"/>
        <v>4</v>
      </c>
      <c r="I34" s="11">
        <f t="shared" si="24"/>
        <v>5</v>
      </c>
      <c r="J34" s="11">
        <f t="shared" si="24"/>
        <v>2</v>
      </c>
      <c r="K34" s="7"/>
      <c r="L34" s="1">
        <f t="shared" si="29"/>
        <v>0</v>
      </c>
      <c r="M34" s="1">
        <f t="shared" si="29"/>
        <v>18</v>
      </c>
      <c r="N34" s="1">
        <f t="shared" si="29"/>
        <v>0</v>
      </c>
      <c r="O34" s="1">
        <f t="shared" si="29"/>
        <v>55.5</v>
      </c>
      <c r="P34" s="1">
        <f t="shared" si="29"/>
        <v>4</v>
      </c>
      <c r="Q34" s="1">
        <f t="shared" si="29"/>
        <v>8</v>
      </c>
      <c r="R34" s="1">
        <f t="shared" si="29"/>
        <v>0</v>
      </c>
      <c r="S34" s="2">
        <f>SUM(L34:R34)</f>
        <v>85.5</v>
      </c>
      <c r="U34" t="s">
        <v>15</v>
      </c>
      <c r="V34" s="4" t="str">
        <f t="shared" ref="V34:V43" si="44">B34</f>
        <v>LAT</v>
      </c>
      <c r="W34" s="8" t="str">
        <f t="shared" ref="W34:W43" si="45">C34</f>
        <v>IMP</v>
      </c>
      <c r="X34" s="11">
        <f t="shared" si="31"/>
        <v>0</v>
      </c>
      <c r="Y34" s="11">
        <f t="shared" si="32"/>
        <v>7</v>
      </c>
      <c r="Z34" s="11">
        <v>11.2</v>
      </c>
      <c r="AA34" s="11">
        <f t="shared" si="33"/>
        <v>15</v>
      </c>
      <c r="AB34" s="11">
        <f t="shared" si="34"/>
        <v>4</v>
      </c>
      <c r="AC34" s="11">
        <f t="shared" si="35"/>
        <v>5</v>
      </c>
      <c r="AD34" s="11">
        <f t="shared" si="36"/>
        <v>2</v>
      </c>
      <c r="AE34" s="7"/>
      <c r="AF34" s="1">
        <f t="shared" si="37"/>
        <v>0</v>
      </c>
      <c r="AG34" s="1">
        <f t="shared" si="38"/>
        <v>18</v>
      </c>
      <c r="AH34" s="1">
        <v>42</v>
      </c>
      <c r="AI34" s="1">
        <f t="shared" si="39"/>
        <v>55.5</v>
      </c>
      <c r="AJ34" s="1">
        <f t="shared" si="40"/>
        <v>4</v>
      </c>
      <c r="AK34" s="1">
        <f t="shared" si="41"/>
        <v>8</v>
      </c>
      <c r="AL34" s="1">
        <f t="shared" si="42"/>
        <v>0</v>
      </c>
      <c r="AM34" s="2">
        <f>SUM(AF34:AL34)</f>
        <v>127.5</v>
      </c>
    </row>
    <row r="35" spans="1:42" x14ac:dyDescent="0.25">
      <c r="A35" t="s">
        <v>16</v>
      </c>
      <c r="B35" s="13" t="str">
        <f t="shared" si="23"/>
        <v>CEN</v>
      </c>
      <c r="C35" s="8" t="str">
        <f t="shared" si="28"/>
        <v>IMP</v>
      </c>
      <c r="D35" s="11">
        <f t="shared" si="24"/>
        <v>0</v>
      </c>
      <c r="E35" s="11">
        <f t="shared" si="24"/>
        <v>2</v>
      </c>
      <c r="F35" s="11">
        <f t="shared" si="24"/>
        <v>2</v>
      </c>
      <c r="G35" s="11">
        <f t="shared" si="24"/>
        <v>2</v>
      </c>
      <c r="H35" s="11">
        <f t="shared" si="24"/>
        <v>2</v>
      </c>
      <c r="I35" s="11">
        <f t="shared" si="24"/>
        <v>2</v>
      </c>
      <c r="J35" s="11">
        <f t="shared" si="24"/>
        <v>2</v>
      </c>
      <c r="K35" s="7"/>
      <c r="L35" s="1">
        <f t="shared" si="29"/>
        <v>0</v>
      </c>
      <c r="M35" s="1">
        <f t="shared" si="29"/>
        <v>0</v>
      </c>
      <c r="N35" s="1">
        <f t="shared" si="29"/>
        <v>0</v>
      </c>
      <c r="O35" s="1">
        <f t="shared" si="29"/>
        <v>0</v>
      </c>
      <c r="P35" s="1">
        <f t="shared" si="29"/>
        <v>0</v>
      </c>
      <c r="Q35" s="1">
        <f t="shared" si="29"/>
        <v>0</v>
      </c>
      <c r="R35" s="1">
        <f t="shared" si="29"/>
        <v>0</v>
      </c>
      <c r="S35" s="2">
        <f>SUM(L35:R35)</f>
        <v>0</v>
      </c>
      <c r="U35" t="s">
        <v>16</v>
      </c>
      <c r="V35" s="4" t="str">
        <f t="shared" si="44"/>
        <v>CEN</v>
      </c>
      <c r="W35" s="8" t="str">
        <f t="shared" si="45"/>
        <v>IMP</v>
      </c>
      <c r="X35" s="11">
        <f t="shared" si="31"/>
        <v>0</v>
      </c>
      <c r="Y35" s="11">
        <f t="shared" si="32"/>
        <v>2</v>
      </c>
      <c r="Z35" s="11">
        <f t="shared" ref="Z35:Z43" si="46">F35</f>
        <v>2</v>
      </c>
      <c r="AA35" s="11">
        <f t="shared" si="33"/>
        <v>2</v>
      </c>
      <c r="AB35" s="11">
        <f t="shared" si="34"/>
        <v>2</v>
      </c>
      <c r="AC35" s="11">
        <f t="shared" si="35"/>
        <v>2</v>
      </c>
      <c r="AD35" s="11">
        <f t="shared" si="36"/>
        <v>2</v>
      </c>
      <c r="AE35" s="7"/>
      <c r="AF35" s="1">
        <f t="shared" si="37"/>
        <v>0</v>
      </c>
      <c r="AG35" s="1">
        <f t="shared" si="38"/>
        <v>0</v>
      </c>
      <c r="AH35" s="1">
        <f t="shared" ref="AH35:AH43" si="47">N35</f>
        <v>0</v>
      </c>
      <c r="AI35" s="1">
        <f t="shared" si="39"/>
        <v>0</v>
      </c>
      <c r="AJ35" s="1">
        <f t="shared" si="40"/>
        <v>0</v>
      </c>
      <c r="AK35" s="1">
        <f t="shared" si="41"/>
        <v>0</v>
      </c>
      <c r="AL35" s="1">
        <f t="shared" si="42"/>
        <v>0</v>
      </c>
      <c r="AM35" s="2">
        <f>SUM(AF35:AL35)</f>
        <v>0</v>
      </c>
    </row>
    <row r="36" spans="1:42" x14ac:dyDescent="0.25">
      <c r="A36" t="s">
        <v>17</v>
      </c>
      <c r="B36" s="13" t="str">
        <f t="shared" si="23"/>
        <v>CEN</v>
      </c>
      <c r="C36" s="8" t="str">
        <f t="shared" si="28"/>
        <v>IMP</v>
      </c>
      <c r="D36" s="11">
        <f t="shared" si="24"/>
        <v>0</v>
      </c>
      <c r="E36" s="11">
        <f t="shared" si="24"/>
        <v>2</v>
      </c>
      <c r="F36" s="11">
        <f t="shared" si="24"/>
        <v>2</v>
      </c>
      <c r="G36" s="11">
        <f t="shared" si="24"/>
        <v>2</v>
      </c>
      <c r="H36" s="11">
        <f t="shared" si="24"/>
        <v>2</v>
      </c>
      <c r="I36" s="11">
        <f t="shared" si="24"/>
        <v>2</v>
      </c>
      <c r="J36" s="11">
        <f t="shared" si="24"/>
        <v>2</v>
      </c>
      <c r="K36" s="7"/>
      <c r="L36" s="1">
        <f t="shared" si="29"/>
        <v>0</v>
      </c>
      <c r="M36" s="1">
        <f t="shared" si="29"/>
        <v>0</v>
      </c>
      <c r="N36" s="1">
        <f t="shared" si="29"/>
        <v>0</v>
      </c>
      <c r="O36" s="1">
        <f t="shared" si="29"/>
        <v>0</v>
      </c>
      <c r="P36" s="1">
        <f t="shared" si="29"/>
        <v>0</v>
      </c>
      <c r="Q36" s="1">
        <f t="shared" si="29"/>
        <v>0</v>
      </c>
      <c r="R36" s="1">
        <f t="shared" si="29"/>
        <v>0</v>
      </c>
      <c r="S36" s="2">
        <f t="shared" ref="S36:S41" si="48">SUM(L36:R36)</f>
        <v>0</v>
      </c>
      <c r="U36" t="s">
        <v>17</v>
      </c>
      <c r="V36" s="4" t="str">
        <f t="shared" si="44"/>
        <v>CEN</v>
      </c>
      <c r="W36" s="8" t="str">
        <f t="shared" si="45"/>
        <v>IMP</v>
      </c>
      <c r="X36" s="11">
        <f t="shared" si="31"/>
        <v>0</v>
      </c>
      <c r="Y36" s="11">
        <f t="shared" si="32"/>
        <v>2</v>
      </c>
      <c r="Z36" s="11">
        <f t="shared" si="46"/>
        <v>2</v>
      </c>
      <c r="AA36" s="11">
        <f t="shared" si="33"/>
        <v>2</v>
      </c>
      <c r="AB36" s="11">
        <f t="shared" si="34"/>
        <v>2</v>
      </c>
      <c r="AC36" s="11">
        <f t="shared" si="35"/>
        <v>2</v>
      </c>
      <c r="AD36" s="11">
        <f t="shared" si="36"/>
        <v>2</v>
      </c>
      <c r="AE36" s="7"/>
      <c r="AF36" s="1">
        <f t="shared" si="37"/>
        <v>0</v>
      </c>
      <c r="AG36" s="1">
        <f t="shared" si="38"/>
        <v>0</v>
      </c>
      <c r="AH36" s="1">
        <f t="shared" si="47"/>
        <v>0</v>
      </c>
      <c r="AI36" s="1">
        <f t="shared" si="39"/>
        <v>0</v>
      </c>
      <c r="AJ36" s="1">
        <f t="shared" si="40"/>
        <v>0</v>
      </c>
      <c r="AK36" s="1">
        <f t="shared" si="41"/>
        <v>0</v>
      </c>
      <c r="AL36" s="1">
        <f t="shared" si="42"/>
        <v>0</v>
      </c>
      <c r="AM36" s="2">
        <f t="shared" ref="AM36:AM41" si="49">SUM(AF36:AL36)</f>
        <v>0</v>
      </c>
      <c r="AP36" s="16"/>
    </row>
    <row r="37" spans="1:42" x14ac:dyDescent="0.25">
      <c r="A37" t="s">
        <v>18</v>
      </c>
      <c r="B37" s="13" t="str">
        <f t="shared" si="23"/>
        <v>CEN</v>
      </c>
      <c r="C37" s="8" t="str">
        <f t="shared" si="28"/>
        <v>IMP</v>
      </c>
      <c r="D37" s="11">
        <f t="shared" si="24"/>
        <v>0</v>
      </c>
      <c r="E37" s="11">
        <f t="shared" si="24"/>
        <v>2</v>
      </c>
      <c r="F37" s="11">
        <f t="shared" si="24"/>
        <v>2</v>
      </c>
      <c r="G37" s="11">
        <f t="shared" si="24"/>
        <v>2</v>
      </c>
      <c r="H37" s="11">
        <f t="shared" si="24"/>
        <v>2</v>
      </c>
      <c r="I37" s="11">
        <f t="shared" si="24"/>
        <v>2</v>
      </c>
      <c r="J37" s="11">
        <f t="shared" si="24"/>
        <v>2</v>
      </c>
      <c r="K37" s="7"/>
      <c r="L37" s="1">
        <f t="shared" si="29"/>
        <v>0</v>
      </c>
      <c r="M37" s="1">
        <f t="shared" si="29"/>
        <v>0</v>
      </c>
      <c r="N37" s="1">
        <f t="shared" si="29"/>
        <v>0</v>
      </c>
      <c r="O37" s="1">
        <f t="shared" si="29"/>
        <v>0</v>
      </c>
      <c r="P37" s="1">
        <f t="shared" si="29"/>
        <v>0</v>
      </c>
      <c r="Q37" s="1">
        <f t="shared" si="29"/>
        <v>0</v>
      </c>
      <c r="R37" s="1">
        <f t="shared" si="29"/>
        <v>0</v>
      </c>
      <c r="S37" s="2">
        <f t="shared" si="48"/>
        <v>0</v>
      </c>
      <c r="U37" t="s">
        <v>18</v>
      </c>
      <c r="V37" s="4" t="str">
        <f t="shared" si="44"/>
        <v>CEN</v>
      </c>
      <c r="W37" s="8" t="str">
        <f t="shared" si="45"/>
        <v>IMP</v>
      </c>
      <c r="X37" s="11">
        <f t="shared" si="31"/>
        <v>0</v>
      </c>
      <c r="Y37" s="11">
        <f t="shared" si="32"/>
        <v>2</v>
      </c>
      <c r="Z37" s="11">
        <f t="shared" si="46"/>
        <v>2</v>
      </c>
      <c r="AA37" s="11">
        <f t="shared" si="33"/>
        <v>2</v>
      </c>
      <c r="AB37" s="11">
        <f t="shared" si="34"/>
        <v>2</v>
      </c>
      <c r="AC37" s="11">
        <f t="shared" si="35"/>
        <v>2</v>
      </c>
      <c r="AD37" s="11">
        <f t="shared" si="36"/>
        <v>2</v>
      </c>
      <c r="AE37" s="7"/>
      <c r="AF37" s="1">
        <f t="shared" si="37"/>
        <v>0</v>
      </c>
      <c r="AG37" s="1">
        <f t="shared" si="38"/>
        <v>0</v>
      </c>
      <c r="AH37" s="1">
        <f t="shared" si="47"/>
        <v>0</v>
      </c>
      <c r="AI37" s="1">
        <f t="shared" si="39"/>
        <v>0</v>
      </c>
      <c r="AJ37" s="1">
        <f t="shared" si="40"/>
        <v>0</v>
      </c>
      <c r="AK37" s="1">
        <f t="shared" si="41"/>
        <v>0</v>
      </c>
      <c r="AL37" s="1">
        <f t="shared" si="42"/>
        <v>0</v>
      </c>
      <c r="AM37" s="2">
        <f t="shared" si="49"/>
        <v>0</v>
      </c>
    </row>
    <row r="38" spans="1:42" x14ac:dyDescent="0.25">
      <c r="A38" t="s">
        <v>19</v>
      </c>
      <c r="B38" s="13" t="str">
        <f t="shared" si="23"/>
        <v>INN</v>
      </c>
      <c r="C38" s="8" t="str">
        <f t="shared" si="28"/>
        <v>RAP</v>
      </c>
      <c r="D38" s="11">
        <f t="shared" ref="D38:D43" si="50">X24</f>
        <v>0</v>
      </c>
      <c r="E38" s="11">
        <v>5</v>
      </c>
      <c r="F38" s="11">
        <v>9</v>
      </c>
      <c r="G38" s="11">
        <f t="shared" ref="G38:G43" si="51">AA24</f>
        <v>2</v>
      </c>
      <c r="H38" s="11">
        <v>4</v>
      </c>
      <c r="I38" s="11">
        <v>5</v>
      </c>
      <c r="J38" s="11">
        <f t="shared" ref="J38:J43" si="52">AD24</f>
        <v>2</v>
      </c>
      <c r="K38" s="7"/>
      <c r="L38" s="1">
        <f t="shared" ref="L38:L43" si="53">AF24</f>
        <v>0</v>
      </c>
      <c r="M38" s="1">
        <v>10</v>
      </c>
      <c r="N38" s="1">
        <v>26</v>
      </c>
      <c r="O38" s="1">
        <f t="shared" ref="O38:O43" si="54">AI24</f>
        <v>0</v>
      </c>
      <c r="P38" s="1">
        <v>4</v>
      </c>
      <c r="Q38" s="1">
        <v>8</v>
      </c>
      <c r="R38" s="1">
        <f t="shared" ref="R38:R43" si="55">AL24</f>
        <v>0</v>
      </c>
      <c r="S38" s="2">
        <f t="shared" si="48"/>
        <v>48</v>
      </c>
      <c r="U38" t="s">
        <v>19</v>
      </c>
      <c r="V38" s="4" t="str">
        <f t="shared" si="44"/>
        <v>INN</v>
      </c>
      <c r="W38" s="8" t="str">
        <f t="shared" si="45"/>
        <v>RAP</v>
      </c>
      <c r="X38" s="11">
        <f t="shared" si="31"/>
        <v>0</v>
      </c>
      <c r="Y38" s="11">
        <f t="shared" si="32"/>
        <v>5</v>
      </c>
      <c r="Z38" s="11">
        <v>14</v>
      </c>
      <c r="AA38" s="11">
        <f t="shared" si="33"/>
        <v>2</v>
      </c>
      <c r="AB38" s="11">
        <f t="shared" si="34"/>
        <v>4</v>
      </c>
      <c r="AC38" s="11">
        <f t="shared" si="35"/>
        <v>5</v>
      </c>
      <c r="AD38" s="11">
        <f t="shared" si="36"/>
        <v>2</v>
      </c>
      <c r="AE38" s="7"/>
      <c r="AF38" s="1">
        <f t="shared" si="37"/>
        <v>0</v>
      </c>
      <c r="AG38" s="1">
        <f t="shared" si="38"/>
        <v>10</v>
      </c>
      <c r="AH38" s="1">
        <v>68</v>
      </c>
      <c r="AI38" s="1">
        <f t="shared" si="39"/>
        <v>0</v>
      </c>
      <c r="AJ38" s="1">
        <f t="shared" si="40"/>
        <v>4</v>
      </c>
      <c r="AK38" s="1">
        <f t="shared" si="41"/>
        <v>8</v>
      </c>
      <c r="AL38" s="1">
        <f t="shared" si="42"/>
        <v>0</v>
      </c>
      <c r="AM38" s="2">
        <f t="shared" si="49"/>
        <v>90</v>
      </c>
    </row>
    <row r="39" spans="1:42" x14ac:dyDescent="0.25">
      <c r="A39" t="s">
        <v>20</v>
      </c>
      <c r="B39" s="13" t="str">
        <f t="shared" si="23"/>
        <v>INN</v>
      </c>
      <c r="C39" s="8" t="str">
        <f t="shared" si="28"/>
        <v>RAP</v>
      </c>
      <c r="D39" s="11">
        <f t="shared" si="50"/>
        <v>0</v>
      </c>
      <c r="E39" s="11">
        <v>5</v>
      </c>
      <c r="F39" s="11">
        <v>9</v>
      </c>
      <c r="G39" s="11">
        <f t="shared" si="51"/>
        <v>2</v>
      </c>
      <c r="H39" s="11">
        <v>4</v>
      </c>
      <c r="I39" s="11">
        <v>5</v>
      </c>
      <c r="J39" s="11">
        <f t="shared" si="52"/>
        <v>2</v>
      </c>
      <c r="K39" s="7"/>
      <c r="L39" s="1">
        <f t="shared" si="53"/>
        <v>0</v>
      </c>
      <c r="M39" s="1">
        <v>10</v>
      </c>
      <c r="N39" s="1">
        <v>26</v>
      </c>
      <c r="O39" s="1">
        <f t="shared" si="54"/>
        <v>0</v>
      </c>
      <c r="P39" s="1">
        <v>4</v>
      </c>
      <c r="Q39" s="1">
        <v>8</v>
      </c>
      <c r="R39" s="1">
        <f t="shared" si="55"/>
        <v>0</v>
      </c>
      <c r="S39" s="2">
        <f t="shared" si="48"/>
        <v>48</v>
      </c>
      <c r="U39" t="s">
        <v>20</v>
      </c>
      <c r="V39" s="4" t="str">
        <f t="shared" si="44"/>
        <v>INN</v>
      </c>
      <c r="W39" s="8" t="str">
        <f t="shared" si="45"/>
        <v>RAP</v>
      </c>
      <c r="X39" s="11">
        <f t="shared" si="31"/>
        <v>0</v>
      </c>
      <c r="Y39" s="11">
        <f t="shared" si="32"/>
        <v>5</v>
      </c>
      <c r="Z39" s="11">
        <v>14</v>
      </c>
      <c r="AA39" s="11">
        <f t="shared" si="33"/>
        <v>2</v>
      </c>
      <c r="AB39" s="11">
        <f t="shared" si="34"/>
        <v>4</v>
      </c>
      <c r="AC39" s="11">
        <f t="shared" si="35"/>
        <v>5</v>
      </c>
      <c r="AD39" s="11">
        <f t="shared" si="36"/>
        <v>2</v>
      </c>
      <c r="AE39" s="7"/>
      <c r="AF39" s="1">
        <f t="shared" si="37"/>
        <v>0</v>
      </c>
      <c r="AG39" s="1">
        <f t="shared" si="38"/>
        <v>10</v>
      </c>
      <c r="AH39" s="1">
        <v>68</v>
      </c>
      <c r="AI39" s="1">
        <f t="shared" si="39"/>
        <v>0</v>
      </c>
      <c r="AJ39" s="1">
        <f t="shared" si="40"/>
        <v>4</v>
      </c>
      <c r="AK39" s="1">
        <f t="shared" si="41"/>
        <v>8</v>
      </c>
      <c r="AL39" s="1">
        <f t="shared" si="42"/>
        <v>0</v>
      </c>
      <c r="AM39" s="2">
        <f t="shared" si="49"/>
        <v>90</v>
      </c>
    </row>
    <row r="40" spans="1:42" x14ac:dyDescent="0.25">
      <c r="A40" t="s">
        <v>84</v>
      </c>
      <c r="B40" s="13" t="str">
        <f t="shared" si="23"/>
        <v>EXT</v>
      </c>
      <c r="C40" s="8" t="str">
        <f t="shared" si="28"/>
        <v>RAP</v>
      </c>
      <c r="D40" s="11">
        <f t="shared" si="50"/>
        <v>0</v>
      </c>
      <c r="E40" s="11">
        <f t="shared" ref="E40:F43" si="56">Y26</f>
        <v>3</v>
      </c>
      <c r="F40" s="11">
        <f t="shared" si="56"/>
        <v>6</v>
      </c>
      <c r="G40" s="11">
        <f t="shared" si="51"/>
        <v>15</v>
      </c>
      <c r="H40" s="11">
        <f t="shared" ref="H40:I43" si="57">AB26</f>
        <v>4</v>
      </c>
      <c r="I40" s="11">
        <f t="shared" si="57"/>
        <v>5</v>
      </c>
      <c r="J40" s="11">
        <f t="shared" si="52"/>
        <v>2</v>
      </c>
      <c r="K40" s="7"/>
      <c r="L40" s="1">
        <f t="shared" si="53"/>
        <v>0</v>
      </c>
      <c r="M40" s="1">
        <f t="shared" ref="M40:N43" si="58">AG26</f>
        <v>3</v>
      </c>
      <c r="N40" s="1">
        <f t="shared" si="58"/>
        <v>12</v>
      </c>
      <c r="O40" s="1">
        <f t="shared" si="54"/>
        <v>55.5</v>
      </c>
      <c r="P40" s="1">
        <f t="shared" ref="P40:Q43" si="59">AJ26</f>
        <v>4</v>
      </c>
      <c r="Q40" s="1">
        <f t="shared" si="59"/>
        <v>8</v>
      </c>
      <c r="R40" s="1">
        <f t="shared" si="55"/>
        <v>0</v>
      </c>
      <c r="S40" s="2">
        <f t="shared" si="48"/>
        <v>82.5</v>
      </c>
      <c r="U40" t="s">
        <v>21</v>
      </c>
      <c r="V40" s="4" t="str">
        <f t="shared" si="44"/>
        <v>EXT</v>
      </c>
      <c r="W40" s="8" t="str">
        <f t="shared" si="45"/>
        <v>RAP</v>
      </c>
      <c r="X40" s="11">
        <f t="shared" si="31"/>
        <v>0</v>
      </c>
      <c r="Y40" s="11">
        <f t="shared" si="32"/>
        <v>3</v>
      </c>
      <c r="Z40" s="11">
        <v>12.5</v>
      </c>
      <c r="AA40" s="11">
        <f t="shared" si="33"/>
        <v>15</v>
      </c>
      <c r="AB40" s="11">
        <f t="shared" si="34"/>
        <v>4</v>
      </c>
      <c r="AC40" s="11">
        <f t="shared" si="35"/>
        <v>5</v>
      </c>
      <c r="AD40" s="11">
        <f t="shared" si="36"/>
        <v>2</v>
      </c>
      <c r="AE40" s="7"/>
      <c r="AF40" s="1">
        <f t="shared" si="37"/>
        <v>0</v>
      </c>
      <c r="AG40" s="1">
        <f t="shared" si="38"/>
        <v>3</v>
      </c>
      <c r="AH40" s="1">
        <f>12+42</f>
        <v>54</v>
      </c>
      <c r="AI40" s="1">
        <f t="shared" si="39"/>
        <v>55.5</v>
      </c>
      <c r="AJ40" s="1">
        <f t="shared" si="40"/>
        <v>4</v>
      </c>
      <c r="AK40" s="1">
        <f t="shared" si="41"/>
        <v>8</v>
      </c>
      <c r="AL40" s="1">
        <f t="shared" si="42"/>
        <v>0</v>
      </c>
      <c r="AM40" s="2">
        <f t="shared" si="49"/>
        <v>124.5</v>
      </c>
    </row>
    <row r="41" spans="1:42" x14ac:dyDescent="0.25">
      <c r="A41" t="s">
        <v>23</v>
      </c>
      <c r="B41" s="13" t="str">
        <f t="shared" si="23"/>
        <v>EXT</v>
      </c>
      <c r="C41" s="8" t="str">
        <f t="shared" si="28"/>
        <v>RAP</v>
      </c>
      <c r="D41" s="11">
        <f t="shared" si="50"/>
        <v>0</v>
      </c>
      <c r="E41" s="11">
        <f t="shared" si="56"/>
        <v>3</v>
      </c>
      <c r="F41" s="11">
        <f t="shared" si="56"/>
        <v>6</v>
      </c>
      <c r="G41" s="11">
        <f t="shared" si="51"/>
        <v>15</v>
      </c>
      <c r="H41" s="11">
        <f t="shared" si="57"/>
        <v>4</v>
      </c>
      <c r="I41" s="11">
        <f t="shared" si="57"/>
        <v>5</v>
      </c>
      <c r="J41" s="11">
        <f t="shared" si="52"/>
        <v>2</v>
      </c>
      <c r="K41" s="7"/>
      <c r="L41" s="1">
        <f t="shared" si="53"/>
        <v>0</v>
      </c>
      <c r="M41" s="1">
        <f t="shared" si="58"/>
        <v>3</v>
      </c>
      <c r="N41" s="1">
        <f t="shared" si="58"/>
        <v>12</v>
      </c>
      <c r="O41" s="1">
        <f t="shared" si="54"/>
        <v>55.5</v>
      </c>
      <c r="P41" s="1">
        <f t="shared" si="59"/>
        <v>4</v>
      </c>
      <c r="Q41" s="1">
        <f t="shared" si="59"/>
        <v>8</v>
      </c>
      <c r="R41" s="1">
        <f t="shared" si="55"/>
        <v>0</v>
      </c>
      <c r="S41" s="2">
        <f t="shared" si="48"/>
        <v>82.5</v>
      </c>
      <c r="U41" t="s">
        <v>23</v>
      </c>
      <c r="V41" s="4" t="str">
        <f t="shared" si="44"/>
        <v>EXT</v>
      </c>
      <c r="W41" s="8" t="str">
        <f t="shared" si="45"/>
        <v>RAP</v>
      </c>
      <c r="X41" s="11">
        <f t="shared" si="31"/>
        <v>0</v>
      </c>
      <c r="Y41" s="11">
        <f t="shared" si="32"/>
        <v>3</v>
      </c>
      <c r="Z41" s="11">
        <v>12.5</v>
      </c>
      <c r="AA41" s="11">
        <f t="shared" si="33"/>
        <v>15</v>
      </c>
      <c r="AB41" s="11">
        <f t="shared" si="34"/>
        <v>4</v>
      </c>
      <c r="AC41" s="11">
        <f t="shared" si="35"/>
        <v>5</v>
      </c>
      <c r="AD41" s="11">
        <f t="shared" si="36"/>
        <v>2</v>
      </c>
      <c r="AE41" s="7"/>
      <c r="AF41" s="1">
        <f t="shared" si="37"/>
        <v>0</v>
      </c>
      <c r="AG41" s="1">
        <f t="shared" si="38"/>
        <v>3</v>
      </c>
      <c r="AH41" s="1">
        <v>54</v>
      </c>
      <c r="AI41" s="1">
        <f t="shared" si="39"/>
        <v>55.5</v>
      </c>
      <c r="AJ41" s="1">
        <f t="shared" si="40"/>
        <v>4</v>
      </c>
      <c r="AK41" s="1">
        <f t="shared" si="41"/>
        <v>8</v>
      </c>
      <c r="AL41" s="1">
        <f t="shared" si="42"/>
        <v>0</v>
      </c>
      <c r="AM41" s="2">
        <f t="shared" si="49"/>
        <v>124.5</v>
      </c>
    </row>
    <row r="42" spans="1:42" x14ac:dyDescent="0.25">
      <c r="A42" t="s">
        <v>24</v>
      </c>
      <c r="B42" s="13" t="str">
        <f t="shared" si="23"/>
        <v>DAV</v>
      </c>
      <c r="C42" s="8" t="str">
        <f t="shared" si="28"/>
        <v>RAP</v>
      </c>
      <c r="D42" s="11">
        <f t="shared" si="50"/>
        <v>0</v>
      </c>
      <c r="E42" s="11">
        <f t="shared" si="56"/>
        <v>2</v>
      </c>
      <c r="F42" s="11">
        <f t="shared" si="56"/>
        <v>2</v>
      </c>
      <c r="G42" s="11">
        <f t="shared" si="51"/>
        <v>2</v>
      </c>
      <c r="H42" s="11">
        <f t="shared" si="57"/>
        <v>2</v>
      </c>
      <c r="I42" s="11">
        <f t="shared" si="57"/>
        <v>2</v>
      </c>
      <c r="J42" s="11">
        <f t="shared" si="52"/>
        <v>2</v>
      </c>
      <c r="K42" s="7"/>
      <c r="L42" s="1">
        <f t="shared" si="53"/>
        <v>0</v>
      </c>
      <c r="M42" s="1">
        <f t="shared" si="58"/>
        <v>0</v>
      </c>
      <c r="N42" s="1">
        <f t="shared" si="58"/>
        <v>0</v>
      </c>
      <c r="O42" s="1">
        <f t="shared" si="54"/>
        <v>0</v>
      </c>
      <c r="P42" s="1">
        <f t="shared" si="59"/>
        <v>0</v>
      </c>
      <c r="Q42" s="1">
        <f t="shared" si="59"/>
        <v>0</v>
      </c>
      <c r="R42" s="1">
        <f t="shared" si="55"/>
        <v>0</v>
      </c>
      <c r="S42" s="2">
        <f>SUM(L42:R42)</f>
        <v>0</v>
      </c>
      <c r="U42" t="s">
        <v>24</v>
      </c>
      <c r="V42" s="4" t="str">
        <f t="shared" si="44"/>
        <v>DAV</v>
      </c>
      <c r="W42" s="8" t="str">
        <f t="shared" si="45"/>
        <v>RAP</v>
      </c>
      <c r="X42" s="11">
        <f t="shared" si="31"/>
        <v>0</v>
      </c>
      <c r="Y42" s="11">
        <f t="shared" si="32"/>
        <v>2</v>
      </c>
      <c r="Z42" s="11">
        <f t="shared" si="46"/>
        <v>2</v>
      </c>
      <c r="AA42" s="11">
        <f t="shared" si="33"/>
        <v>2</v>
      </c>
      <c r="AB42" s="11">
        <f t="shared" si="34"/>
        <v>2</v>
      </c>
      <c r="AC42" s="11">
        <f t="shared" si="35"/>
        <v>2</v>
      </c>
      <c r="AD42" s="11">
        <f t="shared" si="36"/>
        <v>2</v>
      </c>
      <c r="AE42" s="7"/>
      <c r="AF42" s="1">
        <f t="shared" si="37"/>
        <v>0</v>
      </c>
      <c r="AG42" s="1">
        <f t="shared" si="38"/>
        <v>0</v>
      </c>
      <c r="AH42" s="1">
        <f t="shared" si="47"/>
        <v>0</v>
      </c>
      <c r="AI42" s="1">
        <f t="shared" si="39"/>
        <v>0</v>
      </c>
      <c r="AJ42" s="1">
        <f t="shared" si="40"/>
        <v>0</v>
      </c>
      <c r="AK42" s="1">
        <f t="shared" si="41"/>
        <v>0</v>
      </c>
      <c r="AL42" s="1">
        <f t="shared" si="42"/>
        <v>0</v>
      </c>
      <c r="AM42" s="2">
        <f>SUM(AF42:AL42)</f>
        <v>0</v>
      </c>
    </row>
    <row r="43" spans="1:42" x14ac:dyDescent="0.25">
      <c r="A43" t="s">
        <v>26</v>
      </c>
      <c r="B43" s="13" t="str">
        <f t="shared" si="23"/>
        <v>DAV</v>
      </c>
      <c r="C43" s="8" t="str">
        <f t="shared" si="28"/>
        <v>RAP</v>
      </c>
      <c r="D43" s="11">
        <f t="shared" si="50"/>
        <v>0</v>
      </c>
      <c r="E43" s="11">
        <f t="shared" si="56"/>
        <v>2</v>
      </c>
      <c r="F43" s="11">
        <f t="shared" si="56"/>
        <v>2</v>
      </c>
      <c r="G43" s="11">
        <f t="shared" si="51"/>
        <v>2</v>
      </c>
      <c r="H43" s="11">
        <f t="shared" si="57"/>
        <v>2</v>
      </c>
      <c r="I43" s="11">
        <f t="shared" si="57"/>
        <v>2</v>
      </c>
      <c r="J43" s="11">
        <f t="shared" si="52"/>
        <v>2</v>
      </c>
      <c r="K43" s="7"/>
      <c r="L43" s="1">
        <f t="shared" si="53"/>
        <v>0</v>
      </c>
      <c r="M43" s="1">
        <f t="shared" si="58"/>
        <v>0</v>
      </c>
      <c r="N43" s="1">
        <f t="shared" si="58"/>
        <v>0</v>
      </c>
      <c r="O43" s="1">
        <f t="shared" si="54"/>
        <v>0</v>
      </c>
      <c r="P43" s="1">
        <f t="shared" si="59"/>
        <v>0</v>
      </c>
      <c r="Q43" s="1">
        <f t="shared" si="59"/>
        <v>0</v>
      </c>
      <c r="R43" s="1">
        <f t="shared" si="55"/>
        <v>0</v>
      </c>
      <c r="S43" s="2">
        <f>SUM(L43:R43)</f>
        <v>0</v>
      </c>
      <c r="U43" t="s">
        <v>26</v>
      </c>
      <c r="V43" s="4" t="str">
        <f t="shared" si="44"/>
        <v>DAV</v>
      </c>
      <c r="W43" s="8" t="str">
        <f t="shared" si="45"/>
        <v>RAP</v>
      </c>
      <c r="X43" s="11">
        <f t="shared" si="31"/>
        <v>0</v>
      </c>
      <c r="Y43" s="11">
        <f t="shared" si="32"/>
        <v>2</v>
      </c>
      <c r="Z43" s="11">
        <f t="shared" si="46"/>
        <v>2</v>
      </c>
      <c r="AA43" s="11">
        <f t="shared" si="33"/>
        <v>2</v>
      </c>
      <c r="AB43" s="11">
        <f t="shared" si="34"/>
        <v>2</v>
      </c>
      <c r="AC43" s="11">
        <f t="shared" si="35"/>
        <v>2</v>
      </c>
      <c r="AD43" s="11">
        <f t="shared" si="36"/>
        <v>2</v>
      </c>
      <c r="AE43" s="7"/>
      <c r="AF43" s="1">
        <f t="shared" si="37"/>
        <v>0</v>
      </c>
      <c r="AG43" s="1">
        <f t="shared" si="38"/>
        <v>0</v>
      </c>
      <c r="AH43" s="1">
        <f t="shared" si="47"/>
        <v>0</v>
      </c>
      <c r="AI43" s="1">
        <f t="shared" si="39"/>
        <v>0</v>
      </c>
      <c r="AJ43" s="1">
        <f t="shared" si="40"/>
        <v>0</v>
      </c>
      <c r="AK43" s="1">
        <f t="shared" si="41"/>
        <v>0</v>
      </c>
      <c r="AL43" s="1">
        <f t="shared" si="42"/>
        <v>0</v>
      </c>
      <c r="AM43" s="2">
        <f>SUM(AF43:AL43)</f>
        <v>0</v>
      </c>
    </row>
    <row r="44" spans="1:42" x14ac:dyDescent="0.25">
      <c r="K44" s="14">
        <f>SUM(K46:K57)</f>
        <v>0</v>
      </c>
      <c r="AE44" s="14">
        <f>SUM(AE46:AE57)</f>
        <v>0</v>
      </c>
    </row>
    <row r="45" spans="1:42" x14ac:dyDescent="0.25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I45" s="3" t="s">
        <v>9</v>
      </c>
      <c r="J45" s="3" t="s">
        <v>10</v>
      </c>
      <c r="K45" s="3" t="s">
        <v>11</v>
      </c>
      <c r="L45" s="3" t="s">
        <v>29</v>
      </c>
      <c r="M45" s="3" t="s">
        <v>30</v>
      </c>
      <c r="N45" s="3" t="s">
        <v>31</v>
      </c>
      <c r="O45" s="3" t="s">
        <v>32</v>
      </c>
      <c r="P45" s="3" t="s">
        <v>33</v>
      </c>
      <c r="Q45" s="3" t="s">
        <v>34</v>
      </c>
      <c r="R45" s="3" t="s">
        <v>35</v>
      </c>
      <c r="S45" s="3" t="s">
        <v>36</v>
      </c>
      <c r="U45" s="3" t="s">
        <v>1</v>
      </c>
      <c r="V45" s="3" t="s">
        <v>2</v>
      </c>
      <c r="W45" s="3" t="s">
        <v>3</v>
      </c>
      <c r="X45" s="3" t="s">
        <v>4</v>
      </c>
      <c r="Y45" s="3" t="s">
        <v>5</v>
      </c>
      <c r="Z45" s="3" t="s">
        <v>6</v>
      </c>
      <c r="AA45" s="3" t="s">
        <v>7</v>
      </c>
      <c r="AB45" s="3" t="s">
        <v>8</v>
      </c>
      <c r="AC45" s="3" t="s">
        <v>9</v>
      </c>
      <c r="AD45" s="3" t="s">
        <v>10</v>
      </c>
      <c r="AE45" s="3" t="s">
        <v>11</v>
      </c>
      <c r="AF45" s="3" t="s">
        <v>29</v>
      </c>
      <c r="AG45" s="3" t="s">
        <v>30</v>
      </c>
      <c r="AH45" s="3" t="s">
        <v>31</v>
      </c>
      <c r="AI45" s="3" t="s">
        <v>32</v>
      </c>
      <c r="AJ45" s="3" t="s">
        <v>33</v>
      </c>
      <c r="AK45" s="3" t="s">
        <v>34</v>
      </c>
      <c r="AL45" s="3" t="s">
        <v>35</v>
      </c>
      <c r="AM45" s="3" t="s">
        <v>36</v>
      </c>
    </row>
    <row r="46" spans="1:42" x14ac:dyDescent="0.25">
      <c r="A46" t="s">
        <v>12</v>
      </c>
      <c r="B46" s="13" t="str">
        <f t="shared" ref="B46:B57" si="60">B32</f>
        <v>POR</v>
      </c>
      <c r="C46" s="5"/>
      <c r="D46" s="11">
        <v>16</v>
      </c>
      <c r="E46" s="11">
        <f t="shared" ref="E46:I48" si="61">Y32</f>
        <v>2</v>
      </c>
      <c r="F46" s="11">
        <f t="shared" si="61"/>
        <v>0</v>
      </c>
      <c r="G46" s="11">
        <f t="shared" si="61"/>
        <v>0</v>
      </c>
      <c r="H46" s="11">
        <f t="shared" si="61"/>
        <v>0</v>
      </c>
      <c r="I46" s="11">
        <f t="shared" si="61"/>
        <v>0</v>
      </c>
      <c r="J46" s="11">
        <v>14</v>
      </c>
      <c r="K46" s="7"/>
      <c r="L46" s="1">
        <f t="shared" ref="L46:R48" si="62">AF32</f>
        <v>0</v>
      </c>
      <c r="M46" s="1">
        <f t="shared" si="62"/>
        <v>0</v>
      </c>
      <c r="N46" s="1">
        <f t="shared" si="62"/>
        <v>0</v>
      </c>
      <c r="O46" s="1">
        <f t="shared" si="62"/>
        <v>0</v>
      </c>
      <c r="P46" s="1">
        <f t="shared" si="62"/>
        <v>0</v>
      </c>
      <c r="Q46" s="1">
        <f t="shared" si="62"/>
        <v>0</v>
      </c>
      <c r="R46" s="1">
        <f t="shared" si="62"/>
        <v>0</v>
      </c>
      <c r="S46" s="2">
        <f>SUM(L46:R46)</f>
        <v>0</v>
      </c>
      <c r="U46" t="s">
        <v>12</v>
      </c>
      <c r="V46" s="13" t="str">
        <f t="shared" ref="V46:V57" si="63">V32</f>
        <v>POR</v>
      </c>
      <c r="W46" s="5"/>
      <c r="X46" s="11">
        <f>D46</f>
        <v>16</v>
      </c>
      <c r="Y46" s="11">
        <v>13.2</v>
      </c>
      <c r="Z46" s="11">
        <f t="shared" ref="Z46" si="64">F46</f>
        <v>0</v>
      </c>
      <c r="AA46" s="11">
        <f t="shared" ref="AA46" si="65">G46</f>
        <v>0</v>
      </c>
      <c r="AB46" s="11">
        <f t="shared" ref="AB46" si="66">H46</f>
        <v>0</v>
      </c>
      <c r="AC46" s="11">
        <f t="shared" ref="AC46" si="67">I46</f>
        <v>0</v>
      </c>
      <c r="AD46" s="11">
        <f t="shared" ref="AD46" si="68">J46</f>
        <v>14</v>
      </c>
      <c r="AE46" s="7"/>
      <c r="AF46" s="1">
        <f>L46</f>
        <v>0</v>
      </c>
      <c r="AG46" s="1">
        <v>69</v>
      </c>
      <c r="AH46" s="1">
        <f t="shared" ref="AH46" si="69">N46</f>
        <v>0</v>
      </c>
      <c r="AI46" s="1">
        <f t="shared" ref="AI46" si="70">O46</f>
        <v>0</v>
      </c>
      <c r="AJ46" s="1">
        <f t="shared" ref="AJ46" si="71">P46</f>
        <v>0</v>
      </c>
      <c r="AK46" s="1">
        <f t="shared" ref="AK46" si="72">Q46</f>
        <v>0</v>
      </c>
      <c r="AL46" s="1">
        <v>16</v>
      </c>
      <c r="AM46" s="2">
        <f>SUM(AF46:AL46)</f>
        <v>85</v>
      </c>
    </row>
    <row r="47" spans="1:42" x14ac:dyDescent="0.25">
      <c r="A47" t="s">
        <v>14</v>
      </c>
      <c r="B47" s="13" t="str">
        <f t="shared" si="60"/>
        <v>LAT</v>
      </c>
      <c r="C47" s="8" t="str">
        <f t="shared" ref="C47:C57" si="73">C33</f>
        <v>IMP</v>
      </c>
      <c r="D47" s="11">
        <f t="shared" ref="D47:D57" si="74">X33</f>
        <v>0</v>
      </c>
      <c r="E47" s="11">
        <f t="shared" si="61"/>
        <v>7</v>
      </c>
      <c r="F47" s="11">
        <f t="shared" si="61"/>
        <v>11.2</v>
      </c>
      <c r="G47" s="11">
        <f t="shared" si="61"/>
        <v>15</v>
      </c>
      <c r="H47" s="11">
        <f t="shared" si="61"/>
        <v>4</v>
      </c>
      <c r="I47" s="11">
        <f t="shared" si="61"/>
        <v>5</v>
      </c>
      <c r="J47" s="11">
        <f>AD33</f>
        <v>2</v>
      </c>
      <c r="K47" s="7"/>
      <c r="L47" s="1">
        <f t="shared" si="62"/>
        <v>0</v>
      </c>
      <c r="M47" s="1">
        <f t="shared" si="62"/>
        <v>18</v>
      </c>
      <c r="N47" s="1">
        <f t="shared" si="62"/>
        <v>42</v>
      </c>
      <c r="O47" s="1">
        <f t="shared" si="62"/>
        <v>55.5</v>
      </c>
      <c r="P47" s="1">
        <f t="shared" si="62"/>
        <v>4</v>
      </c>
      <c r="Q47" s="1">
        <f t="shared" si="62"/>
        <v>8</v>
      </c>
      <c r="R47" s="1">
        <f t="shared" si="62"/>
        <v>0</v>
      </c>
      <c r="S47" s="2">
        <f t="shared" ref="S47" si="75">SUM(L47:R47)</f>
        <v>127.5</v>
      </c>
      <c r="U47" t="s">
        <v>14</v>
      </c>
      <c r="V47" s="13" t="str">
        <f t="shared" si="63"/>
        <v>LAT</v>
      </c>
      <c r="W47" s="8" t="str">
        <f t="shared" ref="W47:W57" si="76">W33</f>
        <v>IMP</v>
      </c>
      <c r="X47" s="11">
        <f t="shared" ref="X47:X57" si="77">D47</f>
        <v>0</v>
      </c>
      <c r="Y47" s="11">
        <v>14.5</v>
      </c>
      <c r="Z47" s="11">
        <f t="shared" ref="Z47:Z57" si="78">F47</f>
        <v>11.2</v>
      </c>
      <c r="AA47" s="11">
        <f t="shared" ref="AA47:AA57" si="79">G47</f>
        <v>15</v>
      </c>
      <c r="AB47" s="11">
        <f t="shared" ref="AB47:AB57" si="80">H47</f>
        <v>4</v>
      </c>
      <c r="AC47" s="11">
        <v>7</v>
      </c>
      <c r="AD47" s="11">
        <f t="shared" ref="AD47:AD57" si="81">J47</f>
        <v>2</v>
      </c>
      <c r="AE47" s="7"/>
      <c r="AF47" s="1">
        <f t="shared" ref="AF47:AF57" si="82">L47</f>
        <v>0</v>
      </c>
      <c r="AG47" s="1">
        <f>18+69</f>
        <v>87</v>
      </c>
      <c r="AH47" s="1">
        <f t="shared" ref="AH47:AH57" si="83">N47</f>
        <v>42</v>
      </c>
      <c r="AI47" s="1">
        <f t="shared" ref="AI47:AI57" si="84">O47</f>
        <v>55.5</v>
      </c>
      <c r="AJ47" s="1">
        <f t="shared" ref="AJ47:AJ57" si="85">P47</f>
        <v>4</v>
      </c>
      <c r="AK47" s="1">
        <v>16</v>
      </c>
      <c r="AL47" s="1">
        <f t="shared" ref="AL47:AL57" si="86">R47</f>
        <v>0</v>
      </c>
      <c r="AM47" s="2">
        <f t="shared" ref="AM47" si="87">SUM(AF47:AL47)</f>
        <v>204.5</v>
      </c>
    </row>
    <row r="48" spans="1:42" x14ac:dyDescent="0.25">
      <c r="A48" t="s">
        <v>15</v>
      </c>
      <c r="B48" s="13" t="str">
        <f t="shared" si="60"/>
        <v>LAT</v>
      </c>
      <c r="C48" s="8" t="str">
        <f t="shared" si="73"/>
        <v>IMP</v>
      </c>
      <c r="D48" s="11">
        <f t="shared" si="74"/>
        <v>0</v>
      </c>
      <c r="E48" s="11">
        <f t="shared" si="61"/>
        <v>7</v>
      </c>
      <c r="F48" s="11">
        <f t="shared" si="61"/>
        <v>11.2</v>
      </c>
      <c r="G48" s="11">
        <f t="shared" si="61"/>
        <v>15</v>
      </c>
      <c r="H48" s="11">
        <f t="shared" si="61"/>
        <v>4</v>
      </c>
      <c r="I48" s="11">
        <f t="shared" si="61"/>
        <v>5</v>
      </c>
      <c r="J48" s="11">
        <f>AD34</f>
        <v>2</v>
      </c>
      <c r="K48" s="7"/>
      <c r="L48" s="1">
        <f t="shared" si="62"/>
        <v>0</v>
      </c>
      <c r="M48" s="1">
        <f t="shared" si="62"/>
        <v>18</v>
      </c>
      <c r="N48" s="1">
        <f t="shared" si="62"/>
        <v>42</v>
      </c>
      <c r="O48" s="1">
        <f t="shared" si="62"/>
        <v>55.5</v>
      </c>
      <c r="P48" s="1">
        <f t="shared" si="62"/>
        <v>4</v>
      </c>
      <c r="Q48" s="1">
        <f t="shared" si="62"/>
        <v>8</v>
      </c>
      <c r="R48" s="1">
        <f t="shared" si="62"/>
        <v>0</v>
      </c>
      <c r="S48" s="2">
        <f>SUM(L48:R48)</f>
        <v>127.5</v>
      </c>
      <c r="U48" t="s">
        <v>15</v>
      </c>
      <c r="V48" s="13" t="str">
        <f t="shared" si="63"/>
        <v>LAT</v>
      </c>
      <c r="W48" s="8" t="str">
        <f t="shared" si="76"/>
        <v>IMP</v>
      </c>
      <c r="X48" s="11">
        <f t="shared" si="77"/>
        <v>0</v>
      </c>
      <c r="Y48" s="11">
        <v>14.5</v>
      </c>
      <c r="Z48" s="11">
        <f t="shared" si="78"/>
        <v>11.2</v>
      </c>
      <c r="AA48" s="11">
        <f t="shared" si="79"/>
        <v>15</v>
      </c>
      <c r="AB48" s="11">
        <f t="shared" si="80"/>
        <v>4</v>
      </c>
      <c r="AC48" s="11">
        <v>7</v>
      </c>
      <c r="AD48" s="11">
        <f t="shared" si="81"/>
        <v>2</v>
      </c>
      <c r="AE48" s="7"/>
      <c r="AF48" s="1">
        <f t="shared" si="82"/>
        <v>0</v>
      </c>
      <c r="AG48" s="1">
        <v>87</v>
      </c>
      <c r="AH48" s="1">
        <f t="shared" si="83"/>
        <v>42</v>
      </c>
      <c r="AI48" s="1">
        <f t="shared" si="84"/>
        <v>55.5</v>
      </c>
      <c r="AJ48" s="1">
        <f t="shared" si="85"/>
        <v>4</v>
      </c>
      <c r="AK48" s="1">
        <v>16</v>
      </c>
      <c r="AL48" s="1">
        <f t="shared" si="86"/>
        <v>0</v>
      </c>
      <c r="AM48" s="2">
        <f>SUM(AF48:AL48)</f>
        <v>204.5</v>
      </c>
    </row>
    <row r="49" spans="1:42" x14ac:dyDescent="0.25">
      <c r="A49" t="s">
        <v>16</v>
      </c>
      <c r="B49" s="13" t="str">
        <f t="shared" si="60"/>
        <v>CEN</v>
      </c>
      <c r="C49" s="8" t="str">
        <f t="shared" si="73"/>
        <v>IMP</v>
      </c>
      <c r="D49" s="11">
        <f t="shared" si="74"/>
        <v>0</v>
      </c>
      <c r="E49" s="11">
        <v>8</v>
      </c>
      <c r="F49" s="11">
        <v>10</v>
      </c>
      <c r="G49" s="11">
        <f t="shared" ref="G49:G57" si="88">AA35</f>
        <v>2</v>
      </c>
      <c r="H49" s="11">
        <f t="shared" ref="H49:H57" si="89">AB35</f>
        <v>2</v>
      </c>
      <c r="I49" s="11">
        <f t="shared" ref="I49:I57" si="90">AC35</f>
        <v>2</v>
      </c>
      <c r="J49" s="11">
        <v>14</v>
      </c>
      <c r="K49" s="7"/>
      <c r="L49" s="1">
        <f t="shared" ref="L49:L57" si="91">AF35</f>
        <v>0</v>
      </c>
      <c r="M49" s="1">
        <v>24</v>
      </c>
      <c r="N49" s="1">
        <v>33</v>
      </c>
      <c r="O49" s="1">
        <f t="shared" ref="O49:O57" si="92">AI35</f>
        <v>0</v>
      </c>
      <c r="P49" s="1">
        <f t="shared" ref="P49:P57" si="93">AJ35</f>
        <v>0</v>
      </c>
      <c r="Q49" s="1">
        <f t="shared" ref="Q49:Q57" si="94">AK35</f>
        <v>0</v>
      </c>
      <c r="R49" s="1">
        <v>16</v>
      </c>
      <c r="S49" s="2">
        <f>SUM(L49:R49)</f>
        <v>73</v>
      </c>
      <c r="U49" t="s">
        <v>16</v>
      </c>
      <c r="V49" s="13" t="str">
        <f t="shared" si="63"/>
        <v>CEN</v>
      </c>
      <c r="W49" s="8" t="str">
        <f t="shared" si="76"/>
        <v>IMP</v>
      </c>
      <c r="X49" s="11">
        <f t="shared" si="77"/>
        <v>0</v>
      </c>
      <c r="Y49" s="11">
        <v>14.8</v>
      </c>
      <c r="Z49" s="11">
        <f t="shared" si="78"/>
        <v>10</v>
      </c>
      <c r="AA49" s="11">
        <f t="shared" si="79"/>
        <v>2</v>
      </c>
      <c r="AB49" s="11">
        <f t="shared" si="80"/>
        <v>2</v>
      </c>
      <c r="AC49" s="11">
        <f t="shared" ref="AC49:AC57" si="95">I49</f>
        <v>2</v>
      </c>
      <c r="AD49" s="11">
        <f t="shared" si="81"/>
        <v>14</v>
      </c>
      <c r="AE49" s="7"/>
      <c r="AF49" s="1">
        <f t="shared" si="82"/>
        <v>0</v>
      </c>
      <c r="AG49" s="1">
        <f>24+69</f>
        <v>93</v>
      </c>
      <c r="AH49" s="1">
        <f t="shared" si="83"/>
        <v>33</v>
      </c>
      <c r="AI49" s="1">
        <f t="shared" si="84"/>
        <v>0</v>
      </c>
      <c r="AJ49" s="1">
        <f t="shared" si="85"/>
        <v>0</v>
      </c>
      <c r="AK49" s="1">
        <f t="shared" ref="AK49:AK57" si="96">Q49</f>
        <v>0</v>
      </c>
      <c r="AL49" s="1">
        <f t="shared" si="86"/>
        <v>16</v>
      </c>
      <c r="AM49" s="2">
        <f>SUM(AF49:AL49)</f>
        <v>142</v>
      </c>
    </row>
    <row r="50" spans="1:42" x14ac:dyDescent="0.25">
      <c r="A50" t="s">
        <v>17</v>
      </c>
      <c r="B50" s="13" t="str">
        <f t="shared" si="60"/>
        <v>CEN</v>
      </c>
      <c r="C50" s="8" t="str">
        <f t="shared" si="73"/>
        <v>IMP</v>
      </c>
      <c r="D50" s="11">
        <f t="shared" si="74"/>
        <v>0</v>
      </c>
      <c r="E50" s="11">
        <v>8</v>
      </c>
      <c r="F50" s="11">
        <v>10</v>
      </c>
      <c r="G50" s="11">
        <f t="shared" si="88"/>
        <v>2</v>
      </c>
      <c r="H50" s="11">
        <f t="shared" si="89"/>
        <v>2</v>
      </c>
      <c r="I50" s="11">
        <f t="shared" si="90"/>
        <v>2</v>
      </c>
      <c r="J50" s="11">
        <v>14</v>
      </c>
      <c r="K50" s="7"/>
      <c r="L50" s="1">
        <f t="shared" si="91"/>
        <v>0</v>
      </c>
      <c r="M50" s="1">
        <v>24</v>
      </c>
      <c r="N50" s="1">
        <v>33</v>
      </c>
      <c r="O50" s="1">
        <f t="shared" si="92"/>
        <v>0</v>
      </c>
      <c r="P50" s="1">
        <f t="shared" si="93"/>
        <v>0</v>
      </c>
      <c r="Q50" s="1">
        <f t="shared" si="94"/>
        <v>0</v>
      </c>
      <c r="R50" s="1">
        <v>16</v>
      </c>
      <c r="S50" s="2">
        <f t="shared" ref="S50:S55" si="97">SUM(L50:R50)</f>
        <v>73</v>
      </c>
      <c r="U50" t="s">
        <v>17</v>
      </c>
      <c r="V50" s="13" t="str">
        <f t="shared" si="63"/>
        <v>CEN</v>
      </c>
      <c r="W50" s="8" t="str">
        <f t="shared" si="76"/>
        <v>IMP</v>
      </c>
      <c r="X50" s="11">
        <f t="shared" si="77"/>
        <v>0</v>
      </c>
      <c r="Y50" s="11">
        <v>14.8</v>
      </c>
      <c r="Z50" s="11">
        <f t="shared" si="78"/>
        <v>10</v>
      </c>
      <c r="AA50" s="11">
        <f t="shared" si="79"/>
        <v>2</v>
      </c>
      <c r="AB50" s="11">
        <f t="shared" si="80"/>
        <v>2</v>
      </c>
      <c r="AC50" s="11">
        <f t="shared" si="95"/>
        <v>2</v>
      </c>
      <c r="AD50" s="11">
        <f t="shared" si="81"/>
        <v>14</v>
      </c>
      <c r="AE50" s="7"/>
      <c r="AF50" s="1">
        <f t="shared" si="82"/>
        <v>0</v>
      </c>
      <c r="AG50" s="1">
        <v>93</v>
      </c>
      <c r="AH50" s="1">
        <f t="shared" si="83"/>
        <v>33</v>
      </c>
      <c r="AI50" s="1">
        <f t="shared" si="84"/>
        <v>0</v>
      </c>
      <c r="AJ50" s="1">
        <f t="shared" si="85"/>
        <v>0</v>
      </c>
      <c r="AK50" s="1">
        <f t="shared" si="96"/>
        <v>0</v>
      </c>
      <c r="AL50" s="1">
        <f t="shared" si="86"/>
        <v>16</v>
      </c>
      <c r="AM50" s="2">
        <f t="shared" ref="AM50:AM55" si="98">SUM(AF50:AL50)</f>
        <v>142</v>
      </c>
    </row>
    <row r="51" spans="1:42" x14ac:dyDescent="0.25">
      <c r="A51" t="s">
        <v>18</v>
      </c>
      <c r="B51" s="13" t="str">
        <f t="shared" si="60"/>
        <v>CEN</v>
      </c>
      <c r="C51" s="8" t="str">
        <f t="shared" si="73"/>
        <v>IMP</v>
      </c>
      <c r="D51" s="11">
        <f t="shared" si="74"/>
        <v>0</v>
      </c>
      <c r="E51" s="11">
        <v>8</v>
      </c>
      <c r="F51" s="11">
        <v>10</v>
      </c>
      <c r="G51" s="11">
        <f t="shared" si="88"/>
        <v>2</v>
      </c>
      <c r="H51" s="11">
        <f t="shared" si="89"/>
        <v>2</v>
      </c>
      <c r="I51" s="11">
        <f t="shared" si="90"/>
        <v>2</v>
      </c>
      <c r="J51" s="11">
        <v>14</v>
      </c>
      <c r="K51" s="7"/>
      <c r="L51" s="1">
        <f t="shared" si="91"/>
        <v>0</v>
      </c>
      <c r="M51" s="1">
        <v>24</v>
      </c>
      <c r="N51" s="1">
        <v>33</v>
      </c>
      <c r="O51" s="1">
        <f t="shared" si="92"/>
        <v>0</v>
      </c>
      <c r="P51" s="1">
        <f t="shared" si="93"/>
        <v>0</v>
      </c>
      <c r="Q51" s="1">
        <f t="shared" si="94"/>
        <v>0</v>
      </c>
      <c r="R51" s="1">
        <v>16</v>
      </c>
      <c r="S51" s="2">
        <f t="shared" si="97"/>
        <v>73</v>
      </c>
      <c r="U51" t="s">
        <v>18</v>
      </c>
      <c r="V51" s="13" t="str">
        <f t="shared" si="63"/>
        <v>CEN</v>
      </c>
      <c r="W51" s="8" t="str">
        <f t="shared" si="76"/>
        <v>IMP</v>
      </c>
      <c r="X51" s="11">
        <f t="shared" si="77"/>
        <v>0</v>
      </c>
      <c r="Y51" s="11">
        <v>14.8</v>
      </c>
      <c r="Z51" s="11">
        <f t="shared" si="78"/>
        <v>10</v>
      </c>
      <c r="AA51" s="11">
        <f t="shared" si="79"/>
        <v>2</v>
      </c>
      <c r="AB51" s="11">
        <f t="shared" si="80"/>
        <v>2</v>
      </c>
      <c r="AC51" s="11">
        <f t="shared" si="95"/>
        <v>2</v>
      </c>
      <c r="AD51" s="11">
        <f t="shared" si="81"/>
        <v>14</v>
      </c>
      <c r="AE51" s="7"/>
      <c r="AF51" s="1">
        <f t="shared" si="82"/>
        <v>0</v>
      </c>
      <c r="AG51" s="1">
        <v>93</v>
      </c>
      <c r="AH51" s="1">
        <f t="shared" si="83"/>
        <v>33</v>
      </c>
      <c r="AI51" s="1">
        <f t="shared" si="84"/>
        <v>0</v>
      </c>
      <c r="AJ51" s="1">
        <f t="shared" si="85"/>
        <v>0</v>
      </c>
      <c r="AK51" s="1">
        <f t="shared" si="96"/>
        <v>0</v>
      </c>
      <c r="AL51" s="1">
        <f t="shared" si="86"/>
        <v>16</v>
      </c>
      <c r="AM51" s="2">
        <f t="shared" si="98"/>
        <v>142</v>
      </c>
      <c r="AP51" s="16"/>
    </row>
    <row r="52" spans="1:42" x14ac:dyDescent="0.25">
      <c r="A52" t="s">
        <v>19</v>
      </c>
      <c r="B52" s="13" t="str">
        <f t="shared" si="60"/>
        <v>INN</v>
      </c>
      <c r="C52" s="8" t="str">
        <f t="shared" si="73"/>
        <v>RAP</v>
      </c>
      <c r="D52" s="11">
        <f t="shared" si="74"/>
        <v>0</v>
      </c>
      <c r="E52" s="11">
        <f t="shared" ref="E52:F57" si="99">Y38</f>
        <v>5</v>
      </c>
      <c r="F52" s="11">
        <f t="shared" si="99"/>
        <v>14</v>
      </c>
      <c r="G52" s="11">
        <f t="shared" si="88"/>
        <v>2</v>
      </c>
      <c r="H52" s="11">
        <f t="shared" si="89"/>
        <v>4</v>
      </c>
      <c r="I52" s="11">
        <f t="shared" si="90"/>
        <v>5</v>
      </c>
      <c r="J52" s="11">
        <f t="shared" ref="J52:J57" si="100">AD38</f>
        <v>2</v>
      </c>
      <c r="K52" s="7"/>
      <c r="L52" s="1">
        <f t="shared" si="91"/>
        <v>0</v>
      </c>
      <c r="M52" s="1">
        <f t="shared" ref="M52:N57" si="101">AG38</f>
        <v>10</v>
      </c>
      <c r="N52" s="1">
        <f t="shared" si="101"/>
        <v>68</v>
      </c>
      <c r="O52" s="1">
        <f t="shared" si="92"/>
        <v>0</v>
      </c>
      <c r="P52" s="1">
        <f t="shared" si="93"/>
        <v>4</v>
      </c>
      <c r="Q52" s="1">
        <f t="shared" si="94"/>
        <v>8</v>
      </c>
      <c r="R52" s="1">
        <f t="shared" ref="R52:R57" si="102">AL38</f>
        <v>0</v>
      </c>
      <c r="S52" s="2">
        <f t="shared" si="97"/>
        <v>90</v>
      </c>
      <c r="U52" t="s">
        <v>19</v>
      </c>
      <c r="V52" s="13" t="str">
        <f t="shared" si="63"/>
        <v>INN</v>
      </c>
      <c r="W52" s="8" t="str">
        <f t="shared" si="76"/>
        <v>RAP</v>
      </c>
      <c r="X52" s="11">
        <f t="shared" si="77"/>
        <v>0</v>
      </c>
      <c r="Y52" s="11">
        <v>14</v>
      </c>
      <c r="Z52" s="11">
        <f t="shared" si="78"/>
        <v>14</v>
      </c>
      <c r="AA52" s="11">
        <f t="shared" si="79"/>
        <v>2</v>
      </c>
      <c r="AB52" s="11">
        <f t="shared" si="80"/>
        <v>4</v>
      </c>
      <c r="AC52" s="11">
        <v>7</v>
      </c>
      <c r="AD52" s="11">
        <f t="shared" si="81"/>
        <v>2</v>
      </c>
      <c r="AE52" s="7"/>
      <c r="AF52" s="1">
        <f t="shared" si="82"/>
        <v>0</v>
      </c>
      <c r="AG52" s="1">
        <v>79</v>
      </c>
      <c r="AH52" s="1">
        <f t="shared" si="83"/>
        <v>68</v>
      </c>
      <c r="AI52" s="1">
        <f t="shared" si="84"/>
        <v>0</v>
      </c>
      <c r="AJ52" s="1">
        <f t="shared" si="85"/>
        <v>4</v>
      </c>
      <c r="AK52" s="1">
        <v>16</v>
      </c>
      <c r="AL52" s="1">
        <f t="shared" si="86"/>
        <v>0</v>
      </c>
      <c r="AM52" s="2">
        <f t="shared" si="98"/>
        <v>167</v>
      </c>
    </row>
    <row r="53" spans="1:42" x14ac:dyDescent="0.25">
      <c r="A53" t="s">
        <v>20</v>
      </c>
      <c r="B53" s="13" t="str">
        <f t="shared" si="60"/>
        <v>INN</v>
      </c>
      <c r="C53" s="8" t="str">
        <f t="shared" si="73"/>
        <v>RAP</v>
      </c>
      <c r="D53" s="11">
        <f t="shared" si="74"/>
        <v>0</v>
      </c>
      <c r="E53" s="11">
        <f t="shared" si="99"/>
        <v>5</v>
      </c>
      <c r="F53" s="11">
        <f t="shared" si="99"/>
        <v>14</v>
      </c>
      <c r="G53" s="11">
        <f t="shared" si="88"/>
        <v>2</v>
      </c>
      <c r="H53" s="11">
        <f t="shared" si="89"/>
        <v>4</v>
      </c>
      <c r="I53" s="11">
        <f t="shared" si="90"/>
        <v>5</v>
      </c>
      <c r="J53" s="11">
        <f t="shared" si="100"/>
        <v>2</v>
      </c>
      <c r="K53" s="7"/>
      <c r="L53" s="1">
        <f t="shared" si="91"/>
        <v>0</v>
      </c>
      <c r="M53" s="1">
        <f t="shared" si="101"/>
        <v>10</v>
      </c>
      <c r="N53" s="1">
        <f t="shared" si="101"/>
        <v>68</v>
      </c>
      <c r="O53" s="1">
        <f t="shared" si="92"/>
        <v>0</v>
      </c>
      <c r="P53" s="1">
        <f t="shared" si="93"/>
        <v>4</v>
      </c>
      <c r="Q53" s="1">
        <f t="shared" si="94"/>
        <v>8</v>
      </c>
      <c r="R53" s="1">
        <f t="shared" si="102"/>
        <v>0</v>
      </c>
      <c r="S53" s="2">
        <f t="shared" si="97"/>
        <v>90</v>
      </c>
      <c r="U53" t="s">
        <v>20</v>
      </c>
      <c r="V53" s="13" t="str">
        <f t="shared" si="63"/>
        <v>INN</v>
      </c>
      <c r="W53" s="8" t="str">
        <f t="shared" si="76"/>
        <v>RAP</v>
      </c>
      <c r="X53" s="11">
        <f t="shared" si="77"/>
        <v>0</v>
      </c>
      <c r="Y53" s="11">
        <v>14</v>
      </c>
      <c r="Z53" s="11">
        <f t="shared" si="78"/>
        <v>14</v>
      </c>
      <c r="AA53" s="11">
        <f t="shared" si="79"/>
        <v>2</v>
      </c>
      <c r="AB53" s="11">
        <f t="shared" si="80"/>
        <v>4</v>
      </c>
      <c r="AC53" s="11">
        <v>7</v>
      </c>
      <c r="AD53" s="11">
        <f t="shared" si="81"/>
        <v>2</v>
      </c>
      <c r="AE53" s="7"/>
      <c r="AF53" s="1">
        <f t="shared" si="82"/>
        <v>0</v>
      </c>
      <c r="AG53" s="1">
        <v>79</v>
      </c>
      <c r="AH53" s="1">
        <f t="shared" si="83"/>
        <v>68</v>
      </c>
      <c r="AI53" s="1">
        <f t="shared" si="84"/>
        <v>0</v>
      </c>
      <c r="AJ53" s="1">
        <f t="shared" si="85"/>
        <v>4</v>
      </c>
      <c r="AK53" s="1">
        <v>16</v>
      </c>
      <c r="AL53" s="1">
        <f t="shared" si="86"/>
        <v>0</v>
      </c>
      <c r="AM53" s="2">
        <f t="shared" si="98"/>
        <v>167</v>
      </c>
    </row>
    <row r="54" spans="1:42" x14ac:dyDescent="0.25">
      <c r="A54" t="s">
        <v>21</v>
      </c>
      <c r="B54" s="13" t="str">
        <f t="shared" si="60"/>
        <v>EXT</v>
      </c>
      <c r="C54" s="8" t="str">
        <f t="shared" si="73"/>
        <v>RAP</v>
      </c>
      <c r="D54" s="11">
        <f t="shared" si="74"/>
        <v>0</v>
      </c>
      <c r="E54" s="11">
        <f t="shared" si="99"/>
        <v>3</v>
      </c>
      <c r="F54" s="11">
        <f t="shared" si="99"/>
        <v>12.5</v>
      </c>
      <c r="G54" s="11">
        <f t="shared" si="88"/>
        <v>15</v>
      </c>
      <c r="H54" s="11">
        <f t="shared" si="89"/>
        <v>4</v>
      </c>
      <c r="I54" s="11">
        <f t="shared" si="90"/>
        <v>5</v>
      </c>
      <c r="J54" s="11">
        <f t="shared" si="100"/>
        <v>2</v>
      </c>
      <c r="K54" s="7"/>
      <c r="L54" s="1">
        <f t="shared" si="91"/>
        <v>0</v>
      </c>
      <c r="M54" s="1">
        <f t="shared" si="101"/>
        <v>3</v>
      </c>
      <c r="N54" s="1">
        <f t="shared" si="101"/>
        <v>54</v>
      </c>
      <c r="O54" s="1">
        <f t="shared" si="92"/>
        <v>55.5</v>
      </c>
      <c r="P54" s="1">
        <f t="shared" si="93"/>
        <v>4</v>
      </c>
      <c r="Q54" s="1">
        <f t="shared" si="94"/>
        <v>8</v>
      </c>
      <c r="R54" s="1">
        <f t="shared" si="102"/>
        <v>0</v>
      </c>
      <c r="S54" s="2">
        <f t="shared" si="97"/>
        <v>124.5</v>
      </c>
      <c r="U54" t="s">
        <v>21</v>
      </c>
      <c r="V54" s="13" t="str">
        <f t="shared" si="63"/>
        <v>EXT</v>
      </c>
      <c r="W54" s="8" t="str">
        <f t="shared" si="76"/>
        <v>RAP</v>
      </c>
      <c r="X54" s="11">
        <f t="shared" si="77"/>
        <v>0</v>
      </c>
      <c r="Y54" s="11">
        <v>13.5</v>
      </c>
      <c r="Z54" s="11">
        <f t="shared" si="78"/>
        <v>12.5</v>
      </c>
      <c r="AA54" s="11">
        <f t="shared" si="79"/>
        <v>15</v>
      </c>
      <c r="AB54" s="11">
        <f t="shared" si="80"/>
        <v>4</v>
      </c>
      <c r="AC54" s="11">
        <v>7</v>
      </c>
      <c r="AD54" s="11">
        <f t="shared" si="81"/>
        <v>2</v>
      </c>
      <c r="AE54" s="7"/>
      <c r="AF54" s="1">
        <f t="shared" si="82"/>
        <v>0</v>
      </c>
      <c r="AG54" s="1">
        <v>72</v>
      </c>
      <c r="AH54" s="1">
        <f t="shared" si="83"/>
        <v>54</v>
      </c>
      <c r="AI54" s="1">
        <f t="shared" si="84"/>
        <v>55.5</v>
      </c>
      <c r="AJ54" s="1">
        <f t="shared" si="85"/>
        <v>4</v>
      </c>
      <c r="AK54" s="1">
        <v>16</v>
      </c>
      <c r="AL54" s="1">
        <f t="shared" si="86"/>
        <v>0</v>
      </c>
      <c r="AM54" s="2">
        <f t="shared" si="98"/>
        <v>201.5</v>
      </c>
    </row>
    <row r="55" spans="1:42" x14ac:dyDescent="0.25">
      <c r="A55" t="s">
        <v>23</v>
      </c>
      <c r="B55" s="13" t="str">
        <f t="shared" si="60"/>
        <v>EXT</v>
      </c>
      <c r="C55" s="8" t="str">
        <f t="shared" si="73"/>
        <v>RAP</v>
      </c>
      <c r="D55" s="11">
        <f t="shared" si="74"/>
        <v>0</v>
      </c>
      <c r="E55" s="11">
        <f t="shared" si="99"/>
        <v>3</v>
      </c>
      <c r="F55" s="11">
        <f t="shared" si="99"/>
        <v>12.5</v>
      </c>
      <c r="G55" s="11">
        <f t="shared" si="88"/>
        <v>15</v>
      </c>
      <c r="H55" s="11">
        <f t="shared" si="89"/>
        <v>4</v>
      </c>
      <c r="I55" s="11">
        <f t="shared" si="90"/>
        <v>5</v>
      </c>
      <c r="J55" s="11">
        <f t="shared" si="100"/>
        <v>2</v>
      </c>
      <c r="K55" s="7"/>
      <c r="L55" s="1">
        <f t="shared" si="91"/>
        <v>0</v>
      </c>
      <c r="M55" s="1">
        <f t="shared" si="101"/>
        <v>3</v>
      </c>
      <c r="N55" s="1">
        <f t="shared" si="101"/>
        <v>54</v>
      </c>
      <c r="O55" s="1">
        <f t="shared" si="92"/>
        <v>55.5</v>
      </c>
      <c r="P55" s="1">
        <f t="shared" si="93"/>
        <v>4</v>
      </c>
      <c r="Q55" s="1">
        <f t="shared" si="94"/>
        <v>8</v>
      </c>
      <c r="R55" s="1">
        <f t="shared" si="102"/>
        <v>0</v>
      </c>
      <c r="S55" s="2">
        <f t="shared" si="97"/>
        <v>124.5</v>
      </c>
      <c r="U55" t="s">
        <v>23</v>
      </c>
      <c r="V55" s="13" t="str">
        <f t="shared" si="63"/>
        <v>EXT</v>
      </c>
      <c r="W55" s="8" t="str">
        <f t="shared" si="76"/>
        <v>RAP</v>
      </c>
      <c r="X55" s="11">
        <f t="shared" si="77"/>
        <v>0</v>
      </c>
      <c r="Y55" s="11">
        <v>13.5</v>
      </c>
      <c r="Z55" s="11">
        <f t="shared" si="78"/>
        <v>12.5</v>
      </c>
      <c r="AA55" s="11">
        <f t="shared" si="79"/>
        <v>15</v>
      </c>
      <c r="AB55" s="11">
        <f t="shared" si="80"/>
        <v>4</v>
      </c>
      <c r="AC55" s="11">
        <v>7</v>
      </c>
      <c r="AD55" s="11">
        <f t="shared" si="81"/>
        <v>2</v>
      </c>
      <c r="AE55" s="7"/>
      <c r="AF55" s="1">
        <f t="shared" si="82"/>
        <v>0</v>
      </c>
      <c r="AG55" s="1">
        <v>72</v>
      </c>
      <c r="AH55" s="1">
        <f t="shared" si="83"/>
        <v>54</v>
      </c>
      <c r="AI55" s="1">
        <f t="shared" si="84"/>
        <v>55.5</v>
      </c>
      <c r="AJ55" s="1">
        <f t="shared" si="85"/>
        <v>4</v>
      </c>
      <c r="AK55" s="1">
        <v>16</v>
      </c>
      <c r="AL55" s="1">
        <f t="shared" si="86"/>
        <v>0</v>
      </c>
      <c r="AM55" s="2">
        <f t="shared" si="98"/>
        <v>201.5</v>
      </c>
    </row>
    <row r="56" spans="1:42" x14ac:dyDescent="0.25">
      <c r="A56" t="s">
        <v>24</v>
      </c>
      <c r="B56" s="13" t="str">
        <f t="shared" si="60"/>
        <v>DAV</v>
      </c>
      <c r="C56" s="8" t="str">
        <f t="shared" si="73"/>
        <v>RAP</v>
      </c>
      <c r="D56" s="11">
        <f t="shared" si="74"/>
        <v>0</v>
      </c>
      <c r="E56" s="11">
        <f t="shared" si="99"/>
        <v>2</v>
      </c>
      <c r="F56" s="11">
        <f t="shared" si="99"/>
        <v>2</v>
      </c>
      <c r="G56" s="11">
        <f t="shared" si="88"/>
        <v>2</v>
      </c>
      <c r="H56" s="11">
        <f t="shared" si="89"/>
        <v>2</v>
      </c>
      <c r="I56" s="11">
        <f t="shared" si="90"/>
        <v>2</v>
      </c>
      <c r="J56" s="11">
        <f t="shared" si="100"/>
        <v>2</v>
      </c>
      <c r="K56" s="7"/>
      <c r="L56" s="1">
        <f t="shared" si="91"/>
        <v>0</v>
      </c>
      <c r="M56" s="1">
        <f t="shared" si="101"/>
        <v>0</v>
      </c>
      <c r="N56" s="1">
        <f t="shared" si="101"/>
        <v>0</v>
      </c>
      <c r="O56" s="1">
        <f t="shared" si="92"/>
        <v>0</v>
      </c>
      <c r="P56" s="1">
        <f t="shared" si="93"/>
        <v>0</v>
      </c>
      <c r="Q56" s="1">
        <f t="shared" si="94"/>
        <v>0</v>
      </c>
      <c r="R56" s="1">
        <f t="shared" si="102"/>
        <v>0</v>
      </c>
      <c r="S56" s="2">
        <f>SUM(L56:R56)</f>
        <v>0</v>
      </c>
      <c r="U56" t="s">
        <v>24</v>
      </c>
      <c r="V56" s="13" t="str">
        <f t="shared" si="63"/>
        <v>DAV</v>
      </c>
      <c r="W56" s="8" t="str">
        <f t="shared" si="76"/>
        <v>RAP</v>
      </c>
      <c r="X56" s="11">
        <f t="shared" si="77"/>
        <v>0</v>
      </c>
      <c r="Y56" s="11">
        <f t="shared" ref="Y56:Y57" si="103">E56</f>
        <v>2</v>
      </c>
      <c r="Z56" s="11">
        <f t="shared" si="78"/>
        <v>2</v>
      </c>
      <c r="AA56" s="11">
        <f t="shared" si="79"/>
        <v>2</v>
      </c>
      <c r="AB56" s="11">
        <f t="shared" si="80"/>
        <v>2</v>
      </c>
      <c r="AC56" s="11">
        <f t="shared" si="95"/>
        <v>2</v>
      </c>
      <c r="AD56" s="11">
        <f t="shared" si="81"/>
        <v>2</v>
      </c>
      <c r="AE56" s="7"/>
      <c r="AF56" s="1">
        <f t="shared" si="82"/>
        <v>0</v>
      </c>
      <c r="AG56" s="1">
        <f t="shared" ref="AG56:AG57" si="104">M56</f>
        <v>0</v>
      </c>
      <c r="AH56" s="1">
        <f t="shared" si="83"/>
        <v>0</v>
      </c>
      <c r="AI56" s="1">
        <f t="shared" si="84"/>
        <v>0</v>
      </c>
      <c r="AJ56" s="1">
        <f t="shared" si="85"/>
        <v>0</v>
      </c>
      <c r="AK56" s="1">
        <f t="shared" si="96"/>
        <v>0</v>
      </c>
      <c r="AL56" s="1">
        <f t="shared" si="86"/>
        <v>0</v>
      </c>
      <c r="AM56" s="2">
        <f>SUM(AF56:AL56)</f>
        <v>0</v>
      </c>
    </row>
    <row r="57" spans="1:42" x14ac:dyDescent="0.25">
      <c r="A57" t="s">
        <v>26</v>
      </c>
      <c r="B57" s="13" t="str">
        <f t="shared" si="60"/>
        <v>DAV</v>
      </c>
      <c r="C57" s="8" t="str">
        <f t="shared" si="73"/>
        <v>RAP</v>
      </c>
      <c r="D57" s="11">
        <f t="shared" si="74"/>
        <v>0</v>
      </c>
      <c r="E57" s="11">
        <f t="shared" si="99"/>
        <v>2</v>
      </c>
      <c r="F57" s="11">
        <f t="shared" si="99"/>
        <v>2</v>
      </c>
      <c r="G57" s="11">
        <f t="shared" si="88"/>
        <v>2</v>
      </c>
      <c r="H57" s="11">
        <f t="shared" si="89"/>
        <v>2</v>
      </c>
      <c r="I57" s="11">
        <f t="shared" si="90"/>
        <v>2</v>
      </c>
      <c r="J57" s="11">
        <f t="shared" si="100"/>
        <v>2</v>
      </c>
      <c r="K57" s="7"/>
      <c r="L57" s="1">
        <f t="shared" si="91"/>
        <v>0</v>
      </c>
      <c r="M57" s="1">
        <f t="shared" si="101"/>
        <v>0</v>
      </c>
      <c r="N57" s="1">
        <f t="shared" si="101"/>
        <v>0</v>
      </c>
      <c r="O57" s="1">
        <f t="shared" si="92"/>
        <v>0</v>
      </c>
      <c r="P57" s="1">
        <f t="shared" si="93"/>
        <v>0</v>
      </c>
      <c r="Q57" s="1">
        <f t="shared" si="94"/>
        <v>0</v>
      </c>
      <c r="R57" s="1">
        <f t="shared" si="102"/>
        <v>0</v>
      </c>
      <c r="S57" s="2">
        <f>SUM(L57:R57)</f>
        <v>0</v>
      </c>
      <c r="U57" t="s">
        <v>26</v>
      </c>
      <c r="V57" s="13" t="str">
        <f t="shared" si="63"/>
        <v>DAV</v>
      </c>
      <c r="W57" s="8" t="str">
        <f t="shared" si="76"/>
        <v>RAP</v>
      </c>
      <c r="X57" s="11">
        <f t="shared" si="77"/>
        <v>0</v>
      </c>
      <c r="Y57" s="11">
        <f t="shared" si="103"/>
        <v>2</v>
      </c>
      <c r="Z57" s="11">
        <f t="shared" si="78"/>
        <v>2</v>
      </c>
      <c r="AA57" s="11">
        <f t="shared" si="79"/>
        <v>2</v>
      </c>
      <c r="AB57" s="11">
        <f t="shared" si="80"/>
        <v>2</v>
      </c>
      <c r="AC57" s="11">
        <f t="shared" si="95"/>
        <v>2</v>
      </c>
      <c r="AD57" s="11">
        <f t="shared" si="81"/>
        <v>2</v>
      </c>
      <c r="AE57" s="7"/>
      <c r="AF57" s="1">
        <f t="shared" si="82"/>
        <v>0</v>
      </c>
      <c r="AG57" s="1">
        <f t="shared" si="104"/>
        <v>0</v>
      </c>
      <c r="AH57" s="1">
        <f t="shared" si="83"/>
        <v>0</v>
      </c>
      <c r="AI57" s="1">
        <f t="shared" si="84"/>
        <v>0</v>
      </c>
      <c r="AJ57" s="1">
        <f t="shared" si="85"/>
        <v>0</v>
      </c>
      <c r="AK57" s="1">
        <f t="shared" si="96"/>
        <v>0</v>
      </c>
      <c r="AL57" s="1">
        <f t="shared" si="86"/>
        <v>0</v>
      </c>
      <c r="AM57" s="2">
        <f>SUM(AF57:AL57)</f>
        <v>0</v>
      </c>
    </row>
    <row r="58" spans="1:42" x14ac:dyDescent="0.25">
      <c r="K58" s="14">
        <f>SUM(K60:K71)</f>
        <v>0</v>
      </c>
      <c r="AE58" s="14">
        <f>SUM(AE60:AE71)</f>
        <v>0</v>
      </c>
    </row>
    <row r="59" spans="1:42" x14ac:dyDescent="0.25">
      <c r="A59" s="3" t="s">
        <v>1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  <c r="G59" s="3" t="s">
        <v>7</v>
      </c>
      <c r="H59" s="3" t="s">
        <v>8</v>
      </c>
      <c r="I59" s="3" t="s">
        <v>9</v>
      </c>
      <c r="J59" s="3" t="s">
        <v>10</v>
      </c>
      <c r="K59" s="3" t="s">
        <v>11</v>
      </c>
      <c r="L59" s="3" t="s">
        <v>29</v>
      </c>
      <c r="M59" s="3" t="s">
        <v>30</v>
      </c>
      <c r="N59" s="3" t="s">
        <v>31</v>
      </c>
      <c r="O59" s="3" t="s">
        <v>32</v>
      </c>
      <c r="P59" s="3" t="s">
        <v>33</v>
      </c>
      <c r="Q59" s="3" t="s">
        <v>34</v>
      </c>
      <c r="R59" s="3" t="s">
        <v>35</v>
      </c>
      <c r="S59" s="3" t="s">
        <v>36</v>
      </c>
      <c r="U59" s="3" t="s">
        <v>1</v>
      </c>
      <c r="V59" s="3" t="s">
        <v>2</v>
      </c>
      <c r="W59" s="3" t="s">
        <v>3</v>
      </c>
      <c r="X59" s="3" t="s">
        <v>4</v>
      </c>
      <c r="Y59" s="3" t="s">
        <v>5</v>
      </c>
      <c r="Z59" s="3" t="s">
        <v>6</v>
      </c>
      <c r="AA59" s="3" t="s">
        <v>7</v>
      </c>
      <c r="AB59" s="3" t="s">
        <v>8</v>
      </c>
      <c r="AC59" s="3" t="s">
        <v>9</v>
      </c>
      <c r="AD59" s="3" t="s">
        <v>10</v>
      </c>
      <c r="AE59" s="3" t="s">
        <v>11</v>
      </c>
      <c r="AF59" s="3" t="s">
        <v>29</v>
      </c>
      <c r="AG59" s="3" t="s">
        <v>30</v>
      </c>
      <c r="AH59" s="3" t="s">
        <v>31</v>
      </c>
      <c r="AI59" s="3" t="s">
        <v>32</v>
      </c>
      <c r="AJ59" s="3" t="s">
        <v>33</v>
      </c>
      <c r="AK59" s="3" t="s">
        <v>34</v>
      </c>
      <c r="AL59" s="3" t="s">
        <v>35</v>
      </c>
      <c r="AM59" s="3" t="s">
        <v>36</v>
      </c>
    </row>
    <row r="60" spans="1:42" x14ac:dyDescent="0.25">
      <c r="A60" t="s">
        <v>12</v>
      </c>
      <c r="B60" s="13" t="str">
        <f t="shared" ref="B60:B67" si="105">B46</f>
        <v>POR</v>
      </c>
      <c r="C60" s="5"/>
      <c r="D60" s="11">
        <f t="shared" ref="D60:J67" si="106">X46</f>
        <v>16</v>
      </c>
      <c r="E60" s="11">
        <f t="shared" si="106"/>
        <v>13.2</v>
      </c>
      <c r="F60" s="11">
        <f t="shared" si="106"/>
        <v>0</v>
      </c>
      <c r="G60" s="11">
        <f t="shared" si="106"/>
        <v>0</v>
      </c>
      <c r="H60" s="11">
        <f t="shared" si="106"/>
        <v>0</v>
      </c>
      <c r="I60" s="11">
        <f t="shared" si="106"/>
        <v>0</v>
      </c>
      <c r="J60" s="11">
        <f t="shared" si="106"/>
        <v>14</v>
      </c>
      <c r="K60" s="7"/>
      <c r="L60" s="1">
        <f t="shared" ref="L60:R67" si="107">AF46</f>
        <v>0</v>
      </c>
      <c r="M60" s="1">
        <f t="shared" si="107"/>
        <v>69</v>
      </c>
      <c r="N60" s="1">
        <f t="shared" si="107"/>
        <v>0</v>
      </c>
      <c r="O60" s="1">
        <f t="shared" si="107"/>
        <v>0</v>
      </c>
      <c r="P60" s="1">
        <f t="shared" si="107"/>
        <v>0</v>
      </c>
      <c r="Q60" s="1">
        <f t="shared" si="107"/>
        <v>0</v>
      </c>
      <c r="R60" s="1">
        <f t="shared" si="107"/>
        <v>16</v>
      </c>
      <c r="S60" s="2">
        <f>SUM(L60:R60)</f>
        <v>85</v>
      </c>
      <c r="U60" t="s">
        <v>12</v>
      </c>
      <c r="V60" s="4"/>
      <c r="W60" s="5"/>
      <c r="X60" s="11">
        <f t="shared" ref="X60:AD67" si="108">AR46</f>
        <v>0</v>
      </c>
      <c r="Y60" s="11">
        <f t="shared" si="108"/>
        <v>0</v>
      </c>
      <c r="Z60" s="11">
        <f t="shared" si="108"/>
        <v>0</v>
      </c>
      <c r="AA60" s="11">
        <f t="shared" si="108"/>
        <v>0</v>
      </c>
      <c r="AB60" s="11">
        <f t="shared" si="108"/>
        <v>0</v>
      </c>
      <c r="AC60" s="11">
        <f t="shared" si="108"/>
        <v>0</v>
      </c>
      <c r="AD60" s="11">
        <f t="shared" si="108"/>
        <v>0</v>
      </c>
      <c r="AE60" s="7"/>
      <c r="AF60" s="1">
        <f t="shared" ref="AF60:AL67" si="109">AZ46</f>
        <v>0</v>
      </c>
      <c r="AG60" s="1">
        <f t="shared" si="109"/>
        <v>0</v>
      </c>
      <c r="AH60" s="1">
        <f t="shared" si="109"/>
        <v>0</v>
      </c>
      <c r="AI60" s="1">
        <f t="shared" si="109"/>
        <v>0</v>
      </c>
      <c r="AJ60" s="1">
        <f t="shared" si="109"/>
        <v>0</v>
      </c>
      <c r="AK60" s="1">
        <f t="shared" si="109"/>
        <v>0</v>
      </c>
      <c r="AL60" s="1">
        <f t="shared" si="109"/>
        <v>0</v>
      </c>
      <c r="AM60" s="2">
        <f>SUM(AF60:AL60)</f>
        <v>0</v>
      </c>
    </row>
    <row r="61" spans="1:42" x14ac:dyDescent="0.25">
      <c r="A61" t="s">
        <v>14</v>
      </c>
      <c r="B61" s="13" t="str">
        <f t="shared" si="105"/>
        <v>LAT</v>
      </c>
      <c r="C61" s="8" t="str">
        <f t="shared" ref="C61:C67" si="110">C47</f>
        <v>IMP</v>
      </c>
      <c r="D61" s="11">
        <f t="shared" si="106"/>
        <v>0</v>
      </c>
      <c r="E61" s="11">
        <f t="shared" si="106"/>
        <v>14.5</v>
      </c>
      <c r="F61" s="11">
        <f t="shared" si="106"/>
        <v>11.2</v>
      </c>
      <c r="G61" s="11">
        <f t="shared" si="106"/>
        <v>15</v>
      </c>
      <c r="H61" s="11">
        <f t="shared" si="106"/>
        <v>4</v>
      </c>
      <c r="I61" s="11">
        <f t="shared" si="106"/>
        <v>7</v>
      </c>
      <c r="J61" s="11">
        <f t="shared" si="106"/>
        <v>2</v>
      </c>
      <c r="K61" s="7"/>
      <c r="L61" s="1">
        <f t="shared" si="107"/>
        <v>0</v>
      </c>
      <c r="M61" s="1">
        <f t="shared" si="107"/>
        <v>87</v>
      </c>
      <c r="N61" s="1">
        <f t="shared" si="107"/>
        <v>42</v>
      </c>
      <c r="O61" s="1">
        <f t="shared" si="107"/>
        <v>55.5</v>
      </c>
      <c r="P61" s="1">
        <f t="shared" si="107"/>
        <v>4</v>
      </c>
      <c r="Q61" s="1">
        <f t="shared" si="107"/>
        <v>16</v>
      </c>
      <c r="R61" s="1">
        <f t="shared" si="107"/>
        <v>0</v>
      </c>
      <c r="S61" s="2">
        <f t="shared" ref="S61" si="111">SUM(L61:R61)</f>
        <v>204.5</v>
      </c>
      <c r="U61" t="s">
        <v>14</v>
      </c>
      <c r="V61" s="4"/>
      <c r="W61" s="8" t="s">
        <v>42</v>
      </c>
      <c r="X61" s="11">
        <f t="shared" si="108"/>
        <v>0</v>
      </c>
      <c r="Y61" s="11">
        <f t="shared" si="108"/>
        <v>0</v>
      </c>
      <c r="Z61" s="11">
        <f t="shared" si="108"/>
        <v>0</v>
      </c>
      <c r="AA61" s="11">
        <f t="shared" si="108"/>
        <v>0</v>
      </c>
      <c r="AB61" s="11">
        <f t="shared" si="108"/>
        <v>0</v>
      </c>
      <c r="AC61" s="11">
        <f t="shared" si="108"/>
        <v>0</v>
      </c>
      <c r="AD61" s="11">
        <f t="shared" si="108"/>
        <v>0</v>
      </c>
      <c r="AE61" s="7"/>
      <c r="AF61" s="1">
        <f t="shared" si="109"/>
        <v>0</v>
      </c>
      <c r="AG61" s="1">
        <f t="shared" si="109"/>
        <v>0</v>
      </c>
      <c r="AH61" s="1">
        <f t="shared" si="109"/>
        <v>0</v>
      </c>
      <c r="AI61" s="1">
        <f t="shared" si="109"/>
        <v>0</v>
      </c>
      <c r="AJ61" s="1">
        <f t="shared" si="109"/>
        <v>0</v>
      </c>
      <c r="AK61" s="1">
        <f t="shared" si="109"/>
        <v>0</v>
      </c>
      <c r="AL61" s="1">
        <f t="shared" si="109"/>
        <v>0</v>
      </c>
      <c r="AM61" s="2">
        <f t="shared" ref="AM61" si="112">SUM(AF61:AL61)</f>
        <v>0</v>
      </c>
    </row>
    <row r="62" spans="1:42" x14ac:dyDescent="0.25">
      <c r="A62" t="s">
        <v>15</v>
      </c>
      <c r="B62" s="13" t="str">
        <f t="shared" si="105"/>
        <v>LAT</v>
      </c>
      <c r="C62" s="8" t="str">
        <f t="shared" si="110"/>
        <v>IMP</v>
      </c>
      <c r="D62" s="11">
        <f t="shared" si="106"/>
        <v>0</v>
      </c>
      <c r="E62" s="11">
        <f t="shared" si="106"/>
        <v>14.5</v>
      </c>
      <c r="F62" s="11">
        <f t="shared" si="106"/>
        <v>11.2</v>
      </c>
      <c r="G62" s="11">
        <f t="shared" si="106"/>
        <v>15</v>
      </c>
      <c r="H62" s="11">
        <f t="shared" si="106"/>
        <v>4</v>
      </c>
      <c r="I62" s="11">
        <f t="shared" si="106"/>
        <v>7</v>
      </c>
      <c r="J62" s="11">
        <f t="shared" si="106"/>
        <v>2</v>
      </c>
      <c r="K62" s="7"/>
      <c r="L62" s="1">
        <f t="shared" si="107"/>
        <v>0</v>
      </c>
      <c r="M62" s="1">
        <f t="shared" si="107"/>
        <v>87</v>
      </c>
      <c r="N62" s="1">
        <f t="shared" si="107"/>
        <v>42</v>
      </c>
      <c r="O62" s="1">
        <f t="shared" si="107"/>
        <v>55.5</v>
      </c>
      <c r="P62" s="1">
        <f t="shared" si="107"/>
        <v>4</v>
      </c>
      <c r="Q62" s="1">
        <f t="shared" si="107"/>
        <v>16</v>
      </c>
      <c r="R62" s="1">
        <f t="shared" si="107"/>
        <v>0</v>
      </c>
      <c r="S62" s="2">
        <f>SUM(L62:R62)</f>
        <v>204.5</v>
      </c>
      <c r="U62" t="s">
        <v>15</v>
      </c>
      <c r="V62" s="4"/>
      <c r="W62" s="8" t="s">
        <v>42</v>
      </c>
      <c r="X62" s="11">
        <f t="shared" si="108"/>
        <v>0</v>
      </c>
      <c r="Y62" s="11">
        <f t="shared" si="108"/>
        <v>0</v>
      </c>
      <c r="Z62" s="11">
        <f t="shared" si="108"/>
        <v>0</v>
      </c>
      <c r="AA62" s="11">
        <f t="shared" si="108"/>
        <v>0</v>
      </c>
      <c r="AB62" s="11">
        <f t="shared" si="108"/>
        <v>0</v>
      </c>
      <c r="AC62" s="11">
        <f t="shared" si="108"/>
        <v>0</v>
      </c>
      <c r="AD62" s="11">
        <f t="shared" si="108"/>
        <v>0</v>
      </c>
      <c r="AE62" s="7"/>
      <c r="AF62" s="1">
        <f t="shared" si="109"/>
        <v>0</v>
      </c>
      <c r="AG62" s="1">
        <f t="shared" si="109"/>
        <v>0</v>
      </c>
      <c r="AH62" s="1">
        <f t="shared" si="109"/>
        <v>0</v>
      </c>
      <c r="AI62" s="1">
        <f t="shared" si="109"/>
        <v>0</v>
      </c>
      <c r="AJ62" s="1">
        <f t="shared" si="109"/>
        <v>0</v>
      </c>
      <c r="AK62" s="1">
        <f t="shared" si="109"/>
        <v>0</v>
      </c>
      <c r="AL62" s="1">
        <f t="shared" si="109"/>
        <v>0</v>
      </c>
      <c r="AM62" s="2">
        <f>SUM(AF62:AL62)</f>
        <v>0</v>
      </c>
    </row>
    <row r="63" spans="1:42" x14ac:dyDescent="0.25">
      <c r="A63" t="s">
        <v>16</v>
      </c>
      <c r="B63" s="13" t="str">
        <f t="shared" si="105"/>
        <v>CEN</v>
      </c>
      <c r="C63" s="8" t="str">
        <f t="shared" si="110"/>
        <v>IMP</v>
      </c>
      <c r="D63" s="11">
        <f t="shared" si="106"/>
        <v>0</v>
      </c>
      <c r="E63" s="11">
        <f t="shared" si="106"/>
        <v>14.8</v>
      </c>
      <c r="F63" s="11">
        <f t="shared" si="106"/>
        <v>10</v>
      </c>
      <c r="G63" s="11">
        <f t="shared" si="106"/>
        <v>2</v>
      </c>
      <c r="H63" s="11">
        <f t="shared" si="106"/>
        <v>2</v>
      </c>
      <c r="I63" s="11">
        <f t="shared" si="106"/>
        <v>2</v>
      </c>
      <c r="J63" s="11">
        <f t="shared" si="106"/>
        <v>14</v>
      </c>
      <c r="K63" s="7"/>
      <c r="L63" s="1">
        <f t="shared" si="107"/>
        <v>0</v>
      </c>
      <c r="M63" s="1">
        <f t="shared" si="107"/>
        <v>93</v>
      </c>
      <c r="N63" s="1">
        <f t="shared" si="107"/>
        <v>33</v>
      </c>
      <c r="O63" s="1">
        <f t="shared" si="107"/>
        <v>0</v>
      </c>
      <c r="P63" s="1">
        <f t="shared" si="107"/>
        <v>0</v>
      </c>
      <c r="Q63" s="1">
        <f t="shared" si="107"/>
        <v>0</v>
      </c>
      <c r="R63" s="1">
        <f t="shared" si="107"/>
        <v>16</v>
      </c>
      <c r="S63" s="2">
        <f>SUM(L63:R63)</f>
        <v>142</v>
      </c>
      <c r="U63" t="s">
        <v>16</v>
      </c>
      <c r="V63" s="4"/>
      <c r="W63" s="8" t="s">
        <v>42</v>
      </c>
      <c r="X63" s="11">
        <f t="shared" si="108"/>
        <v>0</v>
      </c>
      <c r="Y63" s="11">
        <f t="shared" si="108"/>
        <v>0</v>
      </c>
      <c r="Z63" s="11">
        <f t="shared" si="108"/>
        <v>0</v>
      </c>
      <c r="AA63" s="11">
        <f t="shared" si="108"/>
        <v>0</v>
      </c>
      <c r="AB63" s="11">
        <f t="shared" si="108"/>
        <v>0</v>
      </c>
      <c r="AC63" s="11">
        <f t="shared" si="108"/>
        <v>0</v>
      </c>
      <c r="AD63" s="11">
        <f t="shared" si="108"/>
        <v>0</v>
      </c>
      <c r="AE63" s="7"/>
      <c r="AF63" s="1">
        <f t="shared" si="109"/>
        <v>0</v>
      </c>
      <c r="AG63" s="1">
        <f t="shared" si="109"/>
        <v>0</v>
      </c>
      <c r="AH63" s="1">
        <f t="shared" si="109"/>
        <v>0</v>
      </c>
      <c r="AI63" s="1">
        <f t="shared" si="109"/>
        <v>0</v>
      </c>
      <c r="AJ63" s="1">
        <f t="shared" si="109"/>
        <v>0</v>
      </c>
      <c r="AK63" s="1">
        <f t="shared" si="109"/>
        <v>0</v>
      </c>
      <c r="AL63" s="1">
        <f t="shared" si="109"/>
        <v>0</v>
      </c>
      <c r="AM63" s="2">
        <f>SUM(AF63:AL63)</f>
        <v>0</v>
      </c>
    </row>
    <row r="64" spans="1:42" x14ac:dyDescent="0.25">
      <c r="A64" t="s">
        <v>17</v>
      </c>
      <c r="B64" s="13" t="str">
        <f t="shared" si="105"/>
        <v>CEN</v>
      </c>
      <c r="C64" s="8" t="str">
        <f t="shared" si="110"/>
        <v>IMP</v>
      </c>
      <c r="D64" s="11">
        <f t="shared" si="106"/>
        <v>0</v>
      </c>
      <c r="E64" s="11">
        <f t="shared" si="106"/>
        <v>14.8</v>
      </c>
      <c r="F64" s="11">
        <f t="shared" si="106"/>
        <v>10</v>
      </c>
      <c r="G64" s="11">
        <f t="shared" si="106"/>
        <v>2</v>
      </c>
      <c r="H64" s="11">
        <f t="shared" si="106"/>
        <v>2</v>
      </c>
      <c r="I64" s="11">
        <f t="shared" si="106"/>
        <v>2</v>
      </c>
      <c r="J64" s="11">
        <f t="shared" si="106"/>
        <v>14</v>
      </c>
      <c r="K64" s="7"/>
      <c r="L64" s="1">
        <f t="shared" si="107"/>
        <v>0</v>
      </c>
      <c r="M64" s="1">
        <f t="shared" si="107"/>
        <v>93</v>
      </c>
      <c r="N64" s="1">
        <f t="shared" si="107"/>
        <v>33</v>
      </c>
      <c r="O64" s="1">
        <f t="shared" si="107"/>
        <v>0</v>
      </c>
      <c r="P64" s="1">
        <f t="shared" si="107"/>
        <v>0</v>
      </c>
      <c r="Q64" s="1">
        <f t="shared" si="107"/>
        <v>0</v>
      </c>
      <c r="R64" s="1">
        <f t="shared" si="107"/>
        <v>16</v>
      </c>
      <c r="S64" s="2">
        <f t="shared" ref="S64:S69" si="113">SUM(L64:R64)</f>
        <v>142</v>
      </c>
      <c r="U64" t="s">
        <v>17</v>
      </c>
      <c r="V64" s="4"/>
      <c r="W64" s="8" t="s">
        <v>41</v>
      </c>
      <c r="X64" s="11">
        <f t="shared" si="108"/>
        <v>0</v>
      </c>
      <c r="Y64" s="11">
        <f t="shared" si="108"/>
        <v>0</v>
      </c>
      <c r="Z64" s="11">
        <f t="shared" si="108"/>
        <v>0</v>
      </c>
      <c r="AA64" s="11">
        <f t="shared" si="108"/>
        <v>0</v>
      </c>
      <c r="AB64" s="11">
        <f t="shared" si="108"/>
        <v>0</v>
      </c>
      <c r="AC64" s="11">
        <f t="shared" si="108"/>
        <v>0</v>
      </c>
      <c r="AD64" s="11">
        <f t="shared" si="108"/>
        <v>0</v>
      </c>
      <c r="AE64" s="7"/>
      <c r="AF64" s="1">
        <f t="shared" si="109"/>
        <v>0</v>
      </c>
      <c r="AG64" s="1">
        <f t="shared" si="109"/>
        <v>0</v>
      </c>
      <c r="AH64" s="1">
        <f t="shared" si="109"/>
        <v>0</v>
      </c>
      <c r="AI64" s="1">
        <f t="shared" si="109"/>
        <v>0</v>
      </c>
      <c r="AJ64" s="1">
        <f t="shared" si="109"/>
        <v>0</v>
      </c>
      <c r="AK64" s="1">
        <f t="shared" si="109"/>
        <v>0</v>
      </c>
      <c r="AL64" s="1">
        <f t="shared" si="109"/>
        <v>0</v>
      </c>
      <c r="AM64" s="2">
        <f t="shared" ref="AM64:AM69" si="114">SUM(AF64:AL64)</f>
        <v>0</v>
      </c>
    </row>
    <row r="65" spans="1:42" x14ac:dyDescent="0.25">
      <c r="A65" t="s">
        <v>18</v>
      </c>
      <c r="B65" s="13" t="str">
        <f t="shared" si="105"/>
        <v>CEN</v>
      </c>
      <c r="C65" s="8" t="str">
        <f t="shared" si="110"/>
        <v>IMP</v>
      </c>
      <c r="D65" s="11">
        <f t="shared" si="106"/>
        <v>0</v>
      </c>
      <c r="E65" s="11">
        <f t="shared" si="106"/>
        <v>14.8</v>
      </c>
      <c r="F65" s="11">
        <f t="shared" si="106"/>
        <v>10</v>
      </c>
      <c r="G65" s="11">
        <f t="shared" si="106"/>
        <v>2</v>
      </c>
      <c r="H65" s="11">
        <f t="shared" si="106"/>
        <v>2</v>
      </c>
      <c r="I65" s="11">
        <f t="shared" si="106"/>
        <v>2</v>
      </c>
      <c r="J65" s="11">
        <f t="shared" si="106"/>
        <v>14</v>
      </c>
      <c r="K65" s="7"/>
      <c r="L65" s="1">
        <f t="shared" si="107"/>
        <v>0</v>
      </c>
      <c r="M65" s="1">
        <f t="shared" si="107"/>
        <v>93</v>
      </c>
      <c r="N65" s="1">
        <f t="shared" si="107"/>
        <v>33</v>
      </c>
      <c r="O65" s="1">
        <f t="shared" si="107"/>
        <v>0</v>
      </c>
      <c r="P65" s="1">
        <f t="shared" si="107"/>
        <v>0</v>
      </c>
      <c r="Q65" s="1">
        <f t="shared" si="107"/>
        <v>0</v>
      </c>
      <c r="R65" s="1">
        <f t="shared" si="107"/>
        <v>16</v>
      </c>
      <c r="S65" s="2">
        <f t="shared" si="113"/>
        <v>142</v>
      </c>
      <c r="U65" t="s">
        <v>18</v>
      </c>
      <c r="V65" s="4"/>
      <c r="W65" s="8" t="s">
        <v>41</v>
      </c>
      <c r="X65" s="11">
        <f t="shared" si="108"/>
        <v>0</v>
      </c>
      <c r="Y65" s="11">
        <f t="shared" si="108"/>
        <v>0</v>
      </c>
      <c r="Z65" s="11">
        <f t="shared" si="108"/>
        <v>0</v>
      </c>
      <c r="AA65" s="11">
        <f t="shared" si="108"/>
        <v>0</v>
      </c>
      <c r="AB65" s="11">
        <f t="shared" si="108"/>
        <v>0</v>
      </c>
      <c r="AC65" s="11">
        <f t="shared" si="108"/>
        <v>0</v>
      </c>
      <c r="AD65" s="11">
        <f t="shared" si="108"/>
        <v>0</v>
      </c>
      <c r="AE65" s="7"/>
      <c r="AF65" s="1">
        <f t="shared" si="109"/>
        <v>0</v>
      </c>
      <c r="AG65" s="1">
        <f t="shared" si="109"/>
        <v>0</v>
      </c>
      <c r="AH65" s="1">
        <f t="shared" si="109"/>
        <v>0</v>
      </c>
      <c r="AI65" s="1">
        <f t="shared" si="109"/>
        <v>0</v>
      </c>
      <c r="AJ65" s="1">
        <f t="shared" si="109"/>
        <v>0</v>
      </c>
      <c r="AK65" s="1">
        <f t="shared" si="109"/>
        <v>0</v>
      </c>
      <c r="AL65" s="1">
        <f t="shared" si="109"/>
        <v>0</v>
      </c>
      <c r="AM65" s="2">
        <f t="shared" si="114"/>
        <v>0</v>
      </c>
      <c r="AP65" s="16"/>
    </row>
    <row r="66" spans="1:42" s="15" customFormat="1" x14ac:dyDescent="0.25">
      <c r="A66" t="s">
        <v>19</v>
      </c>
      <c r="B66" s="13" t="str">
        <f t="shared" si="105"/>
        <v>INN</v>
      </c>
      <c r="C66" s="8" t="str">
        <f t="shared" si="110"/>
        <v>RAP</v>
      </c>
      <c r="D66" s="11">
        <f t="shared" si="106"/>
        <v>0</v>
      </c>
      <c r="E66" s="11">
        <f t="shared" si="106"/>
        <v>14</v>
      </c>
      <c r="F66" s="11">
        <f t="shared" si="106"/>
        <v>14</v>
      </c>
      <c r="G66" s="11">
        <f t="shared" si="106"/>
        <v>2</v>
      </c>
      <c r="H66" s="11">
        <f t="shared" si="106"/>
        <v>4</v>
      </c>
      <c r="I66" s="11">
        <f t="shared" si="106"/>
        <v>7</v>
      </c>
      <c r="J66" s="11">
        <f t="shared" si="106"/>
        <v>2</v>
      </c>
      <c r="K66" s="7"/>
      <c r="L66" s="1">
        <f t="shared" si="107"/>
        <v>0</v>
      </c>
      <c r="M66" s="1">
        <f t="shared" si="107"/>
        <v>79</v>
      </c>
      <c r="N66" s="1">
        <f t="shared" si="107"/>
        <v>68</v>
      </c>
      <c r="O66" s="1">
        <f t="shared" si="107"/>
        <v>0</v>
      </c>
      <c r="P66" s="1">
        <f t="shared" si="107"/>
        <v>4</v>
      </c>
      <c r="Q66" s="1">
        <f t="shared" si="107"/>
        <v>16</v>
      </c>
      <c r="R66" s="1">
        <f t="shared" si="107"/>
        <v>0</v>
      </c>
      <c r="S66" s="2">
        <f t="shared" si="113"/>
        <v>167</v>
      </c>
      <c r="T66"/>
      <c r="U66" t="s">
        <v>19</v>
      </c>
      <c r="V66" s="4"/>
      <c r="W66" s="8" t="s">
        <v>43</v>
      </c>
      <c r="X66" s="11">
        <f t="shared" si="108"/>
        <v>0</v>
      </c>
      <c r="Y66" s="11">
        <f t="shared" si="108"/>
        <v>0</v>
      </c>
      <c r="Z66" s="11">
        <f t="shared" si="108"/>
        <v>0</v>
      </c>
      <c r="AA66" s="11">
        <f t="shared" si="108"/>
        <v>0</v>
      </c>
      <c r="AB66" s="11">
        <f t="shared" si="108"/>
        <v>0</v>
      </c>
      <c r="AC66" s="11">
        <f t="shared" si="108"/>
        <v>0</v>
      </c>
      <c r="AD66" s="11">
        <f t="shared" si="108"/>
        <v>0</v>
      </c>
      <c r="AE66" s="7"/>
      <c r="AF66" s="1">
        <f t="shared" si="109"/>
        <v>0</v>
      </c>
      <c r="AG66" s="1">
        <f t="shared" si="109"/>
        <v>0</v>
      </c>
      <c r="AH66" s="1">
        <f t="shared" si="109"/>
        <v>0</v>
      </c>
      <c r="AI66" s="1">
        <f t="shared" si="109"/>
        <v>0</v>
      </c>
      <c r="AJ66" s="1">
        <f t="shared" si="109"/>
        <v>0</v>
      </c>
      <c r="AK66" s="1">
        <f t="shared" si="109"/>
        <v>0</v>
      </c>
      <c r="AL66" s="1">
        <f t="shared" si="109"/>
        <v>0</v>
      </c>
      <c r="AM66" s="2">
        <f t="shared" si="114"/>
        <v>0</v>
      </c>
      <c r="AO66"/>
      <c r="AP66"/>
    </row>
    <row r="67" spans="1:42" s="15" customFormat="1" x14ac:dyDescent="0.25">
      <c r="A67" t="s">
        <v>20</v>
      </c>
      <c r="B67" s="13" t="str">
        <f t="shared" si="105"/>
        <v>INN</v>
      </c>
      <c r="C67" s="8" t="str">
        <f t="shared" si="110"/>
        <v>RAP</v>
      </c>
      <c r="D67" s="11">
        <f t="shared" si="106"/>
        <v>0</v>
      </c>
      <c r="E67" s="11">
        <f t="shared" si="106"/>
        <v>14</v>
      </c>
      <c r="F67" s="11">
        <f t="shared" si="106"/>
        <v>14</v>
      </c>
      <c r="G67" s="11">
        <f t="shared" si="106"/>
        <v>2</v>
      </c>
      <c r="H67" s="11">
        <f t="shared" si="106"/>
        <v>4</v>
      </c>
      <c r="I67" s="11">
        <f t="shared" si="106"/>
        <v>7</v>
      </c>
      <c r="J67" s="11">
        <f t="shared" si="106"/>
        <v>2</v>
      </c>
      <c r="K67" s="7"/>
      <c r="L67" s="1">
        <f t="shared" si="107"/>
        <v>0</v>
      </c>
      <c r="M67" s="1">
        <f t="shared" si="107"/>
        <v>79</v>
      </c>
      <c r="N67" s="1">
        <f t="shared" si="107"/>
        <v>68</v>
      </c>
      <c r="O67" s="1">
        <f t="shared" si="107"/>
        <v>0</v>
      </c>
      <c r="P67" s="1">
        <f t="shared" si="107"/>
        <v>4</v>
      </c>
      <c r="Q67" s="1">
        <f t="shared" si="107"/>
        <v>16</v>
      </c>
      <c r="R67" s="1">
        <f t="shared" si="107"/>
        <v>0</v>
      </c>
      <c r="S67" s="2">
        <f t="shared" si="113"/>
        <v>167</v>
      </c>
      <c r="T67"/>
      <c r="U67" t="s">
        <v>20</v>
      </c>
      <c r="V67" s="4"/>
      <c r="W67" s="8" t="s">
        <v>44</v>
      </c>
      <c r="X67" s="11">
        <f t="shared" si="108"/>
        <v>0</v>
      </c>
      <c r="Y67" s="11">
        <f t="shared" si="108"/>
        <v>0</v>
      </c>
      <c r="Z67" s="11">
        <f t="shared" si="108"/>
        <v>0</v>
      </c>
      <c r="AA67" s="11">
        <f t="shared" si="108"/>
        <v>0</v>
      </c>
      <c r="AB67" s="11">
        <f t="shared" si="108"/>
        <v>0</v>
      </c>
      <c r="AC67" s="11">
        <f t="shared" si="108"/>
        <v>0</v>
      </c>
      <c r="AD67" s="11">
        <f t="shared" si="108"/>
        <v>0</v>
      </c>
      <c r="AE67" s="7"/>
      <c r="AF67" s="1">
        <f t="shared" si="109"/>
        <v>0</v>
      </c>
      <c r="AG67" s="1">
        <f t="shared" si="109"/>
        <v>0</v>
      </c>
      <c r="AH67" s="1">
        <f t="shared" si="109"/>
        <v>0</v>
      </c>
      <c r="AI67" s="1">
        <f t="shared" si="109"/>
        <v>0</v>
      </c>
      <c r="AJ67" s="1">
        <f t="shared" si="109"/>
        <v>0</v>
      </c>
      <c r="AK67" s="1">
        <f t="shared" si="109"/>
        <v>0</v>
      </c>
      <c r="AL67" s="1">
        <f t="shared" si="109"/>
        <v>0</v>
      </c>
      <c r="AM67" s="2">
        <f t="shared" si="114"/>
        <v>0</v>
      </c>
      <c r="AO67"/>
      <c r="AP67"/>
    </row>
    <row r="68" spans="1:42" s="15" customFormat="1" x14ac:dyDescent="0.25">
      <c r="A68" t="s">
        <v>21</v>
      </c>
      <c r="B68" s="13" t="str">
        <f t="shared" ref="B68:C68" si="115">B54</f>
        <v>EXT</v>
      </c>
      <c r="C68" s="8" t="str">
        <f t="shared" si="115"/>
        <v>RAP</v>
      </c>
      <c r="D68" s="11">
        <f t="shared" ref="D68:D71" si="116">X54</f>
        <v>0</v>
      </c>
      <c r="E68" s="11">
        <f t="shared" ref="E68:E71" si="117">Y54</f>
        <v>13.5</v>
      </c>
      <c r="F68" s="11">
        <f t="shared" ref="F68:F71" si="118">Z54</f>
        <v>12.5</v>
      </c>
      <c r="G68" s="11">
        <f t="shared" ref="G68:G71" si="119">AA54</f>
        <v>15</v>
      </c>
      <c r="H68" s="11">
        <f t="shared" ref="H68:H71" si="120">AB54</f>
        <v>4</v>
      </c>
      <c r="I68" s="11">
        <f t="shared" ref="I68:I71" si="121">AC54</f>
        <v>7</v>
      </c>
      <c r="J68" s="11">
        <f t="shared" ref="J68:J71" si="122">AD54</f>
        <v>2</v>
      </c>
      <c r="K68" s="7"/>
      <c r="L68" s="1">
        <f t="shared" ref="L68:L71" si="123">AF54</f>
        <v>0</v>
      </c>
      <c r="M68" s="1">
        <f t="shared" ref="M68:M71" si="124">AG54</f>
        <v>72</v>
      </c>
      <c r="N68" s="1">
        <f t="shared" ref="N68:N71" si="125">AH54</f>
        <v>54</v>
      </c>
      <c r="O68" s="1">
        <f t="shared" ref="O68:O71" si="126">AI54</f>
        <v>55.5</v>
      </c>
      <c r="P68" s="1">
        <f t="shared" ref="P68:P71" si="127">AJ54</f>
        <v>4</v>
      </c>
      <c r="Q68" s="1">
        <f t="shared" ref="Q68:Q71" si="128">AK54</f>
        <v>16</v>
      </c>
      <c r="R68" s="1">
        <f t="shared" ref="R68:R71" si="129">AL54</f>
        <v>0</v>
      </c>
      <c r="S68" s="2">
        <f t="shared" si="113"/>
        <v>201.5</v>
      </c>
      <c r="T68"/>
      <c r="U68" t="s">
        <v>21</v>
      </c>
      <c r="V68" s="4"/>
      <c r="W68" s="8" t="s">
        <v>42</v>
      </c>
      <c r="X68" s="11">
        <f t="shared" ref="X68:X71" si="130">AR54</f>
        <v>0</v>
      </c>
      <c r="Y68" s="11">
        <f t="shared" ref="Y68:Y71" si="131">AS54</f>
        <v>0</v>
      </c>
      <c r="Z68" s="11">
        <f t="shared" ref="Z68:Z71" si="132">AT54</f>
        <v>0</v>
      </c>
      <c r="AA68" s="11">
        <f t="shared" ref="AA68:AA71" si="133">AU54</f>
        <v>0</v>
      </c>
      <c r="AB68" s="11">
        <f t="shared" ref="AB68:AB71" si="134">AV54</f>
        <v>0</v>
      </c>
      <c r="AC68" s="11">
        <f t="shared" ref="AC68:AC71" si="135">AW54</f>
        <v>0</v>
      </c>
      <c r="AD68" s="11">
        <f t="shared" ref="AD68:AD71" si="136">AX54</f>
        <v>0</v>
      </c>
      <c r="AE68" s="7"/>
      <c r="AF68" s="1">
        <f t="shared" ref="AF68:AF71" si="137">AZ54</f>
        <v>0</v>
      </c>
      <c r="AG68" s="1">
        <f t="shared" ref="AG68:AG71" si="138">BA54</f>
        <v>0</v>
      </c>
      <c r="AH68" s="1">
        <f t="shared" ref="AH68:AH71" si="139">BB54</f>
        <v>0</v>
      </c>
      <c r="AI68" s="1">
        <f t="shared" ref="AI68:AI71" si="140">BC54</f>
        <v>0</v>
      </c>
      <c r="AJ68" s="1">
        <f t="shared" ref="AJ68:AJ71" si="141">BD54</f>
        <v>0</v>
      </c>
      <c r="AK68" s="1">
        <f t="shared" ref="AK68:AK71" si="142">BE54</f>
        <v>0</v>
      </c>
      <c r="AL68" s="1">
        <f t="shared" ref="AL68:AL71" si="143">BF54</f>
        <v>0</v>
      </c>
      <c r="AM68" s="2">
        <f t="shared" si="114"/>
        <v>0</v>
      </c>
      <c r="AO68"/>
      <c r="AP68"/>
    </row>
    <row r="69" spans="1:42" s="15" customFormat="1" x14ac:dyDescent="0.25">
      <c r="A69" t="s">
        <v>23</v>
      </c>
      <c r="B69" s="13" t="str">
        <f t="shared" ref="B69:C69" si="144">B55</f>
        <v>EXT</v>
      </c>
      <c r="C69" s="8" t="str">
        <f t="shared" si="144"/>
        <v>RAP</v>
      </c>
      <c r="D69" s="11">
        <f t="shared" si="116"/>
        <v>0</v>
      </c>
      <c r="E69" s="11">
        <f t="shared" si="117"/>
        <v>13.5</v>
      </c>
      <c r="F69" s="11">
        <f t="shared" si="118"/>
        <v>12.5</v>
      </c>
      <c r="G69" s="11">
        <f t="shared" si="119"/>
        <v>15</v>
      </c>
      <c r="H69" s="11">
        <f t="shared" si="120"/>
        <v>4</v>
      </c>
      <c r="I69" s="11">
        <f t="shared" si="121"/>
        <v>7</v>
      </c>
      <c r="J69" s="11">
        <f t="shared" si="122"/>
        <v>2</v>
      </c>
      <c r="K69" s="7"/>
      <c r="L69" s="1">
        <f t="shared" si="123"/>
        <v>0</v>
      </c>
      <c r="M69" s="1">
        <f t="shared" si="124"/>
        <v>72</v>
      </c>
      <c r="N69" s="1">
        <f t="shared" si="125"/>
        <v>54</v>
      </c>
      <c r="O69" s="1">
        <f t="shared" si="126"/>
        <v>55.5</v>
      </c>
      <c r="P69" s="1">
        <f t="shared" si="127"/>
        <v>4</v>
      </c>
      <c r="Q69" s="1">
        <f t="shared" si="128"/>
        <v>16</v>
      </c>
      <c r="R69" s="1">
        <f t="shared" si="129"/>
        <v>0</v>
      </c>
      <c r="S69" s="2">
        <f t="shared" si="113"/>
        <v>201.5</v>
      </c>
      <c r="T69"/>
      <c r="U69" t="s">
        <v>23</v>
      </c>
      <c r="V69" s="4"/>
      <c r="W69" s="8" t="s">
        <v>39</v>
      </c>
      <c r="X69" s="11">
        <f t="shared" si="130"/>
        <v>0</v>
      </c>
      <c r="Y69" s="11">
        <f t="shared" si="131"/>
        <v>0</v>
      </c>
      <c r="Z69" s="11">
        <f t="shared" si="132"/>
        <v>0</v>
      </c>
      <c r="AA69" s="11">
        <f t="shared" si="133"/>
        <v>0</v>
      </c>
      <c r="AB69" s="11">
        <f t="shared" si="134"/>
        <v>0</v>
      </c>
      <c r="AC69" s="11">
        <f t="shared" si="135"/>
        <v>0</v>
      </c>
      <c r="AD69" s="11">
        <f t="shared" si="136"/>
        <v>0</v>
      </c>
      <c r="AE69" s="7"/>
      <c r="AF69" s="1">
        <f t="shared" si="137"/>
        <v>0</v>
      </c>
      <c r="AG69" s="1">
        <f t="shared" si="138"/>
        <v>0</v>
      </c>
      <c r="AH69" s="1">
        <f t="shared" si="139"/>
        <v>0</v>
      </c>
      <c r="AI69" s="1">
        <f t="shared" si="140"/>
        <v>0</v>
      </c>
      <c r="AJ69" s="1">
        <f t="shared" si="141"/>
        <v>0</v>
      </c>
      <c r="AK69" s="1">
        <f t="shared" si="142"/>
        <v>0</v>
      </c>
      <c r="AL69" s="1">
        <f t="shared" si="143"/>
        <v>0</v>
      </c>
      <c r="AM69" s="2">
        <f t="shared" si="114"/>
        <v>0</v>
      </c>
      <c r="AO69"/>
      <c r="AP69"/>
    </row>
    <row r="70" spans="1:42" s="15" customFormat="1" x14ac:dyDescent="0.25">
      <c r="A70" t="s">
        <v>24</v>
      </c>
      <c r="B70" s="13" t="str">
        <f t="shared" ref="B70:C70" si="145">B56</f>
        <v>DAV</v>
      </c>
      <c r="C70" s="8" t="str">
        <f t="shared" si="145"/>
        <v>RAP</v>
      </c>
      <c r="D70" s="11">
        <f t="shared" si="116"/>
        <v>0</v>
      </c>
      <c r="E70" s="11">
        <f t="shared" si="117"/>
        <v>2</v>
      </c>
      <c r="F70" s="11">
        <f t="shared" si="118"/>
        <v>2</v>
      </c>
      <c r="G70" s="11">
        <f t="shared" si="119"/>
        <v>2</v>
      </c>
      <c r="H70" s="11">
        <f t="shared" si="120"/>
        <v>2</v>
      </c>
      <c r="I70" s="11">
        <f t="shared" si="121"/>
        <v>2</v>
      </c>
      <c r="J70" s="11">
        <f t="shared" si="122"/>
        <v>2</v>
      </c>
      <c r="K70" s="7"/>
      <c r="L70" s="1">
        <f t="shared" si="123"/>
        <v>0</v>
      </c>
      <c r="M70" s="1">
        <f t="shared" si="124"/>
        <v>0</v>
      </c>
      <c r="N70" s="1">
        <f t="shared" si="125"/>
        <v>0</v>
      </c>
      <c r="O70" s="1">
        <f t="shared" si="126"/>
        <v>0</v>
      </c>
      <c r="P70" s="1">
        <f t="shared" si="127"/>
        <v>0</v>
      </c>
      <c r="Q70" s="1">
        <f t="shared" si="128"/>
        <v>0</v>
      </c>
      <c r="R70" s="1">
        <f t="shared" si="129"/>
        <v>0</v>
      </c>
      <c r="S70" s="2">
        <f>SUM(L70:R70)</f>
        <v>0</v>
      </c>
      <c r="T70"/>
      <c r="U70" t="s">
        <v>24</v>
      </c>
      <c r="V70" s="4"/>
      <c r="W70" s="8" t="s">
        <v>41</v>
      </c>
      <c r="X70" s="11">
        <f t="shared" si="130"/>
        <v>0</v>
      </c>
      <c r="Y70" s="11">
        <f t="shared" si="131"/>
        <v>0</v>
      </c>
      <c r="Z70" s="11">
        <f t="shared" si="132"/>
        <v>0</v>
      </c>
      <c r="AA70" s="11">
        <f t="shared" si="133"/>
        <v>0</v>
      </c>
      <c r="AB70" s="11">
        <f t="shared" si="134"/>
        <v>0</v>
      </c>
      <c r="AC70" s="11">
        <f t="shared" si="135"/>
        <v>0</v>
      </c>
      <c r="AD70" s="11">
        <f t="shared" si="136"/>
        <v>0</v>
      </c>
      <c r="AE70" s="7"/>
      <c r="AF70" s="1">
        <f t="shared" si="137"/>
        <v>0</v>
      </c>
      <c r="AG70" s="1">
        <f t="shared" si="138"/>
        <v>0</v>
      </c>
      <c r="AH70" s="1">
        <f t="shared" si="139"/>
        <v>0</v>
      </c>
      <c r="AI70" s="1">
        <f t="shared" si="140"/>
        <v>0</v>
      </c>
      <c r="AJ70" s="1">
        <f t="shared" si="141"/>
        <v>0</v>
      </c>
      <c r="AK70" s="1">
        <f t="shared" si="142"/>
        <v>0</v>
      </c>
      <c r="AL70" s="1">
        <f t="shared" si="143"/>
        <v>0</v>
      </c>
      <c r="AM70" s="2">
        <f>SUM(AF70:AL70)</f>
        <v>0</v>
      </c>
      <c r="AO70"/>
      <c r="AP70"/>
    </row>
    <row r="71" spans="1:42" s="15" customFormat="1" x14ac:dyDescent="0.25">
      <c r="A71" t="s">
        <v>26</v>
      </c>
      <c r="B71" s="13" t="str">
        <f t="shared" ref="B71:C71" si="146">B57</f>
        <v>DAV</v>
      </c>
      <c r="C71" s="8" t="str">
        <f t="shared" si="146"/>
        <v>RAP</v>
      </c>
      <c r="D71" s="11">
        <f t="shared" si="116"/>
        <v>0</v>
      </c>
      <c r="E71" s="11">
        <f t="shared" si="117"/>
        <v>2</v>
      </c>
      <c r="F71" s="11">
        <f t="shared" si="118"/>
        <v>2</v>
      </c>
      <c r="G71" s="11">
        <f t="shared" si="119"/>
        <v>2</v>
      </c>
      <c r="H71" s="11">
        <f t="shared" si="120"/>
        <v>2</v>
      </c>
      <c r="I71" s="11">
        <f t="shared" si="121"/>
        <v>2</v>
      </c>
      <c r="J71" s="11">
        <f t="shared" si="122"/>
        <v>2</v>
      </c>
      <c r="K71" s="7"/>
      <c r="L71" s="1">
        <f t="shared" si="123"/>
        <v>0</v>
      </c>
      <c r="M71" s="1">
        <f t="shared" si="124"/>
        <v>0</v>
      </c>
      <c r="N71" s="1">
        <f t="shared" si="125"/>
        <v>0</v>
      </c>
      <c r="O71" s="1">
        <f t="shared" si="126"/>
        <v>0</v>
      </c>
      <c r="P71" s="1">
        <f t="shared" si="127"/>
        <v>0</v>
      </c>
      <c r="Q71" s="1">
        <f t="shared" si="128"/>
        <v>0</v>
      </c>
      <c r="R71" s="1">
        <f t="shared" si="129"/>
        <v>0</v>
      </c>
      <c r="S71" s="2">
        <f>SUM(L71:R71)</f>
        <v>0</v>
      </c>
      <c r="T71"/>
      <c r="U71" t="s">
        <v>26</v>
      </c>
      <c r="V71" s="4"/>
      <c r="W71" s="8" t="s">
        <v>41</v>
      </c>
      <c r="X71" s="11">
        <f t="shared" si="130"/>
        <v>0</v>
      </c>
      <c r="Y71" s="11">
        <f t="shared" si="131"/>
        <v>0</v>
      </c>
      <c r="Z71" s="11">
        <f t="shared" si="132"/>
        <v>0</v>
      </c>
      <c r="AA71" s="11">
        <f t="shared" si="133"/>
        <v>0</v>
      </c>
      <c r="AB71" s="11">
        <f t="shared" si="134"/>
        <v>0</v>
      </c>
      <c r="AC71" s="11">
        <f t="shared" si="135"/>
        <v>0</v>
      </c>
      <c r="AD71" s="11">
        <f t="shared" si="136"/>
        <v>0</v>
      </c>
      <c r="AE71" s="7"/>
      <c r="AF71" s="1">
        <f t="shared" si="137"/>
        <v>0</v>
      </c>
      <c r="AG71" s="1">
        <f t="shared" si="138"/>
        <v>0</v>
      </c>
      <c r="AH71" s="1">
        <f t="shared" si="139"/>
        <v>0</v>
      </c>
      <c r="AI71" s="1">
        <f t="shared" si="140"/>
        <v>0</v>
      </c>
      <c r="AJ71" s="1">
        <f t="shared" si="141"/>
        <v>0</v>
      </c>
      <c r="AK71" s="1">
        <f t="shared" si="142"/>
        <v>0</v>
      </c>
      <c r="AL71" s="1">
        <f t="shared" si="143"/>
        <v>0</v>
      </c>
      <c r="AM71" s="2">
        <f>SUM(AF71:AL71)</f>
        <v>0</v>
      </c>
      <c r="AO71"/>
      <c r="AP71"/>
    </row>
  </sheetData>
  <mergeCells count="1">
    <mergeCell ref="V1:AD1"/>
  </mergeCells>
  <phoneticPr fontId="6" type="noConversion"/>
  <conditionalFormatting sqref="D3:J15">
    <cfRule type="colorScale" priority="133">
      <colorScale>
        <cfvo type="min"/>
        <cfvo type="max"/>
        <color rgb="FFFCFCFF"/>
        <color rgb="FF63BE7B"/>
      </colorScale>
    </cfRule>
  </conditionalFormatting>
  <conditionalFormatting sqref="D18:J29">
    <cfRule type="colorScale" priority="157">
      <colorScale>
        <cfvo type="min"/>
        <cfvo type="max"/>
        <color rgb="FFFFEF9C"/>
        <color rgb="FF63BE7B"/>
      </colorScale>
    </cfRule>
  </conditionalFormatting>
  <conditionalFormatting sqref="D32:J43">
    <cfRule type="colorScale" priority="168">
      <colorScale>
        <cfvo type="min"/>
        <cfvo type="max"/>
        <color rgb="FFFFEF9C"/>
        <color rgb="FF63BE7B"/>
      </colorScale>
    </cfRule>
  </conditionalFormatting>
  <conditionalFormatting sqref="D46:J57">
    <cfRule type="colorScale" priority="180">
      <colorScale>
        <cfvo type="min"/>
        <cfvo type="max"/>
        <color rgb="FFFFEF9C"/>
        <color rgb="FF63BE7B"/>
      </colorScale>
    </cfRule>
  </conditionalFormatting>
  <conditionalFormatting sqref="D60:J71">
    <cfRule type="colorScale" priority="191">
      <colorScale>
        <cfvo type="min"/>
        <cfvo type="max"/>
        <color rgb="FFFFEF9C"/>
        <color rgb="FF63BE7B"/>
      </colorScale>
    </cfRule>
  </conditionalFormatting>
  <conditionalFormatting sqref="K3:K15">
    <cfRule type="colorScale" priority="135">
      <colorScale>
        <cfvo type="min"/>
        <cfvo type="max"/>
        <color rgb="FFFCFCFF"/>
        <color rgb="FFF8696B"/>
      </colorScale>
    </cfRule>
  </conditionalFormatting>
  <conditionalFormatting sqref="K18:K29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{80DC90C3-A854-4A20-A771-E8E066BFE753}</x14:id>
        </ext>
      </extLst>
    </cfRule>
  </conditionalFormatting>
  <conditionalFormatting sqref="K32:K43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{7E046EB7-2E2A-48E3-B897-3AAC32ED6FB1}</x14:id>
        </ext>
      </extLst>
    </cfRule>
  </conditionalFormatting>
  <conditionalFormatting sqref="K46:K57">
    <cfRule type="dataBar" priority="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{B50773B2-7D2C-47BF-BC07-22330ABDE561}</x14:id>
        </ext>
      </extLst>
    </cfRule>
  </conditionalFormatting>
  <conditionalFormatting sqref="K60:K71">
    <cfRule type="dataBar" priority="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{CCC02D66-678D-489A-AD7C-F89AAC42189D}</x14:id>
        </ext>
      </extLst>
    </cfRule>
  </conditionalFormatting>
  <conditionalFormatting sqref="L3:R15">
    <cfRule type="colorScale" priority="137">
      <colorScale>
        <cfvo type="min"/>
        <cfvo type="max"/>
        <color rgb="FFFCFCFF"/>
        <color rgb="FF63BE7B"/>
      </colorScale>
    </cfRule>
  </conditionalFormatting>
  <conditionalFormatting sqref="L18:R29">
    <cfRule type="colorScale" priority="161">
      <colorScale>
        <cfvo type="min"/>
        <cfvo type="max"/>
        <color rgb="FFFCFCFF"/>
        <color rgb="FF63BE7B"/>
      </colorScale>
    </cfRule>
  </conditionalFormatting>
  <conditionalFormatting sqref="L46:R5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L60:R71">
    <cfRule type="colorScale" priority="195">
      <colorScale>
        <cfvo type="min"/>
        <cfvo type="max"/>
        <color rgb="FFFCFCFF"/>
        <color rgb="FF63BE7B"/>
      </colorScale>
    </cfRule>
  </conditionalFormatting>
  <conditionalFormatting sqref="L32:S32 L33:R43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18:AD29">
    <cfRule type="colorScale" priority="163">
      <colorScale>
        <cfvo type="min"/>
        <cfvo type="max"/>
        <color rgb="FFFFEF9C"/>
        <color rgb="FF63BE7B"/>
      </colorScale>
    </cfRule>
  </conditionalFormatting>
  <conditionalFormatting sqref="X32:AD43">
    <cfRule type="colorScale" priority="175">
      <colorScale>
        <cfvo type="min"/>
        <cfvo type="max"/>
        <color rgb="FFFFEF9C"/>
        <color rgb="FF63BE7B"/>
      </colorScale>
    </cfRule>
  </conditionalFormatting>
  <conditionalFormatting sqref="X46:AD57">
    <cfRule type="colorScale" priority="186">
      <colorScale>
        <cfvo type="min"/>
        <cfvo type="max"/>
        <color rgb="FFFFEF9C"/>
        <color rgb="FF63BE7B"/>
      </colorScale>
    </cfRule>
  </conditionalFormatting>
  <conditionalFormatting sqref="X60:AD71">
    <cfRule type="colorScale" priority="197">
      <colorScale>
        <cfvo type="min"/>
        <cfvo type="max"/>
        <color rgb="FFFFEF9C"/>
        <color rgb="FF63BE7B"/>
      </colorScale>
    </cfRule>
  </conditionalFormatting>
  <conditionalFormatting sqref="AE18:AE29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{219204E3-FF85-4994-BCA9-DCC8E99DF090}</x14:id>
        </ext>
      </extLst>
    </cfRule>
  </conditionalFormatting>
  <conditionalFormatting sqref="AE32:AE43">
    <cfRule type="dataBar" priority="1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{A5D69B6A-E860-4693-A168-57F5EE9B235C}</x14:id>
        </ext>
      </extLst>
    </cfRule>
  </conditionalFormatting>
  <conditionalFormatting sqref="AE46:AE57">
    <cfRule type="dataBar" priority="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{E15BB8CA-8B15-4889-A071-477710F9D2FE}</x14:id>
        </ext>
      </extLst>
    </cfRule>
  </conditionalFormatting>
  <conditionalFormatting sqref="AE60:AE71">
    <cfRule type="dataBar" priority="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{1B250BD8-34DF-401A-8C65-9BF03515286B}</x14:id>
        </ext>
      </extLst>
    </cfRule>
  </conditionalFormatting>
  <conditionalFormatting sqref="AF18:AL29">
    <cfRule type="colorScale" priority="167">
      <colorScale>
        <cfvo type="min"/>
        <cfvo type="max"/>
        <color rgb="FFFCFCFF"/>
        <color rgb="FF63BE7B"/>
      </colorScale>
    </cfRule>
  </conditionalFormatting>
  <conditionalFormatting sqref="AF32:AL43">
    <cfRule type="colorScale" priority="179">
      <colorScale>
        <cfvo type="min"/>
        <cfvo type="max"/>
        <color rgb="FFFCFCFF"/>
        <color rgb="FF63BE7B"/>
      </colorScale>
    </cfRule>
  </conditionalFormatting>
  <conditionalFormatting sqref="AF46:AL5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AF60:AL71">
    <cfRule type="colorScale" priority="20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DC90C3-A854-4A20-A771-E8E066BFE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K18:K29</xm:sqref>
        </x14:conditionalFormatting>
        <x14:conditionalFormatting xmlns:xm="http://schemas.microsoft.com/office/excel/2006/main">
          <x14:cfRule type="dataBar" id="{7E046EB7-2E2A-48E3-B897-3AAC32ED6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K32:K43</xm:sqref>
        </x14:conditionalFormatting>
        <x14:conditionalFormatting xmlns:xm="http://schemas.microsoft.com/office/excel/2006/main">
          <x14:cfRule type="dataBar" id="{B50773B2-7D2C-47BF-BC07-22330ABDE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K46:K57</xm:sqref>
        </x14:conditionalFormatting>
        <x14:conditionalFormatting xmlns:xm="http://schemas.microsoft.com/office/excel/2006/main">
          <x14:cfRule type="dataBar" id="{CCC02D66-678D-489A-AD7C-F89AAC421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K60:K71</xm:sqref>
        </x14:conditionalFormatting>
        <x14:conditionalFormatting xmlns:xm="http://schemas.microsoft.com/office/excel/2006/main">
          <x14:cfRule type="dataBar" id="{219204E3-FF85-4994-BCA9-DCC8E99DF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AE18:AE29</xm:sqref>
        </x14:conditionalFormatting>
        <x14:conditionalFormatting xmlns:xm="http://schemas.microsoft.com/office/excel/2006/main">
          <x14:cfRule type="dataBar" id="{A5D69B6A-E860-4693-A168-57F5EE9B2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AE32:AE43</xm:sqref>
        </x14:conditionalFormatting>
        <x14:conditionalFormatting xmlns:xm="http://schemas.microsoft.com/office/excel/2006/main">
          <x14:cfRule type="dataBar" id="{E15BB8CA-8B15-4889-A071-477710F9D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AE46:AE57</xm:sqref>
        </x14:conditionalFormatting>
        <x14:conditionalFormatting xmlns:xm="http://schemas.microsoft.com/office/excel/2006/main">
          <x14:cfRule type="dataBar" id="{1B250BD8-34DF-401A-8C65-9BF035152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AE60:AE71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EF98-9260-42B8-A9FD-1C8D1006CF23}">
  <sheetPr>
    <tabColor theme="5" tint="0.39997558519241921"/>
  </sheetPr>
  <dimension ref="A1:AR75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4.42578125" style="15" customWidth="1"/>
    <col min="41" max="41" width="9.5703125" bestFit="1" customWidth="1"/>
    <col min="42" max="42" width="6.7109375" customWidth="1"/>
    <col min="43" max="43" width="7.85546875" customWidth="1"/>
    <col min="44" max="44" width="8.4257812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SUM(K3:K15)</f>
        <v>37338.5</v>
      </c>
      <c r="L1" s="1"/>
      <c r="M1" s="1"/>
      <c r="N1" s="1"/>
      <c r="O1" s="1"/>
      <c r="P1" s="1"/>
      <c r="Q1" s="1"/>
      <c r="R1" s="1"/>
      <c r="S1" s="1"/>
      <c r="V1" s="23" t="s">
        <v>122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/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14</v>
      </c>
      <c r="F4" s="10">
        <f>10+1/7</f>
        <v>10.142857142857142</v>
      </c>
      <c r="G4" s="9">
        <v>15</v>
      </c>
      <c r="H4" s="10">
        <v>12</v>
      </c>
      <c r="I4" s="9">
        <v>2</v>
      </c>
      <c r="J4" s="10">
        <v>14</v>
      </c>
      <c r="K4" s="7"/>
      <c r="L4" s="1">
        <v>0</v>
      </c>
      <c r="M4" s="1">
        <v>79</v>
      </c>
      <c r="N4" s="1">
        <v>34</v>
      </c>
      <c r="O4" s="1">
        <v>55.5</v>
      </c>
      <c r="P4" s="1">
        <v>43</v>
      </c>
      <c r="Q4" s="1">
        <v>0</v>
      </c>
      <c r="R4" s="1">
        <v>16</v>
      </c>
      <c r="S4" s="20">
        <f t="shared" ref="S4:S14" si="0">SUM(L4:R4)</f>
        <v>227.5</v>
      </c>
      <c r="T4" s="17">
        <f t="shared" ref="T4:T15" si="1">S4/16</f>
        <v>14.21875</v>
      </c>
      <c r="W4" t="s">
        <v>123</v>
      </c>
      <c r="AF4" s="1"/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14</v>
      </c>
      <c r="F5" s="10">
        <f>F4</f>
        <v>10.142857142857142</v>
      </c>
      <c r="G5" s="9">
        <v>15</v>
      </c>
      <c r="H5" s="10">
        <v>12</v>
      </c>
      <c r="I5" s="9">
        <v>2</v>
      </c>
      <c r="J5" s="10">
        <v>14</v>
      </c>
      <c r="K5" s="7"/>
      <c r="L5" s="1">
        <v>0</v>
      </c>
      <c r="M5" s="1">
        <v>79</v>
      </c>
      <c r="N5" s="1">
        <v>34</v>
      </c>
      <c r="O5" s="1">
        <v>55.5</v>
      </c>
      <c r="P5" s="1">
        <v>43</v>
      </c>
      <c r="Q5" s="1">
        <v>0</v>
      </c>
      <c r="R5" s="1">
        <v>16</v>
      </c>
      <c r="S5" s="20">
        <f t="shared" si="0"/>
        <v>227.5</v>
      </c>
      <c r="T5" s="17">
        <f t="shared" si="1"/>
        <v>14.21875</v>
      </c>
      <c r="W5" t="s">
        <v>124</v>
      </c>
      <c r="AF5" s="1"/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8" t="s">
        <v>46</v>
      </c>
      <c r="C6" s="8" t="s">
        <v>41</v>
      </c>
      <c r="D6" s="10">
        <v>0</v>
      </c>
      <c r="E6" s="9">
        <v>14</v>
      </c>
      <c r="F6" s="10">
        <f>12+9/10</f>
        <v>12.9</v>
      </c>
      <c r="G6" s="9">
        <v>11</v>
      </c>
      <c r="H6" s="10">
        <v>12</v>
      </c>
      <c r="I6" s="9">
        <v>2</v>
      </c>
      <c r="J6" s="10">
        <v>19</v>
      </c>
      <c r="K6" s="7"/>
      <c r="L6" s="1">
        <v>0</v>
      </c>
      <c r="M6" s="1">
        <v>79</v>
      </c>
      <c r="N6" s="1">
        <f>34+11+12</f>
        <v>57</v>
      </c>
      <c r="O6" s="1">
        <f>55.5/2</f>
        <v>27.75</v>
      </c>
      <c r="P6" s="1">
        <v>43</v>
      </c>
      <c r="Q6" s="1">
        <v>0</v>
      </c>
      <c r="R6" s="1">
        <v>33</v>
      </c>
      <c r="S6" s="20">
        <f t="shared" si="0"/>
        <v>239.75</v>
      </c>
      <c r="T6" s="17">
        <f t="shared" si="1"/>
        <v>14.984375</v>
      </c>
      <c r="AF6" s="1"/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14</v>
      </c>
      <c r="F7" s="10">
        <v>12.9</v>
      </c>
      <c r="G7" s="9">
        <v>11</v>
      </c>
      <c r="H7" s="10">
        <v>12</v>
      </c>
      <c r="I7" s="9">
        <v>2</v>
      </c>
      <c r="J7" s="10">
        <v>19</v>
      </c>
      <c r="K7" s="7"/>
      <c r="L7" s="1">
        <v>0</v>
      </c>
      <c r="M7" s="1">
        <v>79</v>
      </c>
      <c r="N7" s="1">
        <v>57</v>
      </c>
      <c r="O7" s="1">
        <f>O6</f>
        <v>27.75</v>
      </c>
      <c r="P7" s="1">
        <v>43</v>
      </c>
      <c r="Q7" s="1">
        <v>0</v>
      </c>
      <c r="R7" s="1">
        <v>33</v>
      </c>
      <c r="S7" s="20">
        <f t="shared" si="0"/>
        <v>239.75</v>
      </c>
      <c r="T7" s="17">
        <f t="shared" si="1"/>
        <v>14.984375</v>
      </c>
      <c r="W7" t="s">
        <v>108</v>
      </c>
      <c r="Y7" t="s">
        <v>125</v>
      </c>
      <c r="AF7" s="1"/>
      <c r="AG7" s="1"/>
      <c r="AH7" s="1"/>
      <c r="AI7" s="1" t="s">
        <v>130</v>
      </c>
      <c r="AJ7" s="1"/>
      <c r="AK7" s="1"/>
      <c r="AL7" s="1"/>
      <c r="AM7" t="s">
        <v>131</v>
      </c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14</v>
      </c>
      <c r="F8" s="10">
        <v>12.9</v>
      </c>
      <c r="G8" s="9">
        <v>2</v>
      </c>
      <c r="H8" s="10">
        <v>12</v>
      </c>
      <c r="I8" s="9">
        <v>2</v>
      </c>
      <c r="J8" s="10">
        <v>19</v>
      </c>
      <c r="K8" s="7"/>
      <c r="L8" s="1">
        <v>0</v>
      </c>
      <c r="M8" s="1">
        <v>79</v>
      </c>
      <c r="N8" s="1">
        <v>57</v>
      </c>
      <c r="O8" s="1">
        <v>0</v>
      </c>
      <c r="P8" s="1">
        <v>43</v>
      </c>
      <c r="Q8" s="1">
        <v>0</v>
      </c>
      <c r="R8" s="1">
        <v>33</v>
      </c>
      <c r="S8" s="20">
        <f t="shared" si="0"/>
        <v>212</v>
      </c>
      <c r="T8" s="17">
        <f t="shared" si="1"/>
        <v>13.25</v>
      </c>
      <c r="W8" t="s">
        <v>110</v>
      </c>
      <c r="Y8" t="s">
        <v>126</v>
      </c>
      <c r="AF8" s="1"/>
      <c r="AG8" s="1"/>
      <c r="AH8" s="1"/>
      <c r="AI8" s="1"/>
      <c r="AJ8" s="1"/>
      <c r="AK8" s="1"/>
      <c r="AL8" s="1"/>
      <c r="AO8" s="17"/>
      <c r="AP8" s="17"/>
    </row>
    <row r="9" spans="1:42" x14ac:dyDescent="0.25">
      <c r="A9" t="s">
        <v>19</v>
      </c>
      <c r="B9" s="18" t="s">
        <v>47</v>
      </c>
      <c r="C9" s="8" t="s">
        <v>39</v>
      </c>
      <c r="D9" s="10">
        <v>0</v>
      </c>
      <c r="E9" s="9">
        <v>14</v>
      </c>
      <c r="F9" s="10">
        <v>14</v>
      </c>
      <c r="G9" s="9">
        <v>2</v>
      </c>
      <c r="H9" s="10">
        <v>12</v>
      </c>
      <c r="I9" s="9">
        <v>7</v>
      </c>
      <c r="J9" s="10">
        <v>14</v>
      </c>
      <c r="K9" s="7"/>
      <c r="L9" s="1">
        <v>0</v>
      </c>
      <c r="M9" s="1">
        <v>79</v>
      </c>
      <c r="N9" s="1">
        <v>68</v>
      </c>
      <c r="O9" s="1">
        <v>0</v>
      </c>
      <c r="P9" s="1">
        <v>43</v>
      </c>
      <c r="Q9" s="1">
        <v>16</v>
      </c>
      <c r="R9" s="1">
        <v>16</v>
      </c>
      <c r="S9" s="20">
        <f t="shared" si="0"/>
        <v>222</v>
      </c>
      <c r="T9" s="17">
        <f t="shared" si="1"/>
        <v>13.875</v>
      </c>
      <c r="W9" t="s">
        <v>107</v>
      </c>
      <c r="Y9" t="s">
        <v>127</v>
      </c>
      <c r="AD9" t="s">
        <v>128</v>
      </c>
      <c r="AF9" s="1"/>
      <c r="AG9" s="1"/>
      <c r="AH9" s="1"/>
      <c r="AI9" s="1" t="s">
        <v>129</v>
      </c>
      <c r="AJ9" s="1"/>
      <c r="AK9" s="1"/>
      <c r="AL9" s="1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7</v>
      </c>
      <c r="J10" s="10">
        <v>14</v>
      </c>
      <c r="K10" s="7"/>
      <c r="L10" s="1">
        <v>0</v>
      </c>
      <c r="M10" s="1">
        <v>79</v>
      </c>
      <c r="N10" s="1">
        <v>68</v>
      </c>
      <c r="O10" s="1">
        <v>0</v>
      </c>
      <c r="P10" s="1">
        <v>43</v>
      </c>
      <c r="Q10" s="1">
        <v>16</v>
      </c>
      <c r="R10" s="1">
        <v>16</v>
      </c>
      <c r="S10" s="20">
        <f t="shared" si="0"/>
        <v>222</v>
      </c>
      <c r="T10" s="17">
        <f t="shared" si="1"/>
        <v>13.875</v>
      </c>
      <c r="W10" t="s">
        <v>132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14</v>
      </c>
      <c r="F11" s="10">
        <v>14</v>
      </c>
      <c r="G11" s="9">
        <v>2</v>
      </c>
      <c r="H11" s="10">
        <v>12</v>
      </c>
      <c r="I11" s="9">
        <v>7</v>
      </c>
      <c r="J11" s="10">
        <v>14</v>
      </c>
      <c r="K11" s="7"/>
      <c r="L11" s="1">
        <v>0</v>
      </c>
      <c r="M11" s="1">
        <v>79</v>
      </c>
      <c r="N11" s="1">
        <v>68</v>
      </c>
      <c r="O11" s="1">
        <v>0</v>
      </c>
      <c r="P11" s="1">
        <v>43</v>
      </c>
      <c r="Q11" s="1">
        <v>16</v>
      </c>
      <c r="R11" s="1">
        <v>16</v>
      </c>
      <c r="S11" s="20">
        <f t="shared" si="0"/>
        <v>222</v>
      </c>
      <c r="T11" s="17">
        <f t="shared" si="1"/>
        <v>13.875</v>
      </c>
    </row>
    <row r="12" spans="1:42" x14ac:dyDescent="0.25">
      <c r="A12" t="s">
        <v>84</v>
      </c>
      <c r="B12" s="18" t="s">
        <v>22</v>
      </c>
      <c r="C12" s="8" t="s">
        <v>39</v>
      </c>
      <c r="D12" s="10">
        <v>0</v>
      </c>
      <c r="E12" s="9">
        <f>10+2.5/9</f>
        <v>10.277777777777779</v>
      </c>
      <c r="F12" s="10">
        <v>14</v>
      </c>
      <c r="G12" s="9">
        <v>15</v>
      </c>
      <c r="H12" s="10">
        <v>12</v>
      </c>
      <c r="I12" s="9">
        <v>7</v>
      </c>
      <c r="J12" s="10">
        <v>14</v>
      </c>
      <c r="K12" s="7"/>
      <c r="L12" s="1">
        <v>0</v>
      </c>
      <c r="M12" s="1">
        <f>79/2</f>
        <v>39.5</v>
      </c>
      <c r="N12" s="1">
        <v>68</v>
      </c>
      <c r="O12" s="1">
        <v>55.5</v>
      </c>
      <c r="P12" s="1">
        <v>43</v>
      </c>
      <c r="Q12" s="1">
        <v>16</v>
      </c>
      <c r="R12" s="1">
        <v>16</v>
      </c>
      <c r="S12" s="20">
        <f t="shared" si="0"/>
        <v>238</v>
      </c>
      <c r="T12" s="17">
        <f t="shared" si="1"/>
        <v>14.875</v>
      </c>
    </row>
    <row r="13" spans="1:42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f>E12</f>
        <v>10.277777777777779</v>
      </c>
      <c r="F13" s="10">
        <v>14</v>
      </c>
      <c r="G13" s="9">
        <v>15</v>
      </c>
      <c r="H13" s="10">
        <v>12</v>
      </c>
      <c r="I13" s="9">
        <v>7</v>
      </c>
      <c r="J13" s="10">
        <v>14</v>
      </c>
      <c r="K13" s="7"/>
      <c r="L13" s="1">
        <v>0</v>
      </c>
      <c r="M13" s="1">
        <v>39.5</v>
      </c>
      <c r="N13" s="1">
        <v>68</v>
      </c>
      <c r="O13" s="1">
        <v>55.5</v>
      </c>
      <c r="P13" s="1">
        <v>43</v>
      </c>
      <c r="Q13" s="1">
        <v>16</v>
      </c>
      <c r="R13" s="1">
        <v>16</v>
      </c>
      <c r="S13" s="20">
        <f t="shared" ref="S13" si="2">SUM(L13:R13)</f>
        <v>238</v>
      </c>
      <c r="T13" s="17">
        <f t="shared" si="1"/>
        <v>14.875</v>
      </c>
    </row>
    <row r="14" spans="1:42" x14ac:dyDescent="0.25">
      <c r="A14" t="s">
        <v>24</v>
      </c>
      <c r="B14" s="18" t="s">
        <v>25</v>
      </c>
      <c r="C14" s="8" t="s">
        <v>39</v>
      </c>
      <c r="D14" s="10">
        <v>0</v>
      </c>
      <c r="E14" s="9">
        <v>2</v>
      </c>
      <c r="F14" s="10">
        <v>13</v>
      </c>
      <c r="G14" s="9">
        <v>11</v>
      </c>
      <c r="H14" s="10">
        <v>14</v>
      </c>
      <c r="I14" s="9">
        <v>13</v>
      </c>
      <c r="J14" s="10">
        <v>14</v>
      </c>
      <c r="K14" s="7"/>
      <c r="L14" s="1">
        <v>0</v>
      </c>
      <c r="M14" s="1">
        <v>0</v>
      </c>
      <c r="N14" s="1">
        <v>58</v>
      </c>
      <c r="O14" s="1">
        <v>27.8</v>
      </c>
      <c r="P14" s="1">
        <v>62</v>
      </c>
      <c r="Q14" s="1">
        <v>59</v>
      </c>
      <c r="R14" s="1">
        <v>16</v>
      </c>
      <c r="S14" s="20">
        <f t="shared" si="0"/>
        <v>222.8</v>
      </c>
      <c r="T14" s="17">
        <f t="shared" si="1"/>
        <v>13.925000000000001</v>
      </c>
    </row>
    <row r="15" spans="1:42" x14ac:dyDescent="0.25">
      <c r="A15" t="s">
        <v>26</v>
      </c>
      <c r="B15" s="18" t="s">
        <v>25</v>
      </c>
      <c r="C15" s="8" t="s">
        <v>39</v>
      </c>
      <c r="D15" s="10">
        <v>0</v>
      </c>
      <c r="E15" s="9">
        <v>2</v>
      </c>
      <c r="F15" s="10">
        <v>13</v>
      </c>
      <c r="G15" s="9">
        <v>11</v>
      </c>
      <c r="H15" s="10">
        <v>14</v>
      </c>
      <c r="I15" s="9">
        <v>13</v>
      </c>
      <c r="J15" s="10">
        <v>14</v>
      </c>
      <c r="K15" s="7"/>
      <c r="L15" s="1">
        <v>0</v>
      </c>
      <c r="M15" s="1">
        <v>0</v>
      </c>
      <c r="N15" s="1">
        <v>58</v>
      </c>
      <c r="O15" s="1">
        <v>27.8</v>
      </c>
      <c r="P15" s="1">
        <v>62</v>
      </c>
      <c r="Q15" s="1">
        <v>59</v>
      </c>
      <c r="R15" s="1">
        <v>16</v>
      </c>
      <c r="S15" s="20">
        <f t="shared" ref="S15" si="3">SUM(L15:R15)</f>
        <v>222.8</v>
      </c>
      <c r="T15" s="17">
        <f t="shared" si="1"/>
        <v>13.925000000000001</v>
      </c>
      <c r="U15" s="17"/>
    </row>
    <row r="16" spans="1:42" x14ac:dyDescent="0.25">
      <c r="K16" s="14">
        <f>SUM(K18:K30)</f>
        <v>0</v>
      </c>
      <c r="AE16" s="14">
        <f>SUM(AE18:AE30)</f>
        <v>0</v>
      </c>
    </row>
    <row r="17" spans="1:44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  <c r="AO17" s="22" t="s">
        <v>133</v>
      </c>
      <c r="AR17" s="22" t="s">
        <v>141</v>
      </c>
    </row>
    <row r="18" spans="1:44" x14ac:dyDescent="0.25">
      <c r="A18" t="s">
        <v>12</v>
      </c>
      <c r="B18" s="18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>SUM(L18:R18)</f>
        <v>0</v>
      </c>
      <c r="U18" t="s">
        <v>12</v>
      </c>
      <c r="V18" s="18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>
        <f>K18</f>
        <v>0</v>
      </c>
      <c r="AF18" s="1">
        <f>L18</f>
        <v>0</v>
      </c>
      <c r="AG18" s="1">
        <f t="shared" ref="AG18:AL18" si="5">M18</f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2">
        <f>SUM(AF18:AL18)</f>
        <v>0</v>
      </c>
      <c r="AO18" t="s">
        <v>135</v>
      </c>
      <c r="AR18" t="s">
        <v>139</v>
      </c>
    </row>
    <row r="19" spans="1:44" x14ac:dyDescent="0.25">
      <c r="A19" t="s">
        <v>14</v>
      </c>
      <c r="B19" s="18" t="s">
        <v>37</v>
      </c>
      <c r="C19" s="8" t="s">
        <v>41</v>
      </c>
      <c r="D19" s="11">
        <v>0</v>
      </c>
      <c r="E19" s="6">
        <v>5</v>
      </c>
      <c r="F19" s="11">
        <v>2</v>
      </c>
      <c r="G19" s="6">
        <v>6</v>
      </c>
      <c r="H19" s="11">
        <v>5</v>
      </c>
      <c r="I19" s="6">
        <v>2</v>
      </c>
      <c r="J19" s="11">
        <v>2</v>
      </c>
      <c r="K19" s="7"/>
      <c r="L19" s="1">
        <v>0</v>
      </c>
      <c r="M19" s="1">
        <v>10</v>
      </c>
      <c r="N19" s="1">
        <v>0</v>
      </c>
      <c r="O19" s="1">
        <v>8.5</v>
      </c>
      <c r="P19" s="1">
        <v>7</v>
      </c>
      <c r="Q19" s="1">
        <v>0</v>
      </c>
      <c r="R19" s="1">
        <v>0</v>
      </c>
      <c r="S19" s="2">
        <f t="shared" ref="S19:S28" si="6">SUM(L19:R19)</f>
        <v>25.5</v>
      </c>
      <c r="U19" t="s">
        <v>14</v>
      </c>
      <c r="V19" s="18" t="s">
        <v>37</v>
      </c>
      <c r="W19" s="8" t="s">
        <v>41</v>
      </c>
      <c r="X19" s="11">
        <f t="shared" ref="X19:X30" si="7">D19</f>
        <v>0</v>
      </c>
      <c r="Y19" s="11">
        <f t="shared" ref="Y19:Y30" si="8">E19</f>
        <v>5</v>
      </c>
      <c r="Z19" s="11">
        <f>9+3.5/7</f>
        <v>9.5</v>
      </c>
      <c r="AA19" s="11">
        <f t="shared" ref="AA19:AA30" si="9">G19</f>
        <v>6</v>
      </c>
      <c r="AB19" s="11">
        <f t="shared" ref="AB19:AB30" si="10">H19</f>
        <v>5</v>
      </c>
      <c r="AC19" s="11">
        <f t="shared" ref="AC19:AC30" si="11">I19</f>
        <v>2</v>
      </c>
      <c r="AD19" s="11">
        <f t="shared" ref="AD19:AD30" si="12">J19</f>
        <v>2</v>
      </c>
      <c r="AE19" s="7">
        <f t="shared" ref="AE19:AE30" si="13">K19</f>
        <v>0</v>
      </c>
      <c r="AF19" s="1">
        <f t="shared" ref="AF19:AF30" si="14">L19</f>
        <v>0</v>
      </c>
      <c r="AG19" s="1">
        <f t="shared" ref="AG19:AG30" si="15">M19</f>
        <v>10</v>
      </c>
      <c r="AH19" s="1">
        <f>59/2</f>
        <v>29.5</v>
      </c>
      <c r="AI19" s="1">
        <f t="shared" ref="AI19:AI30" si="16">O19</f>
        <v>8.5</v>
      </c>
      <c r="AJ19" s="1">
        <f t="shared" ref="AJ19:AJ30" si="17">P19</f>
        <v>7</v>
      </c>
      <c r="AK19" s="1">
        <f t="shared" ref="AK19:AK30" si="18">Q19</f>
        <v>0</v>
      </c>
      <c r="AL19" s="1">
        <f t="shared" ref="AL19:AL30" si="19">R19</f>
        <v>0</v>
      </c>
      <c r="AM19" s="2">
        <f t="shared" ref="AM19" si="20">SUM(AF19:AL19)</f>
        <v>55</v>
      </c>
      <c r="AO19" t="s">
        <v>134</v>
      </c>
      <c r="AR19" t="s">
        <v>139</v>
      </c>
    </row>
    <row r="20" spans="1:44" x14ac:dyDescent="0.25">
      <c r="A20" t="s">
        <v>15</v>
      </c>
      <c r="B20" s="18" t="s">
        <v>37</v>
      </c>
      <c r="C20" s="8" t="s">
        <v>41</v>
      </c>
      <c r="D20" s="11">
        <v>0</v>
      </c>
      <c r="E20" s="6">
        <v>5</v>
      </c>
      <c r="F20" s="11">
        <v>2</v>
      </c>
      <c r="G20" s="6">
        <v>6</v>
      </c>
      <c r="H20" s="11">
        <v>5</v>
      </c>
      <c r="I20" s="6">
        <v>2</v>
      </c>
      <c r="J20" s="11">
        <v>2</v>
      </c>
      <c r="K20" s="7"/>
      <c r="L20" s="1">
        <v>0</v>
      </c>
      <c r="M20" s="1">
        <v>10</v>
      </c>
      <c r="N20" s="1">
        <v>0</v>
      </c>
      <c r="O20" s="1">
        <v>8.5</v>
      </c>
      <c r="P20" s="1">
        <v>7</v>
      </c>
      <c r="Q20" s="1">
        <v>0</v>
      </c>
      <c r="R20" s="1">
        <v>0</v>
      </c>
      <c r="S20" s="2">
        <f>SUM(L20:R20)</f>
        <v>25.5</v>
      </c>
      <c r="U20" t="s">
        <v>15</v>
      </c>
      <c r="V20" s="18" t="s">
        <v>37</v>
      </c>
      <c r="W20" s="8" t="s">
        <v>41</v>
      </c>
      <c r="X20" s="11">
        <f t="shared" si="7"/>
        <v>0</v>
      </c>
      <c r="Y20" s="11">
        <f t="shared" si="8"/>
        <v>5</v>
      </c>
      <c r="Z20" s="11">
        <f>Z19</f>
        <v>9.5</v>
      </c>
      <c r="AA20" s="11">
        <f t="shared" si="9"/>
        <v>6</v>
      </c>
      <c r="AB20" s="11">
        <f t="shared" si="10"/>
        <v>5</v>
      </c>
      <c r="AC20" s="11">
        <f t="shared" si="11"/>
        <v>2</v>
      </c>
      <c r="AD20" s="11">
        <f t="shared" si="12"/>
        <v>2</v>
      </c>
      <c r="AE20" s="7">
        <f t="shared" si="13"/>
        <v>0</v>
      </c>
      <c r="AF20" s="1">
        <f t="shared" si="14"/>
        <v>0</v>
      </c>
      <c r="AG20" s="1">
        <f t="shared" si="15"/>
        <v>10</v>
      </c>
      <c r="AH20" s="1">
        <v>29.5</v>
      </c>
      <c r="AI20" s="1">
        <f t="shared" si="16"/>
        <v>8.5</v>
      </c>
      <c r="AJ20" s="1">
        <f t="shared" si="17"/>
        <v>7</v>
      </c>
      <c r="AK20" s="1">
        <f t="shared" si="18"/>
        <v>0</v>
      </c>
      <c r="AL20" s="1">
        <f t="shared" si="19"/>
        <v>0</v>
      </c>
      <c r="AM20" s="2">
        <f>SUM(AF20:AL20)</f>
        <v>55</v>
      </c>
      <c r="AO20" t="s">
        <v>136</v>
      </c>
      <c r="AR20" t="s">
        <v>139</v>
      </c>
    </row>
    <row r="21" spans="1:44" x14ac:dyDescent="0.25">
      <c r="A21" t="s">
        <v>16</v>
      </c>
      <c r="B21" s="18" t="s">
        <v>46</v>
      </c>
      <c r="C21" s="8" t="s">
        <v>41</v>
      </c>
      <c r="D21" s="11">
        <v>0</v>
      </c>
      <c r="E21" s="6">
        <v>5</v>
      </c>
      <c r="F21" s="11">
        <v>5</v>
      </c>
      <c r="G21" s="6">
        <v>2</v>
      </c>
      <c r="H21" s="11">
        <v>5</v>
      </c>
      <c r="I21" s="6">
        <v>2</v>
      </c>
      <c r="J21" s="11">
        <v>12</v>
      </c>
      <c r="K21" s="7"/>
      <c r="L21" s="1">
        <v>0</v>
      </c>
      <c r="M21" s="1">
        <v>10</v>
      </c>
      <c r="N21" s="1">
        <v>9</v>
      </c>
      <c r="O21" s="1">
        <v>0</v>
      </c>
      <c r="P21" s="1">
        <v>7</v>
      </c>
      <c r="Q21" s="1">
        <v>0</v>
      </c>
      <c r="R21" s="1">
        <v>12</v>
      </c>
      <c r="S21" s="2">
        <f>SUM(L21:R21)</f>
        <v>38</v>
      </c>
      <c r="U21" t="s">
        <v>16</v>
      </c>
      <c r="V21" s="18" t="s">
        <v>46</v>
      </c>
      <c r="W21" s="8" t="s">
        <v>41</v>
      </c>
      <c r="X21" s="11">
        <f t="shared" si="7"/>
        <v>0</v>
      </c>
      <c r="Y21" s="11">
        <f t="shared" si="8"/>
        <v>5</v>
      </c>
      <c r="Z21" s="11">
        <f>12+7.5/10</f>
        <v>12.75</v>
      </c>
      <c r="AA21" s="11">
        <f t="shared" si="9"/>
        <v>2</v>
      </c>
      <c r="AB21" s="11">
        <f t="shared" si="10"/>
        <v>5</v>
      </c>
      <c r="AC21" s="11">
        <f t="shared" si="11"/>
        <v>2</v>
      </c>
      <c r="AD21" s="11">
        <f t="shared" si="12"/>
        <v>12</v>
      </c>
      <c r="AE21" s="7">
        <f t="shared" si="13"/>
        <v>0</v>
      </c>
      <c r="AF21" s="1">
        <f t="shared" si="14"/>
        <v>0</v>
      </c>
      <c r="AG21" s="1">
        <f t="shared" si="15"/>
        <v>10</v>
      </c>
      <c r="AH21" s="1">
        <f>9+46.7</f>
        <v>55.7</v>
      </c>
      <c r="AI21" s="1">
        <f t="shared" si="16"/>
        <v>0</v>
      </c>
      <c r="AJ21" s="1">
        <f t="shared" si="17"/>
        <v>7</v>
      </c>
      <c r="AK21" s="1">
        <f t="shared" si="18"/>
        <v>0</v>
      </c>
      <c r="AL21" s="1">
        <f t="shared" si="19"/>
        <v>12</v>
      </c>
      <c r="AM21" s="2">
        <f>SUM(AF21:AL21)</f>
        <v>84.7</v>
      </c>
      <c r="AO21" t="s">
        <v>137</v>
      </c>
      <c r="AR21" t="s">
        <v>139</v>
      </c>
    </row>
    <row r="22" spans="1:44" x14ac:dyDescent="0.25">
      <c r="A22" t="s">
        <v>17</v>
      </c>
      <c r="B22" s="18" t="s">
        <v>46</v>
      </c>
      <c r="C22" s="8" t="s">
        <v>41</v>
      </c>
      <c r="D22" s="11">
        <v>0</v>
      </c>
      <c r="E22" s="6">
        <v>5</v>
      </c>
      <c r="F22" s="11">
        <v>5</v>
      </c>
      <c r="G22" s="6">
        <v>2</v>
      </c>
      <c r="H22" s="11">
        <v>5</v>
      </c>
      <c r="I22" s="6">
        <v>2</v>
      </c>
      <c r="J22" s="11">
        <v>12</v>
      </c>
      <c r="K22" s="7"/>
      <c r="L22" s="1">
        <v>0</v>
      </c>
      <c r="M22" s="1">
        <v>10</v>
      </c>
      <c r="N22" s="1">
        <v>9</v>
      </c>
      <c r="O22" s="1">
        <v>0</v>
      </c>
      <c r="P22" s="1">
        <v>7</v>
      </c>
      <c r="Q22" s="1">
        <v>0</v>
      </c>
      <c r="R22" s="1">
        <v>12</v>
      </c>
      <c r="S22" s="2">
        <f t="shared" si="6"/>
        <v>38</v>
      </c>
      <c r="U22" t="s">
        <v>17</v>
      </c>
      <c r="V22" s="18" t="s">
        <v>46</v>
      </c>
      <c r="W22" s="8" t="s">
        <v>41</v>
      </c>
      <c r="X22" s="11">
        <f t="shared" si="7"/>
        <v>0</v>
      </c>
      <c r="Y22" s="11">
        <f t="shared" si="8"/>
        <v>5</v>
      </c>
      <c r="Z22" s="11">
        <f>Z21</f>
        <v>12.75</v>
      </c>
      <c r="AA22" s="11">
        <f t="shared" si="9"/>
        <v>2</v>
      </c>
      <c r="AB22" s="11">
        <f t="shared" si="10"/>
        <v>5</v>
      </c>
      <c r="AC22" s="11">
        <f t="shared" si="11"/>
        <v>2</v>
      </c>
      <c r="AD22" s="11">
        <f t="shared" si="12"/>
        <v>12</v>
      </c>
      <c r="AE22" s="7">
        <f t="shared" si="13"/>
        <v>0</v>
      </c>
      <c r="AF22" s="1">
        <f t="shared" si="14"/>
        <v>0</v>
      </c>
      <c r="AG22" s="1">
        <f t="shared" si="15"/>
        <v>10</v>
      </c>
      <c r="AH22" s="1">
        <f>AH21</f>
        <v>55.7</v>
      </c>
      <c r="AI22" s="1">
        <f t="shared" si="16"/>
        <v>0</v>
      </c>
      <c r="AJ22" s="1">
        <f t="shared" si="17"/>
        <v>7</v>
      </c>
      <c r="AK22" s="1">
        <f t="shared" si="18"/>
        <v>0</v>
      </c>
      <c r="AL22" s="1">
        <f t="shared" si="19"/>
        <v>12</v>
      </c>
      <c r="AM22" s="2">
        <f t="shared" ref="AM22:AM28" si="21">SUM(AF22:AL22)</f>
        <v>84.7</v>
      </c>
    </row>
    <row r="23" spans="1:44" x14ac:dyDescent="0.25">
      <c r="A23" t="s">
        <v>18</v>
      </c>
      <c r="B23" s="18" t="s">
        <v>46</v>
      </c>
      <c r="C23" s="8" t="s">
        <v>41</v>
      </c>
      <c r="D23" s="11">
        <v>0</v>
      </c>
      <c r="E23" s="6">
        <v>5</v>
      </c>
      <c r="F23" s="11">
        <v>5</v>
      </c>
      <c r="G23" s="6">
        <v>2</v>
      </c>
      <c r="H23" s="11">
        <v>5</v>
      </c>
      <c r="I23" s="6">
        <v>2</v>
      </c>
      <c r="J23" s="11">
        <v>12</v>
      </c>
      <c r="K23" s="7"/>
      <c r="L23" s="1">
        <v>0</v>
      </c>
      <c r="M23" s="1">
        <v>10</v>
      </c>
      <c r="N23" s="1">
        <v>9</v>
      </c>
      <c r="O23" s="1">
        <v>0</v>
      </c>
      <c r="P23" s="1">
        <v>7</v>
      </c>
      <c r="Q23" s="1">
        <v>0</v>
      </c>
      <c r="R23" s="1">
        <v>12</v>
      </c>
      <c r="S23" s="2">
        <f t="shared" si="6"/>
        <v>38</v>
      </c>
      <c r="U23" t="s">
        <v>18</v>
      </c>
      <c r="V23" s="18" t="s">
        <v>46</v>
      </c>
      <c r="W23" s="8" t="s">
        <v>41</v>
      </c>
      <c r="X23" s="11">
        <f t="shared" si="7"/>
        <v>0</v>
      </c>
      <c r="Y23" s="11">
        <f t="shared" si="8"/>
        <v>5</v>
      </c>
      <c r="Z23" s="11">
        <f>Z22</f>
        <v>12.75</v>
      </c>
      <c r="AA23" s="11">
        <f t="shared" si="9"/>
        <v>2</v>
      </c>
      <c r="AB23" s="11">
        <f t="shared" si="10"/>
        <v>5</v>
      </c>
      <c r="AC23" s="11">
        <f t="shared" si="11"/>
        <v>2</v>
      </c>
      <c r="AD23" s="11">
        <f t="shared" si="12"/>
        <v>12</v>
      </c>
      <c r="AE23" s="7">
        <f t="shared" si="13"/>
        <v>0</v>
      </c>
      <c r="AF23" s="1">
        <f t="shared" si="14"/>
        <v>0</v>
      </c>
      <c r="AG23" s="1">
        <f t="shared" si="15"/>
        <v>10</v>
      </c>
      <c r="AH23" s="1">
        <f>AH22</f>
        <v>55.7</v>
      </c>
      <c r="AI23" s="1">
        <f t="shared" si="16"/>
        <v>0</v>
      </c>
      <c r="AJ23" s="1">
        <f t="shared" si="17"/>
        <v>7</v>
      </c>
      <c r="AK23" s="1">
        <f t="shared" si="18"/>
        <v>0</v>
      </c>
      <c r="AL23" s="1">
        <f t="shared" si="19"/>
        <v>12</v>
      </c>
      <c r="AM23" s="2">
        <f t="shared" si="21"/>
        <v>84.7</v>
      </c>
      <c r="AO23" s="22" t="s">
        <v>138</v>
      </c>
      <c r="AP23" s="16"/>
      <c r="AQ23" t="s">
        <v>71</v>
      </c>
      <c r="AR23" t="s">
        <v>67</v>
      </c>
    </row>
    <row r="24" spans="1:44" x14ac:dyDescent="0.25">
      <c r="A24" t="s">
        <v>19</v>
      </c>
      <c r="B24" s="18" t="s">
        <v>47</v>
      </c>
      <c r="C24" s="8" t="s">
        <v>39</v>
      </c>
      <c r="D24" s="11">
        <v>0</v>
      </c>
      <c r="E24" s="6">
        <v>5</v>
      </c>
      <c r="F24" s="11">
        <v>5</v>
      </c>
      <c r="G24" s="6">
        <v>2</v>
      </c>
      <c r="H24" s="11">
        <v>5</v>
      </c>
      <c r="I24" s="6">
        <v>7</v>
      </c>
      <c r="J24" s="11">
        <v>2</v>
      </c>
      <c r="K24" s="7"/>
      <c r="L24" s="1">
        <v>0</v>
      </c>
      <c r="M24" s="1">
        <v>10</v>
      </c>
      <c r="N24" s="1">
        <v>9</v>
      </c>
      <c r="O24" s="1">
        <v>0</v>
      </c>
      <c r="P24" s="1">
        <v>7</v>
      </c>
      <c r="Q24" s="1">
        <v>16</v>
      </c>
      <c r="R24" s="1">
        <v>0</v>
      </c>
      <c r="S24" s="2">
        <f t="shared" si="6"/>
        <v>42</v>
      </c>
      <c r="U24" t="s">
        <v>19</v>
      </c>
      <c r="V24" s="18" t="s">
        <v>47</v>
      </c>
      <c r="W24" s="8" t="s">
        <v>39</v>
      </c>
      <c r="X24" s="11">
        <f t="shared" si="7"/>
        <v>0</v>
      </c>
      <c r="Y24" s="11">
        <f t="shared" si="8"/>
        <v>5</v>
      </c>
      <c r="Z24" s="11">
        <v>14</v>
      </c>
      <c r="AA24" s="11">
        <f t="shared" si="9"/>
        <v>2</v>
      </c>
      <c r="AB24" s="11">
        <f t="shared" si="10"/>
        <v>5</v>
      </c>
      <c r="AC24" s="11">
        <f t="shared" si="11"/>
        <v>7</v>
      </c>
      <c r="AD24" s="11">
        <f t="shared" si="12"/>
        <v>2</v>
      </c>
      <c r="AE24" s="7">
        <f t="shared" si="13"/>
        <v>0</v>
      </c>
      <c r="AF24" s="1">
        <f t="shared" si="14"/>
        <v>0</v>
      </c>
      <c r="AG24" s="1">
        <f t="shared" si="15"/>
        <v>10</v>
      </c>
      <c r="AH24" s="1">
        <v>68</v>
      </c>
      <c r="AI24" s="1">
        <f t="shared" si="16"/>
        <v>0</v>
      </c>
      <c r="AJ24" s="1">
        <f t="shared" si="17"/>
        <v>7</v>
      </c>
      <c r="AK24" s="1">
        <f t="shared" si="18"/>
        <v>16</v>
      </c>
      <c r="AL24" s="1">
        <f t="shared" si="19"/>
        <v>0</v>
      </c>
      <c r="AM24" s="2">
        <f t="shared" si="21"/>
        <v>101</v>
      </c>
      <c r="AO24" t="s">
        <v>108</v>
      </c>
      <c r="AQ24">
        <f>68-9</f>
        <v>59</v>
      </c>
      <c r="AR24" s="16">
        <f>AQ24/16</f>
        <v>3.6875</v>
      </c>
    </row>
    <row r="25" spans="1:44" x14ac:dyDescent="0.25">
      <c r="A25" t="s">
        <v>20</v>
      </c>
      <c r="B25" s="18" t="s">
        <v>47</v>
      </c>
      <c r="C25" s="8" t="s">
        <v>39</v>
      </c>
      <c r="D25" s="11">
        <v>0</v>
      </c>
      <c r="E25" s="6">
        <v>5</v>
      </c>
      <c r="F25" s="11">
        <v>5</v>
      </c>
      <c r="G25" s="6">
        <v>2</v>
      </c>
      <c r="H25" s="11">
        <v>5</v>
      </c>
      <c r="I25" s="6">
        <v>7</v>
      </c>
      <c r="J25" s="11">
        <v>2</v>
      </c>
      <c r="K25" s="7"/>
      <c r="L25" s="1">
        <v>0</v>
      </c>
      <c r="M25" s="1">
        <v>10</v>
      </c>
      <c r="N25" s="1">
        <v>9</v>
      </c>
      <c r="O25" s="1">
        <v>0</v>
      </c>
      <c r="P25" s="1">
        <v>7</v>
      </c>
      <c r="Q25" s="1">
        <v>16</v>
      </c>
      <c r="R25" s="1">
        <v>0</v>
      </c>
      <c r="S25" s="2">
        <f t="shared" si="6"/>
        <v>42</v>
      </c>
      <c r="U25" t="s">
        <v>20</v>
      </c>
      <c r="V25" s="18" t="s">
        <v>47</v>
      </c>
      <c r="W25" s="8" t="s">
        <v>39</v>
      </c>
      <c r="X25" s="11">
        <f t="shared" si="7"/>
        <v>0</v>
      </c>
      <c r="Y25" s="11">
        <f t="shared" si="8"/>
        <v>5</v>
      </c>
      <c r="Z25" s="11">
        <v>14</v>
      </c>
      <c r="AA25" s="11">
        <f t="shared" si="9"/>
        <v>2</v>
      </c>
      <c r="AB25" s="11">
        <f t="shared" si="10"/>
        <v>5</v>
      </c>
      <c r="AC25" s="11">
        <f t="shared" si="11"/>
        <v>7</v>
      </c>
      <c r="AD25" s="11">
        <f t="shared" si="12"/>
        <v>2</v>
      </c>
      <c r="AE25" s="7">
        <f t="shared" si="13"/>
        <v>0</v>
      </c>
      <c r="AF25" s="1">
        <f t="shared" si="14"/>
        <v>0</v>
      </c>
      <c r="AG25" s="1">
        <f t="shared" si="15"/>
        <v>10</v>
      </c>
      <c r="AH25" s="1">
        <v>68</v>
      </c>
      <c r="AI25" s="1">
        <f t="shared" si="16"/>
        <v>0</v>
      </c>
      <c r="AJ25" s="1">
        <f t="shared" si="17"/>
        <v>7</v>
      </c>
      <c r="AK25" s="1">
        <f t="shared" si="18"/>
        <v>16</v>
      </c>
      <c r="AL25" s="1">
        <f t="shared" si="19"/>
        <v>0</v>
      </c>
      <c r="AM25" s="2">
        <f t="shared" si="21"/>
        <v>101</v>
      </c>
    </row>
    <row r="26" spans="1:44" x14ac:dyDescent="0.25">
      <c r="A26" t="s">
        <v>21</v>
      </c>
      <c r="B26" s="18" t="s">
        <v>47</v>
      </c>
      <c r="C26" s="8" t="s">
        <v>39</v>
      </c>
      <c r="D26" s="11">
        <v>0</v>
      </c>
      <c r="E26" s="6">
        <v>5</v>
      </c>
      <c r="F26" s="11">
        <v>5</v>
      </c>
      <c r="G26" s="6">
        <v>2</v>
      </c>
      <c r="H26" s="11">
        <v>5</v>
      </c>
      <c r="I26" s="6">
        <v>7</v>
      </c>
      <c r="J26" s="11">
        <v>2</v>
      </c>
      <c r="K26" s="7"/>
      <c r="L26" s="1">
        <v>0</v>
      </c>
      <c r="M26" s="1">
        <v>10</v>
      </c>
      <c r="N26" s="1">
        <v>9</v>
      </c>
      <c r="O26" s="1">
        <v>0</v>
      </c>
      <c r="P26" s="1">
        <v>7</v>
      </c>
      <c r="Q26" s="1">
        <v>16</v>
      </c>
      <c r="R26" s="1">
        <v>0</v>
      </c>
      <c r="S26" s="2">
        <f t="shared" si="6"/>
        <v>42</v>
      </c>
      <c r="U26" t="s">
        <v>21</v>
      </c>
      <c r="V26" s="18" t="s">
        <v>47</v>
      </c>
      <c r="W26" s="8" t="s">
        <v>39</v>
      </c>
      <c r="X26" s="11">
        <f t="shared" si="7"/>
        <v>0</v>
      </c>
      <c r="Y26" s="11">
        <f t="shared" si="8"/>
        <v>5</v>
      </c>
      <c r="Z26" s="11">
        <v>14</v>
      </c>
      <c r="AA26" s="11">
        <f t="shared" si="9"/>
        <v>2</v>
      </c>
      <c r="AB26" s="11">
        <f t="shared" si="10"/>
        <v>5</v>
      </c>
      <c r="AC26" s="11">
        <f t="shared" si="11"/>
        <v>7</v>
      </c>
      <c r="AD26" s="11">
        <f t="shared" si="12"/>
        <v>2</v>
      </c>
      <c r="AE26" s="7">
        <f t="shared" si="13"/>
        <v>0</v>
      </c>
      <c r="AF26" s="1">
        <f t="shared" si="14"/>
        <v>0</v>
      </c>
      <c r="AG26" s="1">
        <f t="shared" si="15"/>
        <v>10</v>
      </c>
      <c r="AH26" s="1">
        <v>68</v>
      </c>
      <c r="AI26" s="1">
        <f t="shared" si="16"/>
        <v>0</v>
      </c>
      <c r="AJ26" s="1">
        <f t="shared" si="17"/>
        <v>7</v>
      </c>
      <c r="AK26" s="1">
        <f t="shared" si="18"/>
        <v>16</v>
      </c>
      <c r="AL26" s="1">
        <f t="shared" si="19"/>
        <v>0</v>
      </c>
      <c r="AM26" s="2">
        <f t="shared" si="21"/>
        <v>101</v>
      </c>
    </row>
    <row r="27" spans="1:44" x14ac:dyDescent="0.25">
      <c r="A27" t="s">
        <v>21</v>
      </c>
      <c r="B27" s="18" t="s">
        <v>22</v>
      </c>
      <c r="C27" s="8" t="s">
        <v>39</v>
      </c>
      <c r="D27" s="11">
        <v>0</v>
      </c>
      <c r="E27" s="6">
        <v>2</v>
      </c>
      <c r="F27" s="11">
        <v>5</v>
      </c>
      <c r="G27" s="6">
        <v>5</v>
      </c>
      <c r="H27" s="11">
        <v>5</v>
      </c>
      <c r="I27" s="6">
        <v>7</v>
      </c>
      <c r="J27" s="11">
        <v>2</v>
      </c>
      <c r="K27" s="7"/>
      <c r="L27" s="1">
        <v>0</v>
      </c>
      <c r="M27" s="1">
        <v>0</v>
      </c>
      <c r="N27" s="1">
        <v>9</v>
      </c>
      <c r="O27" s="1">
        <v>5.5</v>
      </c>
      <c r="P27" s="1">
        <v>7</v>
      </c>
      <c r="Q27" s="1">
        <v>16</v>
      </c>
      <c r="R27" s="1">
        <v>0</v>
      </c>
      <c r="S27" s="2">
        <f t="shared" si="6"/>
        <v>37.5</v>
      </c>
      <c r="U27" t="s">
        <v>21</v>
      </c>
      <c r="V27" s="18" t="s">
        <v>22</v>
      </c>
      <c r="W27" s="8" t="s">
        <v>39</v>
      </c>
      <c r="X27" s="11">
        <f t="shared" si="7"/>
        <v>0</v>
      </c>
      <c r="Y27" s="11">
        <f t="shared" si="8"/>
        <v>2</v>
      </c>
      <c r="Z27" s="11">
        <v>14</v>
      </c>
      <c r="AA27" s="11">
        <f t="shared" si="9"/>
        <v>5</v>
      </c>
      <c r="AB27" s="11">
        <f t="shared" si="10"/>
        <v>5</v>
      </c>
      <c r="AC27" s="11">
        <f t="shared" si="11"/>
        <v>7</v>
      </c>
      <c r="AD27" s="11">
        <f t="shared" si="12"/>
        <v>2</v>
      </c>
      <c r="AE27" s="7">
        <f t="shared" si="13"/>
        <v>0</v>
      </c>
      <c r="AF27" s="1">
        <f t="shared" si="14"/>
        <v>0</v>
      </c>
      <c r="AG27" s="1">
        <f t="shared" si="15"/>
        <v>0</v>
      </c>
      <c r="AH27" s="1">
        <v>68</v>
      </c>
      <c r="AI27" s="1">
        <f t="shared" si="16"/>
        <v>5.5</v>
      </c>
      <c r="AJ27" s="1">
        <f t="shared" si="17"/>
        <v>7</v>
      </c>
      <c r="AK27" s="1">
        <f t="shared" si="18"/>
        <v>16</v>
      </c>
      <c r="AL27" s="1">
        <f t="shared" si="19"/>
        <v>0</v>
      </c>
      <c r="AM27" s="2">
        <f t="shared" si="21"/>
        <v>96.5</v>
      </c>
    </row>
    <row r="28" spans="1:44" x14ac:dyDescent="0.25">
      <c r="A28" t="s">
        <v>23</v>
      </c>
      <c r="B28" s="18" t="s">
        <v>22</v>
      </c>
      <c r="C28" s="8" t="s">
        <v>39</v>
      </c>
      <c r="D28" s="11">
        <v>0</v>
      </c>
      <c r="E28" s="6">
        <v>2</v>
      </c>
      <c r="F28" s="11">
        <v>5</v>
      </c>
      <c r="G28" s="6">
        <v>5</v>
      </c>
      <c r="H28" s="11">
        <v>5</v>
      </c>
      <c r="I28" s="6">
        <v>7</v>
      </c>
      <c r="J28" s="11">
        <v>2</v>
      </c>
      <c r="K28" s="7"/>
      <c r="L28" s="1">
        <v>0</v>
      </c>
      <c r="M28" s="1">
        <v>0</v>
      </c>
      <c r="N28" s="1">
        <v>9</v>
      </c>
      <c r="O28" s="1">
        <v>5.5</v>
      </c>
      <c r="P28" s="1">
        <v>7</v>
      </c>
      <c r="Q28" s="1">
        <v>16</v>
      </c>
      <c r="R28" s="1">
        <v>0</v>
      </c>
      <c r="S28" s="2">
        <f t="shared" si="6"/>
        <v>37.5</v>
      </c>
      <c r="U28" t="s">
        <v>23</v>
      </c>
      <c r="V28" s="18" t="s">
        <v>22</v>
      </c>
      <c r="W28" s="8" t="s">
        <v>39</v>
      </c>
      <c r="X28" s="11">
        <f t="shared" si="7"/>
        <v>0</v>
      </c>
      <c r="Y28" s="11">
        <f t="shared" si="8"/>
        <v>2</v>
      </c>
      <c r="Z28" s="11">
        <v>14</v>
      </c>
      <c r="AA28" s="11">
        <f t="shared" si="9"/>
        <v>5</v>
      </c>
      <c r="AB28" s="11">
        <f t="shared" si="10"/>
        <v>5</v>
      </c>
      <c r="AC28" s="11">
        <f t="shared" si="11"/>
        <v>7</v>
      </c>
      <c r="AD28" s="11">
        <f t="shared" si="12"/>
        <v>2</v>
      </c>
      <c r="AE28" s="7">
        <f t="shared" si="13"/>
        <v>0</v>
      </c>
      <c r="AF28" s="1">
        <f t="shared" si="14"/>
        <v>0</v>
      </c>
      <c r="AG28" s="1">
        <f t="shared" si="15"/>
        <v>0</v>
      </c>
      <c r="AH28" s="1">
        <v>68</v>
      </c>
      <c r="AI28" s="1">
        <f t="shared" si="16"/>
        <v>5.5</v>
      </c>
      <c r="AJ28" s="1">
        <f t="shared" si="17"/>
        <v>7</v>
      </c>
      <c r="AK28" s="1">
        <f t="shared" si="18"/>
        <v>16</v>
      </c>
      <c r="AL28" s="1">
        <f t="shared" si="19"/>
        <v>0</v>
      </c>
      <c r="AM28" s="2">
        <f t="shared" si="21"/>
        <v>96.5</v>
      </c>
    </row>
    <row r="29" spans="1:44" x14ac:dyDescent="0.25">
      <c r="A29" t="s">
        <v>24</v>
      </c>
      <c r="B29" s="18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>SUM(L29:R29)</f>
        <v>0</v>
      </c>
      <c r="U29" t="s">
        <v>24</v>
      </c>
      <c r="V29" s="18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ref="Z29:Z30" si="22">F29</f>
        <v>2</v>
      </c>
      <c r="AA29" s="11">
        <f t="shared" si="9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>
        <f t="shared" si="13"/>
        <v>0</v>
      </c>
      <c r="AF29" s="1">
        <f t="shared" si="14"/>
        <v>0</v>
      </c>
      <c r="AG29" s="1">
        <f t="shared" si="15"/>
        <v>0</v>
      </c>
      <c r="AH29" s="1">
        <f t="shared" ref="AH29:AH30" si="23">N29</f>
        <v>0</v>
      </c>
      <c r="AI29" s="1">
        <f t="shared" si="16"/>
        <v>0</v>
      </c>
      <c r="AJ29" s="1">
        <f t="shared" si="17"/>
        <v>0</v>
      </c>
      <c r="AK29" s="1">
        <f t="shared" si="18"/>
        <v>0</v>
      </c>
      <c r="AL29" s="1">
        <f t="shared" si="19"/>
        <v>0</v>
      </c>
      <c r="AM29" s="2">
        <f>SUM(AF29:AL29)</f>
        <v>0</v>
      </c>
    </row>
    <row r="30" spans="1:44" x14ac:dyDescent="0.25">
      <c r="A30" t="s">
        <v>26</v>
      </c>
      <c r="B30" s="18" t="s">
        <v>25</v>
      </c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>SUM(L30:R30)</f>
        <v>0</v>
      </c>
      <c r="U30" t="s">
        <v>26</v>
      </c>
      <c r="V30" s="18" t="s">
        <v>25</v>
      </c>
      <c r="W30" s="8" t="s">
        <v>39</v>
      </c>
      <c r="X30" s="11">
        <f t="shared" si="7"/>
        <v>0</v>
      </c>
      <c r="Y30" s="11">
        <f t="shared" si="8"/>
        <v>2</v>
      </c>
      <c r="Z30" s="11">
        <f t="shared" si="22"/>
        <v>2</v>
      </c>
      <c r="AA30" s="11">
        <f t="shared" si="9"/>
        <v>2</v>
      </c>
      <c r="AB30" s="11">
        <f t="shared" si="10"/>
        <v>2</v>
      </c>
      <c r="AC30" s="11">
        <f t="shared" si="11"/>
        <v>2</v>
      </c>
      <c r="AD30" s="11">
        <f t="shared" si="12"/>
        <v>2</v>
      </c>
      <c r="AE30" s="7">
        <f t="shared" si="13"/>
        <v>0</v>
      </c>
      <c r="AF30" s="1">
        <f t="shared" si="14"/>
        <v>0</v>
      </c>
      <c r="AG30" s="1">
        <f t="shared" si="15"/>
        <v>0</v>
      </c>
      <c r="AH30" s="1">
        <f t="shared" si="23"/>
        <v>0</v>
      </c>
      <c r="AI30" s="1">
        <f t="shared" si="16"/>
        <v>0</v>
      </c>
      <c r="AJ30" s="1">
        <f t="shared" si="17"/>
        <v>0</v>
      </c>
      <c r="AK30" s="1">
        <f t="shared" si="18"/>
        <v>0</v>
      </c>
      <c r="AL30" s="1">
        <f t="shared" si="19"/>
        <v>0</v>
      </c>
      <c r="AM30" s="2">
        <f>SUM(AF30:AL30)</f>
        <v>0</v>
      </c>
    </row>
    <row r="31" spans="1:44" x14ac:dyDescent="0.25">
      <c r="K31" s="14">
        <f>SUM(K33:K45)</f>
        <v>0</v>
      </c>
      <c r="AE31" s="14">
        <f>SUM(AE33:AE45)</f>
        <v>0</v>
      </c>
    </row>
    <row r="32" spans="1:44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29</v>
      </c>
      <c r="M32" s="3" t="s">
        <v>30</v>
      </c>
      <c r="N32" s="3" t="s">
        <v>31</v>
      </c>
      <c r="O32" s="3" t="s">
        <v>32</v>
      </c>
      <c r="P32" s="3" t="s">
        <v>33</v>
      </c>
      <c r="Q32" s="3" t="s">
        <v>34</v>
      </c>
      <c r="R32" s="3" t="s">
        <v>35</v>
      </c>
      <c r="S32" s="3" t="s">
        <v>36</v>
      </c>
      <c r="U32" s="3" t="s">
        <v>1</v>
      </c>
      <c r="V32" s="3" t="s">
        <v>2</v>
      </c>
      <c r="W32" s="3" t="s">
        <v>3</v>
      </c>
      <c r="X32" s="3" t="s">
        <v>4</v>
      </c>
      <c r="Y32" s="3" t="s">
        <v>5</v>
      </c>
      <c r="Z32" s="3" t="s">
        <v>6</v>
      </c>
      <c r="AA32" s="3" t="s">
        <v>7</v>
      </c>
      <c r="AB32" s="3" t="s">
        <v>8</v>
      </c>
      <c r="AC32" s="3" t="s">
        <v>9</v>
      </c>
      <c r="AD32" s="3" t="s">
        <v>10</v>
      </c>
      <c r="AE32" s="3" t="s">
        <v>11</v>
      </c>
      <c r="AF32" s="3" t="s">
        <v>29</v>
      </c>
      <c r="AG32" s="3" t="s">
        <v>30</v>
      </c>
      <c r="AH32" s="3" t="s">
        <v>31</v>
      </c>
      <c r="AI32" s="3" t="s">
        <v>32</v>
      </c>
      <c r="AJ32" s="3" t="s">
        <v>33</v>
      </c>
      <c r="AK32" s="3" t="s">
        <v>34</v>
      </c>
      <c r="AL32" s="3" t="s">
        <v>35</v>
      </c>
      <c r="AM32" s="3" t="s">
        <v>36</v>
      </c>
      <c r="AO32" s="22" t="s">
        <v>133</v>
      </c>
      <c r="AR32" s="22" t="s">
        <v>141</v>
      </c>
    </row>
    <row r="33" spans="1:44" x14ac:dyDescent="0.25">
      <c r="A33" t="s">
        <v>12</v>
      </c>
      <c r="B33" s="18" t="s">
        <v>13</v>
      </c>
      <c r="C33" s="5"/>
      <c r="D33" s="11">
        <v>16</v>
      </c>
      <c r="E33" s="11">
        <f t="shared" ref="E33:I33" si="24">Y18</f>
        <v>2</v>
      </c>
      <c r="F33" s="11">
        <f t="shared" si="24"/>
        <v>0</v>
      </c>
      <c r="G33" s="11">
        <f t="shared" si="24"/>
        <v>0</v>
      </c>
      <c r="H33" s="11">
        <f t="shared" si="24"/>
        <v>0</v>
      </c>
      <c r="I33" s="11">
        <f t="shared" si="24"/>
        <v>0</v>
      </c>
      <c r="J33" s="11">
        <v>12</v>
      </c>
      <c r="K33" s="7">
        <f>AE18</f>
        <v>0</v>
      </c>
      <c r="L33" s="1">
        <v>62</v>
      </c>
      <c r="M33" s="1">
        <f t="shared" ref="M33:Q33" si="25">AG18</f>
        <v>0</v>
      </c>
      <c r="N33" s="1">
        <f t="shared" si="25"/>
        <v>0</v>
      </c>
      <c r="O33" s="1">
        <f t="shared" si="25"/>
        <v>0</v>
      </c>
      <c r="P33" s="1">
        <f t="shared" si="25"/>
        <v>0</v>
      </c>
      <c r="Q33" s="1">
        <f t="shared" si="25"/>
        <v>0</v>
      </c>
      <c r="R33" s="1">
        <v>12</v>
      </c>
      <c r="S33" s="2">
        <f>SUM(L33:R33)</f>
        <v>74</v>
      </c>
      <c r="U33" t="s">
        <v>12</v>
      </c>
      <c r="V33" s="18" t="s">
        <v>13</v>
      </c>
      <c r="W33" s="5"/>
      <c r="X33" s="11">
        <f>D33</f>
        <v>16</v>
      </c>
      <c r="Y33" s="11">
        <f>13+2/12</f>
        <v>13.166666666666666</v>
      </c>
      <c r="Z33" s="11">
        <f t="shared" ref="Z33:Z45" si="26">F33</f>
        <v>0</v>
      </c>
      <c r="AA33" s="11">
        <f t="shared" ref="AA33:AA45" si="27">G33</f>
        <v>0</v>
      </c>
      <c r="AB33" s="11">
        <f t="shared" ref="AB33:AB45" si="28">H33</f>
        <v>0</v>
      </c>
      <c r="AC33" s="11">
        <f t="shared" ref="AC33:AC45" si="29">I33</f>
        <v>0</v>
      </c>
      <c r="AD33" s="11">
        <f t="shared" ref="AD33:AD45" si="30">J33</f>
        <v>12</v>
      </c>
      <c r="AE33" s="7">
        <f>K33</f>
        <v>0</v>
      </c>
      <c r="AF33" s="1">
        <f>L33</f>
        <v>62</v>
      </c>
      <c r="AG33" s="1">
        <v>69</v>
      </c>
      <c r="AH33" s="1">
        <f t="shared" ref="AH33:AH45" si="31">N33</f>
        <v>0</v>
      </c>
      <c r="AI33" s="1">
        <f t="shared" ref="AI33:AI45" si="32">O33</f>
        <v>0</v>
      </c>
      <c r="AJ33" s="1">
        <f t="shared" ref="AJ33:AJ45" si="33">P33</f>
        <v>0</v>
      </c>
      <c r="AK33" s="1">
        <f t="shared" ref="AK33:AK45" si="34">Q33</f>
        <v>0</v>
      </c>
      <c r="AL33" s="1">
        <f t="shared" ref="AL33:AL45" si="35">R33</f>
        <v>12</v>
      </c>
      <c r="AM33" s="2">
        <f>SUM(AF33:AL33)</f>
        <v>143</v>
      </c>
      <c r="AO33" t="s">
        <v>142</v>
      </c>
      <c r="AR33" t="s">
        <v>140</v>
      </c>
    </row>
    <row r="34" spans="1:44" x14ac:dyDescent="0.25">
      <c r="A34" t="s">
        <v>14</v>
      </c>
      <c r="B34" s="18" t="s">
        <v>37</v>
      </c>
      <c r="C34" s="8" t="s">
        <v>41</v>
      </c>
      <c r="D34" s="11">
        <f t="shared" ref="D34:D45" si="36">X19</f>
        <v>0</v>
      </c>
      <c r="E34" s="11">
        <f t="shared" ref="E34:E45" si="37">Y19</f>
        <v>5</v>
      </c>
      <c r="F34" s="11">
        <f t="shared" ref="F34:F45" si="38">Z19</f>
        <v>9.5</v>
      </c>
      <c r="G34" s="11">
        <f t="shared" ref="G34:G45" si="39">AA19</f>
        <v>6</v>
      </c>
      <c r="H34" s="11">
        <f t="shared" ref="H34:H45" si="40">AB19</f>
        <v>5</v>
      </c>
      <c r="I34" s="11">
        <f t="shared" ref="I34:I45" si="41">AC19</f>
        <v>2</v>
      </c>
      <c r="J34" s="11">
        <f t="shared" ref="J34:L45" si="42">AD19</f>
        <v>2</v>
      </c>
      <c r="K34" s="7">
        <f t="shared" si="42"/>
        <v>0</v>
      </c>
      <c r="L34" s="1">
        <f t="shared" si="42"/>
        <v>0</v>
      </c>
      <c r="M34" s="1">
        <f t="shared" ref="M34:M45" si="43">AG19</f>
        <v>10</v>
      </c>
      <c r="N34" s="1">
        <f t="shared" ref="N34:N45" si="44">AH19</f>
        <v>29.5</v>
      </c>
      <c r="O34" s="1">
        <f t="shared" ref="O34:O45" si="45">AI19</f>
        <v>8.5</v>
      </c>
      <c r="P34" s="1">
        <f t="shared" ref="P34:P45" si="46">AJ19</f>
        <v>7</v>
      </c>
      <c r="Q34" s="1">
        <f t="shared" ref="Q34:Q45" si="47">AK19</f>
        <v>0</v>
      </c>
      <c r="R34" s="1">
        <f t="shared" ref="R34:R45" si="48">AL19</f>
        <v>0</v>
      </c>
      <c r="S34" s="2">
        <f t="shared" ref="S34" si="49">SUM(L34:R34)</f>
        <v>55</v>
      </c>
      <c r="U34" t="s">
        <v>14</v>
      </c>
      <c r="V34" s="18" t="s">
        <v>37</v>
      </c>
      <c r="W34" s="8" t="s">
        <v>41</v>
      </c>
      <c r="X34" s="11">
        <f t="shared" ref="X34:X45" si="50">D34</f>
        <v>0</v>
      </c>
      <c r="Y34" s="11">
        <v>14</v>
      </c>
      <c r="Z34" s="11">
        <f t="shared" si="26"/>
        <v>9.5</v>
      </c>
      <c r="AA34" s="11">
        <f t="shared" si="27"/>
        <v>6</v>
      </c>
      <c r="AB34" s="11">
        <f t="shared" si="28"/>
        <v>5</v>
      </c>
      <c r="AC34" s="11">
        <f t="shared" si="29"/>
        <v>2</v>
      </c>
      <c r="AD34" s="11">
        <f t="shared" si="30"/>
        <v>2</v>
      </c>
      <c r="AE34" s="7">
        <f t="shared" ref="AE34:AE45" si="51">K34</f>
        <v>0</v>
      </c>
      <c r="AF34" s="1">
        <f t="shared" ref="AF34:AF45" si="52">L34</f>
        <v>0</v>
      </c>
      <c r="AG34" s="1">
        <v>79</v>
      </c>
      <c r="AH34" s="1">
        <f t="shared" si="31"/>
        <v>29.5</v>
      </c>
      <c r="AI34" s="1">
        <f t="shared" si="32"/>
        <v>8.5</v>
      </c>
      <c r="AJ34" s="1">
        <f t="shared" si="33"/>
        <v>7</v>
      </c>
      <c r="AK34" s="1">
        <f t="shared" si="34"/>
        <v>0</v>
      </c>
      <c r="AL34" s="1">
        <f t="shared" si="35"/>
        <v>0</v>
      </c>
      <c r="AM34" s="2">
        <f t="shared" ref="AM34" si="53">SUM(AF34:AL34)</f>
        <v>124</v>
      </c>
    </row>
    <row r="35" spans="1:44" x14ac:dyDescent="0.25">
      <c r="A35" t="s">
        <v>15</v>
      </c>
      <c r="B35" s="18" t="s">
        <v>37</v>
      </c>
      <c r="C35" s="8" t="s">
        <v>41</v>
      </c>
      <c r="D35" s="11">
        <f t="shared" si="36"/>
        <v>0</v>
      </c>
      <c r="E35" s="11">
        <f t="shared" si="37"/>
        <v>5</v>
      </c>
      <c r="F35" s="11">
        <f t="shared" si="38"/>
        <v>9.5</v>
      </c>
      <c r="G35" s="11">
        <f t="shared" si="39"/>
        <v>6</v>
      </c>
      <c r="H35" s="11">
        <f t="shared" si="40"/>
        <v>5</v>
      </c>
      <c r="I35" s="11">
        <f t="shared" si="41"/>
        <v>2</v>
      </c>
      <c r="J35" s="11">
        <f t="shared" si="42"/>
        <v>2</v>
      </c>
      <c r="K35" s="7">
        <f t="shared" ref="K35:L35" si="54">AE20</f>
        <v>0</v>
      </c>
      <c r="L35" s="1">
        <f t="shared" si="54"/>
        <v>0</v>
      </c>
      <c r="M35" s="1">
        <f t="shared" si="43"/>
        <v>10</v>
      </c>
      <c r="N35" s="1">
        <f t="shared" si="44"/>
        <v>29.5</v>
      </c>
      <c r="O35" s="1">
        <f t="shared" si="45"/>
        <v>8.5</v>
      </c>
      <c r="P35" s="1">
        <f t="shared" si="46"/>
        <v>7</v>
      </c>
      <c r="Q35" s="1">
        <f t="shared" si="47"/>
        <v>0</v>
      </c>
      <c r="R35" s="1">
        <f t="shared" si="48"/>
        <v>0</v>
      </c>
      <c r="S35" s="2">
        <f>SUM(L35:R35)</f>
        <v>55</v>
      </c>
      <c r="U35" t="s">
        <v>15</v>
      </c>
      <c r="V35" s="18" t="s">
        <v>37</v>
      </c>
      <c r="W35" s="8" t="s">
        <v>41</v>
      </c>
      <c r="X35" s="11">
        <f t="shared" si="50"/>
        <v>0</v>
      </c>
      <c r="Y35" s="11">
        <v>14</v>
      </c>
      <c r="Z35" s="11">
        <f t="shared" si="26"/>
        <v>9.5</v>
      </c>
      <c r="AA35" s="11">
        <f t="shared" si="27"/>
        <v>6</v>
      </c>
      <c r="AB35" s="11">
        <f t="shared" si="28"/>
        <v>5</v>
      </c>
      <c r="AC35" s="11">
        <f t="shared" si="29"/>
        <v>2</v>
      </c>
      <c r="AD35" s="11">
        <f t="shared" si="30"/>
        <v>2</v>
      </c>
      <c r="AE35" s="7">
        <f t="shared" si="51"/>
        <v>0</v>
      </c>
      <c r="AF35" s="1">
        <f t="shared" si="52"/>
        <v>0</v>
      </c>
      <c r="AG35" s="1">
        <v>79</v>
      </c>
      <c r="AH35" s="1">
        <f t="shared" si="31"/>
        <v>29.5</v>
      </c>
      <c r="AI35" s="1">
        <f t="shared" si="32"/>
        <v>8.5</v>
      </c>
      <c r="AJ35" s="1">
        <f t="shared" si="33"/>
        <v>7</v>
      </c>
      <c r="AK35" s="1">
        <f t="shared" si="34"/>
        <v>0</v>
      </c>
      <c r="AL35" s="1">
        <f t="shared" si="35"/>
        <v>0</v>
      </c>
      <c r="AM35" s="2">
        <f>SUM(AF35:AL35)</f>
        <v>124</v>
      </c>
    </row>
    <row r="36" spans="1:44" x14ac:dyDescent="0.25">
      <c r="A36" t="s">
        <v>16</v>
      </c>
      <c r="B36" s="18" t="s">
        <v>46</v>
      </c>
      <c r="C36" s="8" t="s">
        <v>41</v>
      </c>
      <c r="D36" s="11">
        <f t="shared" si="36"/>
        <v>0</v>
      </c>
      <c r="E36" s="11">
        <f t="shared" si="37"/>
        <v>5</v>
      </c>
      <c r="F36" s="11">
        <f t="shared" si="38"/>
        <v>12.75</v>
      </c>
      <c r="G36" s="11">
        <f t="shared" si="39"/>
        <v>2</v>
      </c>
      <c r="H36" s="11">
        <f t="shared" si="40"/>
        <v>5</v>
      </c>
      <c r="I36" s="11">
        <f t="shared" si="41"/>
        <v>2</v>
      </c>
      <c r="J36" s="11">
        <f t="shared" si="42"/>
        <v>12</v>
      </c>
      <c r="K36" s="7">
        <f t="shared" ref="K36:L36" si="55">AE21</f>
        <v>0</v>
      </c>
      <c r="L36" s="1">
        <f t="shared" si="55"/>
        <v>0</v>
      </c>
      <c r="M36" s="1">
        <f t="shared" si="43"/>
        <v>10</v>
      </c>
      <c r="N36" s="1">
        <f t="shared" si="44"/>
        <v>55.7</v>
      </c>
      <c r="O36" s="1">
        <f t="shared" si="45"/>
        <v>0</v>
      </c>
      <c r="P36" s="1">
        <f t="shared" si="46"/>
        <v>7</v>
      </c>
      <c r="Q36" s="1">
        <f t="shared" si="47"/>
        <v>0</v>
      </c>
      <c r="R36" s="1">
        <f t="shared" si="48"/>
        <v>12</v>
      </c>
      <c r="S36" s="2">
        <f>SUM(L36:R36)</f>
        <v>84.7</v>
      </c>
      <c r="U36" t="s">
        <v>16</v>
      </c>
      <c r="V36" s="18" t="s">
        <v>46</v>
      </c>
      <c r="W36" s="8" t="s">
        <v>41</v>
      </c>
      <c r="X36" s="11">
        <f t="shared" si="50"/>
        <v>0</v>
      </c>
      <c r="Y36" s="11">
        <v>14</v>
      </c>
      <c r="Z36" s="11">
        <f t="shared" si="26"/>
        <v>12.75</v>
      </c>
      <c r="AA36" s="11">
        <f t="shared" si="27"/>
        <v>2</v>
      </c>
      <c r="AB36" s="11">
        <f t="shared" si="28"/>
        <v>5</v>
      </c>
      <c r="AC36" s="11">
        <f t="shared" si="29"/>
        <v>2</v>
      </c>
      <c r="AD36" s="11">
        <f t="shared" si="30"/>
        <v>12</v>
      </c>
      <c r="AE36" s="7">
        <f t="shared" si="51"/>
        <v>0</v>
      </c>
      <c r="AF36" s="1">
        <f t="shared" si="52"/>
        <v>0</v>
      </c>
      <c r="AG36" s="1">
        <v>79</v>
      </c>
      <c r="AH36" s="1">
        <f t="shared" si="31"/>
        <v>55.7</v>
      </c>
      <c r="AI36" s="1">
        <f t="shared" si="32"/>
        <v>0</v>
      </c>
      <c r="AJ36" s="1">
        <f t="shared" si="33"/>
        <v>7</v>
      </c>
      <c r="AK36" s="1">
        <f t="shared" si="34"/>
        <v>0</v>
      </c>
      <c r="AL36" s="1">
        <f t="shared" si="35"/>
        <v>12</v>
      </c>
      <c r="AM36" s="2">
        <f>SUM(AF36:AL36)</f>
        <v>153.69999999999999</v>
      </c>
    </row>
    <row r="37" spans="1:44" x14ac:dyDescent="0.25">
      <c r="A37" t="s">
        <v>17</v>
      </c>
      <c r="B37" s="18" t="s">
        <v>46</v>
      </c>
      <c r="C37" s="8" t="s">
        <v>41</v>
      </c>
      <c r="D37" s="11">
        <f t="shared" si="36"/>
        <v>0</v>
      </c>
      <c r="E37" s="11">
        <f t="shared" si="37"/>
        <v>5</v>
      </c>
      <c r="F37" s="11">
        <f t="shared" si="38"/>
        <v>12.75</v>
      </c>
      <c r="G37" s="11">
        <f t="shared" si="39"/>
        <v>2</v>
      </c>
      <c r="H37" s="11">
        <f t="shared" si="40"/>
        <v>5</v>
      </c>
      <c r="I37" s="11">
        <f t="shared" si="41"/>
        <v>2</v>
      </c>
      <c r="J37" s="11">
        <f t="shared" si="42"/>
        <v>12</v>
      </c>
      <c r="K37" s="7">
        <f t="shared" ref="K37:L37" si="56">AE22</f>
        <v>0</v>
      </c>
      <c r="L37" s="1">
        <f t="shared" si="56"/>
        <v>0</v>
      </c>
      <c r="M37" s="1">
        <f t="shared" si="43"/>
        <v>10</v>
      </c>
      <c r="N37" s="1">
        <f t="shared" si="44"/>
        <v>55.7</v>
      </c>
      <c r="O37" s="1">
        <f t="shared" si="45"/>
        <v>0</v>
      </c>
      <c r="P37" s="1">
        <f t="shared" si="46"/>
        <v>7</v>
      </c>
      <c r="Q37" s="1">
        <f t="shared" si="47"/>
        <v>0</v>
      </c>
      <c r="R37" s="1">
        <f t="shared" si="48"/>
        <v>12</v>
      </c>
      <c r="S37" s="2">
        <f t="shared" ref="S37:S43" si="57">SUM(L37:R37)</f>
        <v>84.7</v>
      </c>
      <c r="U37" t="s">
        <v>17</v>
      </c>
      <c r="V37" s="18" t="s">
        <v>46</v>
      </c>
      <c r="W37" s="8" t="s">
        <v>41</v>
      </c>
      <c r="X37" s="11">
        <f t="shared" si="50"/>
        <v>0</v>
      </c>
      <c r="Y37" s="11">
        <v>14</v>
      </c>
      <c r="Z37" s="11">
        <f t="shared" si="26"/>
        <v>12.75</v>
      </c>
      <c r="AA37" s="11">
        <f t="shared" si="27"/>
        <v>2</v>
      </c>
      <c r="AB37" s="11">
        <f t="shared" si="28"/>
        <v>5</v>
      </c>
      <c r="AC37" s="11">
        <f t="shared" si="29"/>
        <v>2</v>
      </c>
      <c r="AD37" s="11">
        <f t="shared" si="30"/>
        <v>12</v>
      </c>
      <c r="AE37" s="7">
        <f t="shared" si="51"/>
        <v>0</v>
      </c>
      <c r="AF37" s="1">
        <f t="shared" si="52"/>
        <v>0</v>
      </c>
      <c r="AG37" s="1">
        <v>79</v>
      </c>
      <c r="AH37" s="1">
        <f t="shared" si="31"/>
        <v>55.7</v>
      </c>
      <c r="AI37" s="1">
        <f t="shared" si="32"/>
        <v>0</v>
      </c>
      <c r="AJ37" s="1">
        <f t="shared" si="33"/>
        <v>7</v>
      </c>
      <c r="AK37" s="1">
        <f t="shared" si="34"/>
        <v>0</v>
      </c>
      <c r="AL37" s="1">
        <f t="shared" si="35"/>
        <v>12</v>
      </c>
      <c r="AM37" s="2">
        <f t="shared" ref="AM37:AM43" si="58">SUM(AF37:AL37)</f>
        <v>153.69999999999999</v>
      </c>
    </row>
    <row r="38" spans="1:44" x14ac:dyDescent="0.25">
      <c r="A38" t="s">
        <v>18</v>
      </c>
      <c r="B38" s="18" t="s">
        <v>46</v>
      </c>
      <c r="C38" s="8" t="s">
        <v>41</v>
      </c>
      <c r="D38" s="11">
        <f t="shared" si="36"/>
        <v>0</v>
      </c>
      <c r="E38" s="11">
        <f t="shared" si="37"/>
        <v>5</v>
      </c>
      <c r="F38" s="11">
        <f t="shared" si="38"/>
        <v>12.75</v>
      </c>
      <c r="G38" s="11">
        <f t="shared" si="39"/>
        <v>2</v>
      </c>
      <c r="H38" s="11">
        <f t="shared" si="40"/>
        <v>5</v>
      </c>
      <c r="I38" s="11">
        <f t="shared" si="41"/>
        <v>2</v>
      </c>
      <c r="J38" s="11">
        <f t="shared" si="42"/>
        <v>12</v>
      </c>
      <c r="K38" s="7">
        <f t="shared" ref="K38:L38" si="59">AE23</f>
        <v>0</v>
      </c>
      <c r="L38" s="1">
        <f t="shared" si="59"/>
        <v>0</v>
      </c>
      <c r="M38" s="1">
        <f t="shared" si="43"/>
        <v>10</v>
      </c>
      <c r="N38" s="1">
        <f t="shared" si="44"/>
        <v>55.7</v>
      </c>
      <c r="O38" s="1">
        <f t="shared" si="45"/>
        <v>0</v>
      </c>
      <c r="P38" s="1">
        <f t="shared" si="46"/>
        <v>7</v>
      </c>
      <c r="Q38" s="1">
        <f t="shared" si="47"/>
        <v>0</v>
      </c>
      <c r="R38" s="1">
        <f t="shared" si="48"/>
        <v>12</v>
      </c>
      <c r="S38" s="2">
        <f t="shared" si="57"/>
        <v>84.7</v>
      </c>
      <c r="U38" t="s">
        <v>18</v>
      </c>
      <c r="V38" s="18" t="s">
        <v>46</v>
      </c>
      <c r="W38" s="8" t="s">
        <v>41</v>
      </c>
      <c r="X38" s="11">
        <f t="shared" si="50"/>
        <v>0</v>
      </c>
      <c r="Y38" s="11">
        <v>14</v>
      </c>
      <c r="Z38" s="11">
        <f t="shared" si="26"/>
        <v>12.75</v>
      </c>
      <c r="AA38" s="11">
        <f t="shared" si="27"/>
        <v>2</v>
      </c>
      <c r="AB38" s="11">
        <f t="shared" si="28"/>
        <v>5</v>
      </c>
      <c r="AC38" s="11">
        <f t="shared" si="29"/>
        <v>2</v>
      </c>
      <c r="AD38" s="11">
        <f t="shared" si="30"/>
        <v>12</v>
      </c>
      <c r="AE38" s="7">
        <f t="shared" si="51"/>
        <v>0</v>
      </c>
      <c r="AF38" s="1">
        <f t="shared" si="52"/>
        <v>0</v>
      </c>
      <c r="AG38" s="1">
        <v>79</v>
      </c>
      <c r="AH38" s="1">
        <f t="shared" si="31"/>
        <v>55.7</v>
      </c>
      <c r="AI38" s="1">
        <f t="shared" si="32"/>
        <v>0</v>
      </c>
      <c r="AJ38" s="1">
        <f t="shared" si="33"/>
        <v>7</v>
      </c>
      <c r="AK38" s="1">
        <f t="shared" si="34"/>
        <v>0</v>
      </c>
      <c r="AL38" s="1">
        <f t="shared" si="35"/>
        <v>12</v>
      </c>
      <c r="AM38" s="2">
        <f t="shared" si="58"/>
        <v>153.69999999999999</v>
      </c>
      <c r="AO38" s="22" t="s">
        <v>138</v>
      </c>
      <c r="AP38" s="16"/>
      <c r="AQ38" t="s">
        <v>71</v>
      </c>
      <c r="AR38" t="s">
        <v>67</v>
      </c>
    </row>
    <row r="39" spans="1:44" x14ac:dyDescent="0.25">
      <c r="A39" t="s">
        <v>19</v>
      </c>
      <c r="B39" s="18" t="s">
        <v>47</v>
      </c>
      <c r="C39" s="8" t="s">
        <v>39</v>
      </c>
      <c r="D39" s="11">
        <f t="shared" si="36"/>
        <v>0</v>
      </c>
      <c r="E39" s="11">
        <f t="shared" si="37"/>
        <v>5</v>
      </c>
      <c r="F39" s="11">
        <f t="shared" si="38"/>
        <v>14</v>
      </c>
      <c r="G39" s="11">
        <f t="shared" si="39"/>
        <v>2</v>
      </c>
      <c r="H39" s="11">
        <f t="shared" si="40"/>
        <v>5</v>
      </c>
      <c r="I39" s="11">
        <f t="shared" si="41"/>
        <v>7</v>
      </c>
      <c r="J39" s="11">
        <f t="shared" si="42"/>
        <v>2</v>
      </c>
      <c r="K39" s="7">
        <f t="shared" ref="K39:L39" si="60">AE24</f>
        <v>0</v>
      </c>
      <c r="L39" s="1">
        <f t="shared" si="60"/>
        <v>0</v>
      </c>
      <c r="M39" s="1">
        <f t="shared" si="43"/>
        <v>10</v>
      </c>
      <c r="N39" s="1">
        <f t="shared" si="44"/>
        <v>68</v>
      </c>
      <c r="O39" s="1">
        <f t="shared" si="45"/>
        <v>0</v>
      </c>
      <c r="P39" s="1">
        <f t="shared" si="46"/>
        <v>7</v>
      </c>
      <c r="Q39" s="1">
        <f t="shared" si="47"/>
        <v>16</v>
      </c>
      <c r="R39" s="1">
        <f t="shared" si="48"/>
        <v>0</v>
      </c>
      <c r="S39" s="2">
        <f t="shared" si="57"/>
        <v>101</v>
      </c>
      <c r="U39" t="s">
        <v>19</v>
      </c>
      <c r="V39" s="18" t="s">
        <v>47</v>
      </c>
      <c r="W39" s="8" t="s">
        <v>39</v>
      </c>
      <c r="X39" s="11">
        <f t="shared" si="50"/>
        <v>0</v>
      </c>
      <c r="Y39" s="11">
        <v>14</v>
      </c>
      <c r="Z39" s="11">
        <f t="shared" si="26"/>
        <v>14</v>
      </c>
      <c r="AA39" s="11">
        <f t="shared" si="27"/>
        <v>2</v>
      </c>
      <c r="AB39" s="11">
        <f t="shared" si="28"/>
        <v>5</v>
      </c>
      <c r="AC39" s="11">
        <f t="shared" si="29"/>
        <v>7</v>
      </c>
      <c r="AD39" s="11">
        <f t="shared" si="30"/>
        <v>2</v>
      </c>
      <c r="AE39" s="7">
        <f t="shared" si="51"/>
        <v>0</v>
      </c>
      <c r="AF39" s="1">
        <f t="shared" si="52"/>
        <v>0</v>
      </c>
      <c r="AG39" s="1">
        <v>79</v>
      </c>
      <c r="AH39" s="1">
        <f t="shared" si="31"/>
        <v>68</v>
      </c>
      <c r="AI39" s="1">
        <f t="shared" si="32"/>
        <v>0</v>
      </c>
      <c r="AJ39" s="1">
        <f t="shared" si="33"/>
        <v>7</v>
      </c>
      <c r="AK39" s="1">
        <f t="shared" si="34"/>
        <v>16</v>
      </c>
      <c r="AL39" s="1">
        <f t="shared" si="35"/>
        <v>0</v>
      </c>
      <c r="AM39" s="2">
        <f t="shared" si="58"/>
        <v>170</v>
      </c>
      <c r="AO39" t="s">
        <v>110</v>
      </c>
      <c r="AQ39">
        <v>69</v>
      </c>
      <c r="AR39" s="16">
        <f>AQ39/16</f>
        <v>4.3125</v>
      </c>
    </row>
    <row r="40" spans="1:44" x14ac:dyDescent="0.25">
      <c r="A40" t="s">
        <v>20</v>
      </c>
      <c r="B40" s="18" t="s">
        <v>47</v>
      </c>
      <c r="C40" s="8" t="s">
        <v>39</v>
      </c>
      <c r="D40" s="11">
        <f t="shared" si="36"/>
        <v>0</v>
      </c>
      <c r="E40" s="11">
        <f t="shared" si="37"/>
        <v>5</v>
      </c>
      <c r="F40" s="11">
        <f t="shared" si="38"/>
        <v>14</v>
      </c>
      <c r="G40" s="11">
        <f t="shared" si="39"/>
        <v>2</v>
      </c>
      <c r="H40" s="11">
        <f t="shared" si="40"/>
        <v>5</v>
      </c>
      <c r="I40" s="11">
        <f t="shared" si="41"/>
        <v>7</v>
      </c>
      <c r="J40" s="11">
        <f t="shared" si="42"/>
        <v>2</v>
      </c>
      <c r="K40" s="7">
        <f t="shared" ref="K40:L40" si="61">AE25</f>
        <v>0</v>
      </c>
      <c r="L40" s="1">
        <f t="shared" si="61"/>
        <v>0</v>
      </c>
      <c r="M40" s="1">
        <f t="shared" si="43"/>
        <v>10</v>
      </c>
      <c r="N40" s="1">
        <f t="shared" si="44"/>
        <v>68</v>
      </c>
      <c r="O40" s="1">
        <f t="shared" si="45"/>
        <v>0</v>
      </c>
      <c r="P40" s="1">
        <f t="shared" si="46"/>
        <v>7</v>
      </c>
      <c r="Q40" s="1">
        <f t="shared" si="47"/>
        <v>16</v>
      </c>
      <c r="R40" s="1">
        <f t="shared" si="48"/>
        <v>0</v>
      </c>
      <c r="S40" s="2">
        <f t="shared" si="57"/>
        <v>101</v>
      </c>
      <c r="U40" t="s">
        <v>20</v>
      </c>
      <c r="V40" s="18" t="s">
        <v>47</v>
      </c>
      <c r="W40" s="8" t="s">
        <v>39</v>
      </c>
      <c r="X40" s="11">
        <f t="shared" si="50"/>
        <v>0</v>
      </c>
      <c r="Y40" s="11">
        <v>14</v>
      </c>
      <c r="Z40" s="11">
        <f t="shared" si="26"/>
        <v>14</v>
      </c>
      <c r="AA40" s="11">
        <f t="shared" si="27"/>
        <v>2</v>
      </c>
      <c r="AB40" s="11">
        <f t="shared" si="28"/>
        <v>5</v>
      </c>
      <c r="AC40" s="11">
        <f t="shared" si="29"/>
        <v>7</v>
      </c>
      <c r="AD40" s="11">
        <f t="shared" si="30"/>
        <v>2</v>
      </c>
      <c r="AE40" s="7">
        <f t="shared" si="51"/>
        <v>0</v>
      </c>
      <c r="AF40" s="1">
        <f t="shared" si="52"/>
        <v>0</v>
      </c>
      <c r="AG40" s="1">
        <v>79</v>
      </c>
      <c r="AH40" s="1">
        <f t="shared" si="31"/>
        <v>68</v>
      </c>
      <c r="AI40" s="1">
        <f t="shared" si="32"/>
        <v>0</v>
      </c>
      <c r="AJ40" s="1">
        <f t="shared" si="33"/>
        <v>7</v>
      </c>
      <c r="AK40" s="1">
        <f t="shared" si="34"/>
        <v>16</v>
      </c>
      <c r="AL40" s="1">
        <f t="shared" si="35"/>
        <v>0</v>
      </c>
      <c r="AM40" s="2">
        <f t="shared" si="58"/>
        <v>170</v>
      </c>
    </row>
    <row r="41" spans="1:44" x14ac:dyDescent="0.25">
      <c r="A41" t="s">
        <v>21</v>
      </c>
      <c r="B41" s="18" t="s">
        <v>47</v>
      </c>
      <c r="C41" s="8" t="s">
        <v>39</v>
      </c>
      <c r="D41" s="11">
        <f t="shared" si="36"/>
        <v>0</v>
      </c>
      <c r="E41" s="11">
        <f t="shared" si="37"/>
        <v>5</v>
      </c>
      <c r="F41" s="11">
        <f t="shared" si="38"/>
        <v>14</v>
      </c>
      <c r="G41" s="11">
        <f t="shared" si="39"/>
        <v>2</v>
      </c>
      <c r="H41" s="11">
        <f t="shared" si="40"/>
        <v>5</v>
      </c>
      <c r="I41" s="11">
        <f t="shared" si="41"/>
        <v>7</v>
      </c>
      <c r="J41" s="11">
        <f t="shared" si="42"/>
        <v>2</v>
      </c>
      <c r="K41" s="7">
        <f t="shared" ref="K41:L41" si="62">AE26</f>
        <v>0</v>
      </c>
      <c r="L41" s="1">
        <f t="shared" si="62"/>
        <v>0</v>
      </c>
      <c r="M41" s="1">
        <f t="shared" si="43"/>
        <v>10</v>
      </c>
      <c r="N41" s="1">
        <f t="shared" si="44"/>
        <v>68</v>
      </c>
      <c r="O41" s="1">
        <f t="shared" si="45"/>
        <v>0</v>
      </c>
      <c r="P41" s="1">
        <f t="shared" si="46"/>
        <v>7</v>
      </c>
      <c r="Q41" s="1">
        <f t="shared" si="47"/>
        <v>16</v>
      </c>
      <c r="R41" s="1">
        <f t="shared" si="48"/>
        <v>0</v>
      </c>
      <c r="S41" s="2">
        <f t="shared" si="57"/>
        <v>101</v>
      </c>
      <c r="U41" t="s">
        <v>21</v>
      </c>
      <c r="V41" s="18" t="s">
        <v>47</v>
      </c>
      <c r="W41" s="8" t="s">
        <v>39</v>
      </c>
      <c r="X41" s="11">
        <f t="shared" si="50"/>
        <v>0</v>
      </c>
      <c r="Y41" s="11">
        <v>14</v>
      </c>
      <c r="Z41" s="11">
        <f t="shared" si="26"/>
        <v>14</v>
      </c>
      <c r="AA41" s="11">
        <f t="shared" si="27"/>
        <v>2</v>
      </c>
      <c r="AB41" s="11">
        <f t="shared" si="28"/>
        <v>5</v>
      </c>
      <c r="AC41" s="11">
        <f t="shared" si="29"/>
        <v>7</v>
      </c>
      <c r="AD41" s="11">
        <f t="shared" si="30"/>
        <v>2</v>
      </c>
      <c r="AE41" s="7">
        <f t="shared" si="51"/>
        <v>0</v>
      </c>
      <c r="AF41" s="1">
        <f t="shared" si="52"/>
        <v>0</v>
      </c>
      <c r="AG41" s="1">
        <v>79</v>
      </c>
      <c r="AH41" s="1">
        <f t="shared" si="31"/>
        <v>68</v>
      </c>
      <c r="AI41" s="1">
        <f t="shared" si="32"/>
        <v>0</v>
      </c>
      <c r="AJ41" s="1">
        <f t="shared" si="33"/>
        <v>7</v>
      </c>
      <c r="AK41" s="1">
        <f t="shared" si="34"/>
        <v>16</v>
      </c>
      <c r="AL41" s="1">
        <f t="shared" si="35"/>
        <v>0</v>
      </c>
      <c r="AM41" s="2">
        <f t="shared" si="58"/>
        <v>170</v>
      </c>
    </row>
    <row r="42" spans="1:44" x14ac:dyDescent="0.25">
      <c r="A42" t="s">
        <v>21</v>
      </c>
      <c r="B42" s="18" t="s">
        <v>22</v>
      </c>
      <c r="C42" s="8" t="s">
        <v>39</v>
      </c>
      <c r="D42" s="11">
        <f t="shared" si="36"/>
        <v>0</v>
      </c>
      <c r="E42" s="11">
        <f t="shared" si="37"/>
        <v>2</v>
      </c>
      <c r="F42" s="11">
        <f t="shared" si="38"/>
        <v>14</v>
      </c>
      <c r="G42" s="11">
        <f t="shared" si="39"/>
        <v>5</v>
      </c>
      <c r="H42" s="11">
        <f t="shared" si="40"/>
        <v>5</v>
      </c>
      <c r="I42" s="11">
        <f t="shared" si="41"/>
        <v>7</v>
      </c>
      <c r="J42" s="11">
        <f t="shared" si="42"/>
        <v>2</v>
      </c>
      <c r="K42" s="7">
        <f t="shared" ref="K42:L42" si="63">AE27</f>
        <v>0</v>
      </c>
      <c r="L42" s="1">
        <f t="shared" si="63"/>
        <v>0</v>
      </c>
      <c r="M42" s="1">
        <f t="shared" si="43"/>
        <v>0</v>
      </c>
      <c r="N42" s="1">
        <f t="shared" si="44"/>
        <v>68</v>
      </c>
      <c r="O42" s="1">
        <f t="shared" si="45"/>
        <v>5.5</v>
      </c>
      <c r="P42" s="1">
        <f t="shared" si="46"/>
        <v>7</v>
      </c>
      <c r="Q42" s="1">
        <f t="shared" si="47"/>
        <v>16</v>
      </c>
      <c r="R42" s="1">
        <f t="shared" si="48"/>
        <v>0</v>
      </c>
      <c r="S42" s="2">
        <f t="shared" si="57"/>
        <v>96.5</v>
      </c>
      <c r="U42" t="s">
        <v>21</v>
      </c>
      <c r="V42" s="18" t="s">
        <v>22</v>
      </c>
      <c r="W42" s="8" t="s">
        <v>39</v>
      </c>
      <c r="X42" s="11">
        <f t="shared" si="50"/>
        <v>0</v>
      </c>
      <c r="Y42" s="11">
        <f>9+4.5/7</f>
        <v>9.6428571428571423</v>
      </c>
      <c r="Z42" s="11">
        <f t="shared" si="26"/>
        <v>14</v>
      </c>
      <c r="AA42" s="11">
        <f t="shared" si="27"/>
        <v>5</v>
      </c>
      <c r="AB42" s="11">
        <f t="shared" si="28"/>
        <v>5</v>
      </c>
      <c r="AC42" s="11">
        <f t="shared" si="29"/>
        <v>7</v>
      </c>
      <c r="AD42" s="11">
        <f t="shared" si="30"/>
        <v>2</v>
      </c>
      <c r="AE42" s="7">
        <f t="shared" si="51"/>
        <v>0</v>
      </c>
      <c r="AF42" s="1">
        <f t="shared" si="52"/>
        <v>0</v>
      </c>
      <c r="AG42" s="1">
        <f>69/2</f>
        <v>34.5</v>
      </c>
      <c r="AH42" s="1">
        <f t="shared" si="31"/>
        <v>68</v>
      </c>
      <c r="AI42" s="1">
        <f t="shared" si="32"/>
        <v>5.5</v>
      </c>
      <c r="AJ42" s="1">
        <f t="shared" si="33"/>
        <v>7</v>
      </c>
      <c r="AK42" s="1">
        <f t="shared" si="34"/>
        <v>16</v>
      </c>
      <c r="AL42" s="1">
        <f t="shared" si="35"/>
        <v>0</v>
      </c>
      <c r="AM42" s="2">
        <f t="shared" si="58"/>
        <v>131</v>
      </c>
    </row>
    <row r="43" spans="1:44" x14ac:dyDescent="0.25">
      <c r="A43" t="s">
        <v>23</v>
      </c>
      <c r="B43" s="18" t="s">
        <v>22</v>
      </c>
      <c r="C43" s="8" t="s">
        <v>39</v>
      </c>
      <c r="D43" s="11">
        <f t="shared" si="36"/>
        <v>0</v>
      </c>
      <c r="E43" s="11">
        <f t="shared" si="37"/>
        <v>2</v>
      </c>
      <c r="F43" s="11">
        <f t="shared" si="38"/>
        <v>14</v>
      </c>
      <c r="G43" s="11">
        <f t="shared" si="39"/>
        <v>5</v>
      </c>
      <c r="H43" s="11">
        <f t="shared" si="40"/>
        <v>5</v>
      </c>
      <c r="I43" s="11">
        <f t="shared" si="41"/>
        <v>7</v>
      </c>
      <c r="J43" s="11">
        <f t="shared" si="42"/>
        <v>2</v>
      </c>
      <c r="K43" s="7">
        <f t="shared" ref="K43:L43" si="64">AE28</f>
        <v>0</v>
      </c>
      <c r="L43" s="1">
        <f t="shared" si="64"/>
        <v>0</v>
      </c>
      <c r="M43" s="1">
        <f t="shared" si="43"/>
        <v>0</v>
      </c>
      <c r="N43" s="1">
        <f t="shared" si="44"/>
        <v>68</v>
      </c>
      <c r="O43" s="1">
        <f t="shared" si="45"/>
        <v>5.5</v>
      </c>
      <c r="P43" s="1">
        <f t="shared" si="46"/>
        <v>7</v>
      </c>
      <c r="Q43" s="1">
        <f t="shared" si="47"/>
        <v>16</v>
      </c>
      <c r="R43" s="1">
        <f t="shared" si="48"/>
        <v>0</v>
      </c>
      <c r="S43" s="2">
        <f t="shared" si="57"/>
        <v>96.5</v>
      </c>
      <c r="U43" t="s">
        <v>23</v>
      </c>
      <c r="V43" s="18" t="s">
        <v>22</v>
      </c>
      <c r="W43" s="8" t="s">
        <v>39</v>
      </c>
      <c r="X43" s="11">
        <f t="shared" si="50"/>
        <v>0</v>
      </c>
      <c r="Y43" s="11">
        <f>Y42</f>
        <v>9.6428571428571423</v>
      </c>
      <c r="Z43" s="11">
        <f t="shared" si="26"/>
        <v>14</v>
      </c>
      <c r="AA43" s="11">
        <f t="shared" si="27"/>
        <v>5</v>
      </c>
      <c r="AB43" s="11">
        <f t="shared" si="28"/>
        <v>5</v>
      </c>
      <c r="AC43" s="11">
        <f t="shared" si="29"/>
        <v>7</v>
      </c>
      <c r="AD43" s="11">
        <f t="shared" si="30"/>
        <v>2</v>
      </c>
      <c r="AE43" s="7">
        <f t="shared" si="51"/>
        <v>0</v>
      </c>
      <c r="AF43" s="1">
        <f t="shared" si="52"/>
        <v>0</v>
      </c>
      <c r="AG43" s="1">
        <v>34.5</v>
      </c>
      <c r="AH43" s="1">
        <f t="shared" si="31"/>
        <v>68</v>
      </c>
      <c r="AI43" s="1">
        <f t="shared" si="32"/>
        <v>5.5</v>
      </c>
      <c r="AJ43" s="1">
        <f t="shared" si="33"/>
        <v>7</v>
      </c>
      <c r="AK43" s="1">
        <f t="shared" si="34"/>
        <v>16</v>
      </c>
      <c r="AL43" s="1">
        <f t="shared" si="35"/>
        <v>0</v>
      </c>
      <c r="AM43" s="2">
        <f t="shared" si="58"/>
        <v>131</v>
      </c>
    </row>
    <row r="44" spans="1:44" x14ac:dyDescent="0.25">
      <c r="A44" t="s">
        <v>24</v>
      </c>
      <c r="B44" s="18" t="s">
        <v>25</v>
      </c>
      <c r="C44" s="8" t="s">
        <v>39</v>
      </c>
      <c r="D44" s="11">
        <f t="shared" si="36"/>
        <v>0</v>
      </c>
      <c r="E44" s="11">
        <f t="shared" si="37"/>
        <v>2</v>
      </c>
      <c r="F44" s="11">
        <f t="shared" si="38"/>
        <v>2</v>
      </c>
      <c r="G44" s="11">
        <f t="shared" si="39"/>
        <v>2</v>
      </c>
      <c r="H44" s="11">
        <f t="shared" si="40"/>
        <v>2</v>
      </c>
      <c r="I44" s="11">
        <f t="shared" si="41"/>
        <v>2</v>
      </c>
      <c r="J44" s="11">
        <f t="shared" si="42"/>
        <v>2</v>
      </c>
      <c r="K44" s="7">
        <f t="shared" ref="K44:L44" si="65">AE29</f>
        <v>0</v>
      </c>
      <c r="L44" s="1">
        <f t="shared" si="65"/>
        <v>0</v>
      </c>
      <c r="M44" s="1">
        <f t="shared" si="43"/>
        <v>0</v>
      </c>
      <c r="N44" s="1">
        <f t="shared" si="44"/>
        <v>0</v>
      </c>
      <c r="O44" s="1">
        <f t="shared" si="45"/>
        <v>0</v>
      </c>
      <c r="P44" s="1">
        <f t="shared" si="46"/>
        <v>0</v>
      </c>
      <c r="Q44" s="1">
        <f t="shared" si="47"/>
        <v>0</v>
      </c>
      <c r="R44" s="1">
        <f t="shared" si="48"/>
        <v>0</v>
      </c>
      <c r="S44" s="2">
        <f>SUM(L44:R44)</f>
        <v>0</v>
      </c>
      <c r="U44" t="s">
        <v>24</v>
      </c>
      <c r="V44" s="18" t="s">
        <v>25</v>
      </c>
      <c r="W44" s="8" t="s">
        <v>39</v>
      </c>
      <c r="X44" s="11">
        <f t="shared" si="50"/>
        <v>0</v>
      </c>
      <c r="Y44" s="11">
        <f t="shared" ref="Y44:Y45" si="66">E44</f>
        <v>2</v>
      </c>
      <c r="Z44" s="11">
        <f t="shared" si="26"/>
        <v>2</v>
      </c>
      <c r="AA44" s="11">
        <f t="shared" si="27"/>
        <v>2</v>
      </c>
      <c r="AB44" s="11">
        <f t="shared" si="28"/>
        <v>2</v>
      </c>
      <c r="AC44" s="11">
        <f t="shared" si="29"/>
        <v>2</v>
      </c>
      <c r="AD44" s="11">
        <f t="shared" si="30"/>
        <v>2</v>
      </c>
      <c r="AE44" s="7">
        <f t="shared" si="51"/>
        <v>0</v>
      </c>
      <c r="AF44" s="1">
        <f t="shared" si="52"/>
        <v>0</v>
      </c>
      <c r="AG44" s="1">
        <f t="shared" ref="AG44:AG45" si="67">M44</f>
        <v>0</v>
      </c>
      <c r="AH44" s="1">
        <f t="shared" si="31"/>
        <v>0</v>
      </c>
      <c r="AI44" s="1">
        <f t="shared" si="32"/>
        <v>0</v>
      </c>
      <c r="AJ44" s="1">
        <f t="shared" si="33"/>
        <v>0</v>
      </c>
      <c r="AK44" s="1">
        <f t="shared" si="34"/>
        <v>0</v>
      </c>
      <c r="AL44" s="1">
        <f t="shared" si="35"/>
        <v>0</v>
      </c>
      <c r="AM44" s="2">
        <f>SUM(AF44:AL44)</f>
        <v>0</v>
      </c>
    </row>
    <row r="45" spans="1:44" x14ac:dyDescent="0.25">
      <c r="A45" t="s">
        <v>26</v>
      </c>
      <c r="B45" s="18" t="s">
        <v>25</v>
      </c>
      <c r="C45" s="8" t="s">
        <v>39</v>
      </c>
      <c r="D45" s="11">
        <f t="shared" si="36"/>
        <v>0</v>
      </c>
      <c r="E45" s="11">
        <f t="shared" si="37"/>
        <v>2</v>
      </c>
      <c r="F45" s="11">
        <f t="shared" si="38"/>
        <v>2</v>
      </c>
      <c r="G45" s="11">
        <f t="shared" si="39"/>
        <v>2</v>
      </c>
      <c r="H45" s="11">
        <f t="shared" si="40"/>
        <v>2</v>
      </c>
      <c r="I45" s="11">
        <f t="shared" si="41"/>
        <v>2</v>
      </c>
      <c r="J45" s="11">
        <f t="shared" si="42"/>
        <v>2</v>
      </c>
      <c r="K45" s="7">
        <f t="shared" ref="K45:L45" si="68">AE30</f>
        <v>0</v>
      </c>
      <c r="L45" s="1">
        <f t="shared" si="68"/>
        <v>0</v>
      </c>
      <c r="M45" s="1">
        <f t="shared" si="43"/>
        <v>0</v>
      </c>
      <c r="N45" s="1">
        <f t="shared" si="44"/>
        <v>0</v>
      </c>
      <c r="O45" s="1">
        <f t="shared" si="45"/>
        <v>0</v>
      </c>
      <c r="P45" s="1">
        <f t="shared" si="46"/>
        <v>0</v>
      </c>
      <c r="Q45" s="1">
        <f t="shared" si="47"/>
        <v>0</v>
      </c>
      <c r="R45" s="1">
        <f t="shared" si="48"/>
        <v>0</v>
      </c>
      <c r="S45" s="2">
        <f>SUM(L45:R45)</f>
        <v>0</v>
      </c>
      <c r="U45" t="s">
        <v>26</v>
      </c>
      <c r="V45" s="18" t="s">
        <v>25</v>
      </c>
      <c r="W45" s="8" t="s">
        <v>39</v>
      </c>
      <c r="X45" s="11">
        <f t="shared" si="50"/>
        <v>0</v>
      </c>
      <c r="Y45" s="11">
        <f t="shared" si="66"/>
        <v>2</v>
      </c>
      <c r="Z45" s="11">
        <f t="shared" si="26"/>
        <v>2</v>
      </c>
      <c r="AA45" s="11">
        <f t="shared" si="27"/>
        <v>2</v>
      </c>
      <c r="AB45" s="11">
        <f t="shared" si="28"/>
        <v>2</v>
      </c>
      <c r="AC45" s="11">
        <f t="shared" si="29"/>
        <v>2</v>
      </c>
      <c r="AD45" s="11">
        <f t="shared" si="30"/>
        <v>2</v>
      </c>
      <c r="AE45" s="7">
        <f t="shared" si="51"/>
        <v>0</v>
      </c>
      <c r="AF45" s="1">
        <f t="shared" si="52"/>
        <v>0</v>
      </c>
      <c r="AG45" s="1">
        <f t="shared" si="67"/>
        <v>0</v>
      </c>
      <c r="AH45" s="1">
        <f t="shared" si="31"/>
        <v>0</v>
      </c>
      <c r="AI45" s="1">
        <f t="shared" si="32"/>
        <v>0</v>
      </c>
      <c r="AJ45" s="1">
        <f t="shared" si="33"/>
        <v>0</v>
      </c>
      <c r="AK45" s="1">
        <f t="shared" si="34"/>
        <v>0</v>
      </c>
      <c r="AL45" s="1">
        <f t="shared" si="35"/>
        <v>0</v>
      </c>
      <c r="AM45" s="2">
        <f>SUM(AF45:AL45)</f>
        <v>0</v>
      </c>
    </row>
    <row r="46" spans="1:44" x14ac:dyDescent="0.25">
      <c r="K46" s="14">
        <f>SUM(K48:K60)</f>
        <v>0</v>
      </c>
      <c r="AE46" s="14">
        <f>SUM(AE48:AE60)</f>
        <v>0</v>
      </c>
    </row>
    <row r="47" spans="1:44" x14ac:dyDescent="0.25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  <c r="I47" s="3" t="s">
        <v>9</v>
      </c>
      <c r="J47" s="3" t="s">
        <v>10</v>
      </c>
      <c r="K47" s="3" t="s">
        <v>11</v>
      </c>
      <c r="L47" s="3" t="s">
        <v>29</v>
      </c>
      <c r="M47" s="3" t="s">
        <v>30</v>
      </c>
      <c r="N47" s="3" t="s">
        <v>31</v>
      </c>
      <c r="O47" s="3" t="s">
        <v>32</v>
      </c>
      <c r="P47" s="3" t="s">
        <v>33</v>
      </c>
      <c r="Q47" s="3" t="s">
        <v>34</v>
      </c>
      <c r="R47" s="3" t="s">
        <v>35</v>
      </c>
      <c r="S47" s="3" t="s">
        <v>36</v>
      </c>
      <c r="U47" s="3" t="s">
        <v>1</v>
      </c>
      <c r="V47" s="3" t="s">
        <v>2</v>
      </c>
      <c r="W47" s="3" t="s">
        <v>3</v>
      </c>
      <c r="X47" s="3" t="s">
        <v>4</v>
      </c>
      <c r="Y47" s="3" t="s">
        <v>5</v>
      </c>
      <c r="Z47" s="3" t="s">
        <v>6</v>
      </c>
      <c r="AA47" s="3" t="s">
        <v>7</v>
      </c>
      <c r="AB47" s="3" t="s">
        <v>8</v>
      </c>
      <c r="AC47" s="3" t="s">
        <v>9</v>
      </c>
      <c r="AD47" s="3" t="s">
        <v>10</v>
      </c>
      <c r="AE47" s="3" t="s">
        <v>11</v>
      </c>
      <c r="AF47" s="3" t="s">
        <v>29</v>
      </c>
      <c r="AG47" s="3" t="s">
        <v>30</v>
      </c>
      <c r="AH47" s="3" t="s">
        <v>31</v>
      </c>
      <c r="AI47" s="3" t="s">
        <v>32</v>
      </c>
      <c r="AJ47" s="3" t="s">
        <v>33</v>
      </c>
      <c r="AK47" s="3" t="s">
        <v>34</v>
      </c>
      <c r="AL47" s="3" t="s">
        <v>35</v>
      </c>
      <c r="AM47" s="3" t="s">
        <v>36</v>
      </c>
      <c r="AO47" s="22" t="s">
        <v>133</v>
      </c>
      <c r="AR47" s="22" t="s">
        <v>141</v>
      </c>
    </row>
    <row r="48" spans="1:44" x14ac:dyDescent="0.25">
      <c r="A48" t="s">
        <v>12</v>
      </c>
      <c r="B48" s="18" t="s">
        <v>13</v>
      </c>
      <c r="C48" s="5"/>
      <c r="D48" s="11">
        <f>X33</f>
        <v>16</v>
      </c>
      <c r="E48" s="11">
        <f t="shared" ref="E48:E60" si="69">Y33</f>
        <v>13.166666666666666</v>
      </c>
      <c r="F48" s="11">
        <f t="shared" ref="F48:F58" si="70">Z33</f>
        <v>0</v>
      </c>
      <c r="G48" s="11">
        <f t="shared" ref="G48:G58" si="71">AA33</f>
        <v>0</v>
      </c>
      <c r="H48" s="11">
        <f t="shared" ref="H48:H58" si="72">AB33</f>
        <v>0</v>
      </c>
      <c r="I48" s="11">
        <f t="shared" ref="I48:I58" si="73">AC33</f>
        <v>0</v>
      </c>
      <c r="J48" s="11">
        <f t="shared" ref="J48:J60" si="74">AD33</f>
        <v>12</v>
      </c>
      <c r="K48" s="7">
        <f>AE33</f>
        <v>0</v>
      </c>
      <c r="L48" s="1">
        <f>AF33</f>
        <v>62</v>
      </c>
      <c r="M48" s="1">
        <f t="shared" ref="M48:M60" si="75">AG33</f>
        <v>69</v>
      </c>
      <c r="N48" s="1">
        <f t="shared" ref="N48:N58" si="76">AH33</f>
        <v>0</v>
      </c>
      <c r="O48" s="1">
        <f t="shared" ref="O48:O58" si="77">AI33</f>
        <v>0</v>
      </c>
      <c r="P48" s="1">
        <f t="shared" ref="P48:P58" si="78">AJ33</f>
        <v>0</v>
      </c>
      <c r="Q48" s="1">
        <f t="shared" ref="Q48:Q58" si="79">AK33</f>
        <v>0</v>
      </c>
      <c r="R48" s="1">
        <f t="shared" ref="R48:R60" si="80">AL33</f>
        <v>12</v>
      </c>
      <c r="S48" s="2">
        <f>SUM(L48:R48)</f>
        <v>143</v>
      </c>
      <c r="U48" t="s">
        <v>12</v>
      </c>
      <c r="V48" s="18" t="s">
        <v>13</v>
      </c>
      <c r="W48" s="5"/>
      <c r="X48" s="11">
        <f>D48</f>
        <v>16</v>
      </c>
      <c r="Y48" s="11">
        <f t="shared" ref="Y48:Y60" si="81">E48</f>
        <v>13.166666666666666</v>
      </c>
      <c r="Z48" s="11">
        <f t="shared" ref="Z48:Z60" si="82">F48</f>
        <v>0</v>
      </c>
      <c r="AA48" s="11">
        <f t="shared" ref="AA48:AA56" si="83">G48</f>
        <v>0</v>
      </c>
      <c r="AB48" s="11">
        <f t="shared" ref="AB48:AB60" si="84">H48</f>
        <v>0</v>
      </c>
      <c r="AC48" s="11">
        <f t="shared" ref="AC48:AC60" si="85">I48</f>
        <v>0</v>
      </c>
      <c r="AD48" s="11">
        <f t="shared" ref="AD48:AD60" si="86">J48</f>
        <v>12</v>
      </c>
      <c r="AE48" s="7">
        <f>K48</f>
        <v>0</v>
      </c>
      <c r="AF48" s="1">
        <f>L48</f>
        <v>62</v>
      </c>
      <c r="AG48" s="1">
        <f t="shared" ref="AG48:AG60" si="87">M48</f>
        <v>69</v>
      </c>
      <c r="AH48" s="1">
        <f t="shared" ref="AH48:AH60" si="88">N48</f>
        <v>0</v>
      </c>
      <c r="AI48" s="1">
        <f t="shared" ref="AI48:AI56" si="89">O48</f>
        <v>0</v>
      </c>
      <c r="AJ48" s="1">
        <f t="shared" ref="AJ48:AJ60" si="90">P48</f>
        <v>0</v>
      </c>
      <c r="AK48" s="1">
        <f t="shared" ref="AK48:AK60" si="91">Q48</f>
        <v>0</v>
      </c>
      <c r="AL48" s="1">
        <f t="shared" ref="AL48:AL60" si="92">R48</f>
        <v>12</v>
      </c>
      <c r="AM48" s="2">
        <f>SUM(AF48:AL48)</f>
        <v>143</v>
      </c>
      <c r="AO48" t="s">
        <v>144</v>
      </c>
      <c r="AR48" t="s">
        <v>143</v>
      </c>
    </row>
    <row r="49" spans="1:44" x14ac:dyDescent="0.25">
      <c r="A49" t="s">
        <v>14</v>
      </c>
      <c r="B49" s="18" t="s">
        <v>37</v>
      </c>
      <c r="C49" s="8" t="s">
        <v>41</v>
      </c>
      <c r="D49" s="11">
        <f t="shared" ref="D49:D60" si="93">X34</f>
        <v>0</v>
      </c>
      <c r="E49" s="11">
        <f t="shared" si="69"/>
        <v>14</v>
      </c>
      <c r="F49" s="11">
        <f t="shared" si="70"/>
        <v>9.5</v>
      </c>
      <c r="G49" s="11">
        <f t="shared" si="71"/>
        <v>6</v>
      </c>
      <c r="H49" s="11">
        <f t="shared" si="72"/>
        <v>5</v>
      </c>
      <c r="I49" s="11">
        <f t="shared" si="73"/>
        <v>2</v>
      </c>
      <c r="J49" s="11">
        <f t="shared" si="74"/>
        <v>2</v>
      </c>
      <c r="K49" s="7">
        <f t="shared" ref="K49:K60" si="94">AE34</f>
        <v>0</v>
      </c>
      <c r="L49" s="1">
        <f t="shared" ref="L49:L60" si="95">AF34</f>
        <v>0</v>
      </c>
      <c r="M49" s="1">
        <f t="shared" si="75"/>
        <v>79</v>
      </c>
      <c r="N49" s="1">
        <f t="shared" si="76"/>
        <v>29.5</v>
      </c>
      <c r="O49" s="1">
        <f t="shared" si="77"/>
        <v>8.5</v>
      </c>
      <c r="P49" s="1">
        <f t="shared" si="78"/>
        <v>7</v>
      </c>
      <c r="Q49" s="1">
        <f t="shared" si="79"/>
        <v>0</v>
      </c>
      <c r="R49" s="1">
        <f t="shared" si="80"/>
        <v>0</v>
      </c>
      <c r="S49" s="2">
        <f t="shared" ref="S49" si="96">SUM(L49:R49)</f>
        <v>124</v>
      </c>
      <c r="U49" t="s">
        <v>14</v>
      </c>
      <c r="V49" s="18" t="s">
        <v>37</v>
      </c>
      <c r="W49" s="8" t="s">
        <v>41</v>
      </c>
      <c r="X49" s="11">
        <f t="shared" ref="X49:X60" si="97">D49</f>
        <v>0</v>
      </c>
      <c r="Y49" s="11">
        <f t="shared" si="81"/>
        <v>14</v>
      </c>
      <c r="Z49" s="11">
        <f t="shared" si="82"/>
        <v>9.5</v>
      </c>
      <c r="AA49" s="11">
        <v>14.5</v>
      </c>
      <c r="AB49" s="11">
        <f t="shared" si="84"/>
        <v>5</v>
      </c>
      <c r="AC49" s="11">
        <f t="shared" si="85"/>
        <v>2</v>
      </c>
      <c r="AD49" s="11">
        <f t="shared" si="86"/>
        <v>2</v>
      </c>
      <c r="AE49" s="7">
        <f t="shared" ref="AE49:AE60" si="98">K49</f>
        <v>0</v>
      </c>
      <c r="AF49" s="1">
        <f t="shared" ref="AF49:AF60" si="99">L49</f>
        <v>0</v>
      </c>
      <c r="AG49" s="1">
        <f t="shared" si="87"/>
        <v>79</v>
      </c>
      <c r="AH49" s="1">
        <f t="shared" si="88"/>
        <v>29.5</v>
      </c>
      <c r="AI49" s="1">
        <f>8.5+41.5</f>
        <v>50</v>
      </c>
      <c r="AJ49" s="1">
        <f t="shared" si="90"/>
        <v>7</v>
      </c>
      <c r="AK49" s="1">
        <f t="shared" si="91"/>
        <v>0</v>
      </c>
      <c r="AL49" s="1">
        <f t="shared" si="92"/>
        <v>0</v>
      </c>
      <c r="AM49" s="2">
        <f t="shared" ref="AM49" si="100">SUM(AF49:AL49)</f>
        <v>165.5</v>
      </c>
    </row>
    <row r="50" spans="1:44" x14ac:dyDescent="0.25">
      <c r="A50" t="s">
        <v>15</v>
      </c>
      <c r="B50" s="18" t="s">
        <v>37</v>
      </c>
      <c r="C50" s="8" t="s">
        <v>41</v>
      </c>
      <c r="D50" s="11">
        <f t="shared" si="93"/>
        <v>0</v>
      </c>
      <c r="E50" s="11">
        <f t="shared" si="69"/>
        <v>14</v>
      </c>
      <c r="F50" s="11">
        <f t="shared" si="70"/>
        <v>9.5</v>
      </c>
      <c r="G50" s="11">
        <f t="shared" si="71"/>
        <v>6</v>
      </c>
      <c r="H50" s="11">
        <f t="shared" si="72"/>
        <v>5</v>
      </c>
      <c r="I50" s="11">
        <f t="shared" si="73"/>
        <v>2</v>
      </c>
      <c r="J50" s="11">
        <f t="shared" si="74"/>
        <v>2</v>
      </c>
      <c r="K50" s="7">
        <f t="shared" si="94"/>
        <v>0</v>
      </c>
      <c r="L50" s="1">
        <f t="shared" si="95"/>
        <v>0</v>
      </c>
      <c r="M50" s="1">
        <f t="shared" si="75"/>
        <v>79</v>
      </c>
      <c r="N50" s="1">
        <f t="shared" si="76"/>
        <v>29.5</v>
      </c>
      <c r="O50" s="1">
        <f t="shared" si="77"/>
        <v>8.5</v>
      </c>
      <c r="P50" s="1">
        <f t="shared" si="78"/>
        <v>7</v>
      </c>
      <c r="Q50" s="1">
        <f t="shared" si="79"/>
        <v>0</v>
      </c>
      <c r="R50" s="1">
        <f t="shared" si="80"/>
        <v>0</v>
      </c>
      <c r="S50" s="2">
        <f>SUM(L50:R50)</f>
        <v>124</v>
      </c>
      <c r="U50" t="s">
        <v>15</v>
      </c>
      <c r="V50" s="18" t="s">
        <v>37</v>
      </c>
      <c r="W50" s="8" t="s">
        <v>41</v>
      </c>
      <c r="X50" s="11">
        <f t="shared" si="97"/>
        <v>0</v>
      </c>
      <c r="Y50" s="11">
        <f t="shared" si="81"/>
        <v>14</v>
      </c>
      <c r="Z50" s="11">
        <f t="shared" si="82"/>
        <v>9.5</v>
      </c>
      <c r="AA50" s="11">
        <v>14.5</v>
      </c>
      <c r="AB50" s="11">
        <f t="shared" si="84"/>
        <v>5</v>
      </c>
      <c r="AC50" s="11">
        <f t="shared" si="85"/>
        <v>2</v>
      </c>
      <c r="AD50" s="11">
        <f t="shared" si="86"/>
        <v>2</v>
      </c>
      <c r="AE50" s="7">
        <f t="shared" si="98"/>
        <v>0</v>
      </c>
      <c r="AF50" s="1">
        <f t="shared" si="99"/>
        <v>0</v>
      </c>
      <c r="AG50" s="1">
        <f t="shared" si="87"/>
        <v>79</v>
      </c>
      <c r="AH50" s="1">
        <f t="shared" si="88"/>
        <v>29.5</v>
      </c>
      <c r="AI50" s="1">
        <v>50</v>
      </c>
      <c r="AJ50" s="1">
        <f t="shared" si="90"/>
        <v>7</v>
      </c>
      <c r="AK50" s="1">
        <f t="shared" si="91"/>
        <v>0</v>
      </c>
      <c r="AL50" s="1">
        <f t="shared" si="92"/>
        <v>0</v>
      </c>
      <c r="AM50" s="2">
        <f>SUM(AF50:AL50)</f>
        <v>165.5</v>
      </c>
    </row>
    <row r="51" spans="1:44" x14ac:dyDescent="0.25">
      <c r="A51" t="s">
        <v>16</v>
      </c>
      <c r="B51" s="18" t="s">
        <v>46</v>
      </c>
      <c r="C51" s="8" t="s">
        <v>41</v>
      </c>
      <c r="D51" s="11">
        <f t="shared" si="93"/>
        <v>0</v>
      </c>
      <c r="E51" s="11">
        <f t="shared" si="69"/>
        <v>14</v>
      </c>
      <c r="F51" s="11">
        <f t="shared" si="70"/>
        <v>12.75</v>
      </c>
      <c r="G51" s="11">
        <f t="shared" si="71"/>
        <v>2</v>
      </c>
      <c r="H51" s="11">
        <f t="shared" si="72"/>
        <v>5</v>
      </c>
      <c r="I51" s="11">
        <f t="shared" si="73"/>
        <v>2</v>
      </c>
      <c r="J51" s="11">
        <f t="shared" si="74"/>
        <v>12</v>
      </c>
      <c r="K51" s="7">
        <f t="shared" si="94"/>
        <v>0</v>
      </c>
      <c r="L51" s="1">
        <f t="shared" si="95"/>
        <v>0</v>
      </c>
      <c r="M51" s="1">
        <f t="shared" si="75"/>
        <v>79</v>
      </c>
      <c r="N51" s="1">
        <f t="shared" si="76"/>
        <v>55.7</v>
      </c>
      <c r="O51" s="1">
        <f t="shared" si="77"/>
        <v>0</v>
      </c>
      <c r="P51" s="1">
        <f t="shared" si="78"/>
        <v>7</v>
      </c>
      <c r="Q51" s="1">
        <f t="shared" si="79"/>
        <v>0</v>
      </c>
      <c r="R51" s="1">
        <f t="shared" si="80"/>
        <v>12</v>
      </c>
      <c r="S51" s="2">
        <f>SUM(L51:R51)</f>
        <v>153.69999999999999</v>
      </c>
      <c r="U51" t="s">
        <v>16</v>
      </c>
      <c r="V51" s="18" t="s">
        <v>46</v>
      </c>
      <c r="W51" s="8" t="s">
        <v>41</v>
      </c>
      <c r="X51" s="11">
        <f t="shared" si="97"/>
        <v>0</v>
      </c>
      <c r="Y51" s="11">
        <f t="shared" si="81"/>
        <v>14</v>
      </c>
      <c r="Z51" s="11">
        <f t="shared" si="82"/>
        <v>12.75</v>
      </c>
      <c r="AA51" s="11">
        <v>9.5</v>
      </c>
      <c r="AB51" s="11">
        <f t="shared" si="84"/>
        <v>5</v>
      </c>
      <c r="AC51" s="11">
        <f t="shared" si="85"/>
        <v>2</v>
      </c>
      <c r="AD51" s="11">
        <f t="shared" si="86"/>
        <v>12</v>
      </c>
      <c r="AE51" s="7">
        <f t="shared" si="98"/>
        <v>0</v>
      </c>
      <c r="AF51" s="1">
        <f t="shared" si="99"/>
        <v>0</v>
      </c>
      <c r="AG51" s="1">
        <f t="shared" si="87"/>
        <v>79</v>
      </c>
      <c r="AH51" s="1">
        <f t="shared" si="88"/>
        <v>55.7</v>
      </c>
      <c r="AI51" s="1">
        <f>20.5</f>
        <v>20.5</v>
      </c>
      <c r="AJ51" s="1">
        <f t="shared" si="90"/>
        <v>7</v>
      </c>
      <c r="AK51" s="1">
        <f t="shared" si="91"/>
        <v>0</v>
      </c>
      <c r="AL51" s="1">
        <f t="shared" si="92"/>
        <v>12</v>
      </c>
      <c r="AM51" s="2">
        <f>SUM(AF51:AL51)</f>
        <v>174.2</v>
      </c>
    </row>
    <row r="52" spans="1:44" x14ac:dyDescent="0.25">
      <c r="A52" t="s">
        <v>17</v>
      </c>
      <c r="B52" s="18" t="s">
        <v>46</v>
      </c>
      <c r="C52" s="8" t="s">
        <v>41</v>
      </c>
      <c r="D52" s="11">
        <f t="shared" si="93"/>
        <v>0</v>
      </c>
      <c r="E52" s="11">
        <f t="shared" si="69"/>
        <v>14</v>
      </c>
      <c r="F52" s="11">
        <f t="shared" si="70"/>
        <v>12.75</v>
      </c>
      <c r="G52" s="11">
        <f t="shared" si="71"/>
        <v>2</v>
      </c>
      <c r="H52" s="11">
        <f t="shared" si="72"/>
        <v>5</v>
      </c>
      <c r="I52" s="11">
        <f t="shared" si="73"/>
        <v>2</v>
      </c>
      <c r="J52" s="11">
        <f t="shared" si="74"/>
        <v>12</v>
      </c>
      <c r="K52" s="7">
        <f t="shared" si="94"/>
        <v>0</v>
      </c>
      <c r="L52" s="1">
        <f t="shared" si="95"/>
        <v>0</v>
      </c>
      <c r="M52" s="1">
        <f t="shared" si="75"/>
        <v>79</v>
      </c>
      <c r="N52" s="1">
        <f t="shared" si="76"/>
        <v>55.7</v>
      </c>
      <c r="O52" s="1">
        <f t="shared" si="77"/>
        <v>0</v>
      </c>
      <c r="P52" s="1">
        <f t="shared" si="78"/>
        <v>7</v>
      </c>
      <c r="Q52" s="1">
        <f t="shared" si="79"/>
        <v>0</v>
      </c>
      <c r="R52" s="1">
        <f t="shared" si="80"/>
        <v>12</v>
      </c>
      <c r="S52" s="2">
        <f t="shared" ref="S52:S58" si="101">SUM(L52:R52)</f>
        <v>153.69999999999999</v>
      </c>
      <c r="U52" t="s">
        <v>17</v>
      </c>
      <c r="V52" s="18" t="s">
        <v>46</v>
      </c>
      <c r="W52" s="8" t="s">
        <v>41</v>
      </c>
      <c r="X52" s="11">
        <f t="shared" si="97"/>
        <v>0</v>
      </c>
      <c r="Y52" s="11">
        <f t="shared" si="81"/>
        <v>14</v>
      </c>
      <c r="Z52" s="11">
        <f t="shared" si="82"/>
        <v>12.75</v>
      </c>
      <c r="AA52" s="11">
        <v>9.5</v>
      </c>
      <c r="AB52" s="11">
        <f t="shared" si="84"/>
        <v>5</v>
      </c>
      <c r="AC52" s="11">
        <f t="shared" si="85"/>
        <v>2</v>
      </c>
      <c r="AD52" s="11">
        <f t="shared" si="86"/>
        <v>12</v>
      </c>
      <c r="AE52" s="7">
        <f t="shared" si="98"/>
        <v>0</v>
      </c>
      <c r="AF52" s="1">
        <f t="shared" si="99"/>
        <v>0</v>
      </c>
      <c r="AG52" s="1">
        <f t="shared" si="87"/>
        <v>79</v>
      </c>
      <c r="AH52" s="1">
        <f t="shared" si="88"/>
        <v>55.7</v>
      </c>
      <c r="AI52" s="1">
        <v>20.5</v>
      </c>
      <c r="AJ52" s="1">
        <f t="shared" si="90"/>
        <v>7</v>
      </c>
      <c r="AK52" s="1">
        <f t="shared" si="91"/>
        <v>0</v>
      </c>
      <c r="AL52" s="1">
        <f t="shared" si="92"/>
        <v>12</v>
      </c>
      <c r="AM52" s="2">
        <f t="shared" ref="AM52:AM58" si="102">SUM(AF52:AL52)</f>
        <v>174.2</v>
      </c>
    </row>
    <row r="53" spans="1:44" x14ac:dyDescent="0.25">
      <c r="A53" t="s">
        <v>18</v>
      </c>
      <c r="B53" s="18" t="s">
        <v>46</v>
      </c>
      <c r="C53" s="8" t="s">
        <v>41</v>
      </c>
      <c r="D53" s="11">
        <f t="shared" si="93"/>
        <v>0</v>
      </c>
      <c r="E53" s="11">
        <f t="shared" si="69"/>
        <v>14</v>
      </c>
      <c r="F53" s="11">
        <f t="shared" si="70"/>
        <v>12.75</v>
      </c>
      <c r="G53" s="11">
        <f t="shared" si="71"/>
        <v>2</v>
      </c>
      <c r="H53" s="11">
        <f t="shared" si="72"/>
        <v>5</v>
      </c>
      <c r="I53" s="11">
        <f t="shared" si="73"/>
        <v>2</v>
      </c>
      <c r="J53" s="11">
        <f t="shared" si="74"/>
        <v>12</v>
      </c>
      <c r="K53" s="7">
        <f t="shared" si="94"/>
        <v>0</v>
      </c>
      <c r="L53" s="1">
        <f t="shared" si="95"/>
        <v>0</v>
      </c>
      <c r="M53" s="1">
        <f t="shared" si="75"/>
        <v>79</v>
      </c>
      <c r="N53" s="1">
        <f t="shared" si="76"/>
        <v>55.7</v>
      </c>
      <c r="O53" s="1">
        <f t="shared" si="77"/>
        <v>0</v>
      </c>
      <c r="P53" s="1">
        <f t="shared" si="78"/>
        <v>7</v>
      </c>
      <c r="Q53" s="1">
        <f t="shared" si="79"/>
        <v>0</v>
      </c>
      <c r="R53" s="1">
        <f t="shared" si="80"/>
        <v>12</v>
      </c>
      <c r="S53" s="2">
        <f t="shared" si="101"/>
        <v>153.69999999999999</v>
      </c>
      <c r="U53" t="s">
        <v>18</v>
      </c>
      <c r="V53" s="18" t="s">
        <v>46</v>
      </c>
      <c r="W53" s="8" t="s">
        <v>41</v>
      </c>
      <c r="X53" s="11">
        <f t="shared" si="97"/>
        <v>0</v>
      </c>
      <c r="Y53" s="11">
        <f t="shared" si="81"/>
        <v>14</v>
      </c>
      <c r="Z53" s="11">
        <f t="shared" si="82"/>
        <v>12.75</v>
      </c>
      <c r="AA53" s="11">
        <f t="shared" si="83"/>
        <v>2</v>
      </c>
      <c r="AB53" s="11">
        <f t="shared" si="84"/>
        <v>5</v>
      </c>
      <c r="AC53" s="11">
        <f t="shared" si="85"/>
        <v>2</v>
      </c>
      <c r="AD53" s="11">
        <f t="shared" si="86"/>
        <v>12</v>
      </c>
      <c r="AE53" s="7">
        <f t="shared" si="98"/>
        <v>0</v>
      </c>
      <c r="AF53" s="1">
        <f t="shared" si="99"/>
        <v>0</v>
      </c>
      <c r="AG53" s="1">
        <f t="shared" si="87"/>
        <v>79</v>
      </c>
      <c r="AH53" s="1">
        <f t="shared" si="88"/>
        <v>55.7</v>
      </c>
      <c r="AI53" s="1">
        <f t="shared" si="89"/>
        <v>0</v>
      </c>
      <c r="AJ53" s="1">
        <f t="shared" si="90"/>
        <v>7</v>
      </c>
      <c r="AK53" s="1">
        <f t="shared" si="91"/>
        <v>0</v>
      </c>
      <c r="AL53" s="1">
        <f t="shared" si="92"/>
        <v>12</v>
      </c>
      <c r="AM53" s="2">
        <f t="shared" si="102"/>
        <v>153.69999999999999</v>
      </c>
      <c r="AO53" s="22" t="s">
        <v>138</v>
      </c>
      <c r="AP53" s="16"/>
      <c r="AQ53" t="s">
        <v>71</v>
      </c>
      <c r="AR53" t="s">
        <v>67</v>
      </c>
    </row>
    <row r="54" spans="1:44" x14ac:dyDescent="0.25">
      <c r="A54" t="s">
        <v>19</v>
      </c>
      <c r="B54" s="18" t="s">
        <v>47</v>
      </c>
      <c r="C54" s="8" t="s">
        <v>39</v>
      </c>
      <c r="D54" s="11">
        <f t="shared" si="93"/>
        <v>0</v>
      </c>
      <c r="E54" s="11">
        <f t="shared" si="69"/>
        <v>14</v>
      </c>
      <c r="F54" s="11">
        <f t="shared" si="70"/>
        <v>14</v>
      </c>
      <c r="G54" s="11">
        <f t="shared" si="71"/>
        <v>2</v>
      </c>
      <c r="H54" s="11">
        <f t="shared" si="72"/>
        <v>5</v>
      </c>
      <c r="I54" s="11">
        <f t="shared" si="73"/>
        <v>7</v>
      </c>
      <c r="J54" s="11">
        <f t="shared" si="74"/>
        <v>2</v>
      </c>
      <c r="K54" s="7">
        <f t="shared" si="94"/>
        <v>0</v>
      </c>
      <c r="L54" s="1">
        <f t="shared" si="95"/>
        <v>0</v>
      </c>
      <c r="M54" s="1">
        <f t="shared" si="75"/>
        <v>79</v>
      </c>
      <c r="N54" s="1">
        <f t="shared" si="76"/>
        <v>68</v>
      </c>
      <c r="O54" s="1">
        <f t="shared" si="77"/>
        <v>0</v>
      </c>
      <c r="P54" s="1">
        <f t="shared" si="78"/>
        <v>7</v>
      </c>
      <c r="Q54" s="1">
        <f t="shared" si="79"/>
        <v>16</v>
      </c>
      <c r="R54" s="1">
        <f t="shared" si="80"/>
        <v>0</v>
      </c>
      <c r="S54" s="2">
        <f t="shared" si="101"/>
        <v>170</v>
      </c>
      <c r="U54" t="s">
        <v>19</v>
      </c>
      <c r="V54" s="18" t="s">
        <v>47</v>
      </c>
      <c r="W54" s="8" t="s">
        <v>39</v>
      </c>
      <c r="X54" s="11">
        <f t="shared" si="97"/>
        <v>0</v>
      </c>
      <c r="Y54" s="11">
        <f t="shared" si="81"/>
        <v>14</v>
      </c>
      <c r="Z54" s="11">
        <f t="shared" si="82"/>
        <v>14</v>
      </c>
      <c r="AA54" s="11">
        <f t="shared" si="83"/>
        <v>2</v>
      </c>
      <c r="AB54" s="11">
        <f t="shared" si="84"/>
        <v>5</v>
      </c>
      <c r="AC54" s="11">
        <f t="shared" si="85"/>
        <v>7</v>
      </c>
      <c r="AD54" s="11">
        <f t="shared" si="86"/>
        <v>2</v>
      </c>
      <c r="AE54" s="7">
        <f t="shared" si="98"/>
        <v>0</v>
      </c>
      <c r="AF54" s="1">
        <f t="shared" si="99"/>
        <v>0</v>
      </c>
      <c r="AG54" s="1">
        <f t="shared" si="87"/>
        <v>79</v>
      </c>
      <c r="AH54" s="1">
        <f t="shared" si="88"/>
        <v>68</v>
      </c>
      <c r="AI54" s="1">
        <f t="shared" si="89"/>
        <v>0</v>
      </c>
      <c r="AJ54" s="1">
        <f t="shared" si="90"/>
        <v>7</v>
      </c>
      <c r="AK54" s="1">
        <f t="shared" si="91"/>
        <v>16</v>
      </c>
      <c r="AL54" s="1">
        <f t="shared" si="92"/>
        <v>0</v>
      </c>
      <c r="AM54" s="2">
        <f t="shared" si="102"/>
        <v>170</v>
      </c>
      <c r="AO54" t="s">
        <v>107</v>
      </c>
      <c r="AQ54">
        <v>41</v>
      </c>
      <c r="AR54" s="16">
        <f>AQ54/16</f>
        <v>2.5625</v>
      </c>
    </row>
    <row r="55" spans="1:44" x14ac:dyDescent="0.25">
      <c r="A55" t="s">
        <v>20</v>
      </c>
      <c r="B55" s="18" t="s">
        <v>47</v>
      </c>
      <c r="C55" s="8" t="s">
        <v>39</v>
      </c>
      <c r="D55" s="11">
        <f t="shared" si="93"/>
        <v>0</v>
      </c>
      <c r="E55" s="11">
        <f t="shared" si="69"/>
        <v>14</v>
      </c>
      <c r="F55" s="11">
        <f t="shared" si="70"/>
        <v>14</v>
      </c>
      <c r="G55" s="11">
        <f t="shared" si="71"/>
        <v>2</v>
      </c>
      <c r="H55" s="11">
        <f t="shared" si="72"/>
        <v>5</v>
      </c>
      <c r="I55" s="11">
        <f t="shared" si="73"/>
        <v>7</v>
      </c>
      <c r="J55" s="11">
        <f t="shared" si="74"/>
        <v>2</v>
      </c>
      <c r="K55" s="7">
        <f t="shared" si="94"/>
        <v>0</v>
      </c>
      <c r="L55" s="1">
        <f t="shared" si="95"/>
        <v>0</v>
      </c>
      <c r="M55" s="1">
        <f t="shared" si="75"/>
        <v>79</v>
      </c>
      <c r="N55" s="1">
        <f t="shared" si="76"/>
        <v>68</v>
      </c>
      <c r="O55" s="1">
        <f t="shared" si="77"/>
        <v>0</v>
      </c>
      <c r="P55" s="1">
        <f t="shared" si="78"/>
        <v>7</v>
      </c>
      <c r="Q55" s="1">
        <f t="shared" si="79"/>
        <v>16</v>
      </c>
      <c r="R55" s="1">
        <f t="shared" si="80"/>
        <v>0</v>
      </c>
      <c r="S55" s="2">
        <f t="shared" si="101"/>
        <v>170</v>
      </c>
      <c r="U55" t="s">
        <v>20</v>
      </c>
      <c r="V55" s="18" t="s">
        <v>47</v>
      </c>
      <c r="W55" s="8" t="s">
        <v>39</v>
      </c>
      <c r="X55" s="11">
        <f t="shared" si="97"/>
        <v>0</v>
      </c>
      <c r="Y55" s="11">
        <f t="shared" si="81"/>
        <v>14</v>
      </c>
      <c r="Z55" s="11">
        <f t="shared" si="82"/>
        <v>14</v>
      </c>
      <c r="AA55" s="11">
        <f t="shared" si="83"/>
        <v>2</v>
      </c>
      <c r="AB55" s="11">
        <f t="shared" si="84"/>
        <v>5</v>
      </c>
      <c r="AC55" s="11">
        <f t="shared" si="85"/>
        <v>7</v>
      </c>
      <c r="AD55" s="11">
        <f t="shared" si="86"/>
        <v>2</v>
      </c>
      <c r="AE55" s="7">
        <f t="shared" si="98"/>
        <v>0</v>
      </c>
      <c r="AF55" s="1">
        <f t="shared" si="99"/>
        <v>0</v>
      </c>
      <c r="AG55" s="1">
        <f t="shared" si="87"/>
        <v>79</v>
      </c>
      <c r="AH55" s="1">
        <f t="shared" si="88"/>
        <v>68</v>
      </c>
      <c r="AI55" s="1">
        <f t="shared" si="89"/>
        <v>0</v>
      </c>
      <c r="AJ55" s="1">
        <f t="shared" si="90"/>
        <v>7</v>
      </c>
      <c r="AK55" s="1">
        <f t="shared" si="91"/>
        <v>16</v>
      </c>
      <c r="AL55" s="1">
        <f t="shared" si="92"/>
        <v>0</v>
      </c>
      <c r="AM55" s="2">
        <f t="shared" si="102"/>
        <v>170</v>
      </c>
    </row>
    <row r="56" spans="1:44" x14ac:dyDescent="0.25">
      <c r="A56" t="s">
        <v>21</v>
      </c>
      <c r="B56" s="18" t="s">
        <v>47</v>
      </c>
      <c r="C56" s="8" t="s">
        <v>39</v>
      </c>
      <c r="D56" s="11">
        <f t="shared" si="93"/>
        <v>0</v>
      </c>
      <c r="E56" s="11">
        <f t="shared" si="69"/>
        <v>14</v>
      </c>
      <c r="F56" s="11">
        <f t="shared" si="70"/>
        <v>14</v>
      </c>
      <c r="G56" s="11">
        <f t="shared" si="71"/>
        <v>2</v>
      </c>
      <c r="H56" s="11">
        <f t="shared" si="72"/>
        <v>5</v>
      </c>
      <c r="I56" s="11">
        <f t="shared" si="73"/>
        <v>7</v>
      </c>
      <c r="J56" s="11">
        <f t="shared" si="74"/>
        <v>2</v>
      </c>
      <c r="K56" s="7">
        <f t="shared" si="94"/>
        <v>0</v>
      </c>
      <c r="L56" s="1">
        <f t="shared" si="95"/>
        <v>0</v>
      </c>
      <c r="M56" s="1">
        <f t="shared" si="75"/>
        <v>79</v>
      </c>
      <c r="N56" s="1">
        <f t="shared" si="76"/>
        <v>68</v>
      </c>
      <c r="O56" s="1">
        <f t="shared" si="77"/>
        <v>0</v>
      </c>
      <c r="P56" s="1">
        <f t="shared" si="78"/>
        <v>7</v>
      </c>
      <c r="Q56" s="1">
        <f t="shared" si="79"/>
        <v>16</v>
      </c>
      <c r="R56" s="1">
        <f t="shared" si="80"/>
        <v>0</v>
      </c>
      <c r="S56" s="2">
        <f t="shared" si="101"/>
        <v>170</v>
      </c>
      <c r="U56" t="s">
        <v>21</v>
      </c>
      <c r="V56" s="18" t="s">
        <v>47</v>
      </c>
      <c r="W56" s="8" t="s">
        <v>39</v>
      </c>
      <c r="X56" s="11">
        <f t="shared" si="97"/>
        <v>0</v>
      </c>
      <c r="Y56" s="11">
        <f t="shared" si="81"/>
        <v>14</v>
      </c>
      <c r="Z56" s="11">
        <f t="shared" si="82"/>
        <v>14</v>
      </c>
      <c r="AA56" s="11">
        <f t="shared" si="83"/>
        <v>2</v>
      </c>
      <c r="AB56" s="11">
        <f t="shared" si="84"/>
        <v>5</v>
      </c>
      <c r="AC56" s="11">
        <f t="shared" si="85"/>
        <v>7</v>
      </c>
      <c r="AD56" s="11">
        <f t="shared" si="86"/>
        <v>2</v>
      </c>
      <c r="AE56" s="7">
        <f t="shared" si="98"/>
        <v>0</v>
      </c>
      <c r="AF56" s="1">
        <f t="shared" si="99"/>
        <v>0</v>
      </c>
      <c r="AG56" s="1">
        <f t="shared" si="87"/>
        <v>79</v>
      </c>
      <c r="AH56" s="1">
        <f t="shared" si="88"/>
        <v>68</v>
      </c>
      <c r="AI56" s="1">
        <f t="shared" si="89"/>
        <v>0</v>
      </c>
      <c r="AJ56" s="1">
        <f t="shared" si="90"/>
        <v>7</v>
      </c>
      <c r="AK56" s="1">
        <f t="shared" si="91"/>
        <v>16</v>
      </c>
      <c r="AL56" s="1">
        <f t="shared" si="92"/>
        <v>0</v>
      </c>
      <c r="AM56" s="2">
        <f t="shared" si="102"/>
        <v>170</v>
      </c>
    </row>
    <row r="57" spans="1:44" x14ac:dyDescent="0.25">
      <c r="A57" t="s">
        <v>21</v>
      </c>
      <c r="B57" s="18" t="s">
        <v>22</v>
      </c>
      <c r="C57" s="8" t="s">
        <v>39</v>
      </c>
      <c r="D57" s="11">
        <f t="shared" si="93"/>
        <v>0</v>
      </c>
      <c r="E57" s="11">
        <f t="shared" si="69"/>
        <v>9.6428571428571423</v>
      </c>
      <c r="F57" s="11">
        <f t="shared" si="70"/>
        <v>14</v>
      </c>
      <c r="G57" s="11">
        <f t="shared" si="71"/>
        <v>5</v>
      </c>
      <c r="H57" s="11">
        <f t="shared" si="72"/>
        <v>5</v>
      </c>
      <c r="I57" s="11">
        <f t="shared" si="73"/>
        <v>7</v>
      </c>
      <c r="J57" s="11">
        <f t="shared" si="74"/>
        <v>2</v>
      </c>
      <c r="K57" s="7">
        <f t="shared" si="94"/>
        <v>0</v>
      </c>
      <c r="L57" s="1">
        <f t="shared" si="95"/>
        <v>0</v>
      </c>
      <c r="M57" s="1">
        <f t="shared" si="75"/>
        <v>34.5</v>
      </c>
      <c r="N57" s="1">
        <f t="shared" si="76"/>
        <v>68</v>
      </c>
      <c r="O57" s="1">
        <f t="shared" si="77"/>
        <v>5.5</v>
      </c>
      <c r="P57" s="1">
        <f t="shared" si="78"/>
        <v>7</v>
      </c>
      <c r="Q57" s="1">
        <f t="shared" si="79"/>
        <v>16</v>
      </c>
      <c r="R57" s="1">
        <f t="shared" si="80"/>
        <v>0</v>
      </c>
      <c r="S57" s="2">
        <f t="shared" si="101"/>
        <v>131</v>
      </c>
      <c r="U57" t="s">
        <v>21</v>
      </c>
      <c r="V57" s="18" t="s">
        <v>22</v>
      </c>
      <c r="W57" s="8" t="s">
        <v>39</v>
      </c>
      <c r="X57" s="11">
        <f t="shared" si="97"/>
        <v>0</v>
      </c>
      <c r="Y57" s="11">
        <f t="shared" si="81"/>
        <v>9.6428571428571423</v>
      </c>
      <c r="Z57" s="11">
        <f t="shared" si="82"/>
        <v>14</v>
      </c>
      <c r="AA57" s="11">
        <v>14</v>
      </c>
      <c r="AB57" s="11">
        <f t="shared" si="84"/>
        <v>5</v>
      </c>
      <c r="AC57" s="11">
        <f t="shared" si="85"/>
        <v>7</v>
      </c>
      <c r="AD57" s="11">
        <f t="shared" si="86"/>
        <v>2</v>
      </c>
      <c r="AE57" s="7">
        <f t="shared" si="98"/>
        <v>0</v>
      </c>
      <c r="AF57" s="1">
        <f t="shared" si="99"/>
        <v>0</v>
      </c>
      <c r="AG57" s="1">
        <f t="shared" si="87"/>
        <v>34.5</v>
      </c>
      <c r="AH57" s="1">
        <f t="shared" si="88"/>
        <v>68</v>
      </c>
      <c r="AI57" s="1">
        <v>46.5</v>
      </c>
      <c r="AJ57" s="1">
        <f t="shared" si="90"/>
        <v>7</v>
      </c>
      <c r="AK57" s="1">
        <f t="shared" si="91"/>
        <v>16</v>
      </c>
      <c r="AL57" s="1">
        <f t="shared" si="92"/>
        <v>0</v>
      </c>
      <c r="AM57" s="2">
        <f t="shared" si="102"/>
        <v>172</v>
      </c>
    </row>
    <row r="58" spans="1:44" x14ac:dyDescent="0.25">
      <c r="A58" t="s">
        <v>23</v>
      </c>
      <c r="B58" s="18" t="s">
        <v>22</v>
      </c>
      <c r="C58" s="8" t="s">
        <v>39</v>
      </c>
      <c r="D58" s="11">
        <f t="shared" si="93"/>
        <v>0</v>
      </c>
      <c r="E58" s="11">
        <f t="shared" si="69"/>
        <v>9.6428571428571423</v>
      </c>
      <c r="F58" s="11">
        <f t="shared" si="70"/>
        <v>14</v>
      </c>
      <c r="G58" s="11">
        <f t="shared" si="71"/>
        <v>5</v>
      </c>
      <c r="H58" s="11">
        <f t="shared" si="72"/>
        <v>5</v>
      </c>
      <c r="I58" s="11">
        <f t="shared" si="73"/>
        <v>7</v>
      </c>
      <c r="J58" s="11">
        <f t="shared" si="74"/>
        <v>2</v>
      </c>
      <c r="K58" s="7">
        <f t="shared" si="94"/>
        <v>0</v>
      </c>
      <c r="L58" s="1">
        <f t="shared" si="95"/>
        <v>0</v>
      </c>
      <c r="M58" s="1">
        <f t="shared" si="75"/>
        <v>34.5</v>
      </c>
      <c r="N58" s="1">
        <f t="shared" si="76"/>
        <v>68</v>
      </c>
      <c r="O58" s="1">
        <f t="shared" si="77"/>
        <v>5.5</v>
      </c>
      <c r="P58" s="1">
        <f t="shared" si="78"/>
        <v>7</v>
      </c>
      <c r="Q58" s="1">
        <f t="shared" si="79"/>
        <v>16</v>
      </c>
      <c r="R58" s="1">
        <f t="shared" si="80"/>
        <v>0</v>
      </c>
      <c r="S58" s="2">
        <f t="shared" si="101"/>
        <v>131</v>
      </c>
      <c r="U58" t="s">
        <v>23</v>
      </c>
      <c r="V58" s="18" t="s">
        <v>22</v>
      </c>
      <c r="W58" s="8" t="s">
        <v>39</v>
      </c>
      <c r="X58" s="11">
        <f t="shared" si="97"/>
        <v>0</v>
      </c>
      <c r="Y58" s="11">
        <f t="shared" si="81"/>
        <v>9.6428571428571423</v>
      </c>
      <c r="Z58" s="11">
        <f t="shared" si="82"/>
        <v>14</v>
      </c>
      <c r="AA58" s="11">
        <v>14</v>
      </c>
      <c r="AB58" s="11">
        <f t="shared" si="84"/>
        <v>5</v>
      </c>
      <c r="AC58" s="11">
        <f t="shared" si="85"/>
        <v>7</v>
      </c>
      <c r="AD58" s="11">
        <f t="shared" si="86"/>
        <v>2</v>
      </c>
      <c r="AE58" s="7">
        <f t="shared" si="98"/>
        <v>0</v>
      </c>
      <c r="AF58" s="1">
        <f t="shared" si="99"/>
        <v>0</v>
      </c>
      <c r="AG58" s="1">
        <f t="shared" si="87"/>
        <v>34.5</v>
      </c>
      <c r="AH58" s="1">
        <f t="shared" si="88"/>
        <v>68</v>
      </c>
      <c r="AI58" s="1">
        <v>46.5</v>
      </c>
      <c r="AJ58" s="1">
        <f t="shared" si="90"/>
        <v>7</v>
      </c>
      <c r="AK58" s="1">
        <f t="shared" si="91"/>
        <v>16</v>
      </c>
      <c r="AL58" s="1">
        <f t="shared" si="92"/>
        <v>0</v>
      </c>
      <c r="AM58" s="2">
        <f t="shared" si="102"/>
        <v>172</v>
      </c>
    </row>
    <row r="59" spans="1:44" x14ac:dyDescent="0.25">
      <c r="A59" t="s">
        <v>24</v>
      </c>
      <c r="B59" s="18" t="s">
        <v>25</v>
      </c>
      <c r="C59" s="8" t="s">
        <v>39</v>
      </c>
      <c r="D59" s="11">
        <f t="shared" si="93"/>
        <v>0</v>
      </c>
      <c r="E59" s="11">
        <f t="shared" si="69"/>
        <v>2</v>
      </c>
      <c r="F59" s="11">
        <v>13</v>
      </c>
      <c r="G59" s="11">
        <v>5</v>
      </c>
      <c r="H59" s="11">
        <v>5</v>
      </c>
      <c r="I59" s="11">
        <v>13</v>
      </c>
      <c r="J59" s="11">
        <f t="shared" si="74"/>
        <v>2</v>
      </c>
      <c r="K59" s="7">
        <f t="shared" si="94"/>
        <v>0</v>
      </c>
      <c r="L59" s="1">
        <f t="shared" si="95"/>
        <v>0</v>
      </c>
      <c r="M59" s="1">
        <f t="shared" si="75"/>
        <v>0</v>
      </c>
      <c r="N59" s="1">
        <v>58</v>
      </c>
      <c r="O59" s="1">
        <v>5.5</v>
      </c>
      <c r="P59" s="1">
        <v>7</v>
      </c>
      <c r="Q59" s="1">
        <v>59</v>
      </c>
      <c r="R59" s="1">
        <f t="shared" si="80"/>
        <v>0</v>
      </c>
      <c r="S59" s="2">
        <f>SUM(L59:R59)</f>
        <v>129.5</v>
      </c>
      <c r="U59" t="s">
        <v>24</v>
      </c>
      <c r="V59" s="18" t="s">
        <v>25</v>
      </c>
      <c r="W59" s="8" t="s">
        <v>39</v>
      </c>
      <c r="X59" s="11">
        <f t="shared" si="97"/>
        <v>0</v>
      </c>
      <c r="Y59" s="11">
        <f t="shared" si="81"/>
        <v>2</v>
      </c>
      <c r="Z59" s="11">
        <f t="shared" si="82"/>
        <v>13</v>
      </c>
      <c r="AA59" s="11">
        <v>10.8</v>
      </c>
      <c r="AB59" s="11">
        <f t="shared" si="84"/>
        <v>5</v>
      </c>
      <c r="AC59" s="11">
        <f t="shared" si="85"/>
        <v>13</v>
      </c>
      <c r="AD59" s="11">
        <f t="shared" si="86"/>
        <v>2</v>
      </c>
      <c r="AE59" s="7">
        <f t="shared" si="98"/>
        <v>0</v>
      </c>
      <c r="AF59" s="1">
        <f t="shared" si="99"/>
        <v>0</v>
      </c>
      <c r="AG59" s="1">
        <f t="shared" si="87"/>
        <v>0</v>
      </c>
      <c r="AH59" s="1">
        <f t="shared" si="88"/>
        <v>58</v>
      </c>
      <c r="AI59" s="1">
        <v>26</v>
      </c>
      <c r="AJ59" s="1">
        <f t="shared" si="90"/>
        <v>7</v>
      </c>
      <c r="AK59" s="1">
        <f t="shared" si="91"/>
        <v>59</v>
      </c>
      <c r="AL59" s="1">
        <f t="shared" si="92"/>
        <v>0</v>
      </c>
      <c r="AM59" s="2">
        <f>SUM(AF59:AL59)</f>
        <v>150</v>
      </c>
    </row>
    <row r="60" spans="1:44" x14ac:dyDescent="0.25">
      <c r="A60" t="s">
        <v>26</v>
      </c>
      <c r="B60" s="18" t="s">
        <v>25</v>
      </c>
      <c r="C60" s="8" t="s">
        <v>39</v>
      </c>
      <c r="D60" s="11">
        <f t="shared" si="93"/>
        <v>0</v>
      </c>
      <c r="E60" s="11">
        <f t="shared" si="69"/>
        <v>2</v>
      </c>
      <c r="F60" s="11">
        <v>13</v>
      </c>
      <c r="G60" s="11">
        <v>5</v>
      </c>
      <c r="H60" s="11">
        <v>5</v>
      </c>
      <c r="I60" s="11">
        <v>13</v>
      </c>
      <c r="J60" s="11">
        <f t="shared" si="74"/>
        <v>2</v>
      </c>
      <c r="K60" s="7">
        <f t="shared" si="94"/>
        <v>0</v>
      </c>
      <c r="L60" s="1">
        <f t="shared" si="95"/>
        <v>0</v>
      </c>
      <c r="M60" s="1">
        <f t="shared" si="75"/>
        <v>0</v>
      </c>
      <c r="N60" s="1">
        <v>58</v>
      </c>
      <c r="O60" s="1">
        <v>5.5</v>
      </c>
      <c r="P60" s="1">
        <v>7</v>
      </c>
      <c r="Q60" s="1">
        <v>59</v>
      </c>
      <c r="R60" s="1">
        <f t="shared" si="80"/>
        <v>0</v>
      </c>
      <c r="S60" s="2">
        <f>SUM(L60:R60)</f>
        <v>129.5</v>
      </c>
      <c r="U60" t="s">
        <v>26</v>
      </c>
      <c r="V60" s="18" t="s">
        <v>25</v>
      </c>
      <c r="W60" s="8" t="s">
        <v>39</v>
      </c>
      <c r="X60" s="11">
        <f t="shared" si="97"/>
        <v>0</v>
      </c>
      <c r="Y60" s="11">
        <f t="shared" si="81"/>
        <v>2</v>
      </c>
      <c r="Z60" s="11">
        <f t="shared" si="82"/>
        <v>13</v>
      </c>
      <c r="AA60" s="11">
        <f>10+4/5</f>
        <v>10.8</v>
      </c>
      <c r="AB60" s="11">
        <f t="shared" si="84"/>
        <v>5</v>
      </c>
      <c r="AC60" s="11">
        <f t="shared" si="85"/>
        <v>13</v>
      </c>
      <c r="AD60" s="11">
        <f t="shared" si="86"/>
        <v>2</v>
      </c>
      <c r="AE60" s="7">
        <f t="shared" si="98"/>
        <v>0</v>
      </c>
      <c r="AF60" s="1">
        <f t="shared" si="99"/>
        <v>0</v>
      </c>
      <c r="AG60" s="1">
        <f t="shared" si="87"/>
        <v>0</v>
      </c>
      <c r="AH60" s="1">
        <f t="shared" si="88"/>
        <v>58</v>
      </c>
      <c r="AI60" s="1">
        <v>26</v>
      </c>
      <c r="AJ60" s="1">
        <f t="shared" si="90"/>
        <v>7</v>
      </c>
      <c r="AK60" s="1">
        <f t="shared" si="91"/>
        <v>59</v>
      </c>
      <c r="AL60" s="1">
        <f t="shared" si="92"/>
        <v>0</v>
      </c>
      <c r="AM60" s="2">
        <f>SUM(AF60:AL60)</f>
        <v>150</v>
      </c>
    </row>
    <row r="61" spans="1:44" x14ac:dyDescent="0.25">
      <c r="K61" s="14">
        <f>SUM(K63:K75)</f>
        <v>0</v>
      </c>
      <c r="AE61" s="14">
        <f>SUM(AE63:AE75)</f>
        <v>0</v>
      </c>
    </row>
    <row r="62" spans="1:44" x14ac:dyDescent="0.25">
      <c r="A62" s="3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29</v>
      </c>
      <c r="M62" s="3" t="s">
        <v>30</v>
      </c>
      <c r="N62" s="3" t="s">
        <v>31</v>
      </c>
      <c r="O62" s="3" t="s">
        <v>32</v>
      </c>
      <c r="P62" s="3" t="s">
        <v>33</v>
      </c>
      <c r="Q62" s="3" t="s">
        <v>34</v>
      </c>
      <c r="R62" s="3" t="s">
        <v>35</v>
      </c>
      <c r="S62" s="3" t="s">
        <v>36</v>
      </c>
      <c r="U62" s="3" t="s">
        <v>1</v>
      </c>
      <c r="V62" s="3" t="s">
        <v>2</v>
      </c>
      <c r="W62" s="3" t="s">
        <v>3</v>
      </c>
      <c r="X62" s="3" t="s">
        <v>4</v>
      </c>
      <c r="Y62" s="3" t="s">
        <v>5</v>
      </c>
      <c r="Z62" s="3" t="s">
        <v>6</v>
      </c>
      <c r="AA62" s="3" t="s">
        <v>7</v>
      </c>
      <c r="AB62" s="3" t="s">
        <v>8</v>
      </c>
      <c r="AC62" s="3" t="s">
        <v>9</v>
      </c>
      <c r="AD62" s="3" t="s">
        <v>10</v>
      </c>
      <c r="AE62" s="3" t="s">
        <v>11</v>
      </c>
      <c r="AF62" s="3" t="s">
        <v>29</v>
      </c>
      <c r="AG62" s="3" t="s">
        <v>30</v>
      </c>
      <c r="AH62" s="3" t="s">
        <v>31</v>
      </c>
      <c r="AI62" s="3" t="s">
        <v>32</v>
      </c>
      <c r="AJ62" s="3" t="s">
        <v>33</v>
      </c>
      <c r="AK62" s="3" t="s">
        <v>34</v>
      </c>
      <c r="AL62" s="3" t="s">
        <v>35</v>
      </c>
      <c r="AM62" s="3" t="s">
        <v>36</v>
      </c>
      <c r="AO62" s="22" t="s">
        <v>133</v>
      </c>
      <c r="AR62" s="22" t="s">
        <v>141</v>
      </c>
    </row>
    <row r="63" spans="1:44" x14ac:dyDescent="0.25">
      <c r="A63" t="s">
        <v>12</v>
      </c>
      <c r="B63" s="18" t="s">
        <v>13</v>
      </c>
      <c r="C63" s="5"/>
      <c r="D63" s="11">
        <f>X48</f>
        <v>16</v>
      </c>
      <c r="E63" s="11">
        <f t="shared" ref="E63:E75" si="103">Y48</f>
        <v>13.166666666666666</v>
      </c>
      <c r="F63" s="11">
        <f t="shared" ref="F63:F75" si="104">Z48</f>
        <v>0</v>
      </c>
      <c r="G63" s="11">
        <f t="shared" ref="G63:G75" si="105">AA48</f>
        <v>0</v>
      </c>
      <c r="H63" s="11">
        <f t="shared" ref="H63:H75" si="106">AB48</f>
        <v>0</v>
      </c>
      <c r="I63" s="11">
        <f t="shared" ref="I63:I75" si="107">AC48</f>
        <v>0</v>
      </c>
      <c r="J63" s="11">
        <f t="shared" ref="J63:J75" si="108">AD48</f>
        <v>12</v>
      </c>
      <c r="K63" s="7">
        <f>AE48</f>
        <v>0</v>
      </c>
      <c r="L63" s="1">
        <f>AF48</f>
        <v>62</v>
      </c>
      <c r="M63" s="1">
        <f t="shared" ref="M63:M75" si="109">AG48</f>
        <v>69</v>
      </c>
      <c r="N63" s="1">
        <f t="shared" ref="N63:N75" si="110">AH48</f>
        <v>0</v>
      </c>
      <c r="O63" s="1">
        <f t="shared" ref="O63:O75" si="111">AI48</f>
        <v>0</v>
      </c>
      <c r="P63" s="1">
        <f t="shared" ref="P63:P75" si="112">AJ48</f>
        <v>0</v>
      </c>
      <c r="Q63" s="1">
        <f t="shared" ref="Q63:Q75" si="113">AK48</f>
        <v>0</v>
      </c>
      <c r="R63" s="1">
        <f t="shared" ref="R63:R75" si="114">AL48</f>
        <v>12</v>
      </c>
      <c r="S63" s="2">
        <f>SUM(L63:R63)</f>
        <v>143</v>
      </c>
      <c r="U63" t="s">
        <v>12</v>
      </c>
      <c r="V63" s="18" t="s">
        <v>13</v>
      </c>
      <c r="W63" s="5"/>
      <c r="X63" s="11">
        <f>D63</f>
        <v>16</v>
      </c>
      <c r="Y63" s="11">
        <f t="shared" ref="Y63:Y75" si="115">E63</f>
        <v>13.166666666666666</v>
      </c>
      <c r="Z63" s="11">
        <f t="shared" ref="Z63:Z75" si="116">F63</f>
        <v>0</v>
      </c>
      <c r="AA63" s="11">
        <f t="shared" ref="AA63:AA75" si="117">G63</f>
        <v>0</v>
      </c>
      <c r="AB63" s="11">
        <f t="shared" ref="AB63" si="118">H63</f>
        <v>0</v>
      </c>
      <c r="AC63" s="11">
        <f t="shared" ref="AC63:AC75" si="119">I63</f>
        <v>0</v>
      </c>
      <c r="AD63" s="11">
        <v>19</v>
      </c>
      <c r="AE63" s="7">
        <f>K63</f>
        <v>0</v>
      </c>
      <c r="AF63" s="1">
        <f>L63</f>
        <v>62</v>
      </c>
      <c r="AG63" s="1">
        <f t="shared" ref="AG63:AG75" si="120">M63</f>
        <v>69</v>
      </c>
      <c r="AH63" s="1">
        <f t="shared" ref="AH63:AH75" si="121">N63</f>
        <v>0</v>
      </c>
      <c r="AI63" s="1">
        <f t="shared" ref="AI63:AI75" si="122">O63</f>
        <v>0</v>
      </c>
      <c r="AJ63" s="1">
        <f t="shared" ref="AJ63" si="123">P63</f>
        <v>0</v>
      </c>
      <c r="AK63" s="1">
        <f t="shared" ref="AK63:AK75" si="124">Q63</f>
        <v>0</v>
      </c>
      <c r="AL63" s="1">
        <v>33</v>
      </c>
      <c r="AM63" s="2">
        <f>SUM(AF63:AL63)</f>
        <v>164</v>
      </c>
      <c r="AR63" t="s">
        <v>145</v>
      </c>
    </row>
    <row r="64" spans="1:44" x14ac:dyDescent="0.25">
      <c r="A64" t="s">
        <v>14</v>
      </c>
      <c r="B64" s="18" t="s">
        <v>37</v>
      </c>
      <c r="C64" s="8" t="s">
        <v>41</v>
      </c>
      <c r="D64" s="11">
        <f t="shared" ref="D64:D75" si="125">X49</f>
        <v>0</v>
      </c>
      <c r="E64" s="11">
        <f t="shared" si="103"/>
        <v>14</v>
      </c>
      <c r="F64" s="11">
        <f t="shared" si="104"/>
        <v>9.5</v>
      </c>
      <c r="G64" s="11">
        <f t="shared" si="105"/>
        <v>14.5</v>
      </c>
      <c r="H64" s="11">
        <f t="shared" si="106"/>
        <v>5</v>
      </c>
      <c r="I64" s="11">
        <f t="shared" si="107"/>
        <v>2</v>
      </c>
      <c r="J64" s="11">
        <f t="shared" si="108"/>
        <v>2</v>
      </c>
      <c r="K64" s="7">
        <f t="shared" ref="K64:K75" si="126">AE49</f>
        <v>0</v>
      </c>
      <c r="L64" s="1">
        <f t="shared" ref="L64:L75" si="127">AF49</f>
        <v>0</v>
      </c>
      <c r="M64" s="1">
        <f t="shared" si="109"/>
        <v>79</v>
      </c>
      <c r="N64" s="1">
        <f t="shared" si="110"/>
        <v>29.5</v>
      </c>
      <c r="O64" s="1">
        <f t="shared" si="111"/>
        <v>50</v>
      </c>
      <c r="P64" s="1">
        <f t="shared" si="112"/>
        <v>7</v>
      </c>
      <c r="Q64" s="1">
        <f t="shared" si="113"/>
        <v>0</v>
      </c>
      <c r="R64" s="1">
        <f t="shared" si="114"/>
        <v>0</v>
      </c>
      <c r="S64" s="2">
        <f t="shared" ref="S64" si="128">SUM(L64:R64)</f>
        <v>165.5</v>
      </c>
      <c r="U64" t="s">
        <v>14</v>
      </c>
      <c r="V64" s="18" t="s">
        <v>37</v>
      </c>
      <c r="W64" s="8" t="s">
        <v>41</v>
      </c>
      <c r="X64" s="11">
        <f t="shared" ref="X64:X75" si="129">D64</f>
        <v>0</v>
      </c>
      <c r="Y64" s="11">
        <f t="shared" si="115"/>
        <v>14</v>
      </c>
      <c r="Z64" s="11">
        <f t="shared" si="116"/>
        <v>9.5</v>
      </c>
      <c r="AA64" s="11">
        <f t="shared" si="117"/>
        <v>14.5</v>
      </c>
      <c r="AB64" s="11">
        <v>12</v>
      </c>
      <c r="AC64" s="11">
        <f t="shared" si="119"/>
        <v>2</v>
      </c>
      <c r="AD64" s="11">
        <v>14</v>
      </c>
      <c r="AE64" s="7">
        <f t="shared" ref="AE64:AE75" si="130">K64</f>
        <v>0</v>
      </c>
      <c r="AF64" s="1">
        <f t="shared" ref="AF64:AF75" si="131">L64</f>
        <v>0</v>
      </c>
      <c r="AG64" s="1">
        <f t="shared" si="120"/>
        <v>79</v>
      </c>
      <c r="AH64" s="1">
        <f t="shared" si="121"/>
        <v>29.5</v>
      </c>
      <c r="AI64" s="1">
        <f t="shared" si="122"/>
        <v>50</v>
      </c>
      <c r="AJ64" s="1">
        <v>43</v>
      </c>
      <c r="AK64" s="1">
        <f t="shared" si="124"/>
        <v>0</v>
      </c>
      <c r="AL64" s="1">
        <v>16</v>
      </c>
      <c r="AM64" s="2">
        <f t="shared" ref="AM64" si="132">SUM(AF64:AL64)</f>
        <v>217.5</v>
      </c>
    </row>
    <row r="65" spans="1:44" x14ac:dyDescent="0.25">
      <c r="A65" t="s">
        <v>15</v>
      </c>
      <c r="B65" s="18" t="s">
        <v>37</v>
      </c>
      <c r="C65" s="8" t="s">
        <v>41</v>
      </c>
      <c r="D65" s="11">
        <f t="shared" si="125"/>
        <v>0</v>
      </c>
      <c r="E65" s="11">
        <f t="shared" si="103"/>
        <v>14</v>
      </c>
      <c r="F65" s="11">
        <f t="shared" si="104"/>
        <v>9.5</v>
      </c>
      <c r="G65" s="11">
        <f t="shared" si="105"/>
        <v>14.5</v>
      </c>
      <c r="H65" s="11">
        <f t="shared" si="106"/>
        <v>5</v>
      </c>
      <c r="I65" s="11">
        <f t="shared" si="107"/>
        <v>2</v>
      </c>
      <c r="J65" s="11">
        <f t="shared" si="108"/>
        <v>2</v>
      </c>
      <c r="K65" s="7">
        <f t="shared" si="126"/>
        <v>0</v>
      </c>
      <c r="L65" s="1">
        <f t="shared" si="127"/>
        <v>0</v>
      </c>
      <c r="M65" s="1">
        <f t="shared" si="109"/>
        <v>79</v>
      </c>
      <c r="N65" s="1">
        <f t="shared" si="110"/>
        <v>29.5</v>
      </c>
      <c r="O65" s="1">
        <f t="shared" si="111"/>
        <v>50</v>
      </c>
      <c r="P65" s="1">
        <f t="shared" si="112"/>
        <v>7</v>
      </c>
      <c r="Q65" s="1">
        <f t="shared" si="113"/>
        <v>0</v>
      </c>
      <c r="R65" s="1">
        <f t="shared" si="114"/>
        <v>0</v>
      </c>
      <c r="S65" s="2">
        <f>SUM(L65:R65)</f>
        <v>165.5</v>
      </c>
      <c r="U65" t="s">
        <v>15</v>
      </c>
      <c r="V65" s="18" t="s">
        <v>37</v>
      </c>
      <c r="W65" s="8" t="s">
        <v>41</v>
      </c>
      <c r="X65" s="11">
        <f t="shared" si="129"/>
        <v>0</v>
      </c>
      <c r="Y65" s="11">
        <f t="shared" si="115"/>
        <v>14</v>
      </c>
      <c r="Z65" s="11">
        <f t="shared" si="116"/>
        <v>9.5</v>
      </c>
      <c r="AA65" s="11">
        <f t="shared" si="117"/>
        <v>14.5</v>
      </c>
      <c r="AB65" s="11">
        <v>12</v>
      </c>
      <c r="AC65" s="11">
        <f t="shared" si="119"/>
        <v>2</v>
      </c>
      <c r="AD65" s="11">
        <v>14</v>
      </c>
      <c r="AE65" s="7">
        <f t="shared" si="130"/>
        <v>0</v>
      </c>
      <c r="AF65" s="1">
        <f t="shared" si="131"/>
        <v>0</v>
      </c>
      <c r="AG65" s="1">
        <f t="shared" si="120"/>
        <v>79</v>
      </c>
      <c r="AH65" s="1">
        <f t="shared" si="121"/>
        <v>29.5</v>
      </c>
      <c r="AI65" s="1">
        <f t="shared" si="122"/>
        <v>50</v>
      </c>
      <c r="AJ65" s="1">
        <v>43</v>
      </c>
      <c r="AK65" s="1">
        <f t="shared" si="124"/>
        <v>0</v>
      </c>
      <c r="AL65" s="1">
        <v>16</v>
      </c>
      <c r="AM65" s="2">
        <f>SUM(AF65:AL65)</f>
        <v>217.5</v>
      </c>
    </row>
    <row r="66" spans="1:44" x14ac:dyDescent="0.25">
      <c r="A66" t="s">
        <v>16</v>
      </c>
      <c r="B66" s="18" t="s">
        <v>46</v>
      </c>
      <c r="C66" s="8" t="s">
        <v>41</v>
      </c>
      <c r="D66" s="11">
        <f t="shared" si="125"/>
        <v>0</v>
      </c>
      <c r="E66" s="11">
        <f t="shared" si="103"/>
        <v>14</v>
      </c>
      <c r="F66" s="11">
        <f t="shared" si="104"/>
        <v>12.75</v>
      </c>
      <c r="G66" s="11">
        <f t="shared" si="105"/>
        <v>9.5</v>
      </c>
      <c r="H66" s="11">
        <f t="shared" si="106"/>
        <v>5</v>
      </c>
      <c r="I66" s="11">
        <f t="shared" si="107"/>
        <v>2</v>
      </c>
      <c r="J66" s="11">
        <f t="shared" si="108"/>
        <v>12</v>
      </c>
      <c r="K66" s="7">
        <f t="shared" si="126"/>
        <v>0</v>
      </c>
      <c r="L66" s="1">
        <f t="shared" si="127"/>
        <v>0</v>
      </c>
      <c r="M66" s="1">
        <f t="shared" si="109"/>
        <v>79</v>
      </c>
      <c r="N66" s="1">
        <f t="shared" si="110"/>
        <v>55.7</v>
      </c>
      <c r="O66" s="1">
        <f t="shared" si="111"/>
        <v>20.5</v>
      </c>
      <c r="P66" s="1">
        <f t="shared" si="112"/>
        <v>7</v>
      </c>
      <c r="Q66" s="1">
        <f t="shared" si="113"/>
        <v>0</v>
      </c>
      <c r="R66" s="1">
        <f t="shared" si="114"/>
        <v>12</v>
      </c>
      <c r="S66" s="2">
        <f>SUM(L66:R66)</f>
        <v>174.2</v>
      </c>
      <c r="U66" t="s">
        <v>16</v>
      </c>
      <c r="V66" s="18" t="s">
        <v>46</v>
      </c>
      <c r="W66" s="8" t="s">
        <v>41</v>
      </c>
      <c r="X66" s="11">
        <f t="shared" si="129"/>
        <v>0</v>
      </c>
      <c r="Y66" s="11">
        <f t="shared" si="115"/>
        <v>14</v>
      </c>
      <c r="Z66" s="11">
        <f t="shared" si="116"/>
        <v>12.75</v>
      </c>
      <c r="AA66" s="11">
        <f t="shared" si="117"/>
        <v>9.5</v>
      </c>
      <c r="AB66" s="11">
        <v>12</v>
      </c>
      <c r="AC66" s="11">
        <f t="shared" si="119"/>
        <v>2</v>
      </c>
      <c r="AD66" s="11">
        <v>19</v>
      </c>
      <c r="AE66" s="7">
        <f t="shared" si="130"/>
        <v>0</v>
      </c>
      <c r="AF66" s="1">
        <f t="shared" si="131"/>
        <v>0</v>
      </c>
      <c r="AG66" s="1">
        <f t="shared" si="120"/>
        <v>79</v>
      </c>
      <c r="AH66" s="1">
        <f t="shared" si="121"/>
        <v>55.7</v>
      </c>
      <c r="AI66" s="1">
        <f t="shared" si="122"/>
        <v>20.5</v>
      </c>
      <c r="AJ66" s="1">
        <v>43</v>
      </c>
      <c r="AK66" s="1">
        <f t="shared" si="124"/>
        <v>0</v>
      </c>
      <c r="AL66" s="1">
        <v>33</v>
      </c>
      <c r="AM66" s="2">
        <f>SUM(AF66:AL66)</f>
        <v>231.2</v>
      </c>
    </row>
    <row r="67" spans="1:44" x14ac:dyDescent="0.25">
      <c r="A67" t="s">
        <v>17</v>
      </c>
      <c r="B67" s="18" t="s">
        <v>46</v>
      </c>
      <c r="C67" s="8" t="s">
        <v>41</v>
      </c>
      <c r="D67" s="11">
        <f t="shared" si="125"/>
        <v>0</v>
      </c>
      <c r="E67" s="11">
        <f t="shared" si="103"/>
        <v>14</v>
      </c>
      <c r="F67" s="11">
        <f t="shared" si="104"/>
        <v>12.75</v>
      </c>
      <c r="G67" s="11">
        <f t="shared" si="105"/>
        <v>9.5</v>
      </c>
      <c r="H67" s="11">
        <f t="shared" si="106"/>
        <v>5</v>
      </c>
      <c r="I67" s="11">
        <f t="shared" si="107"/>
        <v>2</v>
      </c>
      <c r="J67" s="11">
        <f t="shared" si="108"/>
        <v>12</v>
      </c>
      <c r="K67" s="7">
        <f t="shared" si="126"/>
        <v>0</v>
      </c>
      <c r="L67" s="1">
        <f t="shared" si="127"/>
        <v>0</v>
      </c>
      <c r="M67" s="1">
        <f t="shared" si="109"/>
        <v>79</v>
      </c>
      <c r="N67" s="1">
        <f t="shared" si="110"/>
        <v>55.7</v>
      </c>
      <c r="O67" s="1">
        <f t="shared" si="111"/>
        <v>20.5</v>
      </c>
      <c r="P67" s="1">
        <f t="shared" si="112"/>
        <v>7</v>
      </c>
      <c r="Q67" s="1">
        <f t="shared" si="113"/>
        <v>0</v>
      </c>
      <c r="R67" s="1">
        <f t="shared" si="114"/>
        <v>12</v>
      </c>
      <c r="S67" s="2">
        <f t="shared" ref="S67:S73" si="133">SUM(L67:R67)</f>
        <v>174.2</v>
      </c>
      <c r="U67" t="s">
        <v>17</v>
      </c>
      <c r="V67" s="18" t="s">
        <v>46</v>
      </c>
      <c r="W67" s="8" t="s">
        <v>41</v>
      </c>
      <c r="X67" s="11">
        <f t="shared" si="129"/>
        <v>0</v>
      </c>
      <c r="Y67" s="11">
        <f t="shared" si="115"/>
        <v>14</v>
      </c>
      <c r="Z67" s="11">
        <f t="shared" si="116"/>
        <v>12.75</v>
      </c>
      <c r="AA67" s="11">
        <f t="shared" si="117"/>
        <v>9.5</v>
      </c>
      <c r="AB67" s="11">
        <v>12</v>
      </c>
      <c r="AC67" s="11">
        <f t="shared" si="119"/>
        <v>2</v>
      </c>
      <c r="AD67" s="11">
        <v>19</v>
      </c>
      <c r="AE67" s="7">
        <f t="shared" si="130"/>
        <v>0</v>
      </c>
      <c r="AF67" s="1">
        <f t="shared" si="131"/>
        <v>0</v>
      </c>
      <c r="AG67" s="1">
        <f t="shared" si="120"/>
        <v>79</v>
      </c>
      <c r="AH67" s="1">
        <f t="shared" si="121"/>
        <v>55.7</v>
      </c>
      <c r="AI67" s="1">
        <f t="shared" si="122"/>
        <v>20.5</v>
      </c>
      <c r="AJ67" s="1">
        <v>43</v>
      </c>
      <c r="AK67" s="1">
        <f t="shared" si="124"/>
        <v>0</v>
      </c>
      <c r="AL67" s="1">
        <v>33</v>
      </c>
      <c r="AM67" s="2">
        <f t="shared" ref="AM67:AM73" si="134">SUM(AF67:AL67)</f>
        <v>231.2</v>
      </c>
    </row>
    <row r="68" spans="1:44" x14ac:dyDescent="0.25">
      <c r="A68" t="s">
        <v>18</v>
      </c>
      <c r="B68" s="18" t="s">
        <v>46</v>
      </c>
      <c r="C68" s="8" t="s">
        <v>41</v>
      </c>
      <c r="D68" s="11">
        <f t="shared" si="125"/>
        <v>0</v>
      </c>
      <c r="E68" s="11">
        <f t="shared" si="103"/>
        <v>14</v>
      </c>
      <c r="F68" s="11">
        <f t="shared" si="104"/>
        <v>12.75</v>
      </c>
      <c r="G68" s="11">
        <f t="shared" si="105"/>
        <v>2</v>
      </c>
      <c r="H68" s="11">
        <f t="shared" si="106"/>
        <v>5</v>
      </c>
      <c r="I68" s="11">
        <f t="shared" si="107"/>
        <v>2</v>
      </c>
      <c r="J68" s="11">
        <f t="shared" si="108"/>
        <v>12</v>
      </c>
      <c r="K68" s="7">
        <f t="shared" si="126"/>
        <v>0</v>
      </c>
      <c r="L68" s="1">
        <f t="shared" si="127"/>
        <v>0</v>
      </c>
      <c r="M68" s="1">
        <f t="shared" si="109"/>
        <v>79</v>
      </c>
      <c r="N68" s="1">
        <f t="shared" si="110"/>
        <v>55.7</v>
      </c>
      <c r="O68" s="1">
        <f t="shared" si="111"/>
        <v>0</v>
      </c>
      <c r="P68" s="1">
        <f t="shared" si="112"/>
        <v>7</v>
      </c>
      <c r="Q68" s="1">
        <f t="shared" si="113"/>
        <v>0</v>
      </c>
      <c r="R68" s="1">
        <f t="shared" si="114"/>
        <v>12</v>
      </c>
      <c r="S68" s="2">
        <f t="shared" si="133"/>
        <v>153.69999999999999</v>
      </c>
      <c r="U68" t="s">
        <v>18</v>
      </c>
      <c r="V68" s="18" t="s">
        <v>46</v>
      </c>
      <c r="W68" s="8" t="s">
        <v>41</v>
      </c>
      <c r="X68" s="11">
        <f t="shared" si="129"/>
        <v>0</v>
      </c>
      <c r="Y68" s="11">
        <f t="shared" si="115"/>
        <v>14</v>
      </c>
      <c r="Z68" s="11">
        <f t="shared" si="116"/>
        <v>12.75</v>
      </c>
      <c r="AA68" s="11">
        <f t="shared" si="117"/>
        <v>2</v>
      </c>
      <c r="AB68" s="11">
        <v>12</v>
      </c>
      <c r="AC68" s="11">
        <f t="shared" si="119"/>
        <v>2</v>
      </c>
      <c r="AD68" s="11">
        <v>19</v>
      </c>
      <c r="AE68" s="7">
        <f t="shared" si="130"/>
        <v>0</v>
      </c>
      <c r="AF68" s="1">
        <f t="shared" si="131"/>
        <v>0</v>
      </c>
      <c r="AG68" s="1">
        <f t="shared" si="120"/>
        <v>79</v>
      </c>
      <c r="AH68" s="1">
        <f t="shared" si="121"/>
        <v>55.7</v>
      </c>
      <c r="AI68" s="1">
        <f t="shared" si="122"/>
        <v>0</v>
      </c>
      <c r="AJ68" s="1">
        <v>43</v>
      </c>
      <c r="AK68" s="1">
        <f t="shared" si="124"/>
        <v>0</v>
      </c>
      <c r="AL68" s="1">
        <v>33</v>
      </c>
      <c r="AM68" s="2">
        <f t="shared" si="134"/>
        <v>210.7</v>
      </c>
      <c r="AO68" s="22" t="s">
        <v>138</v>
      </c>
      <c r="AP68" s="16"/>
      <c r="AQ68" t="s">
        <v>71</v>
      </c>
      <c r="AR68" t="s">
        <v>67</v>
      </c>
    </row>
    <row r="69" spans="1:44" s="15" customFormat="1" x14ac:dyDescent="0.25">
      <c r="A69" t="s">
        <v>19</v>
      </c>
      <c r="B69" s="18" t="s">
        <v>47</v>
      </c>
      <c r="C69" s="8" t="s">
        <v>39</v>
      </c>
      <c r="D69" s="11">
        <f t="shared" si="125"/>
        <v>0</v>
      </c>
      <c r="E69" s="11">
        <f t="shared" si="103"/>
        <v>14</v>
      </c>
      <c r="F69" s="11">
        <f t="shared" si="104"/>
        <v>14</v>
      </c>
      <c r="G69" s="11">
        <f t="shared" si="105"/>
        <v>2</v>
      </c>
      <c r="H69" s="11">
        <f t="shared" si="106"/>
        <v>5</v>
      </c>
      <c r="I69" s="11">
        <f t="shared" si="107"/>
        <v>7</v>
      </c>
      <c r="J69" s="11">
        <f t="shared" si="108"/>
        <v>2</v>
      </c>
      <c r="K69" s="7">
        <f t="shared" si="126"/>
        <v>0</v>
      </c>
      <c r="L69" s="1">
        <f t="shared" si="127"/>
        <v>0</v>
      </c>
      <c r="M69" s="1">
        <f t="shared" si="109"/>
        <v>79</v>
      </c>
      <c r="N69" s="1">
        <f t="shared" si="110"/>
        <v>68</v>
      </c>
      <c r="O69" s="1">
        <f t="shared" si="111"/>
        <v>0</v>
      </c>
      <c r="P69" s="1">
        <f t="shared" si="112"/>
        <v>7</v>
      </c>
      <c r="Q69" s="1">
        <f t="shared" si="113"/>
        <v>16</v>
      </c>
      <c r="R69" s="1">
        <f t="shared" si="114"/>
        <v>0</v>
      </c>
      <c r="S69" s="2">
        <f t="shared" si="133"/>
        <v>170</v>
      </c>
      <c r="T69"/>
      <c r="U69" t="s">
        <v>19</v>
      </c>
      <c r="V69" s="18" t="s">
        <v>47</v>
      </c>
      <c r="W69" s="8" t="s">
        <v>39</v>
      </c>
      <c r="X69" s="11">
        <f t="shared" si="129"/>
        <v>0</v>
      </c>
      <c r="Y69" s="11">
        <f t="shared" si="115"/>
        <v>14</v>
      </c>
      <c r="Z69" s="11">
        <f t="shared" si="116"/>
        <v>14</v>
      </c>
      <c r="AA69" s="11">
        <f t="shared" si="117"/>
        <v>2</v>
      </c>
      <c r="AB69" s="11">
        <v>12</v>
      </c>
      <c r="AC69" s="11">
        <f t="shared" si="119"/>
        <v>7</v>
      </c>
      <c r="AD69" s="11">
        <v>14</v>
      </c>
      <c r="AE69" s="7">
        <f t="shared" si="130"/>
        <v>0</v>
      </c>
      <c r="AF69" s="1">
        <f t="shared" si="131"/>
        <v>0</v>
      </c>
      <c r="AG69" s="1">
        <f t="shared" si="120"/>
        <v>79</v>
      </c>
      <c r="AH69" s="1">
        <f t="shared" si="121"/>
        <v>68</v>
      </c>
      <c r="AI69" s="1">
        <f t="shared" si="122"/>
        <v>0</v>
      </c>
      <c r="AJ69" s="1">
        <v>43</v>
      </c>
      <c r="AK69" s="1">
        <f t="shared" si="124"/>
        <v>16</v>
      </c>
      <c r="AL69" s="1">
        <v>16</v>
      </c>
      <c r="AM69" s="2">
        <f t="shared" si="134"/>
        <v>222</v>
      </c>
      <c r="AO69" t="s">
        <v>45</v>
      </c>
      <c r="AP69"/>
      <c r="AQ69">
        <f>33-12</f>
        <v>21</v>
      </c>
      <c r="AR69" s="16">
        <f>AQ69/16</f>
        <v>1.3125</v>
      </c>
    </row>
    <row r="70" spans="1:44" s="15" customFormat="1" x14ac:dyDescent="0.25">
      <c r="A70" t="s">
        <v>20</v>
      </c>
      <c r="B70" s="18" t="s">
        <v>47</v>
      </c>
      <c r="C70" s="8" t="s">
        <v>39</v>
      </c>
      <c r="D70" s="11">
        <f t="shared" si="125"/>
        <v>0</v>
      </c>
      <c r="E70" s="11">
        <f t="shared" si="103"/>
        <v>14</v>
      </c>
      <c r="F70" s="11">
        <f t="shared" si="104"/>
        <v>14</v>
      </c>
      <c r="G70" s="11">
        <f t="shared" si="105"/>
        <v>2</v>
      </c>
      <c r="H70" s="11">
        <f t="shared" si="106"/>
        <v>5</v>
      </c>
      <c r="I70" s="11">
        <f t="shared" si="107"/>
        <v>7</v>
      </c>
      <c r="J70" s="11">
        <f t="shared" si="108"/>
        <v>2</v>
      </c>
      <c r="K70" s="7">
        <f t="shared" si="126"/>
        <v>0</v>
      </c>
      <c r="L70" s="1">
        <f t="shared" si="127"/>
        <v>0</v>
      </c>
      <c r="M70" s="1">
        <f t="shared" si="109"/>
        <v>79</v>
      </c>
      <c r="N70" s="1">
        <f t="shared" si="110"/>
        <v>68</v>
      </c>
      <c r="O70" s="1">
        <f t="shared" si="111"/>
        <v>0</v>
      </c>
      <c r="P70" s="1">
        <f t="shared" si="112"/>
        <v>7</v>
      </c>
      <c r="Q70" s="1">
        <f t="shared" si="113"/>
        <v>16</v>
      </c>
      <c r="R70" s="1">
        <f t="shared" si="114"/>
        <v>0</v>
      </c>
      <c r="S70" s="2">
        <f t="shared" si="133"/>
        <v>170</v>
      </c>
      <c r="T70"/>
      <c r="U70" t="s">
        <v>20</v>
      </c>
      <c r="V70" s="18" t="s">
        <v>47</v>
      </c>
      <c r="W70" s="8" t="s">
        <v>39</v>
      </c>
      <c r="X70" s="11">
        <f t="shared" si="129"/>
        <v>0</v>
      </c>
      <c r="Y70" s="11">
        <f t="shared" si="115"/>
        <v>14</v>
      </c>
      <c r="Z70" s="11">
        <f t="shared" si="116"/>
        <v>14</v>
      </c>
      <c r="AA70" s="11">
        <f t="shared" si="117"/>
        <v>2</v>
      </c>
      <c r="AB70" s="11">
        <v>12</v>
      </c>
      <c r="AC70" s="11">
        <f t="shared" si="119"/>
        <v>7</v>
      </c>
      <c r="AD70" s="11">
        <v>14</v>
      </c>
      <c r="AE70" s="7">
        <f t="shared" si="130"/>
        <v>0</v>
      </c>
      <c r="AF70" s="1">
        <f t="shared" si="131"/>
        <v>0</v>
      </c>
      <c r="AG70" s="1">
        <f t="shared" si="120"/>
        <v>79</v>
      </c>
      <c r="AH70" s="1">
        <f t="shared" si="121"/>
        <v>68</v>
      </c>
      <c r="AI70" s="1">
        <f t="shared" si="122"/>
        <v>0</v>
      </c>
      <c r="AJ70" s="1">
        <v>43</v>
      </c>
      <c r="AK70" s="1">
        <f t="shared" si="124"/>
        <v>16</v>
      </c>
      <c r="AL70" s="1">
        <v>16</v>
      </c>
      <c r="AM70" s="2">
        <f t="shared" si="134"/>
        <v>222</v>
      </c>
      <c r="AO70" t="s">
        <v>112</v>
      </c>
      <c r="AP70"/>
      <c r="AQ70" s="15">
        <f>43-7</f>
        <v>36</v>
      </c>
      <c r="AR70" s="16">
        <f>AQ70/16</f>
        <v>2.25</v>
      </c>
    </row>
    <row r="71" spans="1:44" s="15" customFormat="1" x14ac:dyDescent="0.25">
      <c r="A71" t="s">
        <v>21</v>
      </c>
      <c r="B71" s="18" t="s">
        <v>47</v>
      </c>
      <c r="C71" s="8" t="s">
        <v>39</v>
      </c>
      <c r="D71" s="11">
        <f t="shared" si="125"/>
        <v>0</v>
      </c>
      <c r="E71" s="11">
        <f t="shared" si="103"/>
        <v>14</v>
      </c>
      <c r="F71" s="11">
        <f t="shared" si="104"/>
        <v>14</v>
      </c>
      <c r="G71" s="11">
        <f t="shared" si="105"/>
        <v>2</v>
      </c>
      <c r="H71" s="11">
        <f t="shared" si="106"/>
        <v>5</v>
      </c>
      <c r="I71" s="11">
        <f t="shared" si="107"/>
        <v>7</v>
      </c>
      <c r="J71" s="11">
        <f t="shared" si="108"/>
        <v>2</v>
      </c>
      <c r="K71" s="7">
        <f t="shared" si="126"/>
        <v>0</v>
      </c>
      <c r="L71" s="1">
        <f t="shared" si="127"/>
        <v>0</v>
      </c>
      <c r="M71" s="1">
        <f t="shared" si="109"/>
        <v>79</v>
      </c>
      <c r="N71" s="1">
        <f t="shared" si="110"/>
        <v>68</v>
      </c>
      <c r="O71" s="1">
        <f t="shared" si="111"/>
        <v>0</v>
      </c>
      <c r="P71" s="1">
        <f t="shared" si="112"/>
        <v>7</v>
      </c>
      <c r="Q71" s="1">
        <f t="shared" si="113"/>
        <v>16</v>
      </c>
      <c r="R71" s="1">
        <f t="shared" si="114"/>
        <v>0</v>
      </c>
      <c r="S71" s="2">
        <f t="shared" si="133"/>
        <v>170</v>
      </c>
      <c r="T71"/>
      <c r="U71" t="s">
        <v>21</v>
      </c>
      <c r="V71" s="18" t="s">
        <v>47</v>
      </c>
      <c r="W71" s="8" t="s">
        <v>39</v>
      </c>
      <c r="X71" s="11">
        <f t="shared" si="129"/>
        <v>0</v>
      </c>
      <c r="Y71" s="11">
        <f t="shared" si="115"/>
        <v>14</v>
      </c>
      <c r="Z71" s="11">
        <f t="shared" si="116"/>
        <v>14</v>
      </c>
      <c r="AA71" s="11">
        <f t="shared" si="117"/>
        <v>2</v>
      </c>
      <c r="AB71" s="11">
        <v>12</v>
      </c>
      <c r="AC71" s="11">
        <f t="shared" si="119"/>
        <v>7</v>
      </c>
      <c r="AD71" s="11">
        <v>14</v>
      </c>
      <c r="AE71" s="7">
        <f t="shared" si="130"/>
        <v>0</v>
      </c>
      <c r="AF71" s="1">
        <f t="shared" si="131"/>
        <v>0</v>
      </c>
      <c r="AG71" s="1">
        <f t="shared" si="120"/>
        <v>79</v>
      </c>
      <c r="AH71" s="1">
        <f t="shared" si="121"/>
        <v>68</v>
      </c>
      <c r="AI71" s="1">
        <f t="shared" si="122"/>
        <v>0</v>
      </c>
      <c r="AJ71" s="1">
        <v>43</v>
      </c>
      <c r="AK71" s="1">
        <f t="shared" si="124"/>
        <v>16</v>
      </c>
      <c r="AL71" s="1">
        <v>16</v>
      </c>
      <c r="AM71" s="2">
        <f t="shared" si="134"/>
        <v>222</v>
      </c>
      <c r="AO71"/>
      <c r="AP71"/>
    </row>
    <row r="72" spans="1:44" s="15" customFormat="1" x14ac:dyDescent="0.25">
      <c r="A72" t="s">
        <v>21</v>
      </c>
      <c r="B72" s="18" t="s">
        <v>22</v>
      </c>
      <c r="C72" s="8" t="s">
        <v>39</v>
      </c>
      <c r="D72" s="11">
        <f t="shared" si="125"/>
        <v>0</v>
      </c>
      <c r="E72" s="11">
        <f t="shared" si="103"/>
        <v>9.6428571428571423</v>
      </c>
      <c r="F72" s="11">
        <f t="shared" si="104"/>
        <v>14</v>
      </c>
      <c r="G72" s="11">
        <f t="shared" si="105"/>
        <v>14</v>
      </c>
      <c r="H72" s="11">
        <f t="shared" si="106"/>
        <v>5</v>
      </c>
      <c r="I72" s="11">
        <f t="shared" si="107"/>
        <v>7</v>
      </c>
      <c r="J72" s="11">
        <f t="shared" si="108"/>
        <v>2</v>
      </c>
      <c r="K72" s="7">
        <f t="shared" si="126"/>
        <v>0</v>
      </c>
      <c r="L72" s="1">
        <f t="shared" si="127"/>
        <v>0</v>
      </c>
      <c r="M72" s="1">
        <f t="shared" si="109"/>
        <v>34.5</v>
      </c>
      <c r="N72" s="1">
        <f t="shared" si="110"/>
        <v>68</v>
      </c>
      <c r="O72" s="1">
        <f t="shared" si="111"/>
        <v>46.5</v>
      </c>
      <c r="P72" s="1">
        <f t="shared" si="112"/>
        <v>7</v>
      </c>
      <c r="Q72" s="1">
        <f t="shared" si="113"/>
        <v>16</v>
      </c>
      <c r="R72" s="1">
        <f t="shared" si="114"/>
        <v>0</v>
      </c>
      <c r="S72" s="2">
        <f t="shared" si="133"/>
        <v>172</v>
      </c>
      <c r="T72"/>
      <c r="U72" t="s">
        <v>21</v>
      </c>
      <c r="V72" s="18" t="s">
        <v>22</v>
      </c>
      <c r="W72" s="8" t="s">
        <v>39</v>
      </c>
      <c r="X72" s="11">
        <f t="shared" si="129"/>
        <v>0</v>
      </c>
      <c r="Y72" s="11">
        <f t="shared" si="115"/>
        <v>9.6428571428571423</v>
      </c>
      <c r="Z72" s="11">
        <f t="shared" si="116"/>
        <v>14</v>
      </c>
      <c r="AA72" s="11">
        <f t="shared" si="117"/>
        <v>14</v>
      </c>
      <c r="AB72" s="11">
        <v>12</v>
      </c>
      <c r="AC72" s="11">
        <f t="shared" si="119"/>
        <v>7</v>
      </c>
      <c r="AD72" s="11">
        <v>14</v>
      </c>
      <c r="AE72" s="7">
        <f t="shared" si="130"/>
        <v>0</v>
      </c>
      <c r="AF72" s="1">
        <f t="shared" si="131"/>
        <v>0</v>
      </c>
      <c r="AG72" s="1">
        <f t="shared" si="120"/>
        <v>34.5</v>
      </c>
      <c r="AH72" s="1">
        <f t="shared" si="121"/>
        <v>68</v>
      </c>
      <c r="AI72" s="1">
        <f t="shared" si="122"/>
        <v>46.5</v>
      </c>
      <c r="AJ72" s="1">
        <v>43</v>
      </c>
      <c r="AK72" s="1">
        <f t="shared" si="124"/>
        <v>16</v>
      </c>
      <c r="AL72" s="1">
        <v>16</v>
      </c>
      <c r="AM72" s="2">
        <f t="shared" si="134"/>
        <v>224</v>
      </c>
      <c r="AO72"/>
      <c r="AP72"/>
    </row>
    <row r="73" spans="1:44" s="15" customFormat="1" x14ac:dyDescent="0.25">
      <c r="A73" t="s">
        <v>23</v>
      </c>
      <c r="B73" s="18" t="s">
        <v>22</v>
      </c>
      <c r="C73" s="8" t="s">
        <v>39</v>
      </c>
      <c r="D73" s="11">
        <f t="shared" si="125"/>
        <v>0</v>
      </c>
      <c r="E73" s="11">
        <f t="shared" si="103"/>
        <v>9.6428571428571423</v>
      </c>
      <c r="F73" s="11">
        <f t="shared" si="104"/>
        <v>14</v>
      </c>
      <c r="G73" s="11">
        <f t="shared" si="105"/>
        <v>14</v>
      </c>
      <c r="H73" s="11">
        <f t="shared" si="106"/>
        <v>5</v>
      </c>
      <c r="I73" s="11">
        <f t="shared" si="107"/>
        <v>7</v>
      </c>
      <c r="J73" s="11">
        <f t="shared" si="108"/>
        <v>2</v>
      </c>
      <c r="K73" s="7">
        <f t="shared" si="126"/>
        <v>0</v>
      </c>
      <c r="L73" s="1">
        <f t="shared" si="127"/>
        <v>0</v>
      </c>
      <c r="M73" s="1">
        <f t="shared" si="109"/>
        <v>34.5</v>
      </c>
      <c r="N73" s="1">
        <f t="shared" si="110"/>
        <v>68</v>
      </c>
      <c r="O73" s="1">
        <f t="shared" si="111"/>
        <v>46.5</v>
      </c>
      <c r="P73" s="1">
        <f t="shared" si="112"/>
        <v>7</v>
      </c>
      <c r="Q73" s="1">
        <f t="shared" si="113"/>
        <v>16</v>
      </c>
      <c r="R73" s="1">
        <f t="shared" si="114"/>
        <v>0</v>
      </c>
      <c r="S73" s="2">
        <f t="shared" si="133"/>
        <v>172</v>
      </c>
      <c r="T73"/>
      <c r="U73" t="s">
        <v>23</v>
      </c>
      <c r="V73" s="18" t="s">
        <v>22</v>
      </c>
      <c r="W73" s="8" t="s">
        <v>39</v>
      </c>
      <c r="X73" s="11">
        <f t="shared" si="129"/>
        <v>0</v>
      </c>
      <c r="Y73" s="11">
        <f t="shared" si="115"/>
        <v>9.6428571428571423</v>
      </c>
      <c r="Z73" s="11">
        <f t="shared" si="116"/>
        <v>14</v>
      </c>
      <c r="AA73" s="11">
        <f t="shared" si="117"/>
        <v>14</v>
      </c>
      <c r="AB73" s="11">
        <v>12</v>
      </c>
      <c r="AC73" s="11">
        <f t="shared" si="119"/>
        <v>7</v>
      </c>
      <c r="AD73" s="11">
        <v>14</v>
      </c>
      <c r="AE73" s="7">
        <f t="shared" si="130"/>
        <v>0</v>
      </c>
      <c r="AF73" s="1">
        <f t="shared" si="131"/>
        <v>0</v>
      </c>
      <c r="AG73" s="1">
        <f t="shared" si="120"/>
        <v>34.5</v>
      </c>
      <c r="AH73" s="1">
        <f t="shared" si="121"/>
        <v>68</v>
      </c>
      <c r="AI73" s="1">
        <f t="shared" si="122"/>
        <v>46.5</v>
      </c>
      <c r="AJ73" s="1">
        <v>43</v>
      </c>
      <c r="AK73" s="1">
        <f t="shared" si="124"/>
        <v>16</v>
      </c>
      <c r="AL73" s="1">
        <v>16</v>
      </c>
      <c r="AM73" s="2">
        <f t="shared" si="134"/>
        <v>224</v>
      </c>
      <c r="AO73"/>
      <c r="AP73"/>
    </row>
    <row r="74" spans="1:44" s="15" customFormat="1" x14ac:dyDescent="0.25">
      <c r="A74" t="s">
        <v>24</v>
      </c>
      <c r="B74" s="18" t="s">
        <v>25</v>
      </c>
      <c r="C74" s="8" t="s">
        <v>39</v>
      </c>
      <c r="D74" s="11">
        <f t="shared" si="125"/>
        <v>0</v>
      </c>
      <c r="E74" s="11">
        <f t="shared" si="103"/>
        <v>2</v>
      </c>
      <c r="F74" s="11">
        <f t="shared" si="104"/>
        <v>13</v>
      </c>
      <c r="G74" s="11">
        <f t="shared" si="105"/>
        <v>10.8</v>
      </c>
      <c r="H74" s="11">
        <f t="shared" si="106"/>
        <v>5</v>
      </c>
      <c r="I74" s="11">
        <f t="shared" si="107"/>
        <v>13</v>
      </c>
      <c r="J74" s="11">
        <f t="shared" si="108"/>
        <v>2</v>
      </c>
      <c r="K74" s="7">
        <f t="shared" si="126"/>
        <v>0</v>
      </c>
      <c r="L74" s="1">
        <f t="shared" si="127"/>
        <v>0</v>
      </c>
      <c r="M74" s="1">
        <f t="shared" si="109"/>
        <v>0</v>
      </c>
      <c r="N74" s="1">
        <f t="shared" si="110"/>
        <v>58</v>
      </c>
      <c r="O74" s="1">
        <f t="shared" si="111"/>
        <v>26</v>
      </c>
      <c r="P74" s="1">
        <f t="shared" si="112"/>
        <v>7</v>
      </c>
      <c r="Q74" s="1">
        <f t="shared" si="113"/>
        <v>59</v>
      </c>
      <c r="R74" s="1">
        <f t="shared" si="114"/>
        <v>0</v>
      </c>
      <c r="S74" s="2">
        <f>SUM(L74:R74)</f>
        <v>150</v>
      </c>
      <c r="T74"/>
      <c r="U74" t="s">
        <v>24</v>
      </c>
      <c r="V74" s="18" t="s">
        <v>25</v>
      </c>
      <c r="W74" s="8" t="s">
        <v>39</v>
      </c>
      <c r="X74" s="11">
        <f t="shared" si="129"/>
        <v>0</v>
      </c>
      <c r="Y74" s="11">
        <f t="shared" si="115"/>
        <v>2</v>
      </c>
      <c r="Z74" s="11">
        <f t="shared" si="116"/>
        <v>13</v>
      </c>
      <c r="AA74" s="11">
        <f t="shared" si="117"/>
        <v>10.8</v>
      </c>
      <c r="AB74" s="11">
        <v>12</v>
      </c>
      <c r="AC74" s="11">
        <f t="shared" si="119"/>
        <v>13</v>
      </c>
      <c r="AD74" s="11">
        <v>14</v>
      </c>
      <c r="AE74" s="7">
        <f t="shared" si="130"/>
        <v>0</v>
      </c>
      <c r="AF74" s="1">
        <f t="shared" si="131"/>
        <v>0</v>
      </c>
      <c r="AG74" s="1">
        <f t="shared" si="120"/>
        <v>0</v>
      </c>
      <c r="AH74" s="1">
        <f t="shared" si="121"/>
        <v>58</v>
      </c>
      <c r="AI74" s="1">
        <f t="shared" si="122"/>
        <v>26</v>
      </c>
      <c r="AJ74" s="1">
        <v>43</v>
      </c>
      <c r="AK74" s="1">
        <f t="shared" si="124"/>
        <v>59</v>
      </c>
      <c r="AL74" s="1">
        <v>16</v>
      </c>
      <c r="AM74" s="2">
        <f>SUM(AF74:AL74)</f>
        <v>202</v>
      </c>
      <c r="AO74"/>
      <c r="AP74"/>
    </row>
    <row r="75" spans="1:44" s="15" customFormat="1" x14ac:dyDescent="0.25">
      <c r="A75" t="s">
        <v>26</v>
      </c>
      <c r="B75" s="18" t="s">
        <v>25</v>
      </c>
      <c r="C75" s="8" t="s">
        <v>39</v>
      </c>
      <c r="D75" s="11">
        <f t="shared" si="125"/>
        <v>0</v>
      </c>
      <c r="E75" s="11">
        <f t="shared" si="103"/>
        <v>2</v>
      </c>
      <c r="F75" s="11">
        <f t="shared" si="104"/>
        <v>13</v>
      </c>
      <c r="G75" s="11">
        <f t="shared" si="105"/>
        <v>10.8</v>
      </c>
      <c r="H75" s="11">
        <f t="shared" si="106"/>
        <v>5</v>
      </c>
      <c r="I75" s="11">
        <f t="shared" si="107"/>
        <v>13</v>
      </c>
      <c r="J75" s="11">
        <f t="shared" si="108"/>
        <v>2</v>
      </c>
      <c r="K75" s="7">
        <f t="shared" si="126"/>
        <v>0</v>
      </c>
      <c r="L75" s="1">
        <f t="shared" si="127"/>
        <v>0</v>
      </c>
      <c r="M75" s="1">
        <f t="shared" si="109"/>
        <v>0</v>
      </c>
      <c r="N75" s="1">
        <f t="shared" si="110"/>
        <v>58</v>
      </c>
      <c r="O75" s="1">
        <f t="shared" si="111"/>
        <v>26</v>
      </c>
      <c r="P75" s="1">
        <f t="shared" si="112"/>
        <v>7</v>
      </c>
      <c r="Q75" s="1">
        <f t="shared" si="113"/>
        <v>59</v>
      </c>
      <c r="R75" s="1">
        <f t="shared" si="114"/>
        <v>0</v>
      </c>
      <c r="S75" s="2">
        <f>SUM(L75:R75)</f>
        <v>150</v>
      </c>
      <c r="T75"/>
      <c r="U75" t="s">
        <v>26</v>
      </c>
      <c r="V75" s="18" t="s">
        <v>25</v>
      </c>
      <c r="W75" s="8" t="s">
        <v>39</v>
      </c>
      <c r="X75" s="11">
        <f t="shared" si="129"/>
        <v>0</v>
      </c>
      <c r="Y75" s="11">
        <f t="shared" si="115"/>
        <v>2</v>
      </c>
      <c r="Z75" s="11">
        <f t="shared" si="116"/>
        <v>13</v>
      </c>
      <c r="AA75" s="11">
        <f t="shared" si="117"/>
        <v>10.8</v>
      </c>
      <c r="AB75" s="11">
        <v>12</v>
      </c>
      <c r="AC75" s="11">
        <f t="shared" si="119"/>
        <v>13</v>
      </c>
      <c r="AD75" s="11">
        <v>14</v>
      </c>
      <c r="AE75" s="7">
        <f t="shared" si="130"/>
        <v>0</v>
      </c>
      <c r="AF75" s="1">
        <f t="shared" si="131"/>
        <v>0</v>
      </c>
      <c r="AG75" s="1">
        <f t="shared" si="120"/>
        <v>0</v>
      </c>
      <c r="AH75" s="1">
        <f t="shared" si="121"/>
        <v>58</v>
      </c>
      <c r="AI75" s="1">
        <f t="shared" si="122"/>
        <v>26</v>
      </c>
      <c r="AJ75" s="1">
        <v>43</v>
      </c>
      <c r="AK75" s="1">
        <f t="shared" si="124"/>
        <v>59</v>
      </c>
      <c r="AL75" s="1">
        <v>16</v>
      </c>
      <c r="AM75" s="2">
        <f>SUM(AF75:AL75)</f>
        <v>202</v>
      </c>
      <c r="AO75"/>
      <c r="AP75"/>
    </row>
  </sheetData>
  <mergeCells count="1">
    <mergeCell ref="V1:AD1"/>
  </mergeCells>
  <phoneticPr fontId="6" type="noConversion"/>
  <conditionalFormatting sqref="D3:J15">
    <cfRule type="colorScale" priority="227">
      <colorScale>
        <cfvo type="min"/>
        <cfvo type="max"/>
        <color rgb="FFFCFCFF"/>
        <color rgb="FF63BE7B"/>
      </colorScale>
    </cfRule>
  </conditionalFormatting>
  <conditionalFormatting sqref="D18:J30">
    <cfRule type="colorScale" priority="248">
      <colorScale>
        <cfvo type="min"/>
        <cfvo type="max"/>
        <color rgb="FFFFEF9C"/>
        <color rgb="FF63BE7B"/>
      </colorScale>
    </cfRule>
  </conditionalFormatting>
  <conditionalFormatting sqref="D33:J45">
    <cfRule type="colorScale" priority="242">
      <colorScale>
        <cfvo type="min"/>
        <cfvo type="max"/>
        <color rgb="FFFFEF9C"/>
        <color rgb="FF63BE7B"/>
      </colorScale>
    </cfRule>
  </conditionalFormatting>
  <conditionalFormatting sqref="D48:J60">
    <cfRule type="colorScale" priority="13">
      <colorScale>
        <cfvo type="min"/>
        <cfvo type="max"/>
        <color rgb="FFFFEF9C"/>
        <color rgb="FF63BE7B"/>
      </colorScale>
    </cfRule>
  </conditionalFormatting>
  <conditionalFormatting sqref="D63:J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K3:K15">
    <cfRule type="colorScale" priority="228">
      <colorScale>
        <cfvo type="min"/>
        <cfvo type="max"/>
        <color rgb="FFFCFCFF"/>
        <color rgb="FFF8696B"/>
      </colorScale>
    </cfRule>
  </conditionalFormatting>
  <conditionalFormatting sqref="K18:K30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{C0D4CDF2-3551-4337-AA20-F7E0355807DA}</x14:id>
        </ext>
      </extLst>
    </cfRule>
  </conditionalFormatting>
  <conditionalFormatting sqref="K33:K45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{697A74EE-0DBB-4A08-9A3C-DD35B64108EC}</x14:id>
        </ext>
      </extLst>
    </cfRule>
  </conditionalFormatting>
  <conditionalFormatting sqref="K48:K6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{000A443D-9532-400B-A220-E84A4A964584}</x14:id>
        </ext>
      </extLst>
    </cfRule>
  </conditionalFormatting>
  <conditionalFormatting sqref="K63:K7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{4768BEF0-FE08-431B-9853-29A106FDA586}</x14:id>
        </ext>
      </extLst>
    </cfRule>
  </conditionalFormatting>
  <conditionalFormatting sqref="L3:R15">
    <cfRule type="colorScale" priority="229">
      <colorScale>
        <cfvo type="min"/>
        <cfvo type="max"/>
        <color rgb="FFFCFCFF"/>
        <color rgb="FF63BE7B"/>
      </colorScale>
    </cfRule>
  </conditionalFormatting>
  <conditionalFormatting sqref="L18:R30">
    <cfRule type="colorScale" priority="250">
      <colorScale>
        <cfvo type="min"/>
        <cfvo type="max"/>
        <color rgb="FFFCFCFF"/>
        <color rgb="FF63BE7B"/>
      </colorScale>
    </cfRule>
  </conditionalFormatting>
  <conditionalFormatting sqref="L33:R45">
    <cfRule type="colorScale" priority="244">
      <colorScale>
        <cfvo type="min"/>
        <cfvo type="max"/>
        <color rgb="FFFCFCFF"/>
        <color rgb="FF63BE7B"/>
      </colorScale>
    </cfRule>
  </conditionalFormatting>
  <conditionalFormatting sqref="L48:R60">
    <cfRule type="colorScale" priority="15">
      <colorScale>
        <cfvo type="min"/>
        <cfvo type="max"/>
        <color rgb="FFFCFCFF"/>
        <color rgb="FF63BE7B"/>
      </colorScale>
    </cfRule>
  </conditionalFormatting>
  <conditionalFormatting sqref="L63:R75">
    <cfRule type="colorScale" priority="12">
      <colorScale>
        <cfvo type="min"/>
        <cfvo type="max"/>
        <color rgb="FFFCFCFF"/>
        <color rgb="FF63BE7B"/>
      </colorScale>
    </cfRule>
  </conditionalFormatting>
  <conditionalFormatting sqref="X18:AD30">
    <cfRule type="colorScale" priority="251">
      <colorScale>
        <cfvo type="min"/>
        <cfvo type="max"/>
        <color rgb="FFFFEF9C"/>
        <color rgb="FF63BE7B"/>
      </colorScale>
    </cfRule>
  </conditionalFormatting>
  <conditionalFormatting sqref="X33:AD45">
    <cfRule type="colorScale" priority="7">
      <colorScale>
        <cfvo type="min"/>
        <cfvo type="max"/>
        <color rgb="FFFFEF9C"/>
        <color rgb="FF63BE7B"/>
      </colorScale>
    </cfRule>
  </conditionalFormatting>
  <conditionalFormatting sqref="X48:AD60">
    <cfRule type="colorScale" priority="4">
      <colorScale>
        <cfvo type="min"/>
        <cfvo type="max"/>
        <color rgb="FFFFEF9C"/>
        <color rgb="FF63BE7B"/>
      </colorScale>
    </cfRule>
  </conditionalFormatting>
  <conditionalFormatting sqref="X63:AD75">
    <cfRule type="colorScale" priority="1">
      <colorScale>
        <cfvo type="min"/>
        <cfvo type="max"/>
        <color rgb="FFFFEF9C"/>
        <color rgb="FF63BE7B"/>
      </colorScale>
    </cfRule>
  </conditionalFormatting>
  <conditionalFormatting sqref="AE18:AE30">
    <cfRule type="dataBar" priority="2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{26342B0C-8BF5-4F70-9B05-520AB2738C0E}</x14:id>
        </ext>
      </extLst>
    </cfRule>
  </conditionalFormatting>
  <conditionalFormatting sqref="AE33:AE4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{9649565C-63A0-4946-A38F-735ECDA4AE42}</x14:id>
        </ext>
      </extLst>
    </cfRule>
  </conditionalFormatting>
  <conditionalFormatting sqref="AE48:AE6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{37CA4826-2A94-4D4C-9100-EABBE1E4F9A3}</x14:id>
        </ext>
      </extLst>
    </cfRule>
  </conditionalFormatting>
  <conditionalFormatting sqref="AE63:AE7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{F9C370AA-1820-4849-9FF3-2D52B65D5F8A}</x14:id>
        </ext>
      </extLst>
    </cfRule>
  </conditionalFormatting>
  <conditionalFormatting sqref="AF18:AL3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AF33:AL45">
    <cfRule type="colorScale" priority="9">
      <colorScale>
        <cfvo type="min"/>
        <cfvo type="max"/>
        <color rgb="FFFCFCFF"/>
        <color rgb="FF63BE7B"/>
      </colorScale>
    </cfRule>
  </conditionalFormatting>
  <conditionalFormatting sqref="AF48:AL60">
    <cfRule type="colorScale" priority="6">
      <colorScale>
        <cfvo type="min"/>
        <cfvo type="max"/>
        <color rgb="FFFCFCFF"/>
        <color rgb="FF63BE7B"/>
      </colorScale>
    </cfRule>
  </conditionalFormatting>
  <conditionalFormatting sqref="AF63:AL7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D4CDF2-3551-4337-AA20-F7E035580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K18:K30</xm:sqref>
        </x14:conditionalFormatting>
        <x14:conditionalFormatting xmlns:xm="http://schemas.microsoft.com/office/excel/2006/main">
          <x14:cfRule type="dataBar" id="{697A74EE-0DBB-4A08-9A3C-DD35B6410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K33:K45</xm:sqref>
        </x14:conditionalFormatting>
        <x14:conditionalFormatting xmlns:xm="http://schemas.microsoft.com/office/excel/2006/main">
          <x14:cfRule type="dataBar" id="{000A443D-9532-400B-A220-E84A4A964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K48:K60</xm:sqref>
        </x14:conditionalFormatting>
        <x14:conditionalFormatting xmlns:xm="http://schemas.microsoft.com/office/excel/2006/main">
          <x14:cfRule type="dataBar" id="{4768BEF0-FE08-431B-9853-29A106FDA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K63:K75</xm:sqref>
        </x14:conditionalFormatting>
        <x14:conditionalFormatting xmlns:xm="http://schemas.microsoft.com/office/excel/2006/main">
          <x14:cfRule type="dataBar" id="{26342B0C-8BF5-4F70-9B05-520AB2738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AE18:AE30</xm:sqref>
        </x14:conditionalFormatting>
        <x14:conditionalFormatting xmlns:xm="http://schemas.microsoft.com/office/excel/2006/main">
          <x14:cfRule type="dataBar" id="{9649565C-63A0-4946-A38F-735ECDA4A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AE33:AE45</xm:sqref>
        </x14:conditionalFormatting>
        <x14:conditionalFormatting xmlns:xm="http://schemas.microsoft.com/office/excel/2006/main">
          <x14:cfRule type="dataBar" id="{37CA4826-2A94-4D4C-9100-EABBE1E4F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AE48:AE60</xm:sqref>
        </x14:conditionalFormatting>
        <x14:conditionalFormatting xmlns:xm="http://schemas.microsoft.com/office/excel/2006/main">
          <x14:cfRule type="dataBar" id="{F9C370AA-1820-4849-9FF3-2D52B6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AE63:AE75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77AE-62FF-49EB-AEE6-E7710D7FAF19}">
  <sheetPr>
    <tabColor theme="9" tint="-0.249977111117893"/>
  </sheetPr>
  <dimension ref="A1:AP90"/>
  <sheetViews>
    <sheetView zoomScale="110" zoomScaleNormal="110" workbookViewId="0">
      <selection activeCell="K12" sqref="K12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SUM(K3:K18)</f>
        <v>341463.85</v>
      </c>
      <c r="L1" s="1"/>
      <c r="M1" s="1"/>
      <c r="N1" s="1"/>
      <c r="O1" s="1"/>
      <c r="P1" s="1"/>
      <c r="Q1" s="1"/>
      <c r="R1" s="1"/>
      <c r="S1" s="1"/>
      <c r="V1" s="23" t="s">
        <v>122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/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14</v>
      </c>
      <c r="H4" s="10">
        <v>12</v>
      </c>
      <c r="I4" s="9">
        <v>2</v>
      </c>
      <c r="J4" s="10">
        <v>14</v>
      </c>
      <c r="K4" s="7">
        <f>(26960+5805+515)*1.04</f>
        <v>34611.200000000004</v>
      </c>
      <c r="L4" s="1">
        <v>0</v>
      </c>
      <c r="M4" s="1">
        <v>95</v>
      </c>
      <c r="N4" s="1">
        <v>0</v>
      </c>
      <c r="O4" s="1">
        <v>46.5</v>
      </c>
      <c r="P4" s="1">
        <v>43</v>
      </c>
      <c r="Q4" s="1">
        <v>0</v>
      </c>
      <c r="R4" s="1">
        <v>16</v>
      </c>
      <c r="S4" s="20">
        <f t="shared" ref="S4:S16" si="0">SUM(L4:R4)</f>
        <v>200.5</v>
      </c>
      <c r="T4" s="17">
        <f t="shared" ref="T4:T18" si="1">S4/16</f>
        <v>12.53125</v>
      </c>
      <c r="AF4" s="1"/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8" t="s">
        <v>46</v>
      </c>
      <c r="C5" s="8" t="s">
        <v>41</v>
      </c>
      <c r="D5" s="10">
        <v>0</v>
      </c>
      <c r="E5" s="9">
        <v>15</v>
      </c>
      <c r="F5" s="10">
        <v>12</v>
      </c>
      <c r="G5" s="9">
        <v>2</v>
      </c>
      <c r="H5" s="10">
        <v>12</v>
      </c>
      <c r="I5" s="9">
        <v>2</v>
      </c>
      <c r="J5" s="10">
        <v>14</v>
      </c>
      <c r="K5" s="7">
        <f>(26960+4335+515)*1.04</f>
        <v>33082.400000000001</v>
      </c>
      <c r="L5" s="1">
        <v>0</v>
      </c>
      <c r="M5" s="1">
        <v>95</v>
      </c>
      <c r="N5" s="1">
        <v>48</v>
      </c>
      <c r="O5" s="1">
        <v>0</v>
      </c>
      <c r="P5" s="1">
        <v>43</v>
      </c>
      <c r="Q5" s="1">
        <v>0</v>
      </c>
      <c r="R5" s="1">
        <v>16</v>
      </c>
      <c r="S5" s="20">
        <f t="shared" si="0"/>
        <v>202</v>
      </c>
      <c r="T5" s="17">
        <f t="shared" si="1"/>
        <v>12.625</v>
      </c>
      <c r="AF5" s="1"/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8" t="s">
        <v>46</v>
      </c>
      <c r="C6" s="8" t="s">
        <v>41</v>
      </c>
      <c r="D6" s="10">
        <v>0</v>
      </c>
      <c r="E6" s="9">
        <v>15</v>
      </c>
      <c r="F6" s="10">
        <v>12</v>
      </c>
      <c r="G6" s="9">
        <v>2</v>
      </c>
      <c r="H6" s="10">
        <v>12</v>
      </c>
      <c r="I6" s="9">
        <v>2</v>
      </c>
      <c r="J6" s="10">
        <v>14</v>
      </c>
      <c r="K6" s="7">
        <f>(26960+4335+515)*1.04</f>
        <v>33082.400000000001</v>
      </c>
      <c r="L6" s="1">
        <v>0</v>
      </c>
      <c r="M6" s="1">
        <v>95</v>
      </c>
      <c r="N6" s="1">
        <v>48</v>
      </c>
      <c r="O6" s="1">
        <v>0</v>
      </c>
      <c r="P6" s="1">
        <v>43</v>
      </c>
      <c r="Q6" s="1">
        <v>0</v>
      </c>
      <c r="R6" s="1">
        <v>16</v>
      </c>
      <c r="S6" s="20">
        <f t="shared" si="0"/>
        <v>202</v>
      </c>
      <c r="T6" s="17">
        <f t="shared" si="1"/>
        <v>12.625</v>
      </c>
      <c r="AF6" s="1"/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8" t="s">
        <v>37</v>
      </c>
      <c r="C7" s="8" t="s">
        <v>41</v>
      </c>
      <c r="D7" s="10">
        <v>0</v>
      </c>
      <c r="E7" s="9">
        <v>15</v>
      </c>
      <c r="F7" s="10">
        <v>2</v>
      </c>
      <c r="G7" s="9">
        <v>14</v>
      </c>
      <c r="H7" s="10">
        <v>12</v>
      </c>
      <c r="I7" s="9">
        <v>2</v>
      </c>
      <c r="J7" s="10">
        <v>14</v>
      </c>
      <c r="K7" s="7">
        <f>(26960+5805+515)*1.04</f>
        <v>34611.200000000004</v>
      </c>
      <c r="L7" s="1">
        <v>0</v>
      </c>
      <c r="M7" s="1">
        <v>95</v>
      </c>
      <c r="N7" s="1">
        <v>0</v>
      </c>
      <c r="O7" s="1">
        <v>46.5</v>
      </c>
      <c r="P7" s="1">
        <v>43</v>
      </c>
      <c r="Q7" s="1">
        <v>0</v>
      </c>
      <c r="R7" s="1">
        <v>16</v>
      </c>
      <c r="S7" s="20">
        <f t="shared" si="0"/>
        <v>200.5</v>
      </c>
      <c r="T7" s="17">
        <f t="shared" si="1"/>
        <v>12.53125</v>
      </c>
      <c r="AF7" s="1"/>
      <c r="AG7" s="1"/>
      <c r="AH7" s="1"/>
      <c r="AI7" s="1"/>
      <c r="AJ7" s="1"/>
      <c r="AK7" s="1"/>
      <c r="AL7" s="1"/>
    </row>
    <row r="8" spans="1:42" x14ac:dyDescent="0.25">
      <c r="A8" t="s">
        <v>18</v>
      </c>
      <c r="B8" s="18" t="s">
        <v>22</v>
      </c>
      <c r="C8" s="8" t="s">
        <v>39</v>
      </c>
      <c r="D8" s="10">
        <v>0</v>
      </c>
      <c r="E8" s="9">
        <v>10</v>
      </c>
      <c r="F8" s="10">
        <v>13</v>
      </c>
      <c r="G8" s="9">
        <v>15</v>
      </c>
      <c r="H8" s="10">
        <v>10</v>
      </c>
      <c r="I8" s="9">
        <v>7</v>
      </c>
      <c r="J8" s="10">
        <v>14</v>
      </c>
      <c r="K8" s="7">
        <f>(18090+7245+1165+245)*1.04</f>
        <v>27814.799999999999</v>
      </c>
      <c r="L8" s="1">
        <v>0</v>
      </c>
      <c r="M8" s="1">
        <v>37</v>
      </c>
      <c r="N8" s="1">
        <v>58</v>
      </c>
      <c r="O8" s="1">
        <v>55.5</v>
      </c>
      <c r="P8" s="1">
        <v>29</v>
      </c>
      <c r="Q8" s="1">
        <v>16</v>
      </c>
      <c r="R8" s="1">
        <v>16</v>
      </c>
      <c r="S8" s="20">
        <f t="shared" si="0"/>
        <v>211.5</v>
      </c>
      <c r="T8" s="17">
        <f t="shared" si="1"/>
        <v>13.21875</v>
      </c>
      <c r="AF8" s="1"/>
      <c r="AG8" s="1"/>
      <c r="AH8" s="1"/>
      <c r="AI8" s="1"/>
      <c r="AJ8" s="1"/>
      <c r="AK8" s="1"/>
      <c r="AL8" s="1"/>
    </row>
    <row r="9" spans="1:42" x14ac:dyDescent="0.25">
      <c r="A9" t="s">
        <v>19</v>
      </c>
      <c r="B9" s="18" t="s">
        <v>47</v>
      </c>
      <c r="C9" s="8" t="s">
        <v>39</v>
      </c>
      <c r="D9" s="10">
        <v>0</v>
      </c>
      <c r="E9" s="9">
        <v>12</v>
      </c>
      <c r="F9" s="10">
        <v>14</v>
      </c>
      <c r="G9" s="9">
        <v>2</v>
      </c>
      <c r="H9" s="10">
        <v>12</v>
      </c>
      <c r="I9" s="9">
        <v>7</v>
      </c>
      <c r="J9" s="10">
        <v>19</v>
      </c>
      <c r="K9" s="7">
        <f>(22460+4615+515+245)*1.065</f>
        <v>29644.274999999998</v>
      </c>
      <c r="L9" s="1">
        <v>0</v>
      </c>
      <c r="M9" s="1">
        <v>56</v>
      </c>
      <c r="N9" s="1">
        <v>68</v>
      </c>
      <c r="O9" s="1">
        <v>0</v>
      </c>
      <c r="P9" s="1">
        <v>43</v>
      </c>
      <c r="Q9" s="1">
        <v>16</v>
      </c>
      <c r="R9" s="1">
        <v>33</v>
      </c>
      <c r="S9" s="20">
        <f t="shared" si="0"/>
        <v>216</v>
      </c>
      <c r="T9" s="17">
        <f t="shared" si="1"/>
        <v>13.5</v>
      </c>
      <c r="AF9" s="1"/>
      <c r="AG9" s="1"/>
      <c r="AH9" s="1"/>
      <c r="AI9" s="1"/>
      <c r="AJ9" s="1"/>
      <c r="AK9" s="1"/>
      <c r="AL9" s="1"/>
      <c r="AO9" s="17"/>
      <c r="AP9" s="17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12</v>
      </c>
      <c r="F10" s="10">
        <v>14</v>
      </c>
      <c r="G10" s="9">
        <v>2</v>
      </c>
      <c r="H10" s="10">
        <v>12</v>
      </c>
      <c r="I10" s="9">
        <v>7</v>
      </c>
      <c r="J10" s="10">
        <v>19</v>
      </c>
      <c r="K10" s="7">
        <f>K9</f>
        <v>29644.274999999998</v>
      </c>
      <c r="L10" s="1">
        <v>0</v>
      </c>
      <c r="M10" s="1">
        <f>M9</f>
        <v>56</v>
      </c>
      <c r="N10" s="1">
        <v>68</v>
      </c>
      <c r="O10" s="1">
        <f t="shared" ref="O10:Q10" si="2">O9</f>
        <v>0</v>
      </c>
      <c r="P10" s="1">
        <f t="shared" si="2"/>
        <v>43</v>
      </c>
      <c r="Q10" s="1">
        <f t="shared" si="2"/>
        <v>16</v>
      </c>
      <c r="R10" s="1">
        <v>33</v>
      </c>
      <c r="S10" s="20">
        <f t="shared" si="0"/>
        <v>216</v>
      </c>
      <c r="T10" s="17">
        <f t="shared" si="1"/>
        <v>13.5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8" t="s">
        <v>22</v>
      </c>
      <c r="C11" s="8" t="s">
        <v>39</v>
      </c>
      <c r="D11" s="10">
        <v>0</v>
      </c>
      <c r="E11" s="9">
        <v>10</v>
      </c>
      <c r="F11" s="10">
        <v>13</v>
      </c>
      <c r="G11" s="9">
        <v>15</v>
      </c>
      <c r="H11" s="10">
        <v>10</v>
      </c>
      <c r="I11" s="9">
        <v>7</v>
      </c>
      <c r="J11" s="10">
        <v>14</v>
      </c>
      <c r="K11" s="7">
        <f>K8</f>
        <v>27814.799999999999</v>
      </c>
      <c r="L11" s="1">
        <v>0</v>
      </c>
      <c r="M11" s="1">
        <f>M8</f>
        <v>37</v>
      </c>
      <c r="N11" s="1">
        <f t="shared" ref="N11:R11" si="3">N8</f>
        <v>58</v>
      </c>
      <c r="O11" s="1">
        <f t="shared" si="3"/>
        <v>55.5</v>
      </c>
      <c r="P11" s="1">
        <f t="shared" si="3"/>
        <v>29</v>
      </c>
      <c r="Q11" s="1">
        <f t="shared" si="3"/>
        <v>16</v>
      </c>
      <c r="R11" s="1">
        <f t="shared" si="3"/>
        <v>16</v>
      </c>
      <c r="S11" s="20">
        <f t="shared" si="0"/>
        <v>211.5</v>
      </c>
      <c r="T11" s="17">
        <f t="shared" si="1"/>
        <v>13.21875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8" t="s">
        <v>25</v>
      </c>
      <c r="C12" s="8" t="s">
        <v>39</v>
      </c>
      <c r="D12" s="10">
        <v>0</v>
      </c>
      <c r="E12" s="9">
        <v>2</v>
      </c>
      <c r="F12" s="10">
        <v>12</v>
      </c>
      <c r="G12" s="9">
        <v>10</v>
      </c>
      <c r="H12" s="10">
        <v>14</v>
      </c>
      <c r="I12" s="9">
        <v>13</v>
      </c>
      <c r="J12" s="10">
        <v>14</v>
      </c>
      <c r="K12" s="7">
        <f>(14290+4335+785+6465)*1.04</f>
        <v>26910</v>
      </c>
      <c r="L12" s="1">
        <v>0</v>
      </c>
      <c r="M12" s="1">
        <v>0</v>
      </c>
      <c r="N12" s="1">
        <v>48</v>
      </c>
      <c r="O12" s="1">
        <v>22.5</v>
      </c>
      <c r="P12" s="1">
        <v>62</v>
      </c>
      <c r="Q12" s="1">
        <v>59</v>
      </c>
      <c r="R12" s="1">
        <v>16</v>
      </c>
      <c r="S12" s="20">
        <f t="shared" si="0"/>
        <v>207.5</v>
      </c>
      <c r="T12" s="17">
        <f t="shared" si="1"/>
        <v>12.96875</v>
      </c>
    </row>
    <row r="13" spans="1:42" x14ac:dyDescent="0.25">
      <c r="A13" t="s">
        <v>23</v>
      </c>
      <c r="B13" s="18" t="s">
        <v>25</v>
      </c>
      <c r="C13" s="8" t="s">
        <v>39</v>
      </c>
      <c r="D13" s="10">
        <v>0</v>
      </c>
      <c r="E13" s="9">
        <v>2</v>
      </c>
      <c r="F13" s="10">
        <v>12</v>
      </c>
      <c r="G13" s="9">
        <v>10</v>
      </c>
      <c r="H13" s="10">
        <v>14</v>
      </c>
      <c r="I13" s="9">
        <v>13</v>
      </c>
      <c r="J13" s="10">
        <v>14</v>
      </c>
      <c r="K13" s="7">
        <f>K12</f>
        <v>26910</v>
      </c>
      <c r="L13" s="1">
        <v>0</v>
      </c>
      <c r="M13" s="1">
        <v>0</v>
      </c>
      <c r="N13" s="1">
        <v>48</v>
      </c>
      <c r="O13" s="1">
        <v>22.5</v>
      </c>
      <c r="P13" s="1">
        <v>62</v>
      </c>
      <c r="Q13" s="1">
        <v>59</v>
      </c>
      <c r="R13" s="1">
        <v>16</v>
      </c>
      <c r="S13" s="20">
        <f t="shared" si="0"/>
        <v>207.5</v>
      </c>
      <c r="T13" s="17">
        <f t="shared" si="1"/>
        <v>12.96875</v>
      </c>
    </row>
    <row r="14" spans="1:42" x14ac:dyDescent="0.25">
      <c r="A14" t="s">
        <v>24</v>
      </c>
      <c r="B14" s="18"/>
      <c r="C14" s="8"/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0">
        <f t="shared" ref="S14:S15" si="4">SUM(L14:R14)</f>
        <v>0</v>
      </c>
      <c r="T14" s="17">
        <f t="shared" si="1"/>
        <v>0</v>
      </c>
    </row>
    <row r="15" spans="1:42" x14ac:dyDescent="0.25">
      <c r="A15" t="s">
        <v>26</v>
      </c>
      <c r="B15" s="18"/>
      <c r="C15" s="8"/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0">
        <f t="shared" si="4"/>
        <v>0</v>
      </c>
      <c r="T15" s="17">
        <f t="shared" si="1"/>
        <v>0</v>
      </c>
    </row>
    <row r="16" spans="1:42" x14ac:dyDescent="0.25">
      <c r="A16" t="s">
        <v>27</v>
      </c>
      <c r="B16" s="18"/>
      <c r="C16" s="8"/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0">
        <f t="shared" si="0"/>
        <v>0</v>
      </c>
      <c r="T16" s="17">
        <f t="shared" si="1"/>
        <v>0</v>
      </c>
    </row>
    <row r="17" spans="1:42" x14ac:dyDescent="0.25">
      <c r="A17" t="s">
        <v>28</v>
      </c>
      <c r="B17" s="18"/>
      <c r="C17" s="8"/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0">
        <f t="shared" ref="S17:S18" si="5">SUM(L17:R17)</f>
        <v>0</v>
      </c>
      <c r="T17" s="17">
        <f t="shared" si="1"/>
        <v>0</v>
      </c>
      <c r="U17" s="17"/>
    </row>
    <row r="18" spans="1:42" x14ac:dyDescent="0.25">
      <c r="A18" t="s">
        <v>38</v>
      </c>
      <c r="B18" s="18"/>
      <c r="C18" s="8"/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0">
        <f t="shared" si="5"/>
        <v>0</v>
      </c>
      <c r="T18" s="17">
        <f t="shared" si="1"/>
        <v>0</v>
      </c>
    </row>
    <row r="19" spans="1:42" x14ac:dyDescent="0.25">
      <c r="K19" s="14">
        <f>SUM(K21:K35)</f>
        <v>0</v>
      </c>
      <c r="AE19" s="14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3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2">
        <f>SUM(AF21:AL21)</f>
        <v>0</v>
      </c>
    </row>
    <row r="22" spans="1:42" x14ac:dyDescent="0.25">
      <c r="A22" t="s">
        <v>14</v>
      </c>
      <c r="B22" s="13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">
        <v>5.5</v>
      </c>
      <c r="P22" s="1">
        <v>23</v>
      </c>
      <c r="Q22" s="1">
        <v>0</v>
      </c>
      <c r="R22" s="1">
        <v>0</v>
      </c>
      <c r="S22" s="2">
        <f t="shared" ref="S22:S31" si="6">SUM(L22:R22)</f>
        <v>38.5</v>
      </c>
      <c r="U22" t="s">
        <v>14</v>
      </c>
      <c r="V22" s="4"/>
      <c r="W22" s="8"/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">
        <v>33</v>
      </c>
      <c r="AJ22" s="1">
        <v>23</v>
      </c>
      <c r="AK22" s="1">
        <v>0</v>
      </c>
      <c r="AL22" s="1">
        <v>0</v>
      </c>
      <c r="AM22" s="2">
        <f t="shared" ref="AM22" si="7">SUM(AF22:AL22)</f>
        <v>66</v>
      </c>
    </row>
    <row r="23" spans="1:42" x14ac:dyDescent="0.25">
      <c r="A23" t="s">
        <v>15</v>
      </c>
      <c r="B23" s="13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f>SUM(AF23:AL23)</f>
        <v>0</v>
      </c>
    </row>
    <row r="24" spans="1:42" x14ac:dyDescent="0.25">
      <c r="A24" t="s">
        <v>16</v>
      </c>
      <c r="B24" s="13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2">
        <f>SUM(AF24:AL24)</f>
        <v>0</v>
      </c>
    </row>
    <row r="25" spans="1:42" x14ac:dyDescent="0.25">
      <c r="A25" t="s">
        <v>17</v>
      </c>
      <c r="B25" s="13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6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2">
        <f t="shared" ref="AM25:AM31" si="8">SUM(AF25:AL25)</f>
        <v>0</v>
      </c>
    </row>
    <row r="26" spans="1:42" x14ac:dyDescent="0.25">
      <c r="A26" t="s">
        <v>18</v>
      </c>
      <c r="B26" s="13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6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f t="shared" si="8"/>
        <v>0</v>
      </c>
      <c r="AP26" s="16"/>
    </row>
    <row r="27" spans="1:42" x14ac:dyDescent="0.25">
      <c r="A27" t="s">
        <v>19</v>
      </c>
      <c r="B27" s="13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6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2">
        <f t="shared" si="8"/>
        <v>0</v>
      </c>
    </row>
    <row r="28" spans="1:42" x14ac:dyDescent="0.25">
      <c r="A28" t="s">
        <v>20</v>
      </c>
      <c r="B28" s="13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6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2">
        <f t="shared" si="8"/>
        <v>0</v>
      </c>
    </row>
    <row r="29" spans="1:42" x14ac:dyDescent="0.25">
      <c r="A29" t="s">
        <v>21</v>
      </c>
      <c r="B29" s="13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6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f t="shared" si="8"/>
        <v>0</v>
      </c>
    </row>
    <row r="30" spans="1:42" x14ac:dyDescent="0.25">
      <c r="A30" t="s">
        <v>21</v>
      </c>
      <c r="B30" s="13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6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2">
        <f t="shared" si="8"/>
        <v>0</v>
      </c>
    </row>
    <row r="31" spans="1:42" x14ac:dyDescent="0.25">
      <c r="A31" t="s">
        <v>23</v>
      </c>
      <c r="B31" s="13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5.5</v>
      </c>
      <c r="P31" s="1">
        <v>23</v>
      </c>
      <c r="Q31" s="1">
        <v>16</v>
      </c>
      <c r="R31" s="1">
        <v>0</v>
      </c>
      <c r="S31" s="2">
        <f t="shared" si="6"/>
        <v>44.5</v>
      </c>
      <c r="U31" t="s">
        <v>23</v>
      </c>
      <c r="V31" s="4"/>
      <c r="W31" s="8"/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">
        <v>33</v>
      </c>
      <c r="AJ31" s="1">
        <v>23</v>
      </c>
      <c r="AK31" s="1">
        <v>16</v>
      </c>
      <c r="AL31" s="1">
        <v>0</v>
      </c>
      <c r="AM31" s="2">
        <f t="shared" si="8"/>
        <v>72</v>
      </c>
    </row>
    <row r="32" spans="1:42" x14ac:dyDescent="0.25">
      <c r="A32" t="s">
        <v>24</v>
      </c>
      <c r="B32" s="13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5.5</v>
      </c>
      <c r="P32" s="1">
        <v>23</v>
      </c>
      <c r="Q32" s="1">
        <v>16</v>
      </c>
      <c r="R32" s="1">
        <v>0</v>
      </c>
      <c r="S32" s="2">
        <f>SUM(L32:R32)</f>
        <v>44.5</v>
      </c>
      <c r="U32" t="s">
        <v>24</v>
      </c>
      <c r="V32" s="4"/>
      <c r="W32" s="8"/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">
        <v>33</v>
      </c>
      <c r="AJ32" s="1">
        <v>23</v>
      </c>
      <c r="AK32" s="1">
        <v>16</v>
      </c>
      <c r="AL32" s="1">
        <v>0</v>
      </c>
      <c r="AM32" s="2">
        <f>SUM(AF32:AL32)</f>
        <v>72</v>
      </c>
    </row>
    <row r="33" spans="1:42" x14ac:dyDescent="0.25">
      <c r="A33" t="s">
        <v>26</v>
      </c>
      <c r="B33" s="13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5.5</v>
      </c>
      <c r="P33" s="1">
        <v>23</v>
      </c>
      <c r="Q33" s="1">
        <v>16</v>
      </c>
      <c r="R33" s="1">
        <v>0</v>
      </c>
      <c r="S33" s="2">
        <f>SUM(L33:R33)</f>
        <v>44.5</v>
      </c>
      <c r="U33" t="s">
        <v>26</v>
      </c>
      <c r="V33" s="4"/>
      <c r="W33" s="8"/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">
        <v>33</v>
      </c>
      <c r="AJ33" s="1">
        <v>23</v>
      </c>
      <c r="AK33" s="1">
        <v>16</v>
      </c>
      <c r="AL33" s="1">
        <v>0</v>
      </c>
      <c r="AM33" s="2">
        <f>SUM(AF33:AL33)</f>
        <v>72</v>
      </c>
    </row>
    <row r="34" spans="1:42" x14ac:dyDescent="0.25">
      <c r="A34" t="s">
        <v>27</v>
      </c>
      <c r="B34" s="13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ref="S34:S36" si="9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f t="shared" ref="AM34:AM36" si="10">SUM(AF34:AL34)</f>
        <v>0</v>
      </c>
    </row>
    <row r="35" spans="1:42" x14ac:dyDescent="0.25">
      <c r="A35" t="s">
        <v>28</v>
      </c>
      <c r="B35" s="13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9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2">
        <f t="shared" si="10"/>
        <v>0</v>
      </c>
    </row>
    <row r="36" spans="1:42" x14ac:dyDescent="0.25">
      <c r="A36" t="s">
        <v>38</v>
      </c>
      <c r="B36" s="13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9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f t="shared" si="10"/>
        <v>0</v>
      </c>
    </row>
    <row r="37" spans="1:42" x14ac:dyDescent="0.25">
      <c r="K37" s="14">
        <f>SUM(K39:K53)</f>
        <v>34985</v>
      </c>
      <c r="AE37" s="14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3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2">
        <f>SUM(AF39:AL39)</f>
        <v>0</v>
      </c>
    </row>
    <row r="40" spans="1:42" x14ac:dyDescent="0.25">
      <c r="A40" t="s">
        <v>14</v>
      </c>
      <c r="B40" s="13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">
        <v>33</v>
      </c>
      <c r="P40" s="1">
        <v>23</v>
      </c>
      <c r="Q40" s="1">
        <v>0</v>
      </c>
      <c r="R40" s="1">
        <v>0</v>
      </c>
      <c r="S40" s="2">
        <f t="shared" ref="S40" si="11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">
        <v>33</v>
      </c>
      <c r="AJ40" s="1">
        <v>23</v>
      </c>
      <c r="AK40" s="1">
        <v>0</v>
      </c>
      <c r="AL40" s="1">
        <v>0</v>
      </c>
      <c r="AM40" s="2">
        <f t="shared" ref="AM40" si="12">SUM(AF40:AL40)</f>
        <v>92</v>
      </c>
    </row>
    <row r="41" spans="1:42" x14ac:dyDescent="0.25">
      <c r="A41" t="s">
        <v>15</v>
      </c>
      <c r="B41" s="13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">
        <v>5.5</v>
      </c>
      <c r="P41" s="1">
        <v>23</v>
      </c>
      <c r="Q41" s="1">
        <v>0</v>
      </c>
      <c r="R41" s="1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3">7010+195+125</f>
        <v>7330</v>
      </c>
      <c r="AF41" s="1">
        <v>0</v>
      </c>
      <c r="AG41" s="1">
        <v>56</v>
      </c>
      <c r="AH41" s="1">
        <v>0</v>
      </c>
      <c r="AI41" s="1">
        <v>5.5</v>
      </c>
      <c r="AJ41" s="1">
        <v>23</v>
      </c>
      <c r="AK41" s="1">
        <v>0</v>
      </c>
      <c r="AL41" s="1">
        <v>0</v>
      </c>
      <c r="AM41" s="2">
        <f>SUM(AF41:AL41)</f>
        <v>84.5</v>
      </c>
    </row>
    <row r="42" spans="1:42" x14ac:dyDescent="0.25">
      <c r="A42" t="s">
        <v>16</v>
      </c>
      <c r="B42" s="13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">
        <v>5.5</v>
      </c>
      <c r="P42" s="1">
        <v>23</v>
      </c>
      <c r="Q42" s="1">
        <v>0</v>
      </c>
      <c r="R42" s="1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3"/>
        <v>7330</v>
      </c>
      <c r="AF42" s="1">
        <v>0</v>
      </c>
      <c r="AG42" s="1">
        <v>56</v>
      </c>
      <c r="AH42" s="1">
        <v>0</v>
      </c>
      <c r="AI42" s="1">
        <v>5.5</v>
      </c>
      <c r="AJ42" s="1">
        <v>23</v>
      </c>
      <c r="AK42" s="1">
        <v>0</v>
      </c>
      <c r="AL42" s="1">
        <v>0</v>
      </c>
      <c r="AM42" s="2">
        <f>SUM(AF42:AL42)</f>
        <v>84.5</v>
      </c>
    </row>
    <row r="43" spans="1:42" x14ac:dyDescent="0.25">
      <c r="A43" t="s">
        <v>17</v>
      </c>
      <c r="B43" s="13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">
        <v>0</v>
      </c>
      <c r="P43" s="1">
        <v>23</v>
      </c>
      <c r="Q43" s="1">
        <v>0</v>
      </c>
      <c r="R43" s="1">
        <v>0</v>
      </c>
      <c r="S43" s="2">
        <f t="shared" ref="S43:S49" si="14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3"/>
        <v>7330</v>
      </c>
      <c r="AF43" s="1">
        <v>0</v>
      </c>
      <c r="AG43" s="1">
        <v>56</v>
      </c>
      <c r="AH43" s="1">
        <v>9</v>
      </c>
      <c r="AI43" s="1">
        <v>0</v>
      </c>
      <c r="AJ43" s="1">
        <v>23</v>
      </c>
      <c r="AK43" s="1">
        <v>0</v>
      </c>
      <c r="AL43" s="1">
        <v>0</v>
      </c>
      <c r="AM43" s="2">
        <f t="shared" ref="AM43:AM49" si="15">SUM(AF43:AL43)</f>
        <v>88</v>
      </c>
      <c r="AP43" s="16"/>
    </row>
    <row r="44" spans="1:42" x14ac:dyDescent="0.25">
      <c r="A44" t="s">
        <v>18</v>
      </c>
      <c r="B44" s="13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">
        <v>0</v>
      </c>
      <c r="P44" s="1">
        <v>23</v>
      </c>
      <c r="Q44" s="1">
        <v>0</v>
      </c>
      <c r="R44" s="1">
        <v>0</v>
      </c>
      <c r="S44" s="2">
        <f t="shared" si="14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3"/>
        <v>7330</v>
      </c>
      <c r="AF44" s="1">
        <v>0</v>
      </c>
      <c r="AG44" s="1">
        <v>56</v>
      </c>
      <c r="AH44" s="1">
        <v>9</v>
      </c>
      <c r="AI44" s="1">
        <v>0</v>
      </c>
      <c r="AJ44" s="1">
        <v>23</v>
      </c>
      <c r="AK44" s="1">
        <v>0</v>
      </c>
      <c r="AL44" s="1">
        <v>0</v>
      </c>
      <c r="AM44" s="2">
        <f t="shared" si="15"/>
        <v>88</v>
      </c>
    </row>
    <row r="45" spans="1:42" x14ac:dyDescent="0.25">
      <c r="A45" t="s">
        <v>19</v>
      </c>
      <c r="B45" s="13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">
        <v>0</v>
      </c>
      <c r="P45" s="1">
        <v>23</v>
      </c>
      <c r="Q45" s="1">
        <v>0</v>
      </c>
      <c r="R45" s="1">
        <v>0</v>
      </c>
      <c r="S45" s="2">
        <f t="shared" si="14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3"/>
        <v>7330</v>
      </c>
      <c r="AF45" s="1">
        <v>0</v>
      </c>
      <c r="AG45" s="1">
        <v>56</v>
      </c>
      <c r="AH45" s="1">
        <v>9</v>
      </c>
      <c r="AI45" s="1">
        <v>0</v>
      </c>
      <c r="AJ45" s="1">
        <v>23</v>
      </c>
      <c r="AK45" s="1">
        <v>0</v>
      </c>
      <c r="AL45" s="1">
        <v>0</v>
      </c>
      <c r="AM45" s="2">
        <f t="shared" si="15"/>
        <v>88</v>
      </c>
    </row>
    <row r="46" spans="1:42" x14ac:dyDescent="0.25">
      <c r="A46" t="s">
        <v>20</v>
      </c>
      <c r="B46" s="13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">
        <v>0</v>
      </c>
      <c r="P46" s="1">
        <v>23</v>
      </c>
      <c r="Q46" s="1">
        <v>0</v>
      </c>
      <c r="R46" s="1">
        <v>0</v>
      </c>
      <c r="S46" s="2">
        <f t="shared" si="14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3"/>
        <v>7330</v>
      </c>
      <c r="AF46" s="1">
        <v>0</v>
      </c>
      <c r="AG46" s="1">
        <v>56</v>
      </c>
      <c r="AH46" s="1">
        <v>9</v>
      </c>
      <c r="AI46" s="1">
        <v>0</v>
      </c>
      <c r="AJ46" s="1">
        <v>23</v>
      </c>
      <c r="AK46" s="1">
        <v>0</v>
      </c>
      <c r="AL46" s="1">
        <v>0</v>
      </c>
      <c r="AM46" s="2">
        <f t="shared" si="15"/>
        <v>88</v>
      </c>
    </row>
    <row r="47" spans="1:42" x14ac:dyDescent="0.25">
      <c r="A47" t="s">
        <v>21</v>
      </c>
      <c r="B47" s="13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2">
        <f t="shared" si="14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2">
        <f t="shared" si="15"/>
        <v>0</v>
      </c>
    </row>
    <row r="48" spans="1:42" x14ac:dyDescent="0.25">
      <c r="A48" t="s">
        <v>21</v>
      </c>
      <c r="B48" s="13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2">
        <f t="shared" si="14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2">
        <f t="shared" si="15"/>
        <v>0</v>
      </c>
    </row>
    <row r="49" spans="1:42" x14ac:dyDescent="0.25">
      <c r="A49" t="s">
        <v>23</v>
      </c>
      <c r="B49" s="13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">
        <v>33</v>
      </c>
      <c r="P49" s="1">
        <v>23</v>
      </c>
      <c r="Q49" s="1">
        <v>16</v>
      </c>
      <c r="R49" s="1">
        <v>0</v>
      </c>
      <c r="S49" s="2">
        <f t="shared" si="14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">
        <v>33</v>
      </c>
      <c r="AJ49" s="1">
        <v>23</v>
      </c>
      <c r="AK49" s="1">
        <v>16</v>
      </c>
      <c r="AL49" s="1">
        <v>0</v>
      </c>
      <c r="AM49" s="2">
        <f t="shared" si="15"/>
        <v>98</v>
      </c>
    </row>
    <row r="50" spans="1:42" x14ac:dyDescent="0.25">
      <c r="A50" t="s">
        <v>24</v>
      </c>
      <c r="B50" s="13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">
        <v>33</v>
      </c>
      <c r="P50" s="1">
        <v>23</v>
      </c>
      <c r="Q50" s="1">
        <v>16</v>
      </c>
      <c r="R50" s="1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">
        <v>33</v>
      </c>
      <c r="AJ50" s="1">
        <v>23</v>
      </c>
      <c r="AK50" s="1">
        <v>16</v>
      </c>
      <c r="AL50" s="1">
        <v>0</v>
      </c>
      <c r="AM50" s="2">
        <f>SUM(AF50:AL50)</f>
        <v>98</v>
      </c>
    </row>
    <row r="51" spans="1:42" x14ac:dyDescent="0.25">
      <c r="A51" t="s">
        <v>26</v>
      </c>
      <c r="B51" s="13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">
        <v>33</v>
      </c>
      <c r="P51" s="1">
        <v>23</v>
      </c>
      <c r="Q51" s="1">
        <v>16</v>
      </c>
      <c r="R51" s="1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">
        <v>33</v>
      </c>
      <c r="AJ51" s="1">
        <v>23</v>
      </c>
      <c r="AK51" s="1">
        <v>16</v>
      </c>
      <c r="AL51" s="1">
        <v>0</v>
      </c>
      <c r="AM51" s="2">
        <f>SUM(AF51:AL51)</f>
        <v>98</v>
      </c>
    </row>
    <row r="52" spans="1:42" x14ac:dyDescent="0.25">
      <c r="A52" t="s">
        <v>27</v>
      </c>
      <c r="B52" s="13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2">
        <f t="shared" ref="S52:S54" si="16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f t="shared" ref="AM52:AM54" si="17">SUM(AF52:AL52)</f>
        <v>0</v>
      </c>
    </row>
    <row r="53" spans="1:42" x14ac:dyDescent="0.25">
      <c r="A53" t="s">
        <v>28</v>
      </c>
      <c r="B53" s="13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2">
        <f t="shared" si="16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2">
        <f t="shared" si="17"/>
        <v>0</v>
      </c>
    </row>
    <row r="54" spans="1:42" x14ac:dyDescent="0.25">
      <c r="A54" t="s">
        <v>38</v>
      </c>
      <c r="B54" s="13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2">
        <f t="shared" si="16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2">
        <f t="shared" si="17"/>
        <v>0</v>
      </c>
    </row>
    <row r="55" spans="1:42" x14ac:dyDescent="0.25">
      <c r="K55" s="14">
        <f>SUM(K57:K71)</f>
        <v>155319.63999999998</v>
      </c>
      <c r="AE55" s="14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3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">
        <v>0</v>
      </c>
      <c r="P57" s="1">
        <v>0</v>
      </c>
      <c r="Q57" s="1">
        <v>0</v>
      </c>
      <c r="R57" s="1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">
        <v>0</v>
      </c>
      <c r="AJ57" s="1">
        <v>0</v>
      </c>
      <c r="AK57" s="1">
        <v>0</v>
      </c>
      <c r="AL57" s="1">
        <v>13</v>
      </c>
      <c r="AM57" s="2">
        <f>SUM(AF57:AL57)</f>
        <v>75</v>
      </c>
    </row>
    <row r="58" spans="1:42" x14ac:dyDescent="0.25">
      <c r="A58" t="s">
        <v>14</v>
      </c>
      <c r="B58" s="13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">
        <v>33</v>
      </c>
      <c r="P58" s="1">
        <v>23</v>
      </c>
      <c r="Q58" s="1">
        <v>0</v>
      </c>
      <c r="R58" s="1">
        <v>0</v>
      </c>
      <c r="S58" s="2">
        <f t="shared" ref="S58" si="18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">
        <v>33</v>
      </c>
      <c r="AJ58" s="1">
        <v>23</v>
      </c>
      <c r="AK58" s="1">
        <v>0</v>
      </c>
      <c r="AL58" s="1">
        <v>10</v>
      </c>
      <c r="AM58" s="2">
        <f t="shared" ref="AM58" si="19">SUM(AF58:AL58)</f>
        <v>102</v>
      </c>
    </row>
    <row r="59" spans="1:42" x14ac:dyDescent="0.25">
      <c r="A59" t="s">
        <v>15</v>
      </c>
      <c r="B59" s="13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20">7010+195+125</f>
        <v>7330</v>
      </c>
      <c r="L59" s="1">
        <v>0</v>
      </c>
      <c r="M59" s="1">
        <v>56</v>
      </c>
      <c r="N59" s="1">
        <v>0</v>
      </c>
      <c r="O59" s="1">
        <v>5.5</v>
      </c>
      <c r="P59" s="1">
        <v>23</v>
      </c>
      <c r="Q59" s="1">
        <v>0</v>
      </c>
      <c r="R59" s="1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21">(7010+195+125)*1.032</f>
        <v>7564.56</v>
      </c>
      <c r="AF59" s="1">
        <v>0</v>
      </c>
      <c r="AG59" s="1">
        <v>56</v>
      </c>
      <c r="AH59" s="1">
        <v>0</v>
      </c>
      <c r="AI59" s="1">
        <v>5.5</v>
      </c>
      <c r="AJ59" s="1">
        <v>23</v>
      </c>
      <c r="AK59" s="1">
        <v>0</v>
      </c>
      <c r="AL59" s="1">
        <v>10</v>
      </c>
      <c r="AM59" s="2">
        <f>SUM(AF59:AL59)</f>
        <v>94.5</v>
      </c>
    </row>
    <row r="60" spans="1:42" x14ac:dyDescent="0.25">
      <c r="A60" t="s">
        <v>16</v>
      </c>
      <c r="B60" s="13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20"/>
        <v>7330</v>
      </c>
      <c r="L60" s="1">
        <v>0</v>
      </c>
      <c r="M60" s="1">
        <v>56</v>
      </c>
      <c r="N60" s="1">
        <v>0</v>
      </c>
      <c r="O60" s="1">
        <v>5.5</v>
      </c>
      <c r="P60" s="1">
        <v>23</v>
      </c>
      <c r="Q60" s="1">
        <v>0</v>
      </c>
      <c r="R60" s="1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21"/>
        <v>7564.56</v>
      </c>
      <c r="AF60" s="1">
        <v>0</v>
      </c>
      <c r="AG60" s="1">
        <v>56</v>
      </c>
      <c r="AH60" s="1">
        <v>0</v>
      </c>
      <c r="AI60" s="1">
        <v>5.5</v>
      </c>
      <c r="AJ60" s="1">
        <v>23</v>
      </c>
      <c r="AK60" s="1">
        <v>0</v>
      </c>
      <c r="AL60" s="1">
        <v>10</v>
      </c>
      <c r="AM60" s="2">
        <f>SUM(AF60:AL60)</f>
        <v>94.5</v>
      </c>
    </row>
    <row r="61" spans="1:42" x14ac:dyDescent="0.25">
      <c r="A61" t="s">
        <v>17</v>
      </c>
      <c r="B61" s="13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20"/>
        <v>7330</v>
      </c>
      <c r="L61" s="1">
        <v>0</v>
      </c>
      <c r="M61" s="1">
        <v>56</v>
      </c>
      <c r="N61" s="1">
        <v>9</v>
      </c>
      <c r="O61" s="1">
        <v>0</v>
      </c>
      <c r="P61" s="1">
        <v>23</v>
      </c>
      <c r="Q61" s="1">
        <v>0</v>
      </c>
      <c r="R61" s="1">
        <v>0</v>
      </c>
      <c r="S61" s="2">
        <f t="shared" ref="S61:S67" si="22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21"/>
        <v>7564.56</v>
      </c>
      <c r="AF61" s="1">
        <v>0</v>
      </c>
      <c r="AG61" s="1">
        <v>56</v>
      </c>
      <c r="AH61" s="1">
        <v>9</v>
      </c>
      <c r="AI61" s="1">
        <v>0</v>
      </c>
      <c r="AJ61" s="1">
        <v>23</v>
      </c>
      <c r="AK61" s="1">
        <v>0</v>
      </c>
      <c r="AL61" s="1">
        <v>10</v>
      </c>
      <c r="AM61" s="2">
        <f t="shared" ref="AM61:AM67" si="23">SUM(AF61:AL61)</f>
        <v>98</v>
      </c>
    </row>
    <row r="62" spans="1:42" x14ac:dyDescent="0.25">
      <c r="A62" t="s">
        <v>18</v>
      </c>
      <c r="B62" s="13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20"/>
        <v>7330</v>
      </c>
      <c r="L62" s="1">
        <v>0</v>
      </c>
      <c r="M62" s="1">
        <v>56</v>
      </c>
      <c r="N62" s="1">
        <v>9</v>
      </c>
      <c r="O62" s="1">
        <v>0</v>
      </c>
      <c r="P62" s="1">
        <v>23</v>
      </c>
      <c r="Q62" s="1">
        <v>0</v>
      </c>
      <c r="R62" s="1">
        <v>0</v>
      </c>
      <c r="S62" s="2">
        <f t="shared" si="22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1"/>
        <v>7564.56</v>
      </c>
      <c r="AF62" s="1">
        <v>0</v>
      </c>
      <c r="AG62" s="1">
        <v>56</v>
      </c>
      <c r="AH62" s="1">
        <v>9</v>
      </c>
      <c r="AI62" s="1">
        <v>0</v>
      </c>
      <c r="AJ62" s="1">
        <v>23</v>
      </c>
      <c r="AK62" s="1">
        <v>0</v>
      </c>
      <c r="AL62" s="1">
        <v>10</v>
      </c>
      <c r="AM62" s="2">
        <f t="shared" si="23"/>
        <v>98</v>
      </c>
      <c r="AP62" s="16"/>
    </row>
    <row r="63" spans="1:42" x14ac:dyDescent="0.25">
      <c r="A63" t="s">
        <v>19</v>
      </c>
      <c r="B63" s="13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20"/>
        <v>7330</v>
      </c>
      <c r="L63" s="1">
        <v>0</v>
      </c>
      <c r="M63" s="1">
        <v>56</v>
      </c>
      <c r="N63" s="1">
        <v>9</v>
      </c>
      <c r="O63" s="1">
        <v>0</v>
      </c>
      <c r="P63" s="1">
        <v>23</v>
      </c>
      <c r="Q63" s="1">
        <v>0</v>
      </c>
      <c r="R63" s="1">
        <v>0</v>
      </c>
      <c r="S63" s="2">
        <f t="shared" si="22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1"/>
        <v>7564.56</v>
      </c>
      <c r="AF63" s="1">
        <v>0</v>
      </c>
      <c r="AG63" s="1">
        <v>56</v>
      </c>
      <c r="AH63" s="1">
        <v>9</v>
      </c>
      <c r="AI63" s="1">
        <v>0</v>
      </c>
      <c r="AJ63" s="1">
        <v>23</v>
      </c>
      <c r="AK63" s="1">
        <v>0</v>
      </c>
      <c r="AL63" s="1">
        <v>10</v>
      </c>
      <c r="AM63" s="2">
        <f t="shared" si="23"/>
        <v>98</v>
      </c>
    </row>
    <row r="64" spans="1:42" x14ac:dyDescent="0.25">
      <c r="A64" t="s">
        <v>20</v>
      </c>
      <c r="B64" s="13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20"/>
        <v>7330</v>
      </c>
      <c r="L64" s="1">
        <v>0</v>
      </c>
      <c r="M64" s="1">
        <v>56</v>
      </c>
      <c r="N64" s="1">
        <v>9</v>
      </c>
      <c r="O64" s="1">
        <v>0</v>
      </c>
      <c r="P64" s="1">
        <v>23</v>
      </c>
      <c r="Q64" s="1">
        <v>0</v>
      </c>
      <c r="R64" s="1">
        <v>0</v>
      </c>
      <c r="S64" s="2">
        <f t="shared" si="22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21"/>
        <v>7564.56</v>
      </c>
      <c r="AF64" s="1">
        <v>0</v>
      </c>
      <c r="AG64" s="1">
        <v>56</v>
      </c>
      <c r="AH64" s="1">
        <v>9</v>
      </c>
      <c r="AI64" s="1">
        <v>0</v>
      </c>
      <c r="AJ64" s="1">
        <v>23</v>
      </c>
      <c r="AK64" s="1">
        <v>0</v>
      </c>
      <c r="AL64" s="1">
        <v>10</v>
      </c>
      <c r="AM64" s="2">
        <f t="shared" si="23"/>
        <v>98</v>
      </c>
    </row>
    <row r="65" spans="1:42" x14ac:dyDescent="0.25">
      <c r="A65" t="s">
        <v>21</v>
      </c>
      <c r="B65" s="13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">
        <v>0</v>
      </c>
      <c r="P65" s="1">
        <v>43</v>
      </c>
      <c r="Q65" s="1">
        <v>16</v>
      </c>
      <c r="R65" s="1">
        <v>3</v>
      </c>
      <c r="S65" s="2">
        <f t="shared" si="22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">
        <v>0</v>
      </c>
      <c r="AJ65" s="1">
        <v>43</v>
      </c>
      <c r="AK65" s="1">
        <v>16</v>
      </c>
      <c r="AL65" s="1">
        <v>13</v>
      </c>
      <c r="AM65" s="2">
        <f t="shared" si="23"/>
        <v>176</v>
      </c>
    </row>
    <row r="66" spans="1:42" x14ac:dyDescent="0.25">
      <c r="A66" t="s">
        <v>21</v>
      </c>
      <c r="B66" s="13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">
        <v>0</v>
      </c>
      <c r="P66" s="1">
        <v>43</v>
      </c>
      <c r="Q66" s="1">
        <v>16</v>
      </c>
      <c r="R66" s="1">
        <v>3</v>
      </c>
      <c r="S66" s="2">
        <f t="shared" si="22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">
        <v>0</v>
      </c>
      <c r="AJ66" s="1">
        <v>43</v>
      </c>
      <c r="AK66" s="1">
        <v>16</v>
      </c>
      <c r="AL66" s="1">
        <v>13</v>
      </c>
      <c r="AM66" s="2">
        <f t="shared" si="23"/>
        <v>176</v>
      </c>
    </row>
    <row r="67" spans="1:42" x14ac:dyDescent="0.25">
      <c r="A67" t="s">
        <v>23</v>
      </c>
      <c r="B67" s="13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">
        <v>33</v>
      </c>
      <c r="P67" s="1">
        <v>23</v>
      </c>
      <c r="Q67" s="1">
        <v>16</v>
      </c>
      <c r="R67" s="1">
        <v>0</v>
      </c>
      <c r="S67" s="2">
        <f t="shared" si="22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">
        <v>33</v>
      </c>
      <c r="AJ67" s="1">
        <v>23</v>
      </c>
      <c r="AK67" s="1">
        <v>16</v>
      </c>
      <c r="AL67" s="1">
        <v>10</v>
      </c>
      <c r="AM67" s="2">
        <f t="shared" si="23"/>
        <v>108</v>
      </c>
    </row>
    <row r="68" spans="1:42" x14ac:dyDescent="0.25">
      <c r="A68" t="s">
        <v>24</v>
      </c>
      <c r="B68" s="13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">
        <v>33</v>
      </c>
      <c r="P68" s="1">
        <v>23</v>
      </c>
      <c r="Q68" s="1">
        <v>16</v>
      </c>
      <c r="R68" s="1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">
        <v>33</v>
      </c>
      <c r="AJ68" s="1">
        <v>23</v>
      </c>
      <c r="AK68" s="1">
        <v>16</v>
      </c>
      <c r="AL68" s="1">
        <v>10</v>
      </c>
      <c r="AM68" s="2">
        <f>SUM(AF68:AL68)</f>
        <v>108</v>
      </c>
    </row>
    <row r="69" spans="1:42" x14ac:dyDescent="0.25">
      <c r="A69" t="s">
        <v>26</v>
      </c>
      <c r="B69" s="13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">
        <v>33</v>
      </c>
      <c r="P69" s="1">
        <v>23</v>
      </c>
      <c r="Q69" s="1">
        <v>16</v>
      </c>
      <c r="R69" s="1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">
        <v>33</v>
      </c>
      <c r="AJ69" s="1">
        <v>23</v>
      </c>
      <c r="AK69" s="1">
        <v>16</v>
      </c>
      <c r="AL69" s="1">
        <v>10</v>
      </c>
      <c r="AM69" s="2">
        <f>SUM(AF69:AL69)</f>
        <v>108</v>
      </c>
    </row>
    <row r="70" spans="1:42" x14ac:dyDescent="0.25">
      <c r="A70" t="s">
        <v>27</v>
      </c>
      <c r="B70" s="13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">
        <v>23</v>
      </c>
      <c r="P70" s="1">
        <v>62</v>
      </c>
      <c r="Q70" s="1">
        <v>49</v>
      </c>
      <c r="R70" s="1">
        <v>8</v>
      </c>
      <c r="S70" s="2">
        <f t="shared" ref="S70:S72" si="24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">
        <v>23</v>
      </c>
      <c r="AJ70" s="1">
        <v>62</v>
      </c>
      <c r="AK70" s="1">
        <v>49</v>
      </c>
      <c r="AL70" s="1">
        <v>18</v>
      </c>
      <c r="AM70" s="2">
        <f t="shared" ref="AM70:AM72" si="25">SUM(AF70:AL70)</f>
        <v>152</v>
      </c>
    </row>
    <row r="71" spans="1:42" x14ac:dyDescent="0.25">
      <c r="A71" t="s">
        <v>28</v>
      </c>
      <c r="B71" s="13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">
        <v>23</v>
      </c>
      <c r="P71" s="1">
        <v>62</v>
      </c>
      <c r="Q71" s="1">
        <v>49</v>
      </c>
      <c r="R71" s="1">
        <v>8</v>
      </c>
      <c r="S71" s="2">
        <f t="shared" si="24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">
        <v>23</v>
      </c>
      <c r="AJ71" s="1">
        <v>62</v>
      </c>
      <c r="AK71" s="1">
        <v>49</v>
      </c>
      <c r="AL71" s="1">
        <v>18</v>
      </c>
      <c r="AM71" s="2">
        <f t="shared" si="25"/>
        <v>152</v>
      </c>
    </row>
    <row r="72" spans="1:42" x14ac:dyDescent="0.25">
      <c r="A72" t="s">
        <v>38</v>
      </c>
      <c r="B72" s="13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">
        <v>23</v>
      </c>
      <c r="P72" s="1">
        <v>62</v>
      </c>
      <c r="Q72" s="1">
        <v>49</v>
      </c>
      <c r="R72" s="1">
        <v>8</v>
      </c>
      <c r="S72" s="2">
        <f t="shared" si="24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">
        <v>23</v>
      </c>
      <c r="AJ72" s="1">
        <v>62</v>
      </c>
      <c r="AK72" s="1">
        <v>49</v>
      </c>
      <c r="AL72" s="1">
        <v>18</v>
      </c>
      <c r="AM72" s="2">
        <f t="shared" si="25"/>
        <v>152</v>
      </c>
    </row>
    <row r="73" spans="1:42" x14ac:dyDescent="0.25">
      <c r="K73" s="14">
        <f>SUM(K75:K89)</f>
        <v>158873.30499999999</v>
      </c>
      <c r="AE73" s="14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3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">
        <v>0</v>
      </c>
      <c r="P75" s="1">
        <v>0</v>
      </c>
      <c r="Q75" s="1">
        <v>0</v>
      </c>
      <c r="R75" s="1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">
        <v>0</v>
      </c>
      <c r="AJ75" s="1">
        <v>0</v>
      </c>
      <c r="AK75" s="1">
        <v>0</v>
      </c>
      <c r="AL75" s="1">
        <v>13</v>
      </c>
      <c r="AM75" s="2">
        <f>SUM(AF75:AL75)</f>
        <v>75</v>
      </c>
    </row>
    <row r="76" spans="1:42" x14ac:dyDescent="0.25">
      <c r="A76" t="s">
        <v>14</v>
      </c>
      <c r="B76" s="13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">
        <v>33</v>
      </c>
      <c r="P76" s="1">
        <v>23</v>
      </c>
      <c r="Q76" s="1">
        <v>0</v>
      </c>
      <c r="R76" s="1">
        <v>10</v>
      </c>
      <c r="S76" s="2">
        <f t="shared" ref="S76" si="26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">
        <v>33</v>
      </c>
      <c r="AJ76" s="1">
        <v>23</v>
      </c>
      <c r="AK76" s="1">
        <v>0</v>
      </c>
      <c r="AL76" s="1">
        <v>10</v>
      </c>
      <c r="AM76" s="2">
        <f t="shared" ref="AM76" si="27">SUM(AF76:AL76)</f>
        <v>125</v>
      </c>
    </row>
    <row r="77" spans="1:42" x14ac:dyDescent="0.25">
      <c r="A77" t="s">
        <v>15</v>
      </c>
      <c r="B77" s="13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8">(7010+195+125)*1.032</f>
        <v>7564.56</v>
      </c>
      <c r="L77" s="1">
        <v>0</v>
      </c>
      <c r="M77" s="1">
        <v>56</v>
      </c>
      <c r="N77" s="1">
        <v>0</v>
      </c>
      <c r="O77" s="1">
        <v>5.5</v>
      </c>
      <c r="P77" s="1">
        <v>23</v>
      </c>
      <c r="Q77" s="1">
        <v>0</v>
      </c>
      <c r="R77" s="1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9">(18370+195+125)*1.032</f>
        <v>19288.080000000002</v>
      </c>
      <c r="AF77" s="1">
        <v>0</v>
      </c>
      <c r="AG77" s="1">
        <v>79</v>
      </c>
      <c r="AH77" s="1">
        <v>0</v>
      </c>
      <c r="AI77" s="1">
        <v>5.5</v>
      </c>
      <c r="AJ77" s="1">
        <v>23</v>
      </c>
      <c r="AK77" s="1">
        <v>0</v>
      </c>
      <c r="AL77" s="1">
        <v>10</v>
      </c>
      <c r="AM77" s="2">
        <f>SUM(AF77:AL77)</f>
        <v>117.5</v>
      </c>
    </row>
    <row r="78" spans="1:42" x14ac:dyDescent="0.25">
      <c r="A78" t="s">
        <v>16</v>
      </c>
      <c r="B78" s="13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8"/>
        <v>7564.56</v>
      </c>
      <c r="L78" s="1">
        <v>0</v>
      </c>
      <c r="M78" s="1">
        <v>56</v>
      </c>
      <c r="N78" s="1">
        <v>0</v>
      </c>
      <c r="O78" s="1">
        <v>5.5</v>
      </c>
      <c r="P78" s="1">
        <v>23</v>
      </c>
      <c r="Q78" s="1">
        <v>0</v>
      </c>
      <c r="R78" s="1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9"/>
        <v>19288.080000000002</v>
      </c>
      <c r="AF78" s="1">
        <v>0</v>
      </c>
      <c r="AG78" s="1">
        <v>79</v>
      </c>
      <c r="AH78" s="1">
        <v>0</v>
      </c>
      <c r="AI78" s="1">
        <v>5.5</v>
      </c>
      <c r="AJ78" s="1">
        <v>23</v>
      </c>
      <c r="AK78" s="1">
        <v>0</v>
      </c>
      <c r="AL78" s="1">
        <v>10</v>
      </c>
      <c r="AM78" s="2">
        <f>SUM(AF78:AL78)</f>
        <v>117.5</v>
      </c>
    </row>
    <row r="79" spans="1:42" x14ac:dyDescent="0.25">
      <c r="A79" t="s">
        <v>17</v>
      </c>
      <c r="B79" s="13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8"/>
        <v>7564.56</v>
      </c>
      <c r="L79" s="1">
        <v>0</v>
      </c>
      <c r="M79" s="1">
        <v>56</v>
      </c>
      <c r="N79" s="1">
        <v>9</v>
      </c>
      <c r="O79" s="1">
        <v>0</v>
      </c>
      <c r="P79" s="1">
        <v>23</v>
      </c>
      <c r="Q79" s="1">
        <v>0</v>
      </c>
      <c r="R79" s="1">
        <v>10</v>
      </c>
      <c r="S79" s="2">
        <f t="shared" ref="S79:S85" si="30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9"/>
        <v>19288.080000000002</v>
      </c>
      <c r="AF79" s="1">
        <v>0</v>
      </c>
      <c r="AG79" s="1">
        <v>79</v>
      </c>
      <c r="AH79" s="1">
        <v>9</v>
      </c>
      <c r="AI79" s="1">
        <v>0</v>
      </c>
      <c r="AJ79" s="1">
        <v>23</v>
      </c>
      <c r="AK79" s="1">
        <v>0</v>
      </c>
      <c r="AL79" s="1">
        <v>10</v>
      </c>
      <c r="AM79" s="2">
        <f t="shared" ref="AM79:AM85" si="31">SUM(AF79:AL79)</f>
        <v>121</v>
      </c>
    </row>
    <row r="80" spans="1:42" x14ac:dyDescent="0.25">
      <c r="A80" t="s">
        <v>18</v>
      </c>
      <c r="B80" s="13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8"/>
        <v>7564.56</v>
      </c>
      <c r="L80" s="1">
        <v>0</v>
      </c>
      <c r="M80" s="1">
        <v>56</v>
      </c>
      <c r="N80" s="1">
        <v>9</v>
      </c>
      <c r="O80" s="1">
        <v>0</v>
      </c>
      <c r="P80" s="1">
        <v>23</v>
      </c>
      <c r="Q80" s="1">
        <v>0</v>
      </c>
      <c r="R80" s="1">
        <v>10</v>
      </c>
      <c r="S80" s="2">
        <f t="shared" si="30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9"/>
        <v>19288.080000000002</v>
      </c>
      <c r="AF80" s="1">
        <v>0</v>
      </c>
      <c r="AG80" s="1">
        <v>79</v>
      </c>
      <c r="AH80" s="1">
        <v>9</v>
      </c>
      <c r="AI80" s="1">
        <v>0</v>
      </c>
      <c r="AJ80" s="1">
        <v>23</v>
      </c>
      <c r="AK80" s="1">
        <v>0</v>
      </c>
      <c r="AL80" s="1">
        <v>10</v>
      </c>
      <c r="AM80" s="2">
        <f t="shared" si="31"/>
        <v>121</v>
      </c>
      <c r="AP80" s="16"/>
    </row>
    <row r="81" spans="1:39" x14ac:dyDescent="0.25">
      <c r="A81" t="s">
        <v>19</v>
      </c>
      <c r="B81" s="13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8"/>
        <v>7564.56</v>
      </c>
      <c r="L81" s="1">
        <v>0</v>
      </c>
      <c r="M81" s="1">
        <v>56</v>
      </c>
      <c r="N81" s="1">
        <v>9</v>
      </c>
      <c r="O81" s="1">
        <v>0</v>
      </c>
      <c r="P81" s="1">
        <v>23</v>
      </c>
      <c r="Q81" s="1">
        <v>0</v>
      </c>
      <c r="R81" s="1">
        <v>10</v>
      </c>
      <c r="S81" s="2">
        <f t="shared" si="30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9"/>
        <v>19288.080000000002</v>
      </c>
      <c r="AF81" s="1">
        <v>0</v>
      </c>
      <c r="AG81" s="1">
        <v>79</v>
      </c>
      <c r="AH81" s="1">
        <v>9</v>
      </c>
      <c r="AI81" s="1">
        <v>0</v>
      </c>
      <c r="AJ81" s="1">
        <v>23</v>
      </c>
      <c r="AK81" s="1">
        <v>0</v>
      </c>
      <c r="AL81" s="1">
        <v>10</v>
      </c>
      <c r="AM81" s="2">
        <f t="shared" si="31"/>
        <v>121</v>
      </c>
    </row>
    <row r="82" spans="1:39" x14ac:dyDescent="0.25">
      <c r="A82" t="s">
        <v>20</v>
      </c>
      <c r="B82" s="13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8"/>
        <v>7564.56</v>
      </c>
      <c r="L82" s="1">
        <v>0</v>
      </c>
      <c r="M82" s="1">
        <v>56</v>
      </c>
      <c r="N82" s="1">
        <v>9</v>
      </c>
      <c r="O82" s="1">
        <v>0</v>
      </c>
      <c r="P82" s="1">
        <v>23</v>
      </c>
      <c r="Q82" s="1">
        <v>0</v>
      </c>
      <c r="R82" s="1">
        <v>10</v>
      </c>
      <c r="S82" s="2">
        <f t="shared" si="30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9"/>
        <v>19288.080000000002</v>
      </c>
      <c r="AF82" s="1">
        <v>0</v>
      </c>
      <c r="AG82" s="1">
        <v>79</v>
      </c>
      <c r="AH82" s="1">
        <v>9</v>
      </c>
      <c r="AI82" s="1">
        <v>0</v>
      </c>
      <c r="AJ82" s="1">
        <v>23</v>
      </c>
      <c r="AK82" s="1">
        <v>0</v>
      </c>
      <c r="AL82" s="1">
        <v>10</v>
      </c>
      <c r="AM82" s="2">
        <f t="shared" si="31"/>
        <v>121</v>
      </c>
    </row>
    <row r="83" spans="1:39" x14ac:dyDescent="0.25">
      <c r="A83" t="s">
        <v>21</v>
      </c>
      <c r="B83" s="13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">
        <v>0</v>
      </c>
      <c r="P83" s="1">
        <v>43</v>
      </c>
      <c r="Q83" s="1">
        <v>16</v>
      </c>
      <c r="R83" s="1">
        <v>13</v>
      </c>
      <c r="S83" s="2">
        <f t="shared" si="30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">
        <v>0</v>
      </c>
      <c r="AJ83" s="1">
        <v>43</v>
      </c>
      <c r="AK83" s="1">
        <v>16</v>
      </c>
      <c r="AL83" s="1">
        <v>13</v>
      </c>
      <c r="AM83" s="2">
        <f t="shared" si="31"/>
        <v>176</v>
      </c>
    </row>
    <row r="84" spans="1:39" x14ac:dyDescent="0.25">
      <c r="A84" t="s">
        <v>21</v>
      </c>
      <c r="B84" s="13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">
        <v>0</v>
      </c>
      <c r="P84" s="1">
        <v>43</v>
      </c>
      <c r="Q84" s="1">
        <v>16</v>
      </c>
      <c r="R84" s="1">
        <v>13</v>
      </c>
      <c r="S84" s="2">
        <f t="shared" si="30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">
        <v>0</v>
      </c>
      <c r="AJ84" s="1">
        <v>43</v>
      </c>
      <c r="AK84" s="1">
        <v>16</v>
      </c>
      <c r="AL84" s="1">
        <v>13</v>
      </c>
      <c r="AM84" s="2">
        <f t="shared" si="31"/>
        <v>176</v>
      </c>
    </row>
    <row r="85" spans="1:39" x14ac:dyDescent="0.25">
      <c r="A85" t="s">
        <v>23</v>
      </c>
      <c r="B85" s="13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">
        <v>33</v>
      </c>
      <c r="P85" s="1">
        <v>23</v>
      </c>
      <c r="Q85" s="1">
        <v>16</v>
      </c>
      <c r="R85" s="1">
        <v>10</v>
      </c>
      <c r="S85" s="2">
        <f t="shared" si="30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">
        <v>33</v>
      </c>
      <c r="AJ85" s="1">
        <v>23</v>
      </c>
      <c r="AK85" s="1">
        <v>16</v>
      </c>
      <c r="AL85" s="1">
        <v>10</v>
      </c>
      <c r="AM85" s="2">
        <f t="shared" si="31"/>
        <v>131</v>
      </c>
    </row>
    <row r="86" spans="1:39" x14ac:dyDescent="0.25">
      <c r="A86" t="s">
        <v>24</v>
      </c>
      <c r="B86" s="13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">
        <v>33</v>
      </c>
      <c r="P86" s="1">
        <v>23</v>
      </c>
      <c r="Q86" s="1">
        <v>16</v>
      </c>
      <c r="R86" s="1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">
        <v>33</v>
      </c>
      <c r="AJ86" s="1">
        <v>23</v>
      </c>
      <c r="AK86" s="1">
        <v>16</v>
      </c>
      <c r="AL86" s="1">
        <v>10</v>
      </c>
      <c r="AM86" s="2">
        <f>SUM(AF86:AL86)</f>
        <v>131</v>
      </c>
    </row>
    <row r="87" spans="1:39" x14ac:dyDescent="0.25">
      <c r="A87" t="s">
        <v>26</v>
      </c>
      <c r="B87" s="13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">
        <v>33</v>
      </c>
      <c r="P87" s="1">
        <v>23</v>
      </c>
      <c r="Q87" s="1">
        <v>16</v>
      </c>
      <c r="R87" s="1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">
        <v>33</v>
      </c>
      <c r="AJ87" s="1">
        <v>23</v>
      </c>
      <c r="AK87" s="1">
        <v>16</v>
      </c>
      <c r="AL87" s="1">
        <v>10</v>
      </c>
      <c r="AM87" s="2">
        <f>SUM(AF87:AL87)</f>
        <v>131</v>
      </c>
    </row>
    <row r="88" spans="1:39" x14ac:dyDescent="0.25">
      <c r="A88" t="s">
        <v>27</v>
      </c>
      <c r="B88" s="13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">
        <v>23</v>
      </c>
      <c r="P88" s="1">
        <v>62</v>
      </c>
      <c r="Q88" s="1">
        <v>49</v>
      </c>
      <c r="R88" s="1">
        <v>18</v>
      </c>
      <c r="S88" s="2">
        <f t="shared" ref="S88:S90" si="32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">
        <v>23</v>
      </c>
      <c r="AJ88" s="1">
        <v>62</v>
      </c>
      <c r="AK88" s="1">
        <v>49</v>
      </c>
      <c r="AL88" s="1">
        <v>18</v>
      </c>
      <c r="AM88" s="2">
        <f t="shared" ref="AM88:AM90" si="33">SUM(AF88:AL88)</f>
        <v>152</v>
      </c>
    </row>
    <row r="89" spans="1:39" x14ac:dyDescent="0.25">
      <c r="A89" t="s">
        <v>28</v>
      </c>
      <c r="B89" s="13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">
        <v>23</v>
      </c>
      <c r="P89" s="1">
        <v>62</v>
      </c>
      <c r="Q89" s="1">
        <v>49</v>
      </c>
      <c r="R89" s="1">
        <v>18</v>
      </c>
      <c r="S89" s="2">
        <f t="shared" si="32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">
        <v>23</v>
      </c>
      <c r="AJ89" s="1">
        <v>62</v>
      </c>
      <c r="AK89" s="1">
        <v>49</v>
      </c>
      <c r="AL89" s="1">
        <v>18</v>
      </c>
      <c r="AM89" s="2">
        <f t="shared" si="33"/>
        <v>152</v>
      </c>
    </row>
    <row r="90" spans="1:39" x14ac:dyDescent="0.25">
      <c r="A90" t="s">
        <v>38</v>
      </c>
      <c r="B90" s="13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">
        <v>23</v>
      </c>
      <c r="P90" s="1">
        <v>62</v>
      </c>
      <c r="Q90" s="1">
        <v>49</v>
      </c>
      <c r="R90" s="1">
        <v>18</v>
      </c>
      <c r="S90" s="2">
        <f t="shared" si="32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">
        <v>23</v>
      </c>
      <c r="AJ90" s="1">
        <v>62</v>
      </c>
      <c r="AK90" s="1">
        <v>49</v>
      </c>
      <c r="AL90" s="1">
        <v>18</v>
      </c>
      <c r="AM90" s="2">
        <f t="shared" si="33"/>
        <v>152</v>
      </c>
    </row>
  </sheetData>
  <mergeCells count="1">
    <mergeCell ref="V1:AD1"/>
  </mergeCells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{9121341B-5500-409E-B51E-8D67EA352663}</x14:id>
        </ext>
      </extLst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{DD47E881-D481-409C-B6A6-F9B2DECFD422}</x14:id>
        </ext>
      </extLst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{94278E7F-A059-4D99-ABC6-16071CEBF383}</x14:id>
        </ext>
      </extLst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{BEA80492-FFDD-4289-9C64-E69204E71598}</x14:id>
        </ext>
      </extLst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{3F860EAE-A63A-4326-838F-0BFEFD01F66F}</x14:id>
        </ext>
      </extLst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{BD67359D-D405-462C-811F-DD979BBB6CCA}</x14:id>
        </ext>
      </extLst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{7EDFC8DC-8FC1-4214-A334-C30E66DA75C6}</x14:id>
        </ext>
      </extLst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{15C1BDF6-4E0E-41B0-8DF5-A70471996AF1}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1341B-5500-409E-B51E-8D67EA352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DD47E881-D481-409C-B6A6-F9B2DECFD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94278E7F-A059-4D99-ABC6-16071CEBF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BEA80492-FFDD-4289-9C64-E69204E71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3F860EAE-A63A-4326-838F-0BFEFD01F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BD67359D-D405-462C-811F-DD979BBB6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7EDFC8DC-8FC1-4214-A334-C30E66DA7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15C1BDF6-4E0E-41B0-8DF5-A70471996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23BE-E7C6-47E1-B576-B3FB0F049A96}">
  <sheetPr>
    <tabColor theme="9" tint="-0.249977111117893"/>
  </sheetPr>
  <dimension ref="A1:AP21"/>
  <sheetViews>
    <sheetView tabSelected="1" zoomScale="110" zoomScaleNormal="110" workbookViewId="0">
      <selection activeCell="AA4" sqref="AA4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style="1" bestFit="1" customWidth="1"/>
    <col min="23" max="23" width="6.140625" style="1" bestFit="1" customWidth="1"/>
    <col min="24" max="24" width="11.7109375" style="1" bestFit="1" customWidth="1"/>
    <col min="25" max="25" width="8.85546875" style="1" bestFit="1" customWidth="1"/>
    <col min="26" max="26" width="11.85546875" style="1" bestFit="1" customWidth="1"/>
    <col min="27" max="27" width="4.5703125" style="1" bestFit="1" customWidth="1"/>
    <col min="28" max="30" width="4.5703125" bestFit="1" customWidth="1"/>
    <col min="31" max="31" width="7.28515625" bestFit="1" customWidth="1"/>
    <col min="32" max="32" width="5.5703125" bestFit="1" customWidth="1"/>
    <col min="33" max="33" width="11.42578125" bestFit="1" customWidth="1"/>
    <col min="34" max="34" width="8.85546875" bestFit="1" customWidth="1"/>
    <col min="35" max="35" width="11.85546875" bestFit="1" customWidth="1"/>
    <col min="36" max="36" width="5.5703125" bestFit="1" customWidth="1"/>
    <col min="37" max="37" width="5.42578125" bestFit="1" customWidth="1"/>
    <col min="38" max="39" width="5.7109375" bestFit="1" customWidth="1"/>
    <col min="40" max="40" width="9.140625" bestFit="1" customWidth="1"/>
    <col min="41" max="41" width="11.42578125" style="15"/>
    <col min="42" max="43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SUM(K3:K15)</f>
        <v>51452.4</v>
      </c>
      <c r="L1" s="1"/>
      <c r="M1" s="1"/>
      <c r="N1" s="1"/>
      <c r="O1" s="1"/>
      <c r="P1" s="1"/>
      <c r="Q1" s="1"/>
      <c r="R1" s="1"/>
      <c r="S1" s="1"/>
      <c r="V1" s="23" t="s">
        <v>149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15</v>
      </c>
      <c r="E3" s="6">
        <v>11.3</v>
      </c>
      <c r="F3" s="11">
        <v>0</v>
      </c>
      <c r="G3" s="6">
        <v>0</v>
      </c>
      <c r="H3" s="11">
        <v>0</v>
      </c>
      <c r="I3" s="6">
        <v>0</v>
      </c>
      <c r="J3" s="11">
        <v>16</v>
      </c>
      <c r="K3" s="7">
        <f>(24270)*1.06</f>
        <v>25726.2</v>
      </c>
      <c r="L3" s="7">
        <v>52</v>
      </c>
      <c r="M3" s="7">
        <v>49</v>
      </c>
      <c r="N3" s="7">
        <v>0</v>
      </c>
      <c r="O3" s="7">
        <v>0</v>
      </c>
      <c r="P3" s="7">
        <v>0</v>
      </c>
      <c r="Q3" s="7">
        <v>0</v>
      </c>
      <c r="R3" s="7">
        <v>19</v>
      </c>
      <c r="S3" s="20">
        <f>SUM(L3:R3)</f>
        <v>120</v>
      </c>
      <c r="T3" s="17">
        <f>S3/16</f>
        <v>7.5</v>
      </c>
      <c r="AJ3" s="1"/>
      <c r="AK3" s="1"/>
      <c r="AL3" s="1"/>
      <c r="AM3" s="1"/>
    </row>
    <row r="4" spans="1:42" x14ac:dyDescent="0.25">
      <c r="A4" t="s">
        <v>14</v>
      </c>
      <c r="B4" s="18" t="s">
        <v>13</v>
      </c>
      <c r="C4" s="5"/>
      <c r="D4" s="11">
        <v>15</v>
      </c>
      <c r="E4" s="6">
        <v>3</v>
      </c>
      <c r="F4" s="11">
        <v>0</v>
      </c>
      <c r="G4" s="6">
        <v>0</v>
      </c>
      <c r="H4" s="11">
        <v>0</v>
      </c>
      <c r="I4" s="6">
        <v>0</v>
      </c>
      <c r="J4" s="11">
        <v>16</v>
      </c>
      <c r="K4" s="7">
        <f>(24270)*1.06</f>
        <v>25726.2</v>
      </c>
      <c r="L4" s="7">
        <v>52</v>
      </c>
      <c r="M4" s="7">
        <v>3</v>
      </c>
      <c r="N4" s="7">
        <v>0</v>
      </c>
      <c r="O4" s="7">
        <v>0</v>
      </c>
      <c r="P4" s="7">
        <v>0</v>
      </c>
      <c r="Q4" s="7">
        <v>0</v>
      </c>
      <c r="R4" s="7">
        <v>19</v>
      </c>
      <c r="S4" s="20">
        <f>SUM(L4:R4)</f>
        <v>74</v>
      </c>
      <c r="T4" s="17">
        <f>S4/16</f>
        <v>4.625</v>
      </c>
      <c r="Z4" s="21">
        <f>SUM(Z6:Z12)</f>
        <v>12.25</v>
      </c>
      <c r="AA4" s="21">
        <f>Z4+17</f>
        <v>29.25</v>
      </c>
      <c r="AJ4" s="1"/>
      <c r="AK4" s="1"/>
      <c r="AL4" s="1"/>
      <c r="AM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12</v>
      </c>
      <c r="F5" s="10">
        <v>7.8</v>
      </c>
      <c r="G5" s="9">
        <v>14</v>
      </c>
      <c r="H5" s="10">
        <v>11</v>
      </c>
      <c r="I5" s="9">
        <v>2</v>
      </c>
      <c r="J5" s="10">
        <v>16</v>
      </c>
      <c r="K5" s="7"/>
      <c r="L5" s="7">
        <v>0</v>
      </c>
      <c r="M5" s="7">
        <v>56</v>
      </c>
      <c r="N5" s="7">
        <v>20</v>
      </c>
      <c r="O5" s="7">
        <v>47</v>
      </c>
      <c r="P5" s="7">
        <v>36</v>
      </c>
      <c r="Q5" s="7">
        <v>0</v>
      </c>
      <c r="R5" s="7">
        <v>19</v>
      </c>
      <c r="S5" s="20">
        <f t="shared" ref="S5:S14" si="0">SUM(L5:R5)</f>
        <v>178</v>
      </c>
      <c r="T5" s="17">
        <f t="shared" ref="T5:T15" si="1">S5/16</f>
        <v>11.125</v>
      </c>
      <c r="W5" s="1" t="s">
        <v>40</v>
      </c>
      <c r="X5" s="1" t="s">
        <v>150</v>
      </c>
      <c r="Y5" s="1">
        <f>Z15</f>
        <v>2.5</v>
      </c>
      <c r="AJ5" s="1"/>
      <c r="AK5" s="1"/>
      <c r="AL5" s="1"/>
      <c r="AM5" s="1"/>
    </row>
    <row r="6" spans="1:42" x14ac:dyDescent="0.25">
      <c r="A6" t="s">
        <v>16</v>
      </c>
      <c r="B6" s="18" t="s">
        <v>37</v>
      </c>
      <c r="C6" s="8" t="s">
        <v>41</v>
      </c>
      <c r="D6" s="10">
        <v>0</v>
      </c>
      <c r="E6" s="9">
        <v>12</v>
      </c>
      <c r="F6" s="10">
        <v>2</v>
      </c>
      <c r="G6" s="9">
        <v>14</v>
      </c>
      <c r="H6" s="10">
        <v>11</v>
      </c>
      <c r="I6" s="9">
        <v>2</v>
      </c>
      <c r="J6" s="10">
        <v>16</v>
      </c>
      <c r="K6" s="7"/>
      <c r="L6" s="7">
        <v>0</v>
      </c>
      <c r="M6" s="7">
        <v>56</v>
      </c>
      <c r="N6" s="7">
        <v>0</v>
      </c>
      <c r="O6" s="7">
        <v>47</v>
      </c>
      <c r="P6" s="7">
        <v>36</v>
      </c>
      <c r="Q6" s="7">
        <v>0</v>
      </c>
      <c r="R6" s="7">
        <v>19</v>
      </c>
      <c r="S6" s="20">
        <f t="shared" si="0"/>
        <v>158</v>
      </c>
      <c r="T6" s="17">
        <f t="shared" si="1"/>
        <v>9.875</v>
      </c>
      <c r="W6" s="1" t="s">
        <v>48</v>
      </c>
      <c r="X6" s="1" t="s">
        <v>105</v>
      </c>
      <c r="Z6" s="21">
        <f>Z20</f>
        <v>1.1875</v>
      </c>
      <c r="AK6" s="1"/>
      <c r="AL6" s="1"/>
      <c r="AM6" s="1"/>
      <c r="AN6" s="1"/>
      <c r="AO6"/>
      <c r="AP6" s="15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12</v>
      </c>
      <c r="F7" s="10">
        <v>12</v>
      </c>
      <c r="G7" s="9">
        <v>9.5</v>
      </c>
      <c r="H7" s="10">
        <v>11</v>
      </c>
      <c r="I7" s="9">
        <v>2</v>
      </c>
      <c r="J7" s="10">
        <v>14</v>
      </c>
      <c r="K7" s="7"/>
      <c r="L7" s="7">
        <v>0</v>
      </c>
      <c r="M7" s="7">
        <v>56</v>
      </c>
      <c r="N7" s="7">
        <v>48</v>
      </c>
      <c r="O7" s="7">
        <v>20</v>
      </c>
      <c r="P7" s="7">
        <v>36</v>
      </c>
      <c r="Q7" s="7">
        <v>0</v>
      </c>
      <c r="R7" s="7">
        <v>16</v>
      </c>
      <c r="S7" s="20">
        <f t="shared" si="0"/>
        <v>176</v>
      </c>
      <c r="T7" s="17">
        <f t="shared" si="1"/>
        <v>11</v>
      </c>
      <c r="W7" s="1" t="s">
        <v>49</v>
      </c>
      <c r="X7" s="1" t="s">
        <v>110</v>
      </c>
      <c r="Z7" s="21">
        <f>Z16</f>
        <v>2.875</v>
      </c>
      <c r="AK7" s="1"/>
      <c r="AL7" s="1"/>
      <c r="AM7" s="1"/>
      <c r="AN7" s="1"/>
      <c r="AO7"/>
      <c r="AP7" s="15"/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12</v>
      </c>
      <c r="F8" s="10">
        <v>12</v>
      </c>
      <c r="G8" s="9">
        <v>9.5</v>
      </c>
      <c r="H8" s="10">
        <v>11</v>
      </c>
      <c r="I8" s="9">
        <v>2</v>
      </c>
      <c r="J8" s="10">
        <v>14</v>
      </c>
      <c r="K8" s="7"/>
      <c r="L8" s="7">
        <v>0</v>
      </c>
      <c r="M8" s="7">
        <v>56</v>
      </c>
      <c r="N8" s="7">
        <v>48</v>
      </c>
      <c r="O8" s="7">
        <v>20</v>
      </c>
      <c r="P8" s="7">
        <v>36</v>
      </c>
      <c r="Q8" s="7">
        <v>0</v>
      </c>
      <c r="R8" s="7">
        <v>16</v>
      </c>
      <c r="S8" s="20">
        <f t="shared" si="0"/>
        <v>176</v>
      </c>
      <c r="T8" s="17">
        <f t="shared" si="1"/>
        <v>11</v>
      </c>
      <c r="W8" s="1" t="s">
        <v>50</v>
      </c>
      <c r="X8" s="1" t="s">
        <v>107</v>
      </c>
      <c r="Z8" s="21">
        <f>Z18</f>
        <v>2.5</v>
      </c>
      <c r="AK8" s="1"/>
      <c r="AL8" s="1"/>
      <c r="AM8" s="1"/>
      <c r="AN8" s="1"/>
      <c r="AO8"/>
      <c r="AP8" s="15"/>
    </row>
    <row r="9" spans="1:42" x14ac:dyDescent="0.25">
      <c r="A9" t="s">
        <v>19</v>
      </c>
      <c r="B9" s="18" t="s">
        <v>46</v>
      </c>
      <c r="C9" s="8" t="s">
        <v>41</v>
      </c>
      <c r="D9" s="10">
        <v>0</v>
      </c>
      <c r="E9" s="9">
        <v>12</v>
      </c>
      <c r="F9" s="10">
        <v>9.5</v>
      </c>
      <c r="G9" s="9">
        <v>2</v>
      </c>
      <c r="H9" s="10">
        <v>11</v>
      </c>
      <c r="I9" s="9">
        <v>2</v>
      </c>
      <c r="J9" s="10">
        <v>14</v>
      </c>
      <c r="K9" s="7"/>
      <c r="L9" s="7">
        <v>0</v>
      </c>
      <c r="M9" s="7">
        <v>56</v>
      </c>
      <c r="N9" s="7">
        <v>29</v>
      </c>
      <c r="O9" s="7">
        <v>0</v>
      </c>
      <c r="P9" s="7">
        <v>36</v>
      </c>
      <c r="Q9" s="7">
        <v>0</v>
      </c>
      <c r="R9" s="7">
        <v>16</v>
      </c>
      <c r="S9" s="20">
        <f t="shared" si="0"/>
        <v>137</v>
      </c>
      <c r="T9" s="17">
        <f t="shared" si="1"/>
        <v>8.5625</v>
      </c>
      <c r="W9" s="1" t="s">
        <v>51</v>
      </c>
      <c r="X9" s="1" t="s">
        <v>108</v>
      </c>
      <c r="Z9" s="21">
        <f>Z17</f>
        <v>2.4375</v>
      </c>
      <c r="AK9" s="1"/>
      <c r="AL9" s="1"/>
      <c r="AM9" s="1"/>
      <c r="AN9" s="1"/>
      <c r="AO9"/>
      <c r="AP9" s="15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12</v>
      </c>
      <c r="F10" s="10">
        <v>12</v>
      </c>
      <c r="G10" s="9">
        <v>2</v>
      </c>
      <c r="H10" s="10">
        <v>12</v>
      </c>
      <c r="I10" s="9">
        <v>7.2</v>
      </c>
      <c r="J10" s="10">
        <v>14</v>
      </c>
      <c r="K10" s="7"/>
      <c r="L10" s="7">
        <v>0</v>
      </c>
      <c r="M10" s="7">
        <v>56</v>
      </c>
      <c r="N10" s="7">
        <v>48</v>
      </c>
      <c r="O10" s="7">
        <v>0</v>
      </c>
      <c r="P10" s="7">
        <v>43</v>
      </c>
      <c r="Q10" s="7">
        <v>19</v>
      </c>
      <c r="R10" s="7">
        <v>16</v>
      </c>
      <c r="S10" s="20">
        <f t="shared" si="0"/>
        <v>182</v>
      </c>
      <c r="T10" s="17">
        <f t="shared" si="1"/>
        <v>11.375</v>
      </c>
      <c r="W10" s="1" t="s">
        <v>52</v>
      </c>
      <c r="X10" s="1" t="s">
        <v>112</v>
      </c>
      <c r="Z10" s="21">
        <f>Z19</f>
        <v>2.25</v>
      </c>
      <c r="AJ10" s="1"/>
      <c r="AK10" s="1"/>
      <c r="AL10" s="1"/>
      <c r="AM10" s="1"/>
    </row>
    <row r="11" spans="1:42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12</v>
      </c>
      <c r="F11" s="10">
        <v>12</v>
      </c>
      <c r="G11" s="9">
        <v>2</v>
      </c>
      <c r="H11" s="10">
        <v>12</v>
      </c>
      <c r="I11" s="9">
        <v>7.2</v>
      </c>
      <c r="J11" s="10">
        <v>14</v>
      </c>
      <c r="K11" s="7"/>
      <c r="L11" s="7">
        <v>0</v>
      </c>
      <c r="M11" s="7">
        <v>56</v>
      </c>
      <c r="N11" s="7">
        <v>48</v>
      </c>
      <c r="O11" s="7">
        <v>0</v>
      </c>
      <c r="P11" s="7">
        <v>43</v>
      </c>
      <c r="Q11" s="7">
        <v>19</v>
      </c>
      <c r="R11" s="7">
        <v>16</v>
      </c>
      <c r="S11" s="20">
        <f t="shared" si="0"/>
        <v>182</v>
      </c>
      <c r="T11" s="17">
        <f t="shared" si="1"/>
        <v>11.375</v>
      </c>
      <c r="W11" s="1" t="s">
        <v>53</v>
      </c>
      <c r="X11" s="1" t="s">
        <v>45</v>
      </c>
      <c r="Z11" s="21">
        <f>Z21</f>
        <v>1</v>
      </c>
      <c r="AF11" s="1"/>
      <c r="AG11" s="1"/>
      <c r="AH11" s="1"/>
      <c r="AI11" s="1"/>
      <c r="AJ11" s="1"/>
      <c r="AK11" s="1"/>
      <c r="AL11" s="1"/>
      <c r="AM11" s="1"/>
    </row>
    <row r="12" spans="1:42" x14ac:dyDescent="0.25">
      <c r="A12" t="s">
        <v>84</v>
      </c>
      <c r="B12" s="18" t="s">
        <v>22</v>
      </c>
      <c r="C12" s="8" t="s">
        <v>39</v>
      </c>
      <c r="D12" s="10">
        <v>0</v>
      </c>
      <c r="E12" s="9">
        <v>11</v>
      </c>
      <c r="F12" s="10">
        <v>12</v>
      </c>
      <c r="G12" s="9">
        <v>14</v>
      </c>
      <c r="H12" s="10">
        <v>12</v>
      </c>
      <c r="I12" s="9">
        <v>7.2</v>
      </c>
      <c r="J12" s="10">
        <v>14</v>
      </c>
      <c r="K12" s="7"/>
      <c r="L12" s="7">
        <v>0</v>
      </c>
      <c r="M12" s="7">
        <v>46</v>
      </c>
      <c r="N12" s="7">
        <v>48</v>
      </c>
      <c r="O12" s="7">
        <v>47</v>
      </c>
      <c r="P12" s="7">
        <v>43</v>
      </c>
      <c r="Q12" s="7">
        <v>19</v>
      </c>
      <c r="R12" s="7">
        <v>16</v>
      </c>
      <c r="S12" s="20">
        <f t="shared" si="0"/>
        <v>219</v>
      </c>
      <c r="T12" s="17">
        <f t="shared" si="1"/>
        <v>13.6875</v>
      </c>
      <c r="W12" s="1" t="s">
        <v>54</v>
      </c>
    </row>
    <row r="13" spans="1:42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v>11</v>
      </c>
      <c r="F13" s="10">
        <v>12</v>
      </c>
      <c r="G13" s="9">
        <v>14</v>
      </c>
      <c r="H13" s="10">
        <v>12</v>
      </c>
      <c r="I13" s="9">
        <v>7.2</v>
      </c>
      <c r="J13" s="10">
        <v>14</v>
      </c>
      <c r="K13" s="7"/>
      <c r="L13" s="7">
        <v>0</v>
      </c>
      <c r="M13" s="7">
        <v>46</v>
      </c>
      <c r="N13" s="7">
        <v>48</v>
      </c>
      <c r="O13" s="7">
        <v>47</v>
      </c>
      <c r="P13" s="7">
        <v>43</v>
      </c>
      <c r="Q13" s="7">
        <v>19</v>
      </c>
      <c r="R13" s="7">
        <v>16</v>
      </c>
      <c r="S13" s="20">
        <f t="shared" ref="S13" si="2">SUM(L13:R13)</f>
        <v>219</v>
      </c>
      <c r="T13" s="17">
        <f t="shared" si="1"/>
        <v>13.6875</v>
      </c>
      <c r="Z13" s="1">
        <f>SUM(Z15:Z21)</f>
        <v>14.75</v>
      </c>
    </row>
    <row r="14" spans="1:42" x14ac:dyDescent="0.25">
      <c r="A14" t="s">
        <v>24</v>
      </c>
      <c r="B14" s="18" t="s">
        <v>25</v>
      </c>
      <c r="C14" s="8" t="s">
        <v>39</v>
      </c>
      <c r="D14" s="10">
        <v>0</v>
      </c>
      <c r="E14" s="9">
        <v>2</v>
      </c>
      <c r="F14" s="10">
        <v>9.5</v>
      </c>
      <c r="G14" s="9">
        <v>9.5</v>
      </c>
      <c r="H14" s="10">
        <v>12</v>
      </c>
      <c r="I14" s="9">
        <v>9</v>
      </c>
      <c r="J14" s="10">
        <v>14</v>
      </c>
      <c r="K14" s="7"/>
      <c r="L14" s="7">
        <v>0</v>
      </c>
      <c r="M14" s="7">
        <v>0</v>
      </c>
      <c r="N14" s="7">
        <v>29</v>
      </c>
      <c r="O14" s="7">
        <v>20</v>
      </c>
      <c r="P14" s="7">
        <v>43</v>
      </c>
      <c r="Q14" s="7">
        <v>27</v>
      </c>
      <c r="R14" s="7">
        <v>16</v>
      </c>
      <c r="S14" s="20">
        <f t="shared" si="0"/>
        <v>135</v>
      </c>
      <c r="T14" s="17">
        <f t="shared" si="1"/>
        <v>8.4375</v>
      </c>
      <c r="X14" s="1" t="s">
        <v>148</v>
      </c>
      <c r="Y14" s="1" t="s">
        <v>147</v>
      </c>
      <c r="Z14" s="1" t="s">
        <v>146</v>
      </c>
    </row>
    <row r="15" spans="1:42" x14ac:dyDescent="0.25">
      <c r="A15" t="s">
        <v>26</v>
      </c>
      <c r="B15" s="18" t="s">
        <v>25</v>
      </c>
      <c r="C15" s="8" t="s">
        <v>39</v>
      </c>
      <c r="D15" s="10">
        <v>0</v>
      </c>
      <c r="E15" s="9">
        <v>2</v>
      </c>
      <c r="F15" s="10">
        <v>9.5</v>
      </c>
      <c r="G15" s="9">
        <v>9.5</v>
      </c>
      <c r="H15" s="10">
        <v>12</v>
      </c>
      <c r="I15" s="9">
        <v>9</v>
      </c>
      <c r="J15" s="10">
        <v>14</v>
      </c>
      <c r="K15" s="7"/>
      <c r="L15" s="7">
        <v>0</v>
      </c>
      <c r="M15" s="7">
        <v>0</v>
      </c>
      <c r="N15" s="7">
        <v>29</v>
      </c>
      <c r="O15" s="7">
        <v>20</v>
      </c>
      <c r="P15" s="7">
        <f>7+36</f>
        <v>43</v>
      </c>
      <c r="Q15" s="7">
        <v>27</v>
      </c>
      <c r="R15" s="7">
        <v>16</v>
      </c>
      <c r="S15" s="20">
        <f t="shared" ref="S15" si="3">SUM(L15:R15)</f>
        <v>135</v>
      </c>
      <c r="T15" s="17">
        <f t="shared" si="1"/>
        <v>8.4375</v>
      </c>
      <c r="W15" s="1" t="s">
        <v>13</v>
      </c>
      <c r="X15" s="1" t="s">
        <v>151</v>
      </c>
      <c r="Y15" s="1">
        <v>40</v>
      </c>
      <c r="Z15" s="1">
        <f>Y15/16</f>
        <v>2.5</v>
      </c>
    </row>
    <row r="16" spans="1:42" x14ac:dyDescent="0.25">
      <c r="W16" s="1" t="s">
        <v>0</v>
      </c>
      <c r="X16" s="1" t="s">
        <v>153</v>
      </c>
      <c r="Y16" s="1">
        <v>46</v>
      </c>
      <c r="Z16" s="21">
        <f>Y16/16</f>
        <v>2.875</v>
      </c>
    </row>
    <row r="17" spans="21:26" x14ac:dyDescent="0.25">
      <c r="U17" s="17"/>
      <c r="W17" s="1" t="s">
        <v>58</v>
      </c>
      <c r="X17" s="1" t="s">
        <v>154</v>
      </c>
      <c r="Y17" s="1">
        <v>39</v>
      </c>
      <c r="Z17" s="21">
        <f>Y17/16</f>
        <v>2.4375</v>
      </c>
    </row>
    <row r="18" spans="21:26" x14ac:dyDescent="0.25">
      <c r="W18" s="1" t="s">
        <v>37</v>
      </c>
      <c r="X18" s="1" t="s">
        <v>155</v>
      </c>
      <c r="Y18" s="1">
        <v>40</v>
      </c>
      <c r="Z18" s="21">
        <f>Y18/16</f>
        <v>2.5</v>
      </c>
    </row>
    <row r="19" spans="21:26" x14ac:dyDescent="0.25">
      <c r="W19" s="1" t="s">
        <v>59</v>
      </c>
      <c r="X19" s="1" t="s">
        <v>156</v>
      </c>
      <c r="Y19" s="1">
        <f>43-7</f>
        <v>36</v>
      </c>
      <c r="Z19" s="21">
        <f>Y19/16</f>
        <v>2.25</v>
      </c>
    </row>
    <row r="20" spans="21:26" x14ac:dyDescent="0.25">
      <c r="W20" s="1" t="s">
        <v>60</v>
      </c>
      <c r="X20" s="1" t="s">
        <v>152</v>
      </c>
      <c r="Y20" s="1">
        <v>19</v>
      </c>
      <c r="Z20" s="21">
        <f>Y20/16</f>
        <v>1.1875</v>
      </c>
    </row>
    <row r="21" spans="21:26" x14ac:dyDescent="0.25">
      <c r="W21" s="1" t="s">
        <v>45</v>
      </c>
      <c r="X21" s="1" t="s">
        <v>157</v>
      </c>
      <c r="Y21" s="1">
        <v>16</v>
      </c>
      <c r="Z21" s="21">
        <f>Y21/16</f>
        <v>1</v>
      </c>
    </row>
  </sheetData>
  <mergeCells count="1">
    <mergeCell ref="V1:AD1"/>
  </mergeCells>
  <phoneticPr fontId="6" type="noConversion"/>
  <conditionalFormatting sqref="D3:J15">
    <cfRule type="colorScale" priority="272">
      <colorScale>
        <cfvo type="min"/>
        <cfvo type="max"/>
        <color rgb="FFFCFCFF"/>
        <color rgb="FF63BE7B"/>
      </colorScale>
    </cfRule>
  </conditionalFormatting>
  <conditionalFormatting sqref="K3:K15">
    <cfRule type="colorScale" priority="274">
      <colorScale>
        <cfvo type="min"/>
        <cfvo type="max"/>
        <color rgb="FFFCFCFF"/>
        <color rgb="FFF8696B"/>
      </colorScale>
    </cfRule>
  </conditionalFormatting>
  <conditionalFormatting sqref="L3:R15">
    <cfRule type="colorScale" priority="27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zoomScale="110" zoomScaleNormal="110" workbookViewId="0">
      <selection activeCell="T4" sqref="T4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SUM(K3:K18)</f>
        <v>516554.89999999997</v>
      </c>
      <c r="L1" s="1"/>
      <c r="M1" s="1"/>
      <c r="N1" s="1"/>
      <c r="O1" s="1"/>
      <c r="P1" s="1"/>
      <c r="Q1" s="1"/>
      <c r="R1" s="1"/>
      <c r="S1" s="1"/>
      <c r="V1" s="23" t="s">
        <v>56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/>
      <c r="AG3" s="1" t="s">
        <v>61</v>
      </c>
      <c r="AH3" s="1"/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0">
        <f t="shared" ref="S4:S16" si="0">SUM(L4:R4)</f>
        <v>203.5</v>
      </c>
      <c r="T4" s="17">
        <f t="shared" ref="T4:T18" si="1">S4/16</f>
        <v>12.71875</v>
      </c>
      <c r="W4" t="s">
        <v>40</v>
      </c>
      <c r="AF4" s="1" t="s">
        <v>13</v>
      </c>
      <c r="AG4" s="1">
        <v>1</v>
      </c>
      <c r="AH4" s="1"/>
      <c r="AI4" s="1"/>
      <c r="AJ4" s="1"/>
      <c r="AK4" s="1"/>
      <c r="AL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12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0">
        <f t="shared" si="0"/>
        <v>203.5</v>
      </c>
      <c r="T5" s="17">
        <f t="shared" si="1"/>
        <v>12.71875</v>
      </c>
      <c r="W5" t="s">
        <v>48</v>
      </c>
      <c r="AF5" s="1" t="s">
        <v>0</v>
      </c>
      <c r="AG5" s="1">
        <v>10</v>
      </c>
      <c r="AH5" s="1">
        <v>3</v>
      </c>
      <c r="AI5" s="1"/>
      <c r="AJ5" s="1"/>
      <c r="AK5" s="1"/>
      <c r="AL5" s="1"/>
    </row>
    <row r="6" spans="1:42" x14ac:dyDescent="0.25">
      <c r="A6" t="s">
        <v>16</v>
      </c>
      <c r="B6" s="18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0">
        <f t="shared" si="0"/>
        <v>203.5</v>
      </c>
      <c r="T6" s="17">
        <f t="shared" si="1"/>
        <v>12.71875</v>
      </c>
      <c r="W6" t="s">
        <v>49</v>
      </c>
      <c r="AF6" s="1" t="s">
        <v>58</v>
      </c>
      <c r="AG6" s="1">
        <v>12</v>
      </c>
      <c r="AH6" s="1"/>
      <c r="AI6" s="1"/>
      <c r="AJ6" s="1"/>
      <c r="AK6" s="1"/>
      <c r="AL6" s="1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0">
        <f t="shared" si="0"/>
        <v>202</v>
      </c>
      <c r="T7" s="17">
        <f t="shared" si="1"/>
        <v>12.625</v>
      </c>
      <c r="W7" t="s">
        <v>50</v>
      </c>
      <c r="AF7" s="1" t="s">
        <v>37</v>
      </c>
      <c r="AG7" s="1">
        <v>3</v>
      </c>
      <c r="AH7" s="1">
        <v>3</v>
      </c>
      <c r="AI7" s="1"/>
      <c r="AJ7" s="1"/>
      <c r="AK7" s="1"/>
      <c r="AL7" s="1"/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0">
        <f t="shared" ref="S8:S12" si="2">SUM(L8:R8)</f>
        <v>202</v>
      </c>
      <c r="T8" s="17">
        <f t="shared" si="1"/>
        <v>12.625</v>
      </c>
      <c r="W8" t="s">
        <v>51</v>
      </c>
      <c r="AF8" s="1" t="s">
        <v>59</v>
      </c>
      <c r="AG8" s="1">
        <v>15</v>
      </c>
      <c r="AH8" s="1"/>
      <c r="AI8" s="1"/>
      <c r="AJ8" s="1"/>
      <c r="AK8" s="1"/>
      <c r="AL8" s="1"/>
    </row>
    <row r="9" spans="1:42" x14ac:dyDescent="0.25">
      <c r="A9" t="s">
        <v>19</v>
      </c>
      <c r="B9" s="18" t="s">
        <v>46</v>
      </c>
      <c r="C9" s="8" t="s">
        <v>41</v>
      </c>
      <c r="D9" s="10">
        <v>0</v>
      </c>
      <c r="E9" s="9">
        <v>15</v>
      </c>
      <c r="F9" s="10">
        <v>12</v>
      </c>
      <c r="G9" s="9">
        <v>2</v>
      </c>
      <c r="H9" s="10">
        <v>12</v>
      </c>
      <c r="I9" s="9">
        <v>2</v>
      </c>
      <c r="J9" s="10">
        <v>14</v>
      </c>
      <c r="K9" s="7">
        <f>(26960+4335+515)*1.04</f>
        <v>33082.400000000001</v>
      </c>
      <c r="L9" s="1">
        <v>0</v>
      </c>
      <c r="M9" s="1">
        <v>95</v>
      </c>
      <c r="N9" s="1">
        <v>48</v>
      </c>
      <c r="O9" s="1">
        <v>0</v>
      </c>
      <c r="P9" s="1">
        <v>43</v>
      </c>
      <c r="Q9" s="1">
        <v>0</v>
      </c>
      <c r="R9" s="1">
        <v>16</v>
      </c>
      <c r="S9" s="20">
        <f t="shared" si="2"/>
        <v>202</v>
      </c>
      <c r="T9" s="17">
        <f t="shared" si="1"/>
        <v>12.625</v>
      </c>
      <c r="W9" t="s">
        <v>52</v>
      </c>
      <c r="AF9" s="1" t="s">
        <v>60</v>
      </c>
      <c r="AG9" s="1">
        <v>3</v>
      </c>
      <c r="AH9" s="1">
        <v>6</v>
      </c>
      <c r="AI9" s="1"/>
      <c r="AJ9" s="1"/>
      <c r="AK9" s="1"/>
      <c r="AL9" s="1"/>
      <c r="AO9" s="17"/>
      <c r="AP9" s="17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0">
        <f t="shared" si="2"/>
        <v>195</v>
      </c>
      <c r="T10" s="17">
        <f t="shared" si="1"/>
        <v>12.1875</v>
      </c>
      <c r="W10" t="s">
        <v>53</v>
      </c>
      <c r="AF10" s="1" t="s">
        <v>45</v>
      </c>
      <c r="AG10" s="1">
        <v>16</v>
      </c>
      <c r="AH10" s="1"/>
      <c r="AI10" s="1"/>
      <c r="AJ10" s="1"/>
      <c r="AK10" s="1"/>
      <c r="AL10" s="1"/>
    </row>
    <row r="11" spans="1:42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0">
        <f t="shared" si="2"/>
        <v>195</v>
      </c>
      <c r="T11" s="17">
        <f t="shared" si="1"/>
        <v>12.1875</v>
      </c>
      <c r="W11" t="s">
        <v>54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8" t="s">
        <v>47</v>
      </c>
      <c r="C12" s="8" t="s">
        <v>39</v>
      </c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46</v>
      </c>
      <c r="N12" s="1">
        <v>81</v>
      </c>
      <c r="O12" s="1">
        <v>0</v>
      </c>
      <c r="P12" s="1">
        <v>36</v>
      </c>
      <c r="Q12" s="1">
        <v>16</v>
      </c>
      <c r="R12" s="1">
        <v>16</v>
      </c>
      <c r="S12" s="20">
        <f t="shared" si="2"/>
        <v>195</v>
      </c>
      <c r="T12" s="17">
        <f t="shared" si="1"/>
        <v>12.1875</v>
      </c>
      <c r="W12" t="s">
        <v>55</v>
      </c>
      <c r="X12" t="s">
        <v>45</v>
      </c>
    </row>
    <row r="13" spans="1:42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v>7</v>
      </c>
      <c r="F13" s="10">
        <v>12</v>
      </c>
      <c r="G13" s="9">
        <v>15.5</v>
      </c>
      <c r="H13" s="10">
        <v>11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48</v>
      </c>
      <c r="O13" s="1">
        <v>60.5</v>
      </c>
      <c r="P13" s="1">
        <v>36</v>
      </c>
      <c r="Q13" s="1">
        <v>16</v>
      </c>
      <c r="R13" s="1">
        <v>16</v>
      </c>
      <c r="S13" s="20">
        <f t="shared" si="0"/>
        <v>194.5</v>
      </c>
      <c r="T13" s="17">
        <f t="shared" si="1"/>
        <v>12.15625</v>
      </c>
    </row>
    <row r="14" spans="1:42" x14ac:dyDescent="0.25">
      <c r="A14" t="s">
        <v>24</v>
      </c>
      <c r="B14" s="18" t="s">
        <v>22</v>
      </c>
      <c r="C14" s="8" t="s">
        <v>39</v>
      </c>
      <c r="D14" s="10">
        <v>0</v>
      </c>
      <c r="E14" s="9">
        <v>7</v>
      </c>
      <c r="F14" s="10">
        <v>12</v>
      </c>
      <c r="G14" s="9">
        <v>15.5</v>
      </c>
      <c r="H14" s="10">
        <v>11</v>
      </c>
      <c r="I14" s="9">
        <v>7</v>
      </c>
      <c r="J14" s="10">
        <v>14</v>
      </c>
      <c r="K14" s="7">
        <f>(22065+225+4335+305+245)*1.04</f>
        <v>28262</v>
      </c>
      <c r="L14" s="1">
        <v>0</v>
      </c>
      <c r="M14" s="1">
        <v>18</v>
      </c>
      <c r="N14" s="1">
        <v>48</v>
      </c>
      <c r="O14" s="1">
        <v>60.5</v>
      </c>
      <c r="P14" s="1">
        <v>36</v>
      </c>
      <c r="Q14" s="1">
        <v>16</v>
      </c>
      <c r="R14" s="1">
        <v>16</v>
      </c>
      <c r="S14" s="20">
        <f t="shared" ref="S14:S15" si="3">SUM(L14:R14)</f>
        <v>194.5</v>
      </c>
      <c r="T14" s="17">
        <f t="shared" si="1"/>
        <v>12.15625</v>
      </c>
    </row>
    <row r="15" spans="1:42" x14ac:dyDescent="0.25">
      <c r="A15" t="s">
        <v>26</v>
      </c>
      <c r="B15" s="18" t="s">
        <v>22</v>
      </c>
      <c r="C15" s="8" t="s">
        <v>39</v>
      </c>
      <c r="D15" s="11">
        <v>0</v>
      </c>
      <c r="E15" s="6">
        <v>7</v>
      </c>
      <c r="F15" s="11">
        <v>12</v>
      </c>
      <c r="G15" s="6">
        <v>15.5</v>
      </c>
      <c r="H15" s="11">
        <v>11</v>
      </c>
      <c r="I15" s="6">
        <v>7</v>
      </c>
      <c r="J15" s="11">
        <v>14</v>
      </c>
      <c r="K15" s="7">
        <f>(22065+225+4335+305+245)*1.04</f>
        <v>28262</v>
      </c>
      <c r="L15" s="1">
        <v>0</v>
      </c>
      <c r="M15" s="1">
        <v>18</v>
      </c>
      <c r="N15" s="1">
        <v>48</v>
      </c>
      <c r="O15" s="1">
        <v>60.5</v>
      </c>
      <c r="P15" s="1">
        <v>36</v>
      </c>
      <c r="Q15" s="1">
        <v>16</v>
      </c>
      <c r="R15" s="1">
        <v>16</v>
      </c>
      <c r="S15" s="20">
        <f t="shared" si="3"/>
        <v>194.5</v>
      </c>
      <c r="T15" s="17">
        <f t="shared" si="1"/>
        <v>12.15625</v>
      </c>
    </row>
    <row r="16" spans="1:42" x14ac:dyDescent="0.25">
      <c r="A16" t="s">
        <v>27</v>
      </c>
      <c r="B16" s="18" t="s">
        <v>25</v>
      </c>
      <c r="C16" s="8" t="s">
        <v>39</v>
      </c>
      <c r="D16" s="11">
        <v>0</v>
      </c>
      <c r="E16" s="6">
        <v>2</v>
      </c>
      <c r="F16" s="11">
        <v>12</v>
      </c>
      <c r="G16" s="6">
        <v>7</v>
      </c>
      <c r="H16" s="11">
        <v>15</v>
      </c>
      <c r="I16" s="6">
        <v>12</v>
      </c>
      <c r="J16" s="11">
        <v>14</v>
      </c>
      <c r="K16" s="7">
        <f>(21250+4335+185+3955)*1.04</f>
        <v>30914</v>
      </c>
      <c r="L16" s="1">
        <v>0</v>
      </c>
      <c r="M16" s="1">
        <v>0</v>
      </c>
      <c r="N16" s="1">
        <v>48</v>
      </c>
      <c r="O16" s="1">
        <v>10.5</v>
      </c>
      <c r="P16" s="1">
        <v>74</v>
      </c>
      <c r="Q16" s="1">
        <v>49</v>
      </c>
      <c r="R16" s="1">
        <v>16</v>
      </c>
      <c r="S16" s="20">
        <f t="shared" si="0"/>
        <v>197.5</v>
      </c>
      <c r="T16" s="17">
        <f t="shared" si="1"/>
        <v>12.34375</v>
      </c>
    </row>
    <row r="17" spans="1:42" x14ac:dyDescent="0.25">
      <c r="A17" t="s">
        <v>28</v>
      </c>
      <c r="B17" s="18" t="s">
        <v>25</v>
      </c>
      <c r="C17" s="8" t="s">
        <v>39</v>
      </c>
      <c r="D17" s="10">
        <v>0</v>
      </c>
      <c r="E17" s="9">
        <v>2</v>
      </c>
      <c r="F17" s="10">
        <v>12</v>
      </c>
      <c r="G17" s="9">
        <v>7</v>
      </c>
      <c r="H17" s="10">
        <v>15</v>
      </c>
      <c r="I17" s="9">
        <v>12</v>
      </c>
      <c r="J17" s="10">
        <v>14</v>
      </c>
      <c r="K17" s="7">
        <f>(21250+4335+185+3955)*1.04</f>
        <v>30914</v>
      </c>
      <c r="L17" s="1">
        <v>0</v>
      </c>
      <c r="M17" s="1">
        <v>0</v>
      </c>
      <c r="N17" s="1">
        <v>48</v>
      </c>
      <c r="O17" s="1">
        <v>10.5</v>
      </c>
      <c r="P17" s="1">
        <v>74</v>
      </c>
      <c r="Q17" s="1">
        <v>49</v>
      </c>
      <c r="R17" s="1">
        <v>16</v>
      </c>
      <c r="S17" s="20">
        <f t="shared" ref="S17:S18" si="4">SUM(L17:R17)</f>
        <v>197.5</v>
      </c>
      <c r="T17" s="17">
        <f t="shared" si="1"/>
        <v>12.34375</v>
      </c>
      <c r="U17" s="17"/>
    </row>
    <row r="18" spans="1:42" x14ac:dyDescent="0.25">
      <c r="A18" t="s">
        <v>38</v>
      </c>
      <c r="B18" s="18" t="s">
        <v>25</v>
      </c>
      <c r="C18" s="8" t="s">
        <v>39</v>
      </c>
      <c r="D18" s="10">
        <v>0</v>
      </c>
      <c r="E18" s="9">
        <v>2</v>
      </c>
      <c r="F18" s="10">
        <v>12</v>
      </c>
      <c r="G18" s="9">
        <v>7</v>
      </c>
      <c r="H18" s="10">
        <v>15</v>
      </c>
      <c r="I18" s="9">
        <v>12</v>
      </c>
      <c r="J18" s="10">
        <v>14</v>
      </c>
      <c r="K18" s="7">
        <f>(21250+4335+185+3955)*1.04</f>
        <v>30914</v>
      </c>
      <c r="L18" s="1">
        <v>0</v>
      </c>
      <c r="M18" s="1">
        <v>0</v>
      </c>
      <c r="N18" s="1">
        <v>48</v>
      </c>
      <c r="O18" s="1">
        <v>10.5</v>
      </c>
      <c r="P18" s="1">
        <v>74</v>
      </c>
      <c r="Q18" s="1">
        <v>49</v>
      </c>
      <c r="R18" s="1">
        <v>16</v>
      </c>
      <c r="S18" s="20">
        <f t="shared" si="4"/>
        <v>197.5</v>
      </c>
      <c r="T18" s="17">
        <f t="shared" si="1"/>
        <v>12.34375</v>
      </c>
    </row>
    <row r="19" spans="1:42" x14ac:dyDescent="0.25">
      <c r="K19" s="14">
        <f>SUM(K21:K35)</f>
        <v>0</v>
      </c>
      <c r="AE19" s="14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3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2">
        <f>SUM(AF21:AL21)</f>
        <v>0</v>
      </c>
    </row>
    <row r="22" spans="1:42" x14ac:dyDescent="0.25">
      <c r="A22" t="s">
        <v>14</v>
      </c>
      <c r="B22" s="13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">
        <v>5.5</v>
      </c>
      <c r="P22" s="1">
        <v>23</v>
      </c>
      <c r="Q22" s="1">
        <v>0</v>
      </c>
      <c r="R22" s="1">
        <v>0</v>
      </c>
      <c r="S22" s="2">
        <f t="shared" ref="S22:S31" si="5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">
        <v>33</v>
      </c>
      <c r="AJ22" s="1">
        <v>23</v>
      </c>
      <c r="AK22" s="1">
        <v>0</v>
      </c>
      <c r="AL22" s="1">
        <v>0</v>
      </c>
      <c r="AM22" s="2">
        <f t="shared" ref="AM22" si="6">SUM(AF22:AL22)</f>
        <v>66</v>
      </c>
    </row>
    <row r="23" spans="1:42" x14ac:dyDescent="0.25">
      <c r="A23" t="s">
        <v>15</v>
      </c>
      <c r="B23" s="13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f>SUM(AF23:AL23)</f>
        <v>0</v>
      </c>
    </row>
    <row r="24" spans="1:42" x14ac:dyDescent="0.25">
      <c r="A24" t="s">
        <v>16</v>
      </c>
      <c r="B24" s="13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2">
        <f>SUM(AF24:AL24)</f>
        <v>0</v>
      </c>
    </row>
    <row r="25" spans="1:42" x14ac:dyDescent="0.25">
      <c r="A25" t="s">
        <v>17</v>
      </c>
      <c r="B25" s="13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5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2">
        <f t="shared" ref="AM25:AM31" si="7">SUM(AF25:AL25)</f>
        <v>0</v>
      </c>
    </row>
    <row r="26" spans="1:42" x14ac:dyDescent="0.25">
      <c r="A26" t="s">
        <v>18</v>
      </c>
      <c r="B26" s="13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5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f t="shared" si="7"/>
        <v>0</v>
      </c>
      <c r="AP26" s="16"/>
    </row>
    <row r="27" spans="1:42" x14ac:dyDescent="0.25">
      <c r="A27" t="s">
        <v>19</v>
      </c>
      <c r="B27" s="13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5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2">
        <f t="shared" si="7"/>
        <v>0</v>
      </c>
    </row>
    <row r="28" spans="1:42" x14ac:dyDescent="0.25">
      <c r="A28" t="s">
        <v>20</v>
      </c>
      <c r="B28" s="13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5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2">
        <f t="shared" si="7"/>
        <v>0</v>
      </c>
    </row>
    <row r="29" spans="1:42" x14ac:dyDescent="0.25">
      <c r="A29" t="s">
        <v>21</v>
      </c>
      <c r="B29" s="13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5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f t="shared" si="7"/>
        <v>0</v>
      </c>
    </row>
    <row r="30" spans="1:42" x14ac:dyDescent="0.25">
      <c r="A30" t="s">
        <v>21</v>
      </c>
      <c r="B30" s="13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5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2">
        <f t="shared" si="7"/>
        <v>0</v>
      </c>
    </row>
    <row r="31" spans="1:42" x14ac:dyDescent="0.25">
      <c r="A31" t="s">
        <v>23</v>
      </c>
      <c r="B31" s="13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5.5</v>
      </c>
      <c r="P31" s="1">
        <v>23</v>
      </c>
      <c r="Q31" s="1">
        <v>16</v>
      </c>
      <c r="R31" s="1">
        <v>0</v>
      </c>
      <c r="S31" s="2">
        <f t="shared" si="5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">
        <v>33</v>
      </c>
      <c r="AJ31" s="1">
        <v>23</v>
      </c>
      <c r="AK31" s="1">
        <v>16</v>
      </c>
      <c r="AL31" s="1">
        <v>0</v>
      </c>
      <c r="AM31" s="2">
        <f t="shared" si="7"/>
        <v>72</v>
      </c>
    </row>
    <row r="32" spans="1:42" x14ac:dyDescent="0.25">
      <c r="A32" t="s">
        <v>24</v>
      </c>
      <c r="B32" s="13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5.5</v>
      </c>
      <c r="P32" s="1">
        <v>23</v>
      </c>
      <c r="Q32" s="1">
        <v>16</v>
      </c>
      <c r="R32" s="1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">
        <v>33</v>
      </c>
      <c r="AJ32" s="1">
        <v>23</v>
      </c>
      <c r="AK32" s="1">
        <v>16</v>
      </c>
      <c r="AL32" s="1">
        <v>0</v>
      </c>
      <c r="AM32" s="2">
        <f>SUM(AF32:AL32)</f>
        <v>72</v>
      </c>
    </row>
    <row r="33" spans="1:42" x14ac:dyDescent="0.25">
      <c r="A33" t="s">
        <v>26</v>
      </c>
      <c r="B33" s="13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5.5</v>
      </c>
      <c r="P33" s="1">
        <v>23</v>
      </c>
      <c r="Q33" s="1">
        <v>16</v>
      </c>
      <c r="R33" s="1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">
        <v>33</v>
      </c>
      <c r="AJ33" s="1">
        <v>23</v>
      </c>
      <c r="AK33" s="1">
        <v>16</v>
      </c>
      <c r="AL33" s="1">
        <v>0</v>
      </c>
      <c r="AM33" s="2">
        <f>SUM(AF33:AL33)</f>
        <v>72</v>
      </c>
    </row>
    <row r="34" spans="1:42" x14ac:dyDescent="0.25">
      <c r="A34" t="s">
        <v>27</v>
      </c>
      <c r="B34" s="13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ref="S34:S36" si="8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f t="shared" ref="AM34:AM36" si="9">SUM(AF34:AL34)</f>
        <v>0</v>
      </c>
    </row>
    <row r="35" spans="1:42" x14ac:dyDescent="0.25">
      <c r="A35" t="s">
        <v>28</v>
      </c>
      <c r="B35" s="13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8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2">
        <f t="shared" si="9"/>
        <v>0</v>
      </c>
    </row>
    <row r="36" spans="1:42" x14ac:dyDescent="0.25">
      <c r="A36" t="s">
        <v>38</v>
      </c>
      <c r="B36" s="13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8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f t="shared" si="9"/>
        <v>0</v>
      </c>
    </row>
    <row r="37" spans="1:42" x14ac:dyDescent="0.25">
      <c r="K37" s="14">
        <f>SUM(K39:K53)</f>
        <v>34985</v>
      </c>
      <c r="AE37" s="14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3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2">
        <f>SUM(AF39:AL39)</f>
        <v>0</v>
      </c>
    </row>
    <row r="40" spans="1:42" x14ac:dyDescent="0.25">
      <c r="A40" t="s">
        <v>14</v>
      </c>
      <c r="B40" s="13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">
        <v>33</v>
      </c>
      <c r="P40" s="1">
        <v>23</v>
      </c>
      <c r="Q40" s="1">
        <v>0</v>
      </c>
      <c r="R40" s="1">
        <v>0</v>
      </c>
      <c r="S40" s="2">
        <f t="shared" ref="S40" si="10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">
        <v>33</v>
      </c>
      <c r="AJ40" s="1">
        <v>23</v>
      </c>
      <c r="AK40" s="1">
        <v>0</v>
      </c>
      <c r="AL40" s="1">
        <v>0</v>
      </c>
      <c r="AM40" s="2">
        <f t="shared" ref="AM40" si="11">SUM(AF40:AL40)</f>
        <v>92</v>
      </c>
    </row>
    <row r="41" spans="1:42" x14ac:dyDescent="0.25">
      <c r="A41" t="s">
        <v>15</v>
      </c>
      <c r="B41" s="13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">
        <v>5.5</v>
      </c>
      <c r="P41" s="1">
        <v>23</v>
      </c>
      <c r="Q41" s="1">
        <v>0</v>
      </c>
      <c r="R41" s="1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2">7010+195+125</f>
        <v>7330</v>
      </c>
      <c r="AF41" s="1">
        <v>0</v>
      </c>
      <c r="AG41" s="1">
        <v>56</v>
      </c>
      <c r="AH41" s="1">
        <v>0</v>
      </c>
      <c r="AI41" s="1">
        <v>5.5</v>
      </c>
      <c r="AJ41" s="1">
        <v>23</v>
      </c>
      <c r="AK41" s="1">
        <v>0</v>
      </c>
      <c r="AL41" s="1">
        <v>0</v>
      </c>
      <c r="AM41" s="2">
        <f>SUM(AF41:AL41)</f>
        <v>84.5</v>
      </c>
    </row>
    <row r="42" spans="1:42" x14ac:dyDescent="0.25">
      <c r="A42" t="s">
        <v>16</v>
      </c>
      <c r="B42" s="13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">
        <v>5.5</v>
      </c>
      <c r="P42" s="1">
        <v>23</v>
      </c>
      <c r="Q42" s="1">
        <v>0</v>
      </c>
      <c r="R42" s="1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2"/>
        <v>7330</v>
      </c>
      <c r="AF42" s="1">
        <v>0</v>
      </c>
      <c r="AG42" s="1">
        <v>56</v>
      </c>
      <c r="AH42" s="1">
        <v>0</v>
      </c>
      <c r="AI42" s="1">
        <v>5.5</v>
      </c>
      <c r="AJ42" s="1">
        <v>23</v>
      </c>
      <c r="AK42" s="1">
        <v>0</v>
      </c>
      <c r="AL42" s="1">
        <v>0</v>
      </c>
      <c r="AM42" s="2">
        <f>SUM(AF42:AL42)</f>
        <v>84.5</v>
      </c>
    </row>
    <row r="43" spans="1:42" x14ac:dyDescent="0.25">
      <c r="A43" t="s">
        <v>17</v>
      </c>
      <c r="B43" s="13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">
        <v>0</v>
      </c>
      <c r="P43" s="1">
        <v>23</v>
      </c>
      <c r="Q43" s="1">
        <v>0</v>
      </c>
      <c r="R43" s="1">
        <v>0</v>
      </c>
      <c r="S43" s="2">
        <f t="shared" ref="S43:S49" si="13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2"/>
        <v>7330</v>
      </c>
      <c r="AF43" s="1">
        <v>0</v>
      </c>
      <c r="AG43" s="1">
        <v>56</v>
      </c>
      <c r="AH43" s="1">
        <v>9</v>
      </c>
      <c r="AI43" s="1">
        <v>0</v>
      </c>
      <c r="AJ43" s="1">
        <v>23</v>
      </c>
      <c r="AK43" s="1">
        <v>0</v>
      </c>
      <c r="AL43" s="1">
        <v>0</v>
      </c>
      <c r="AM43" s="2">
        <f t="shared" ref="AM43:AM49" si="14">SUM(AF43:AL43)</f>
        <v>88</v>
      </c>
      <c r="AP43" s="16"/>
    </row>
    <row r="44" spans="1:42" x14ac:dyDescent="0.25">
      <c r="A44" t="s">
        <v>18</v>
      </c>
      <c r="B44" s="13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">
        <v>0</v>
      </c>
      <c r="P44" s="1">
        <v>23</v>
      </c>
      <c r="Q44" s="1">
        <v>0</v>
      </c>
      <c r="R44" s="1">
        <v>0</v>
      </c>
      <c r="S44" s="2">
        <f t="shared" si="13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2"/>
        <v>7330</v>
      </c>
      <c r="AF44" s="1">
        <v>0</v>
      </c>
      <c r="AG44" s="1">
        <v>56</v>
      </c>
      <c r="AH44" s="1">
        <v>9</v>
      </c>
      <c r="AI44" s="1">
        <v>0</v>
      </c>
      <c r="AJ44" s="1">
        <v>23</v>
      </c>
      <c r="AK44" s="1">
        <v>0</v>
      </c>
      <c r="AL44" s="1">
        <v>0</v>
      </c>
      <c r="AM44" s="2">
        <f t="shared" si="14"/>
        <v>88</v>
      </c>
    </row>
    <row r="45" spans="1:42" x14ac:dyDescent="0.25">
      <c r="A45" t="s">
        <v>19</v>
      </c>
      <c r="B45" s="13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">
        <v>0</v>
      </c>
      <c r="P45" s="1">
        <v>23</v>
      </c>
      <c r="Q45" s="1">
        <v>0</v>
      </c>
      <c r="R45" s="1">
        <v>0</v>
      </c>
      <c r="S45" s="2">
        <f t="shared" si="13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2"/>
        <v>7330</v>
      </c>
      <c r="AF45" s="1">
        <v>0</v>
      </c>
      <c r="AG45" s="1">
        <v>56</v>
      </c>
      <c r="AH45" s="1">
        <v>9</v>
      </c>
      <c r="AI45" s="1">
        <v>0</v>
      </c>
      <c r="AJ45" s="1">
        <v>23</v>
      </c>
      <c r="AK45" s="1">
        <v>0</v>
      </c>
      <c r="AL45" s="1">
        <v>0</v>
      </c>
      <c r="AM45" s="2">
        <f t="shared" si="14"/>
        <v>88</v>
      </c>
    </row>
    <row r="46" spans="1:42" x14ac:dyDescent="0.25">
      <c r="A46" t="s">
        <v>20</v>
      </c>
      <c r="B46" s="13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">
        <v>0</v>
      </c>
      <c r="P46" s="1">
        <v>23</v>
      </c>
      <c r="Q46" s="1">
        <v>0</v>
      </c>
      <c r="R46" s="1">
        <v>0</v>
      </c>
      <c r="S46" s="2">
        <f t="shared" si="13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2"/>
        <v>7330</v>
      </c>
      <c r="AF46" s="1">
        <v>0</v>
      </c>
      <c r="AG46" s="1">
        <v>56</v>
      </c>
      <c r="AH46" s="1">
        <v>9</v>
      </c>
      <c r="AI46" s="1">
        <v>0</v>
      </c>
      <c r="AJ46" s="1">
        <v>23</v>
      </c>
      <c r="AK46" s="1">
        <v>0</v>
      </c>
      <c r="AL46" s="1">
        <v>0</v>
      </c>
      <c r="AM46" s="2">
        <f t="shared" si="14"/>
        <v>88</v>
      </c>
    </row>
    <row r="47" spans="1:42" x14ac:dyDescent="0.25">
      <c r="A47" t="s">
        <v>21</v>
      </c>
      <c r="B47" s="13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2">
        <f t="shared" si="13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2">
        <f t="shared" si="14"/>
        <v>0</v>
      </c>
    </row>
    <row r="48" spans="1:42" x14ac:dyDescent="0.25">
      <c r="A48" t="s">
        <v>21</v>
      </c>
      <c r="B48" s="13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2">
        <f t="shared" si="13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2">
        <f t="shared" si="14"/>
        <v>0</v>
      </c>
    </row>
    <row r="49" spans="1:42" x14ac:dyDescent="0.25">
      <c r="A49" t="s">
        <v>23</v>
      </c>
      <c r="B49" s="13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">
        <v>33</v>
      </c>
      <c r="P49" s="1">
        <v>23</v>
      </c>
      <c r="Q49" s="1">
        <v>16</v>
      </c>
      <c r="R49" s="1">
        <v>0</v>
      </c>
      <c r="S49" s="2">
        <f t="shared" si="13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">
        <v>33</v>
      </c>
      <c r="AJ49" s="1">
        <v>23</v>
      </c>
      <c r="AK49" s="1">
        <v>16</v>
      </c>
      <c r="AL49" s="1">
        <v>0</v>
      </c>
      <c r="AM49" s="2">
        <f t="shared" si="14"/>
        <v>98</v>
      </c>
    </row>
    <row r="50" spans="1:42" x14ac:dyDescent="0.25">
      <c r="A50" t="s">
        <v>24</v>
      </c>
      <c r="B50" s="13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">
        <v>33</v>
      </c>
      <c r="P50" s="1">
        <v>23</v>
      </c>
      <c r="Q50" s="1">
        <v>16</v>
      </c>
      <c r="R50" s="1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">
        <v>33</v>
      </c>
      <c r="AJ50" s="1">
        <v>23</v>
      </c>
      <c r="AK50" s="1">
        <v>16</v>
      </c>
      <c r="AL50" s="1">
        <v>0</v>
      </c>
      <c r="AM50" s="2">
        <f>SUM(AF50:AL50)</f>
        <v>98</v>
      </c>
    </row>
    <row r="51" spans="1:42" x14ac:dyDescent="0.25">
      <c r="A51" t="s">
        <v>26</v>
      </c>
      <c r="B51" s="13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">
        <v>33</v>
      </c>
      <c r="P51" s="1">
        <v>23</v>
      </c>
      <c r="Q51" s="1">
        <v>16</v>
      </c>
      <c r="R51" s="1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">
        <v>33</v>
      </c>
      <c r="AJ51" s="1">
        <v>23</v>
      </c>
      <c r="AK51" s="1">
        <v>16</v>
      </c>
      <c r="AL51" s="1">
        <v>0</v>
      </c>
      <c r="AM51" s="2">
        <f>SUM(AF51:AL51)</f>
        <v>98</v>
      </c>
    </row>
    <row r="52" spans="1:42" x14ac:dyDescent="0.25">
      <c r="A52" t="s">
        <v>27</v>
      </c>
      <c r="B52" s="13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2">
        <f t="shared" ref="S52:S54" si="15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f t="shared" ref="AM52:AM54" si="16">SUM(AF52:AL52)</f>
        <v>0</v>
      </c>
    </row>
    <row r="53" spans="1:42" x14ac:dyDescent="0.25">
      <c r="A53" t="s">
        <v>28</v>
      </c>
      <c r="B53" s="13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2">
        <f t="shared" si="15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2">
        <f t="shared" si="16"/>
        <v>0</v>
      </c>
    </row>
    <row r="54" spans="1:42" x14ac:dyDescent="0.25">
      <c r="A54" t="s">
        <v>38</v>
      </c>
      <c r="B54" s="13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2">
        <f t="shared" si="15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2">
        <f t="shared" si="16"/>
        <v>0</v>
      </c>
    </row>
    <row r="55" spans="1:42" x14ac:dyDescent="0.25">
      <c r="K55" s="14">
        <f>SUM(K57:K71)</f>
        <v>155319.63999999998</v>
      </c>
      <c r="AE55" s="14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3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">
        <v>0</v>
      </c>
      <c r="P57" s="1">
        <v>0</v>
      </c>
      <c r="Q57" s="1">
        <v>0</v>
      </c>
      <c r="R57" s="1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">
        <v>0</v>
      </c>
      <c r="AJ57" s="1">
        <v>0</v>
      </c>
      <c r="AK57" s="1">
        <v>0</v>
      </c>
      <c r="AL57" s="1">
        <v>13</v>
      </c>
      <c r="AM57" s="2">
        <f>SUM(AF57:AL57)</f>
        <v>75</v>
      </c>
    </row>
    <row r="58" spans="1:42" x14ac:dyDescent="0.25">
      <c r="A58" t="s">
        <v>14</v>
      </c>
      <c r="B58" s="13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">
        <v>33</v>
      </c>
      <c r="P58" s="1">
        <v>23</v>
      </c>
      <c r="Q58" s="1">
        <v>0</v>
      </c>
      <c r="R58" s="1">
        <v>0</v>
      </c>
      <c r="S58" s="2">
        <f t="shared" ref="S58" si="17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">
        <v>33</v>
      </c>
      <c r="AJ58" s="1">
        <v>23</v>
      </c>
      <c r="AK58" s="1">
        <v>0</v>
      </c>
      <c r="AL58" s="1">
        <v>10</v>
      </c>
      <c r="AM58" s="2">
        <f t="shared" ref="AM58" si="18">SUM(AF58:AL58)</f>
        <v>102</v>
      </c>
    </row>
    <row r="59" spans="1:42" x14ac:dyDescent="0.25">
      <c r="A59" t="s">
        <v>15</v>
      </c>
      <c r="B59" s="13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9">7010+195+125</f>
        <v>7330</v>
      </c>
      <c r="L59" s="1">
        <v>0</v>
      </c>
      <c r="M59" s="1">
        <v>56</v>
      </c>
      <c r="N59" s="1">
        <v>0</v>
      </c>
      <c r="O59" s="1">
        <v>5.5</v>
      </c>
      <c r="P59" s="1">
        <v>23</v>
      </c>
      <c r="Q59" s="1">
        <v>0</v>
      </c>
      <c r="R59" s="1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20">(7010+195+125)*1.032</f>
        <v>7564.56</v>
      </c>
      <c r="AF59" s="1">
        <v>0</v>
      </c>
      <c r="AG59" s="1">
        <v>56</v>
      </c>
      <c r="AH59" s="1">
        <v>0</v>
      </c>
      <c r="AI59" s="1">
        <v>5.5</v>
      </c>
      <c r="AJ59" s="1">
        <v>23</v>
      </c>
      <c r="AK59" s="1">
        <v>0</v>
      </c>
      <c r="AL59" s="1">
        <v>10</v>
      </c>
      <c r="AM59" s="2">
        <f>SUM(AF59:AL59)</f>
        <v>94.5</v>
      </c>
    </row>
    <row r="60" spans="1:42" x14ac:dyDescent="0.25">
      <c r="A60" t="s">
        <v>16</v>
      </c>
      <c r="B60" s="13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9"/>
        <v>7330</v>
      </c>
      <c r="L60" s="1">
        <v>0</v>
      </c>
      <c r="M60" s="1">
        <v>56</v>
      </c>
      <c r="N60" s="1">
        <v>0</v>
      </c>
      <c r="O60" s="1">
        <v>5.5</v>
      </c>
      <c r="P60" s="1">
        <v>23</v>
      </c>
      <c r="Q60" s="1">
        <v>0</v>
      </c>
      <c r="R60" s="1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20"/>
        <v>7564.56</v>
      </c>
      <c r="AF60" s="1">
        <v>0</v>
      </c>
      <c r="AG60" s="1">
        <v>56</v>
      </c>
      <c r="AH60" s="1">
        <v>0</v>
      </c>
      <c r="AI60" s="1">
        <v>5.5</v>
      </c>
      <c r="AJ60" s="1">
        <v>23</v>
      </c>
      <c r="AK60" s="1">
        <v>0</v>
      </c>
      <c r="AL60" s="1">
        <v>10</v>
      </c>
      <c r="AM60" s="2">
        <f>SUM(AF60:AL60)</f>
        <v>94.5</v>
      </c>
    </row>
    <row r="61" spans="1:42" x14ac:dyDescent="0.25">
      <c r="A61" t="s">
        <v>17</v>
      </c>
      <c r="B61" s="13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9"/>
        <v>7330</v>
      </c>
      <c r="L61" s="1">
        <v>0</v>
      </c>
      <c r="M61" s="1">
        <v>56</v>
      </c>
      <c r="N61" s="1">
        <v>9</v>
      </c>
      <c r="O61" s="1">
        <v>0</v>
      </c>
      <c r="P61" s="1">
        <v>23</v>
      </c>
      <c r="Q61" s="1">
        <v>0</v>
      </c>
      <c r="R61" s="1">
        <v>0</v>
      </c>
      <c r="S61" s="2">
        <f t="shared" ref="S61:S67" si="21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20"/>
        <v>7564.56</v>
      </c>
      <c r="AF61" s="1">
        <v>0</v>
      </c>
      <c r="AG61" s="1">
        <v>56</v>
      </c>
      <c r="AH61" s="1">
        <v>9</v>
      </c>
      <c r="AI61" s="1">
        <v>0</v>
      </c>
      <c r="AJ61" s="1">
        <v>23</v>
      </c>
      <c r="AK61" s="1">
        <v>0</v>
      </c>
      <c r="AL61" s="1">
        <v>10</v>
      </c>
      <c r="AM61" s="2">
        <f t="shared" ref="AM61:AM67" si="22">SUM(AF61:AL61)</f>
        <v>98</v>
      </c>
    </row>
    <row r="62" spans="1:42" x14ac:dyDescent="0.25">
      <c r="A62" t="s">
        <v>18</v>
      </c>
      <c r="B62" s="13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9"/>
        <v>7330</v>
      </c>
      <c r="L62" s="1">
        <v>0</v>
      </c>
      <c r="M62" s="1">
        <v>56</v>
      </c>
      <c r="N62" s="1">
        <v>9</v>
      </c>
      <c r="O62" s="1">
        <v>0</v>
      </c>
      <c r="P62" s="1">
        <v>23</v>
      </c>
      <c r="Q62" s="1">
        <v>0</v>
      </c>
      <c r="R62" s="1">
        <v>0</v>
      </c>
      <c r="S62" s="2">
        <f t="shared" si="21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0"/>
        <v>7564.56</v>
      </c>
      <c r="AF62" s="1">
        <v>0</v>
      </c>
      <c r="AG62" s="1">
        <v>56</v>
      </c>
      <c r="AH62" s="1">
        <v>9</v>
      </c>
      <c r="AI62" s="1">
        <v>0</v>
      </c>
      <c r="AJ62" s="1">
        <v>23</v>
      </c>
      <c r="AK62" s="1">
        <v>0</v>
      </c>
      <c r="AL62" s="1">
        <v>10</v>
      </c>
      <c r="AM62" s="2">
        <f t="shared" si="22"/>
        <v>98</v>
      </c>
      <c r="AP62" s="16"/>
    </row>
    <row r="63" spans="1:42" x14ac:dyDescent="0.25">
      <c r="A63" t="s">
        <v>19</v>
      </c>
      <c r="B63" s="13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9"/>
        <v>7330</v>
      </c>
      <c r="L63" s="1">
        <v>0</v>
      </c>
      <c r="M63" s="1">
        <v>56</v>
      </c>
      <c r="N63" s="1">
        <v>9</v>
      </c>
      <c r="O63" s="1">
        <v>0</v>
      </c>
      <c r="P63" s="1">
        <v>23</v>
      </c>
      <c r="Q63" s="1">
        <v>0</v>
      </c>
      <c r="R63" s="1">
        <v>0</v>
      </c>
      <c r="S63" s="2">
        <f t="shared" si="21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0"/>
        <v>7564.56</v>
      </c>
      <c r="AF63" s="1">
        <v>0</v>
      </c>
      <c r="AG63" s="1">
        <v>56</v>
      </c>
      <c r="AH63" s="1">
        <v>9</v>
      </c>
      <c r="AI63" s="1">
        <v>0</v>
      </c>
      <c r="AJ63" s="1">
        <v>23</v>
      </c>
      <c r="AK63" s="1">
        <v>0</v>
      </c>
      <c r="AL63" s="1">
        <v>10</v>
      </c>
      <c r="AM63" s="2">
        <f t="shared" si="22"/>
        <v>98</v>
      </c>
    </row>
    <row r="64" spans="1:42" x14ac:dyDescent="0.25">
      <c r="A64" t="s">
        <v>20</v>
      </c>
      <c r="B64" s="13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9"/>
        <v>7330</v>
      </c>
      <c r="L64" s="1">
        <v>0</v>
      </c>
      <c r="M64" s="1">
        <v>56</v>
      </c>
      <c r="N64" s="1">
        <v>9</v>
      </c>
      <c r="O64" s="1">
        <v>0</v>
      </c>
      <c r="P64" s="1">
        <v>23</v>
      </c>
      <c r="Q64" s="1">
        <v>0</v>
      </c>
      <c r="R64" s="1">
        <v>0</v>
      </c>
      <c r="S64" s="2">
        <f t="shared" si="21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20"/>
        <v>7564.56</v>
      </c>
      <c r="AF64" s="1">
        <v>0</v>
      </c>
      <c r="AG64" s="1">
        <v>56</v>
      </c>
      <c r="AH64" s="1">
        <v>9</v>
      </c>
      <c r="AI64" s="1">
        <v>0</v>
      </c>
      <c r="AJ64" s="1">
        <v>23</v>
      </c>
      <c r="AK64" s="1">
        <v>0</v>
      </c>
      <c r="AL64" s="1">
        <v>10</v>
      </c>
      <c r="AM64" s="2">
        <f t="shared" si="22"/>
        <v>98</v>
      </c>
    </row>
    <row r="65" spans="1:42" x14ac:dyDescent="0.25">
      <c r="A65" t="s">
        <v>21</v>
      </c>
      <c r="B65" s="13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">
        <v>0</v>
      </c>
      <c r="P65" s="1">
        <v>43</v>
      </c>
      <c r="Q65" s="1">
        <v>16</v>
      </c>
      <c r="R65" s="1">
        <v>3</v>
      </c>
      <c r="S65" s="2">
        <f t="shared" si="21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">
        <v>0</v>
      </c>
      <c r="AJ65" s="1">
        <v>43</v>
      </c>
      <c r="AK65" s="1">
        <v>16</v>
      </c>
      <c r="AL65" s="1">
        <v>13</v>
      </c>
      <c r="AM65" s="2">
        <f t="shared" si="22"/>
        <v>176</v>
      </c>
    </row>
    <row r="66" spans="1:42" x14ac:dyDescent="0.25">
      <c r="A66" t="s">
        <v>21</v>
      </c>
      <c r="B66" s="13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">
        <v>0</v>
      </c>
      <c r="P66" s="1">
        <v>43</v>
      </c>
      <c r="Q66" s="1">
        <v>16</v>
      </c>
      <c r="R66" s="1">
        <v>3</v>
      </c>
      <c r="S66" s="2">
        <f t="shared" si="21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">
        <v>0</v>
      </c>
      <c r="AJ66" s="1">
        <v>43</v>
      </c>
      <c r="AK66" s="1">
        <v>16</v>
      </c>
      <c r="AL66" s="1">
        <v>13</v>
      </c>
      <c r="AM66" s="2">
        <f t="shared" si="22"/>
        <v>176</v>
      </c>
    </row>
    <row r="67" spans="1:42" x14ac:dyDescent="0.25">
      <c r="A67" t="s">
        <v>23</v>
      </c>
      <c r="B67" s="13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">
        <v>33</v>
      </c>
      <c r="P67" s="1">
        <v>23</v>
      </c>
      <c r="Q67" s="1">
        <v>16</v>
      </c>
      <c r="R67" s="1">
        <v>0</v>
      </c>
      <c r="S67" s="2">
        <f t="shared" si="21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">
        <v>33</v>
      </c>
      <c r="AJ67" s="1">
        <v>23</v>
      </c>
      <c r="AK67" s="1">
        <v>16</v>
      </c>
      <c r="AL67" s="1">
        <v>10</v>
      </c>
      <c r="AM67" s="2">
        <f t="shared" si="22"/>
        <v>108</v>
      </c>
    </row>
    <row r="68" spans="1:42" x14ac:dyDescent="0.25">
      <c r="A68" t="s">
        <v>24</v>
      </c>
      <c r="B68" s="13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">
        <v>33</v>
      </c>
      <c r="P68" s="1">
        <v>23</v>
      </c>
      <c r="Q68" s="1">
        <v>16</v>
      </c>
      <c r="R68" s="1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">
        <v>33</v>
      </c>
      <c r="AJ68" s="1">
        <v>23</v>
      </c>
      <c r="AK68" s="1">
        <v>16</v>
      </c>
      <c r="AL68" s="1">
        <v>10</v>
      </c>
      <c r="AM68" s="2">
        <f>SUM(AF68:AL68)</f>
        <v>108</v>
      </c>
    </row>
    <row r="69" spans="1:42" x14ac:dyDescent="0.25">
      <c r="A69" t="s">
        <v>26</v>
      </c>
      <c r="B69" s="13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">
        <v>33</v>
      </c>
      <c r="P69" s="1">
        <v>23</v>
      </c>
      <c r="Q69" s="1">
        <v>16</v>
      </c>
      <c r="R69" s="1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">
        <v>33</v>
      </c>
      <c r="AJ69" s="1">
        <v>23</v>
      </c>
      <c r="AK69" s="1">
        <v>16</v>
      </c>
      <c r="AL69" s="1">
        <v>10</v>
      </c>
      <c r="AM69" s="2">
        <f>SUM(AF69:AL69)</f>
        <v>108</v>
      </c>
    </row>
    <row r="70" spans="1:42" x14ac:dyDescent="0.25">
      <c r="A70" t="s">
        <v>27</v>
      </c>
      <c r="B70" s="13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">
        <v>23</v>
      </c>
      <c r="P70" s="1">
        <v>62</v>
      </c>
      <c r="Q70" s="1">
        <v>49</v>
      </c>
      <c r="R70" s="1">
        <v>8</v>
      </c>
      <c r="S70" s="2">
        <f t="shared" ref="S70:S72" si="23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">
        <v>23</v>
      </c>
      <c r="AJ70" s="1">
        <v>62</v>
      </c>
      <c r="AK70" s="1">
        <v>49</v>
      </c>
      <c r="AL70" s="1">
        <v>18</v>
      </c>
      <c r="AM70" s="2">
        <f t="shared" ref="AM70:AM72" si="24">SUM(AF70:AL70)</f>
        <v>152</v>
      </c>
    </row>
    <row r="71" spans="1:42" x14ac:dyDescent="0.25">
      <c r="A71" t="s">
        <v>28</v>
      </c>
      <c r="B71" s="13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">
        <v>23</v>
      </c>
      <c r="P71" s="1">
        <v>62</v>
      </c>
      <c r="Q71" s="1">
        <v>49</v>
      </c>
      <c r="R71" s="1">
        <v>8</v>
      </c>
      <c r="S71" s="2">
        <f t="shared" si="23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">
        <v>23</v>
      </c>
      <c r="AJ71" s="1">
        <v>62</v>
      </c>
      <c r="AK71" s="1">
        <v>49</v>
      </c>
      <c r="AL71" s="1">
        <v>18</v>
      </c>
      <c r="AM71" s="2">
        <f t="shared" si="24"/>
        <v>152</v>
      </c>
    </row>
    <row r="72" spans="1:42" x14ac:dyDescent="0.25">
      <c r="A72" t="s">
        <v>38</v>
      </c>
      <c r="B72" s="13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">
        <v>23</v>
      </c>
      <c r="P72" s="1">
        <v>62</v>
      </c>
      <c r="Q72" s="1">
        <v>49</v>
      </c>
      <c r="R72" s="1">
        <v>8</v>
      </c>
      <c r="S72" s="2">
        <f t="shared" si="23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">
        <v>23</v>
      </c>
      <c r="AJ72" s="1">
        <v>62</v>
      </c>
      <c r="AK72" s="1">
        <v>49</v>
      </c>
      <c r="AL72" s="1">
        <v>18</v>
      </c>
      <c r="AM72" s="2">
        <f t="shared" si="24"/>
        <v>152</v>
      </c>
    </row>
    <row r="73" spans="1:42" x14ac:dyDescent="0.25">
      <c r="K73" s="14">
        <f>SUM(K75:K89)</f>
        <v>158873.30499999999</v>
      </c>
      <c r="AE73" s="14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3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">
        <v>0</v>
      </c>
      <c r="P75" s="1">
        <v>0</v>
      </c>
      <c r="Q75" s="1">
        <v>0</v>
      </c>
      <c r="R75" s="1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">
        <v>0</v>
      </c>
      <c r="AJ75" s="1">
        <v>0</v>
      </c>
      <c r="AK75" s="1">
        <v>0</v>
      </c>
      <c r="AL75" s="1">
        <v>13</v>
      </c>
      <c r="AM75" s="2">
        <f>SUM(AF75:AL75)</f>
        <v>75</v>
      </c>
    </row>
    <row r="76" spans="1:42" x14ac:dyDescent="0.25">
      <c r="A76" t="s">
        <v>14</v>
      </c>
      <c r="B76" s="13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">
        <v>33</v>
      </c>
      <c r="P76" s="1">
        <v>23</v>
      </c>
      <c r="Q76" s="1">
        <v>0</v>
      </c>
      <c r="R76" s="1">
        <v>10</v>
      </c>
      <c r="S76" s="2">
        <f t="shared" ref="S76" si="25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">
        <v>33</v>
      </c>
      <c r="AJ76" s="1">
        <v>23</v>
      </c>
      <c r="AK76" s="1">
        <v>0</v>
      </c>
      <c r="AL76" s="1">
        <v>10</v>
      </c>
      <c r="AM76" s="2">
        <f t="shared" ref="AM76" si="26">SUM(AF76:AL76)</f>
        <v>125</v>
      </c>
    </row>
    <row r="77" spans="1:42" x14ac:dyDescent="0.25">
      <c r="A77" t="s">
        <v>15</v>
      </c>
      <c r="B77" s="13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7">(7010+195+125)*1.032</f>
        <v>7564.56</v>
      </c>
      <c r="L77" s="1">
        <v>0</v>
      </c>
      <c r="M77" s="1">
        <v>56</v>
      </c>
      <c r="N77" s="1">
        <v>0</v>
      </c>
      <c r="O77" s="1">
        <v>5.5</v>
      </c>
      <c r="P77" s="1">
        <v>23</v>
      </c>
      <c r="Q77" s="1">
        <v>0</v>
      </c>
      <c r="R77" s="1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8">(18370+195+125)*1.032</f>
        <v>19288.080000000002</v>
      </c>
      <c r="AF77" s="1">
        <v>0</v>
      </c>
      <c r="AG77" s="1">
        <v>79</v>
      </c>
      <c r="AH77" s="1">
        <v>0</v>
      </c>
      <c r="AI77" s="1">
        <v>5.5</v>
      </c>
      <c r="AJ77" s="1">
        <v>23</v>
      </c>
      <c r="AK77" s="1">
        <v>0</v>
      </c>
      <c r="AL77" s="1">
        <v>10</v>
      </c>
      <c r="AM77" s="2">
        <f>SUM(AF77:AL77)</f>
        <v>117.5</v>
      </c>
    </row>
    <row r="78" spans="1:42" x14ac:dyDescent="0.25">
      <c r="A78" t="s">
        <v>16</v>
      </c>
      <c r="B78" s="13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7"/>
        <v>7564.56</v>
      </c>
      <c r="L78" s="1">
        <v>0</v>
      </c>
      <c r="M78" s="1">
        <v>56</v>
      </c>
      <c r="N78" s="1">
        <v>0</v>
      </c>
      <c r="O78" s="1">
        <v>5.5</v>
      </c>
      <c r="P78" s="1">
        <v>23</v>
      </c>
      <c r="Q78" s="1">
        <v>0</v>
      </c>
      <c r="R78" s="1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8"/>
        <v>19288.080000000002</v>
      </c>
      <c r="AF78" s="1">
        <v>0</v>
      </c>
      <c r="AG78" s="1">
        <v>79</v>
      </c>
      <c r="AH78" s="1">
        <v>0</v>
      </c>
      <c r="AI78" s="1">
        <v>5.5</v>
      </c>
      <c r="AJ78" s="1">
        <v>23</v>
      </c>
      <c r="AK78" s="1">
        <v>0</v>
      </c>
      <c r="AL78" s="1">
        <v>10</v>
      </c>
      <c r="AM78" s="2">
        <f>SUM(AF78:AL78)</f>
        <v>117.5</v>
      </c>
    </row>
    <row r="79" spans="1:42" x14ac:dyDescent="0.25">
      <c r="A79" t="s">
        <v>17</v>
      </c>
      <c r="B79" s="13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7"/>
        <v>7564.56</v>
      </c>
      <c r="L79" s="1">
        <v>0</v>
      </c>
      <c r="M79" s="1">
        <v>56</v>
      </c>
      <c r="N79" s="1">
        <v>9</v>
      </c>
      <c r="O79" s="1">
        <v>0</v>
      </c>
      <c r="P79" s="1">
        <v>23</v>
      </c>
      <c r="Q79" s="1">
        <v>0</v>
      </c>
      <c r="R79" s="1">
        <v>10</v>
      </c>
      <c r="S79" s="2">
        <f t="shared" ref="S79:S85" si="29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8"/>
        <v>19288.080000000002</v>
      </c>
      <c r="AF79" s="1">
        <v>0</v>
      </c>
      <c r="AG79" s="1">
        <v>79</v>
      </c>
      <c r="AH79" s="1">
        <v>9</v>
      </c>
      <c r="AI79" s="1">
        <v>0</v>
      </c>
      <c r="AJ79" s="1">
        <v>23</v>
      </c>
      <c r="AK79" s="1">
        <v>0</v>
      </c>
      <c r="AL79" s="1">
        <v>10</v>
      </c>
      <c r="AM79" s="2">
        <f t="shared" ref="AM79:AM85" si="30">SUM(AF79:AL79)</f>
        <v>121</v>
      </c>
    </row>
    <row r="80" spans="1:42" x14ac:dyDescent="0.25">
      <c r="A80" t="s">
        <v>18</v>
      </c>
      <c r="B80" s="13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7"/>
        <v>7564.56</v>
      </c>
      <c r="L80" s="1">
        <v>0</v>
      </c>
      <c r="M80" s="1">
        <v>56</v>
      </c>
      <c r="N80" s="1">
        <v>9</v>
      </c>
      <c r="O80" s="1">
        <v>0</v>
      </c>
      <c r="P80" s="1">
        <v>23</v>
      </c>
      <c r="Q80" s="1">
        <v>0</v>
      </c>
      <c r="R80" s="1">
        <v>10</v>
      </c>
      <c r="S80" s="2">
        <f t="shared" si="29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8"/>
        <v>19288.080000000002</v>
      </c>
      <c r="AF80" s="1">
        <v>0</v>
      </c>
      <c r="AG80" s="1">
        <v>79</v>
      </c>
      <c r="AH80" s="1">
        <v>9</v>
      </c>
      <c r="AI80" s="1">
        <v>0</v>
      </c>
      <c r="AJ80" s="1">
        <v>23</v>
      </c>
      <c r="AK80" s="1">
        <v>0</v>
      </c>
      <c r="AL80" s="1">
        <v>10</v>
      </c>
      <c r="AM80" s="2">
        <f t="shared" si="30"/>
        <v>121</v>
      </c>
      <c r="AP80" s="16"/>
    </row>
    <row r="81" spans="1:39" x14ac:dyDescent="0.25">
      <c r="A81" t="s">
        <v>19</v>
      </c>
      <c r="B81" s="13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7"/>
        <v>7564.56</v>
      </c>
      <c r="L81" s="1">
        <v>0</v>
      </c>
      <c r="M81" s="1">
        <v>56</v>
      </c>
      <c r="N81" s="1">
        <v>9</v>
      </c>
      <c r="O81" s="1">
        <v>0</v>
      </c>
      <c r="P81" s="1">
        <v>23</v>
      </c>
      <c r="Q81" s="1">
        <v>0</v>
      </c>
      <c r="R81" s="1">
        <v>10</v>
      </c>
      <c r="S81" s="2">
        <f t="shared" si="29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8"/>
        <v>19288.080000000002</v>
      </c>
      <c r="AF81" s="1">
        <v>0</v>
      </c>
      <c r="AG81" s="1">
        <v>79</v>
      </c>
      <c r="AH81" s="1">
        <v>9</v>
      </c>
      <c r="AI81" s="1">
        <v>0</v>
      </c>
      <c r="AJ81" s="1">
        <v>23</v>
      </c>
      <c r="AK81" s="1">
        <v>0</v>
      </c>
      <c r="AL81" s="1">
        <v>10</v>
      </c>
      <c r="AM81" s="2">
        <f t="shared" si="30"/>
        <v>121</v>
      </c>
    </row>
    <row r="82" spans="1:39" x14ac:dyDescent="0.25">
      <c r="A82" t="s">
        <v>20</v>
      </c>
      <c r="B82" s="13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7"/>
        <v>7564.56</v>
      </c>
      <c r="L82" s="1">
        <v>0</v>
      </c>
      <c r="M82" s="1">
        <v>56</v>
      </c>
      <c r="N82" s="1">
        <v>9</v>
      </c>
      <c r="O82" s="1">
        <v>0</v>
      </c>
      <c r="P82" s="1">
        <v>23</v>
      </c>
      <c r="Q82" s="1">
        <v>0</v>
      </c>
      <c r="R82" s="1">
        <v>10</v>
      </c>
      <c r="S82" s="2">
        <f t="shared" si="29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8"/>
        <v>19288.080000000002</v>
      </c>
      <c r="AF82" s="1">
        <v>0</v>
      </c>
      <c r="AG82" s="1">
        <v>79</v>
      </c>
      <c r="AH82" s="1">
        <v>9</v>
      </c>
      <c r="AI82" s="1">
        <v>0</v>
      </c>
      <c r="AJ82" s="1">
        <v>23</v>
      </c>
      <c r="AK82" s="1">
        <v>0</v>
      </c>
      <c r="AL82" s="1">
        <v>10</v>
      </c>
      <c r="AM82" s="2">
        <f t="shared" si="30"/>
        <v>121</v>
      </c>
    </row>
    <row r="83" spans="1:39" x14ac:dyDescent="0.25">
      <c r="A83" t="s">
        <v>21</v>
      </c>
      <c r="B83" s="13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">
        <v>0</v>
      </c>
      <c r="P83" s="1">
        <v>43</v>
      </c>
      <c r="Q83" s="1">
        <v>16</v>
      </c>
      <c r="R83" s="1">
        <v>13</v>
      </c>
      <c r="S83" s="2">
        <f t="shared" si="29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">
        <v>0</v>
      </c>
      <c r="AJ83" s="1">
        <v>43</v>
      </c>
      <c r="AK83" s="1">
        <v>16</v>
      </c>
      <c r="AL83" s="1">
        <v>13</v>
      </c>
      <c r="AM83" s="2">
        <f t="shared" si="30"/>
        <v>176</v>
      </c>
    </row>
    <row r="84" spans="1:39" x14ac:dyDescent="0.25">
      <c r="A84" t="s">
        <v>21</v>
      </c>
      <c r="B84" s="13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">
        <v>0</v>
      </c>
      <c r="P84" s="1">
        <v>43</v>
      </c>
      <c r="Q84" s="1">
        <v>16</v>
      </c>
      <c r="R84" s="1">
        <v>13</v>
      </c>
      <c r="S84" s="2">
        <f t="shared" si="29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">
        <v>0</v>
      </c>
      <c r="AJ84" s="1">
        <v>43</v>
      </c>
      <c r="AK84" s="1">
        <v>16</v>
      </c>
      <c r="AL84" s="1">
        <v>13</v>
      </c>
      <c r="AM84" s="2">
        <f t="shared" si="30"/>
        <v>176</v>
      </c>
    </row>
    <row r="85" spans="1:39" x14ac:dyDescent="0.25">
      <c r="A85" t="s">
        <v>23</v>
      </c>
      <c r="B85" s="13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">
        <v>33</v>
      </c>
      <c r="P85" s="1">
        <v>23</v>
      </c>
      <c r="Q85" s="1">
        <v>16</v>
      </c>
      <c r="R85" s="1">
        <v>10</v>
      </c>
      <c r="S85" s="2">
        <f t="shared" si="29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">
        <v>33</v>
      </c>
      <c r="AJ85" s="1">
        <v>23</v>
      </c>
      <c r="AK85" s="1">
        <v>16</v>
      </c>
      <c r="AL85" s="1">
        <v>10</v>
      </c>
      <c r="AM85" s="2">
        <f t="shared" si="30"/>
        <v>131</v>
      </c>
    </row>
    <row r="86" spans="1:39" x14ac:dyDescent="0.25">
      <c r="A86" t="s">
        <v>24</v>
      </c>
      <c r="B86" s="13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">
        <v>33</v>
      </c>
      <c r="P86" s="1">
        <v>23</v>
      </c>
      <c r="Q86" s="1">
        <v>16</v>
      </c>
      <c r="R86" s="1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">
        <v>33</v>
      </c>
      <c r="AJ86" s="1">
        <v>23</v>
      </c>
      <c r="AK86" s="1">
        <v>16</v>
      </c>
      <c r="AL86" s="1">
        <v>10</v>
      </c>
      <c r="AM86" s="2">
        <f>SUM(AF86:AL86)</f>
        <v>131</v>
      </c>
    </row>
    <row r="87" spans="1:39" x14ac:dyDescent="0.25">
      <c r="A87" t="s">
        <v>26</v>
      </c>
      <c r="B87" s="13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">
        <v>33</v>
      </c>
      <c r="P87" s="1">
        <v>23</v>
      </c>
      <c r="Q87" s="1">
        <v>16</v>
      </c>
      <c r="R87" s="1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">
        <v>33</v>
      </c>
      <c r="AJ87" s="1">
        <v>23</v>
      </c>
      <c r="AK87" s="1">
        <v>16</v>
      </c>
      <c r="AL87" s="1">
        <v>10</v>
      </c>
      <c r="AM87" s="2">
        <f>SUM(AF87:AL87)</f>
        <v>131</v>
      </c>
    </row>
    <row r="88" spans="1:39" x14ac:dyDescent="0.25">
      <c r="A88" t="s">
        <v>27</v>
      </c>
      <c r="B88" s="13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">
        <v>23</v>
      </c>
      <c r="P88" s="1">
        <v>62</v>
      </c>
      <c r="Q88" s="1">
        <v>49</v>
      </c>
      <c r="R88" s="1">
        <v>18</v>
      </c>
      <c r="S88" s="2">
        <f t="shared" ref="S88:S90" si="31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">
        <v>23</v>
      </c>
      <c r="AJ88" s="1">
        <v>62</v>
      </c>
      <c r="AK88" s="1">
        <v>49</v>
      </c>
      <c r="AL88" s="1">
        <v>18</v>
      </c>
      <c r="AM88" s="2">
        <f t="shared" ref="AM88:AM90" si="32">SUM(AF88:AL88)</f>
        <v>152</v>
      </c>
    </row>
    <row r="89" spans="1:39" x14ac:dyDescent="0.25">
      <c r="A89" t="s">
        <v>28</v>
      </c>
      <c r="B89" s="13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">
        <v>23</v>
      </c>
      <c r="P89" s="1">
        <v>62</v>
      </c>
      <c r="Q89" s="1">
        <v>49</v>
      </c>
      <c r="R89" s="1">
        <v>18</v>
      </c>
      <c r="S89" s="2">
        <f t="shared" si="31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">
        <v>23</v>
      </c>
      <c r="AJ89" s="1">
        <v>62</v>
      </c>
      <c r="AK89" s="1">
        <v>49</v>
      </c>
      <c r="AL89" s="1">
        <v>18</v>
      </c>
      <c r="AM89" s="2">
        <f t="shared" si="32"/>
        <v>152</v>
      </c>
    </row>
    <row r="90" spans="1:39" x14ac:dyDescent="0.25">
      <c r="A90" t="s">
        <v>38</v>
      </c>
      <c r="B90" s="13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">
        <v>23</v>
      </c>
      <c r="P90" s="1">
        <v>62</v>
      </c>
      <c r="Q90" s="1">
        <v>49</v>
      </c>
      <c r="R90" s="1">
        <v>18</v>
      </c>
      <c r="S90" s="2">
        <f t="shared" si="31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">
        <v>23</v>
      </c>
      <c r="AJ90" s="1">
        <v>62</v>
      </c>
      <c r="AK90" s="1">
        <v>49</v>
      </c>
      <c r="AL90" s="1">
        <v>18</v>
      </c>
      <c r="AM90" s="2">
        <f t="shared" si="32"/>
        <v>152</v>
      </c>
    </row>
  </sheetData>
  <mergeCells count="1">
    <mergeCell ref="V1:AD1"/>
  </mergeCells>
  <phoneticPr fontId="6" type="noConversion"/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D21:J36">
    <cfRule type="colorScale" priority="39">
      <colorScale>
        <cfvo type="min"/>
        <cfvo type="max"/>
        <color rgb="FFFFEF9C"/>
        <color rgb="FF63BE7B"/>
      </colorScale>
    </cfRule>
  </conditionalFormatting>
  <conditionalFormatting sqref="D39:J54">
    <cfRule type="colorScale" priority="33">
      <colorScale>
        <cfvo type="min"/>
        <cfvo type="max"/>
        <color rgb="FFFFEF9C"/>
        <color rgb="FF63BE7B"/>
      </colorScale>
    </cfRule>
  </conditionalFormatting>
  <conditionalFormatting sqref="D57:J72">
    <cfRule type="colorScale" priority="27">
      <colorScale>
        <cfvo type="min"/>
        <cfvo type="max"/>
        <color rgb="FFFFEF9C"/>
        <color rgb="FF63BE7B"/>
      </colorScale>
    </cfRule>
  </conditionalFormatting>
  <conditionalFormatting sqref="D75:J9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K21:K3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K39:K5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K57:K7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K75:K9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conditionalFormatting sqref="L21:R36">
    <cfRule type="colorScale" priority="37">
      <colorScale>
        <cfvo type="min"/>
        <cfvo type="max"/>
        <color rgb="FFFCFCFF"/>
        <color rgb="FF63BE7B"/>
      </colorScale>
    </cfRule>
  </conditionalFormatting>
  <conditionalFormatting sqref="L39:R54">
    <cfRule type="colorScale" priority="31">
      <colorScale>
        <cfvo type="min"/>
        <cfvo type="max"/>
        <color rgb="FFFCFCFF"/>
        <color rgb="FF63BE7B"/>
      </colorScale>
    </cfRule>
  </conditionalFormatting>
  <conditionalFormatting sqref="L57:R72">
    <cfRule type="colorScale" priority="25">
      <colorScale>
        <cfvo type="min"/>
        <cfvo type="max"/>
        <color rgb="FFFCFCFF"/>
        <color rgb="FF63BE7B"/>
      </colorScale>
    </cfRule>
  </conditionalFormatting>
  <conditionalFormatting sqref="L75:R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X39:AD54">
    <cfRule type="colorScale" priority="30">
      <colorScale>
        <cfvo type="min"/>
        <cfvo type="max"/>
        <color rgb="FFFFEF9C"/>
        <color rgb="FF63BE7B"/>
      </colorScale>
    </cfRule>
  </conditionalFormatting>
  <conditionalFormatting sqref="X57:AD72">
    <cfRule type="colorScale" priority="24">
      <colorScale>
        <cfvo type="min"/>
        <cfvo type="max"/>
        <color rgb="FFFFEF9C"/>
        <color rgb="FF63BE7B"/>
      </colorScale>
    </cfRule>
  </conditionalFormatting>
  <conditionalFormatting sqref="X75:AD9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E39:AE5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E57:AE7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E75:AE9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21:AL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AF39:AL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AF57:AL72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75:AL90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BCBD-95F7-405A-97BC-7815DD3DA384}">
  <sheetPr>
    <tabColor theme="9" tint="-0.249977111117893"/>
  </sheetPr>
  <dimension ref="A1:AP90"/>
  <sheetViews>
    <sheetView zoomScaleNormal="100" workbookViewId="0">
      <selection activeCell="F44" sqref="F44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SUM(K3:K18)</f>
        <v>516554.89999999997</v>
      </c>
      <c r="L1" s="1"/>
      <c r="M1" s="1"/>
      <c r="N1" s="1"/>
      <c r="O1" s="1"/>
      <c r="P1" s="1"/>
      <c r="Q1" s="1"/>
      <c r="R1" s="1"/>
      <c r="S1" s="1"/>
      <c r="V1" s="23" t="s">
        <v>56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E3" s="1" t="s">
        <v>67</v>
      </c>
      <c r="AF3" s="1" t="s">
        <v>71</v>
      </c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0">
        <f t="shared" ref="S4:S16" si="0">SUM(L4:R4)</f>
        <v>203.5</v>
      </c>
      <c r="T4" s="17">
        <f t="shared" ref="T4:T18" si="1">S4/16</f>
        <v>12.71875</v>
      </c>
      <c r="W4" t="s">
        <v>40</v>
      </c>
      <c r="X4" t="s">
        <v>62</v>
      </c>
      <c r="AC4" t="s">
        <v>58</v>
      </c>
      <c r="AE4" s="1">
        <v>2.5</v>
      </c>
      <c r="AF4" s="1">
        <v>40</v>
      </c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12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0">
        <f t="shared" si="0"/>
        <v>203.5</v>
      </c>
      <c r="T5" s="17">
        <f t="shared" si="1"/>
        <v>12.71875</v>
      </c>
      <c r="W5" t="s">
        <v>48</v>
      </c>
      <c r="X5" t="s">
        <v>63</v>
      </c>
      <c r="AC5" t="s">
        <v>0</v>
      </c>
      <c r="AE5" s="1">
        <v>2.5</v>
      </c>
      <c r="AF5" s="1">
        <v>40</v>
      </c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8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0">
        <f t="shared" si="0"/>
        <v>203.5</v>
      </c>
      <c r="T6" s="17">
        <f t="shared" si="1"/>
        <v>12.71875</v>
      </c>
      <c r="W6" t="s">
        <v>49</v>
      </c>
      <c r="X6" t="s">
        <v>64</v>
      </c>
      <c r="AC6" t="s">
        <v>37</v>
      </c>
      <c r="AE6" s="1">
        <v>2</v>
      </c>
      <c r="AF6" s="1">
        <v>32</v>
      </c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0">
        <f t="shared" si="0"/>
        <v>202</v>
      </c>
      <c r="T7" s="17">
        <f t="shared" si="1"/>
        <v>12.625</v>
      </c>
      <c r="W7" t="s">
        <v>50</v>
      </c>
      <c r="X7" t="s">
        <v>65</v>
      </c>
      <c r="AC7" t="s">
        <v>66</v>
      </c>
      <c r="AE7" s="1">
        <v>4</v>
      </c>
      <c r="AF7" s="1" t="s">
        <v>72</v>
      </c>
      <c r="AG7" s="1"/>
      <c r="AH7" s="1"/>
      <c r="AI7" s="1"/>
      <c r="AJ7" s="1"/>
      <c r="AK7" s="1"/>
      <c r="AL7" s="1"/>
    </row>
    <row r="8" spans="1:42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0">
        <f t="shared" si="0"/>
        <v>202</v>
      </c>
      <c r="T8" s="17">
        <f t="shared" si="1"/>
        <v>12.625</v>
      </c>
      <c r="AF8" s="1"/>
      <c r="AG8" s="1"/>
      <c r="AH8" s="1"/>
      <c r="AI8" s="1"/>
      <c r="AJ8" s="1"/>
      <c r="AK8" s="1"/>
      <c r="AL8" s="1"/>
    </row>
    <row r="9" spans="1:42" x14ac:dyDescent="0.25">
      <c r="A9" t="s">
        <v>19</v>
      </c>
      <c r="B9" s="18" t="s">
        <v>46</v>
      </c>
      <c r="C9" s="8" t="s">
        <v>41</v>
      </c>
      <c r="D9" s="10">
        <v>0</v>
      </c>
      <c r="E9" s="9">
        <v>15</v>
      </c>
      <c r="F9" s="10">
        <v>12</v>
      </c>
      <c r="G9" s="9">
        <v>2</v>
      </c>
      <c r="H9" s="10">
        <v>12</v>
      </c>
      <c r="I9" s="9">
        <v>2</v>
      </c>
      <c r="J9" s="10">
        <v>14</v>
      </c>
      <c r="K9" s="7">
        <f>(26960+4335+515)*1.04</f>
        <v>33082.400000000001</v>
      </c>
      <c r="L9" s="1">
        <v>0</v>
      </c>
      <c r="M9" s="1">
        <v>95</v>
      </c>
      <c r="N9" s="1">
        <v>48</v>
      </c>
      <c r="O9" s="1">
        <v>0</v>
      </c>
      <c r="P9" s="1">
        <v>43</v>
      </c>
      <c r="Q9" s="1">
        <v>0</v>
      </c>
      <c r="R9" s="1">
        <v>16</v>
      </c>
      <c r="S9" s="20">
        <f t="shared" si="0"/>
        <v>202</v>
      </c>
      <c r="T9" s="17">
        <f t="shared" si="1"/>
        <v>12.625</v>
      </c>
      <c r="AF9" s="1"/>
      <c r="AG9" s="1"/>
      <c r="AH9" s="1"/>
      <c r="AI9" s="1"/>
      <c r="AJ9" s="1"/>
      <c r="AK9" s="1"/>
      <c r="AL9" s="1"/>
      <c r="AO9" s="17"/>
      <c r="AP9" s="17"/>
    </row>
    <row r="10" spans="1:42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11.5</v>
      </c>
      <c r="F10" s="10">
        <v>14.5</v>
      </c>
      <c r="G10" s="9">
        <v>2</v>
      </c>
      <c r="H10" s="10">
        <v>11.5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51</v>
      </c>
      <c r="N10" s="1">
        <f>68+7.5</f>
        <v>75.5</v>
      </c>
      <c r="O10" s="1">
        <v>0</v>
      </c>
      <c r="P10" s="1">
        <v>39.5</v>
      </c>
      <c r="Q10" s="1">
        <v>16</v>
      </c>
      <c r="R10" s="1">
        <v>16</v>
      </c>
      <c r="S10" s="20">
        <f t="shared" si="0"/>
        <v>198</v>
      </c>
      <c r="T10" s="17">
        <f t="shared" si="1"/>
        <v>12.375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11.5</v>
      </c>
      <c r="F11" s="10">
        <v>14.5</v>
      </c>
      <c r="G11" s="9">
        <v>2</v>
      </c>
      <c r="H11" s="10">
        <v>11.5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51</v>
      </c>
      <c r="N11" s="1">
        <v>75.5</v>
      </c>
      <c r="O11" s="1">
        <v>0</v>
      </c>
      <c r="P11" s="1">
        <v>39.5</v>
      </c>
      <c r="Q11" s="1">
        <v>16</v>
      </c>
      <c r="R11" s="1">
        <v>16</v>
      </c>
      <c r="S11" s="20">
        <f t="shared" si="0"/>
        <v>198</v>
      </c>
      <c r="T11" s="17">
        <f t="shared" si="1"/>
        <v>12.375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8" t="s">
        <v>47</v>
      </c>
      <c r="C12" s="8" t="s">
        <v>39</v>
      </c>
      <c r="D12" s="10">
        <v>0</v>
      </c>
      <c r="E12" s="9">
        <v>11.5</v>
      </c>
      <c r="F12" s="10">
        <v>14.5</v>
      </c>
      <c r="G12" s="9">
        <v>2</v>
      </c>
      <c r="H12" s="10">
        <v>11.5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51</v>
      </c>
      <c r="N12" s="1">
        <v>75.5</v>
      </c>
      <c r="O12" s="1">
        <v>0</v>
      </c>
      <c r="P12" s="1">
        <v>39.5</v>
      </c>
      <c r="Q12" s="1">
        <v>16</v>
      </c>
      <c r="R12" s="1">
        <v>16</v>
      </c>
      <c r="S12" s="20">
        <f t="shared" si="0"/>
        <v>198</v>
      </c>
      <c r="T12" s="17">
        <f t="shared" si="1"/>
        <v>12.375</v>
      </c>
    </row>
    <row r="13" spans="1:42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v>7</v>
      </c>
      <c r="F13" s="10">
        <v>12</v>
      </c>
      <c r="G13" s="9">
        <v>15.5</v>
      </c>
      <c r="H13" s="10">
        <v>11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48</v>
      </c>
      <c r="O13" s="1">
        <v>60.5</v>
      </c>
      <c r="P13" s="1">
        <v>36</v>
      </c>
      <c r="Q13" s="1">
        <v>16</v>
      </c>
      <c r="R13" s="1">
        <v>16</v>
      </c>
      <c r="S13" s="20">
        <f t="shared" si="0"/>
        <v>194.5</v>
      </c>
      <c r="T13" s="17">
        <f t="shared" si="1"/>
        <v>12.15625</v>
      </c>
    </row>
    <row r="14" spans="1:42" x14ac:dyDescent="0.25">
      <c r="A14" t="s">
        <v>24</v>
      </c>
      <c r="B14" s="18" t="s">
        <v>22</v>
      </c>
      <c r="C14" s="8" t="s">
        <v>39</v>
      </c>
      <c r="D14" s="10">
        <v>0</v>
      </c>
      <c r="E14" s="9">
        <v>7</v>
      </c>
      <c r="F14" s="10">
        <v>12</v>
      </c>
      <c r="G14" s="9">
        <v>15.5</v>
      </c>
      <c r="H14" s="10">
        <v>11</v>
      </c>
      <c r="I14" s="9">
        <v>7</v>
      </c>
      <c r="J14" s="10">
        <v>14</v>
      </c>
      <c r="K14" s="7">
        <f>(22065+225+4335+305+245)*1.04</f>
        <v>28262</v>
      </c>
      <c r="L14" s="1">
        <v>0</v>
      </c>
      <c r="M14" s="1">
        <v>18</v>
      </c>
      <c r="N14" s="1">
        <v>48</v>
      </c>
      <c r="O14" s="1">
        <v>60.5</v>
      </c>
      <c r="P14" s="1">
        <v>36</v>
      </c>
      <c r="Q14" s="1">
        <v>16</v>
      </c>
      <c r="R14" s="1">
        <v>16</v>
      </c>
      <c r="S14" s="20">
        <f t="shared" ref="S14:S15" si="2">SUM(L14:R14)</f>
        <v>194.5</v>
      </c>
      <c r="T14" s="17">
        <f t="shared" si="1"/>
        <v>12.15625</v>
      </c>
    </row>
    <row r="15" spans="1:42" x14ac:dyDescent="0.25">
      <c r="A15" t="s">
        <v>26</v>
      </c>
      <c r="B15" s="18" t="s">
        <v>22</v>
      </c>
      <c r="C15" s="8" t="s">
        <v>39</v>
      </c>
      <c r="D15" s="11">
        <v>0</v>
      </c>
      <c r="E15" s="6">
        <v>7</v>
      </c>
      <c r="F15" s="11">
        <v>12</v>
      </c>
      <c r="G15" s="6">
        <v>15.5</v>
      </c>
      <c r="H15" s="11">
        <v>11</v>
      </c>
      <c r="I15" s="6">
        <v>7</v>
      </c>
      <c r="J15" s="11">
        <v>14</v>
      </c>
      <c r="K15" s="7">
        <f>(22065+225+4335+305+245)*1.04</f>
        <v>28262</v>
      </c>
      <c r="L15" s="1">
        <v>0</v>
      </c>
      <c r="M15" s="1">
        <v>18</v>
      </c>
      <c r="N15" s="1">
        <v>48</v>
      </c>
      <c r="O15" s="1">
        <v>60.5</v>
      </c>
      <c r="P15" s="1">
        <v>36</v>
      </c>
      <c r="Q15" s="1">
        <v>16</v>
      </c>
      <c r="R15" s="1">
        <v>16</v>
      </c>
      <c r="S15" s="20">
        <f t="shared" si="2"/>
        <v>194.5</v>
      </c>
      <c r="T15" s="17">
        <f t="shared" si="1"/>
        <v>12.15625</v>
      </c>
    </row>
    <row r="16" spans="1:42" x14ac:dyDescent="0.25">
      <c r="A16" t="s">
        <v>27</v>
      </c>
      <c r="B16" s="18" t="s">
        <v>25</v>
      </c>
      <c r="C16" s="8" t="s">
        <v>39</v>
      </c>
      <c r="D16" s="11">
        <v>0</v>
      </c>
      <c r="E16" s="6">
        <v>2</v>
      </c>
      <c r="F16" s="11">
        <v>12</v>
      </c>
      <c r="G16" s="6">
        <v>7</v>
      </c>
      <c r="H16" s="11">
        <v>15</v>
      </c>
      <c r="I16" s="6">
        <v>12</v>
      </c>
      <c r="J16" s="11">
        <v>14</v>
      </c>
      <c r="K16" s="7">
        <f>(21250+4335+185+3955)*1.04</f>
        <v>30914</v>
      </c>
      <c r="L16" s="1">
        <v>0</v>
      </c>
      <c r="M16" s="1">
        <v>0</v>
      </c>
      <c r="N16" s="1">
        <v>48</v>
      </c>
      <c r="O16" s="1">
        <v>10.5</v>
      </c>
      <c r="P16" s="1">
        <v>74</v>
      </c>
      <c r="Q16" s="1">
        <v>49</v>
      </c>
      <c r="R16" s="1">
        <v>16</v>
      </c>
      <c r="S16" s="20">
        <f t="shared" si="0"/>
        <v>197.5</v>
      </c>
      <c r="T16" s="17">
        <f t="shared" si="1"/>
        <v>12.34375</v>
      </c>
    </row>
    <row r="17" spans="1:42" x14ac:dyDescent="0.25">
      <c r="A17" t="s">
        <v>28</v>
      </c>
      <c r="B17" s="18" t="s">
        <v>25</v>
      </c>
      <c r="C17" s="8" t="s">
        <v>39</v>
      </c>
      <c r="D17" s="10">
        <v>0</v>
      </c>
      <c r="E17" s="9">
        <v>2</v>
      </c>
      <c r="F17" s="10">
        <v>12</v>
      </c>
      <c r="G17" s="9">
        <v>7</v>
      </c>
      <c r="H17" s="10">
        <v>15</v>
      </c>
      <c r="I17" s="9">
        <v>12</v>
      </c>
      <c r="J17" s="10">
        <v>14</v>
      </c>
      <c r="K17" s="7">
        <f>(21250+4335+185+3955)*1.04</f>
        <v>30914</v>
      </c>
      <c r="L17" s="1">
        <v>0</v>
      </c>
      <c r="M17" s="1">
        <v>0</v>
      </c>
      <c r="N17" s="1">
        <v>48</v>
      </c>
      <c r="O17" s="1">
        <v>10.5</v>
      </c>
      <c r="P17" s="1">
        <v>74</v>
      </c>
      <c r="Q17" s="1">
        <v>49</v>
      </c>
      <c r="R17" s="1">
        <v>16</v>
      </c>
      <c r="S17" s="20">
        <f t="shared" ref="S17:S18" si="3">SUM(L17:R17)</f>
        <v>197.5</v>
      </c>
      <c r="T17" s="17">
        <f t="shared" si="1"/>
        <v>12.34375</v>
      </c>
      <c r="U17" s="17"/>
    </row>
    <row r="18" spans="1:42" x14ac:dyDescent="0.25">
      <c r="A18" t="s">
        <v>38</v>
      </c>
      <c r="B18" s="18" t="s">
        <v>25</v>
      </c>
      <c r="C18" s="8" t="s">
        <v>39</v>
      </c>
      <c r="D18" s="10">
        <v>0</v>
      </c>
      <c r="E18" s="9">
        <v>2</v>
      </c>
      <c r="F18" s="10">
        <v>12</v>
      </c>
      <c r="G18" s="9">
        <v>7</v>
      </c>
      <c r="H18" s="10">
        <v>15</v>
      </c>
      <c r="I18" s="9">
        <v>12</v>
      </c>
      <c r="J18" s="10">
        <v>14</v>
      </c>
      <c r="K18" s="7">
        <f>(21250+4335+185+3955)*1.04</f>
        <v>30914</v>
      </c>
      <c r="L18" s="1">
        <v>0</v>
      </c>
      <c r="M18" s="1">
        <v>0</v>
      </c>
      <c r="N18" s="1">
        <v>48</v>
      </c>
      <c r="O18" s="1">
        <v>10.5</v>
      </c>
      <c r="P18" s="1">
        <v>74</v>
      </c>
      <c r="Q18" s="1">
        <v>49</v>
      </c>
      <c r="R18" s="1">
        <v>16</v>
      </c>
      <c r="S18" s="20">
        <f t="shared" si="3"/>
        <v>197.5</v>
      </c>
      <c r="T18" s="17">
        <f t="shared" si="1"/>
        <v>12.34375</v>
      </c>
    </row>
    <row r="19" spans="1:42" x14ac:dyDescent="0.25">
      <c r="K19" s="14">
        <f>SUM(K21:K35)</f>
        <v>24600</v>
      </c>
      <c r="AE19" s="14">
        <f>SUM(AE21:AE35)</f>
        <v>119295</v>
      </c>
    </row>
    <row r="20" spans="1:42" x14ac:dyDescent="0.25">
      <c r="A20" s="24" t="s">
        <v>73</v>
      </c>
      <c r="B20" s="25"/>
      <c r="C20" s="26"/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8" t="s">
        <v>13</v>
      </c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12</v>
      </c>
      <c r="V21" s="4" t="str">
        <f>B21</f>
        <v>POR</v>
      </c>
      <c r="W21" s="5"/>
      <c r="X21" s="11">
        <f>D21</f>
        <v>2</v>
      </c>
      <c r="Y21" s="11">
        <f t="shared" ref="Y21:AD21" si="4">E21</f>
        <v>2</v>
      </c>
      <c r="Z21" s="11">
        <f t="shared" si="4"/>
        <v>0</v>
      </c>
      <c r="AA21" s="11">
        <f t="shared" si="4"/>
        <v>0</v>
      </c>
      <c r="AB21" s="11">
        <f t="shared" si="4"/>
        <v>0</v>
      </c>
      <c r="AC21" s="11">
        <f t="shared" si="4"/>
        <v>0</v>
      </c>
      <c r="AD21" s="11">
        <f t="shared" si="4"/>
        <v>2</v>
      </c>
      <c r="AE21" s="7"/>
      <c r="AF21" s="1">
        <f>L21</f>
        <v>0</v>
      </c>
      <c r="AG21" s="1">
        <f t="shared" ref="AG21:AL21" si="5">M21</f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2">
        <f>SUM(AF21:AL21)</f>
        <v>0</v>
      </c>
    </row>
    <row r="22" spans="1:42" x14ac:dyDescent="0.25">
      <c r="A22" t="s">
        <v>14</v>
      </c>
      <c r="B22" s="18" t="s">
        <v>37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ref="S22:S31" si="6">SUM(L22:R22)</f>
        <v>0</v>
      </c>
      <c r="U22" t="s">
        <v>14</v>
      </c>
      <c r="V22" s="4" t="str">
        <f t="shared" ref="V22:V36" si="7">B22</f>
        <v>LAT</v>
      </c>
      <c r="W22" s="5" t="str">
        <f t="shared" ref="W22:W36" si="8">C22</f>
        <v>IMP</v>
      </c>
      <c r="X22" s="11">
        <f t="shared" ref="X22:X36" si="9">D22</f>
        <v>0</v>
      </c>
      <c r="Y22" s="11">
        <f t="shared" ref="Y22:Y36" si="10">E22</f>
        <v>2</v>
      </c>
      <c r="Z22" s="11">
        <f t="shared" ref="Z22:Z36" si="11">F22</f>
        <v>2</v>
      </c>
      <c r="AA22" s="11">
        <f t="shared" ref="AA22:AA36" si="12">G22</f>
        <v>2</v>
      </c>
      <c r="AB22" s="11">
        <f t="shared" ref="AB22:AB36" si="13">H22</f>
        <v>2</v>
      </c>
      <c r="AC22" s="11">
        <f t="shared" ref="AC22:AC36" si="14">I22</f>
        <v>2</v>
      </c>
      <c r="AD22" s="11">
        <f t="shared" ref="AD22:AD36" si="15">J22</f>
        <v>2</v>
      </c>
      <c r="AE22" s="7"/>
      <c r="AF22" s="1">
        <f t="shared" ref="AF22:AF36" si="16">L22</f>
        <v>0</v>
      </c>
      <c r="AG22" s="1">
        <f t="shared" ref="AG22:AG36" si="17">M22</f>
        <v>0</v>
      </c>
      <c r="AH22" s="1">
        <f t="shared" ref="AH22:AH36" si="18">N22</f>
        <v>0</v>
      </c>
      <c r="AI22" s="1">
        <f t="shared" ref="AI22:AI36" si="19">O22</f>
        <v>0</v>
      </c>
      <c r="AJ22" s="1">
        <f t="shared" ref="AJ22:AJ36" si="20">P22</f>
        <v>0</v>
      </c>
      <c r="AK22" s="1">
        <f t="shared" ref="AK22:AK36" si="21">Q22</f>
        <v>0</v>
      </c>
      <c r="AL22" s="1">
        <f t="shared" ref="AL22:AL36" si="22">R22</f>
        <v>0</v>
      </c>
      <c r="AM22" s="2">
        <f t="shared" ref="AM22" si="23">SUM(AF22:AL22)</f>
        <v>0</v>
      </c>
    </row>
    <row r="23" spans="1:42" x14ac:dyDescent="0.25">
      <c r="A23" t="s">
        <v>15</v>
      </c>
      <c r="B23" s="18" t="s">
        <v>37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>SUM(L23:R23)</f>
        <v>0</v>
      </c>
      <c r="U23" t="s">
        <v>15</v>
      </c>
      <c r="V23" s="4" t="str">
        <f t="shared" si="7"/>
        <v>LAT</v>
      </c>
      <c r="W23" s="5" t="str">
        <f t="shared" si="8"/>
        <v>IMP</v>
      </c>
      <c r="X23" s="11">
        <f t="shared" si="9"/>
        <v>0</v>
      </c>
      <c r="Y23" s="11">
        <f t="shared" si="10"/>
        <v>2</v>
      </c>
      <c r="Z23" s="11">
        <f t="shared" si="11"/>
        <v>2</v>
      </c>
      <c r="AA23" s="11">
        <f t="shared" si="12"/>
        <v>2</v>
      </c>
      <c r="AB23" s="11">
        <f t="shared" si="13"/>
        <v>2</v>
      </c>
      <c r="AC23" s="11">
        <f t="shared" si="14"/>
        <v>2</v>
      </c>
      <c r="AD23" s="11">
        <f t="shared" si="15"/>
        <v>2</v>
      </c>
      <c r="AE23" s="7"/>
      <c r="AF23" s="1">
        <f t="shared" si="16"/>
        <v>0</v>
      </c>
      <c r="AG23" s="1">
        <f t="shared" si="17"/>
        <v>0</v>
      </c>
      <c r="AH23" s="1">
        <f t="shared" si="18"/>
        <v>0</v>
      </c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2">
        <f>SUM(AF23:AL23)</f>
        <v>0</v>
      </c>
    </row>
    <row r="24" spans="1:42" x14ac:dyDescent="0.25">
      <c r="A24" t="s">
        <v>16</v>
      </c>
      <c r="B24" s="18" t="s">
        <v>37</v>
      </c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>SUM(L24:R24)</f>
        <v>0</v>
      </c>
      <c r="U24" t="s">
        <v>16</v>
      </c>
      <c r="V24" s="4" t="str">
        <f t="shared" si="7"/>
        <v>LAT</v>
      </c>
      <c r="W24" s="5" t="str">
        <f t="shared" si="8"/>
        <v>IMP</v>
      </c>
      <c r="X24" s="11">
        <f t="shared" si="9"/>
        <v>0</v>
      </c>
      <c r="Y24" s="11">
        <f t="shared" si="10"/>
        <v>2</v>
      </c>
      <c r="Z24" s="11">
        <f t="shared" si="11"/>
        <v>2</v>
      </c>
      <c r="AA24" s="11">
        <f t="shared" si="12"/>
        <v>2</v>
      </c>
      <c r="AB24" s="11">
        <f t="shared" si="13"/>
        <v>2</v>
      </c>
      <c r="AC24" s="11">
        <f t="shared" si="14"/>
        <v>2</v>
      </c>
      <c r="AD24" s="11">
        <f t="shared" si="15"/>
        <v>2</v>
      </c>
      <c r="AE24" s="7"/>
      <c r="AF24" s="1">
        <f t="shared" si="16"/>
        <v>0</v>
      </c>
      <c r="AG24" s="1">
        <f t="shared" si="17"/>
        <v>0</v>
      </c>
      <c r="AH24" s="1">
        <f t="shared" si="18"/>
        <v>0</v>
      </c>
      <c r="AI24" s="1">
        <f t="shared" si="19"/>
        <v>0</v>
      </c>
      <c r="AJ24" s="1">
        <f t="shared" si="20"/>
        <v>0</v>
      </c>
      <c r="AK24" s="1">
        <f t="shared" si="21"/>
        <v>0</v>
      </c>
      <c r="AL24" s="1">
        <f t="shared" si="22"/>
        <v>0</v>
      </c>
      <c r="AM24" s="2">
        <f>SUM(AF24:AL24)</f>
        <v>0</v>
      </c>
      <c r="AO24" t="s">
        <v>68</v>
      </c>
    </row>
    <row r="25" spans="1:42" x14ac:dyDescent="0.25">
      <c r="A25" t="s">
        <v>17</v>
      </c>
      <c r="B25" s="18" t="s">
        <v>46</v>
      </c>
      <c r="C25" s="8" t="s">
        <v>41</v>
      </c>
      <c r="D25" s="11">
        <v>0</v>
      </c>
      <c r="E25" s="6">
        <v>11.8</v>
      </c>
      <c r="F25" s="11">
        <v>5</v>
      </c>
      <c r="G25" s="6">
        <v>2</v>
      </c>
      <c r="H25" s="11">
        <v>5</v>
      </c>
      <c r="I25" s="6">
        <v>2</v>
      </c>
      <c r="J25" s="11">
        <v>2</v>
      </c>
      <c r="K25" s="7">
        <f>4500+125+125</f>
        <v>4750</v>
      </c>
      <c r="L25" s="1">
        <v>0</v>
      </c>
      <c r="M25" s="1">
        <v>55</v>
      </c>
      <c r="N25" s="1">
        <v>9</v>
      </c>
      <c r="O25" s="1">
        <v>0</v>
      </c>
      <c r="P25" s="1">
        <v>7</v>
      </c>
      <c r="Q25" s="1">
        <v>0</v>
      </c>
      <c r="R25" s="1">
        <v>0</v>
      </c>
      <c r="S25" s="2">
        <f t="shared" si="6"/>
        <v>71</v>
      </c>
      <c r="U25" t="s">
        <v>17</v>
      </c>
      <c r="V25" s="4" t="str">
        <f t="shared" si="7"/>
        <v>CEN</v>
      </c>
      <c r="W25" s="5" t="str">
        <f t="shared" si="8"/>
        <v>IMP</v>
      </c>
      <c r="X25" s="11">
        <f t="shared" si="9"/>
        <v>0</v>
      </c>
      <c r="Y25" s="11">
        <f t="shared" si="10"/>
        <v>11.8</v>
      </c>
      <c r="Z25" s="11">
        <v>12</v>
      </c>
      <c r="AA25" s="11">
        <f t="shared" si="12"/>
        <v>2</v>
      </c>
      <c r="AB25" s="11">
        <f t="shared" si="13"/>
        <v>5</v>
      </c>
      <c r="AC25" s="11">
        <f t="shared" si="14"/>
        <v>2</v>
      </c>
      <c r="AD25" s="11">
        <f t="shared" si="15"/>
        <v>2</v>
      </c>
      <c r="AE25" s="7">
        <f>8670+3200+125</f>
        <v>11995</v>
      </c>
      <c r="AF25" s="1">
        <f t="shared" si="16"/>
        <v>0</v>
      </c>
      <c r="AG25" s="1">
        <f t="shared" si="17"/>
        <v>55</v>
      </c>
      <c r="AH25" s="1">
        <v>49</v>
      </c>
      <c r="AI25" s="1">
        <f t="shared" si="19"/>
        <v>0</v>
      </c>
      <c r="AJ25" s="1">
        <f t="shared" si="20"/>
        <v>7</v>
      </c>
      <c r="AK25" s="1">
        <f t="shared" si="21"/>
        <v>0</v>
      </c>
      <c r="AL25" s="1">
        <f t="shared" si="22"/>
        <v>0</v>
      </c>
      <c r="AM25" s="2">
        <f t="shared" ref="AM25:AM31" si="24">SUM(AF25:AL25)</f>
        <v>111</v>
      </c>
      <c r="AO25" t="s">
        <v>70</v>
      </c>
    </row>
    <row r="26" spans="1:42" x14ac:dyDescent="0.25">
      <c r="A26" t="s">
        <v>18</v>
      </c>
      <c r="B26" s="18" t="s">
        <v>46</v>
      </c>
      <c r="C26" s="8" t="s">
        <v>41</v>
      </c>
      <c r="D26" s="11">
        <v>0</v>
      </c>
      <c r="E26" s="6">
        <v>11.8</v>
      </c>
      <c r="F26" s="11">
        <v>5</v>
      </c>
      <c r="G26" s="6">
        <v>2</v>
      </c>
      <c r="H26" s="11">
        <v>5</v>
      </c>
      <c r="I26" s="6">
        <v>2</v>
      </c>
      <c r="J26" s="11">
        <v>2</v>
      </c>
      <c r="K26" s="7">
        <f>K25</f>
        <v>4750</v>
      </c>
      <c r="L26" s="1">
        <v>0</v>
      </c>
      <c r="M26" s="1">
        <v>55</v>
      </c>
      <c r="N26" s="1">
        <v>9</v>
      </c>
      <c r="O26" s="1">
        <v>0</v>
      </c>
      <c r="P26" s="1">
        <v>7</v>
      </c>
      <c r="Q26" s="1">
        <v>0</v>
      </c>
      <c r="R26" s="1">
        <v>0</v>
      </c>
      <c r="S26" s="2">
        <f t="shared" si="6"/>
        <v>71</v>
      </c>
      <c r="U26" t="s">
        <v>18</v>
      </c>
      <c r="V26" s="4" t="str">
        <f t="shared" si="7"/>
        <v>CEN</v>
      </c>
      <c r="W26" s="5" t="str">
        <f t="shared" si="8"/>
        <v>IMP</v>
      </c>
      <c r="X26" s="11">
        <f t="shared" si="9"/>
        <v>0</v>
      </c>
      <c r="Y26" s="11">
        <f t="shared" si="10"/>
        <v>11.8</v>
      </c>
      <c r="Z26" s="11">
        <v>12</v>
      </c>
      <c r="AA26" s="11">
        <f t="shared" si="12"/>
        <v>2</v>
      </c>
      <c r="AB26" s="11">
        <f t="shared" si="13"/>
        <v>5</v>
      </c>
      <c r="AC26" s="11">
        <f t="shared" si="14"/>
        <v>2</v>
      </c>
      <c r="AD26" s="11">
        <f t="shared" si="15"/>
        <v>2</v>
      </c>
      <c r="AE26" s="7">
        <f>AE25</f>
        <v>11995</v>
      </c>
      <c r="AF26" s="1">
        <f t="shared" si="16"/>
        <v>0</v>
      </c>
      <c r="AG26" s="1">
        <f t="shared" si="17"/>
        <v>55</v>
      </c>
      <c r="AH26" s="1">
        <v>49</v>
      </c>
      <c r="AI26" s="1">
        <f t="shared" si="19"/>
        <v>0</v>
      </c>
      <c r="AJ26" s="1">
        <f t="shared" si="20"/>
        <v>7</v>
      </c>
      <c r="AK26" s="1">
        <f t="shared" si="21"/>
        <v>0</v>
      </c>
      <c r="AL26" s="1">
        <f t="shared" si="22"/>
        <v>0</v>
      </c>
      <c r="AM26" s="2">
        <f t="shared" si="24"/>
        <v>111</v>
      </c>
      <c r="AP26" s="16"/>
    </row>
    <row r="27" spans="1:42" x14ac:dyDescent="0.25">
      <c r="A27" t="s">
        <v>19</v>
      </c>
      <c r="B27" s="18" t="s">
        <v>46</v>
      </c>
      <c r="C27" s="8" t="s">
        <v>41</v>
      </c>
      <c r="D27" s="11">
        <v>0</v>
      </c>
      <c r="E27" s="6">
        <v>11.8</v>
      </c>
      <c r="F27" s="11">
        <v>5</v>
      </c>
      <c r="G27" s="6">
        <v>2</v>
      </c>
      <c r="H27" s="11">
        <v>5</v>
      </c>
      <c r="I27" s="6">
        <v>2</v>
      </c>
      <c r="J27" s="11">
        <v>2</v>
      </c>
      <c r="K27" s="7">
        <f>K26</f>
        <v>4750</v>
      </c>
      <c r="L27" s="1">
        <v>0</v>
      </c>
      <c r="M27" s="1">
        <v>55</v>
      </c>
      <c r="N27" s="1">
        <v>9</v>
      </c>
      <c r="O27" s="1">
        <v>0</v>
      </c>
      <c r="P27" s="1">
        <v>7</v>
      </c>
      <c r="Q27" s="1">
        <v>0</v>
      </c>
      <c r="R27" s="1">
        <v>0</v>
      </c>
      <c r="S27" s="2">
        <f t="shared" si="6"/>
        <v>71</v>
      </c>
      <c r="U27" t="s">
        <v>19</v>
      </c>
      <c r="V27" s="4" t="str">
        <f t="shared" si="7"/>
        <v>CEN</v>
      </c>
      <c r="W27" s="5" t="str">
        <f t="shared" si="8"/>
        <v>IMP</v>
      </c>
      <c r="X27" s="11">
        <f t="shared" si="9"/>
        <v>0</v>
      </c>
      <c r="Y27" s="11">
        <f t="shared" si="10"/>
        <v>11.8</v>
      </c>
      <c r="Z27" s="11">
        <v>12</v>
      </c>
      <c r="AA27" s="11">
        <f t="shared" si="12"/>
        <v>2</v>
      </c>
      <c r="AB27" s="11">
        <f t="shared" si="13"/>
        <v>5</v>
      </c>
      <c r="AC27" s="11">
        <f t="shared" si="14"/>
        <v>2</v>
      </c>
      <c r="AD27" s="11">
        <f t="shared" si="15"/>
        <v>2</v>
      </c>
      <c r="AE27" s="7">
        <f>AE26</f>
        <v>11995</v>
      </c>
      <c r="AF27" s="1">
        <f t="shared" si="16"/>
        <v>0</v>
      </c>
      <c r="AG27" s="1">
        <f t="shared" si="17"/>
        <v>55</v>
      </c>
      <c r="AH27" s="1">
        <v>49</v>
      </c>
      <c r="AI27" s="1">
        <f t="shared" si="19"/>
        <v>0</v>
      </c>
      <c r="AJ27" s="1">
        <f t="shared" si="20"/>
        <v>7</v>
      </c>
      <c r="AK27" s="1">
        <f t="shared" si="21"/>
        <v>0</v>
      </c>
      <c r="AL27" s="1">
        <f t="shared" si="22"/>
        <v>0</v>
      </c>
      <c r="AM27" s="2">
        <f t="shared" si="24"/>
        <v>111</v>
      </c>
    </row>
    <row r="28" spans="1:42" x14ac:dyDescent="0.25">
      <c r="A28" t="s">
        <v>20</v>
      </c>
      <c r="B28" s="18" t="s">
        <v>47</v>
      </c>
      <c r="C28" s="8" t="s">
        <v>39</v>
      </c>
      <c r="D28" s="11">
        <v>0</v>
      </c>
      <c r="E28" s="6">
        <v>5.2</v>
      </c>
      <c r="F28" s="11">
        <v>10.3</v>
      </c>
      <c r="G28" s="6">
        <v>2</v>
      </c>
      <c r="H28" s="11">
        <v>5</v>
      </c>
      <c r="I28" s="6">
        <v>2</v>
      </c>
      <c r="J28" s="11">
        <v>2</v>
      </c>
      <c r="K28" s="7">
        <f>3200+125+125</f>
        <v>3450</v>
      </c>
      <c r="L28" s="1">
        <v>0</v>
      </c>
      <c r="M28" s="1">
        <v>11</v>
      </c>
      <c r="N28" s="1">
        <v>35.5</v>
      </c>
      <c r="O28" s="1">
        <v>0</v>
      </c>
      <c r="P28" s="1">
        <v>7</v>
      </c>
      <c r="Q28" s="1">
        <v>0</v>
      </c>
      <c r="R28" s="1">
        <v>0</v>
      </c>
      <c r="S28" s="2">
        <f t="shared" si="6"/>
        <v>53.5</v>
      </c>
      <c r="U28" t="s">
        <v>20</v>
      </c>
      <c r="V28" s="4" t="str">
        <f t="shared" si="7"/>
        <v>INN</v>
      </c>
      <c r="W28" s="5" t="str">
        <f t="shared" si="8"/>
        <v>RAP</v>
      </c>
      <c r="X28" s="11">
        <f t="shared" si="9"/>
        <v>0</v>
      </c>
      <c r="Y28" s="11">
        <f t="shared" si="10"/>
        <v>5.2</v>
      </c>
      <c r="Z28" s="11">
        <v>14.5</v>
      </c>
      <c r="AA28" s="11">
        <f t="shared" si="12"/>
        <v>2</v>
      </c>
      <c r="AB28" s="11">
        <f t="shared" si="13"/>
        <v>5</v>
      </c>
      <c r="AC28" s="11">
        <f t="shared" si="14"/>
        <v>2</v>
      </c>
      <c r="AD28" s="11">
        <f t="shared" si="15"/>
        <v>2</v>
      </c>
      <c r="AE28" s="7">
        <f>27520+125+125</f>
        <v>27770</v>
      </c>
      <c r="AF28" s="1">
        <f t="shared" si="16"/>
        <v>0</v>
      </c>
      <c r="AG28" s="1">
        <f t="shared" si="17"/>
        <v>11</v>
      </c>
      <c r="AH28" s="1">
        <v>75.5</v>
      </c>
      <c r="AI28" s="1">
        <f t="shared" si="19"/>
        <v>0</v>
      </c>
      <c r="AJ28" s="1">
        <f t="shared" si="20"/>
        <v>7</v>
      </c>
      <c r="AK28" s="1">
        <f t="shared" si="21"/>
        <v>0</v>
      </c>
      <c r="AL28" s="1">
        <f t="shared" si="22"/>
        <v>0</v>
      </c>
      <c r="AM28" s="2">
        <f t="shared" si="24"/>
        <v>93.5</v>
      </c>
    </row>
    <row r="29" spans="1:42" x14ac:dyDescent="0.25">
      <c r="A29" t="s">
        <v>21</v>
      </c>
      <c r="B29" s="18" t="s">
        <v>47</v>
      </c>
      <c r="C29" s="8" t="s">
        <v>39</v>
      </c>
      <c r="D29" s="11">
        <v>0</v>
      </c>
      <c r="E29" s="6">
        <v>5.2</v>
      </c>
      <c r="F29" s="11">
        <v>10.3</v>
      </c>
      <c r="G29" s="6">
        <v>2</v>
      </c>
      <c r="H29" s="11">
        <v>5</v>
      </c>
      <c r="I29" s="6">
        <v>2</v>
      </c>
      <c r="J29" s="11">
        <v>2</v>
      </c>
      <c r="K29" s="7">
        <f>K28</f>
        <v>3450</v>
      </c>
      <c r="L29" s="1">
        <v>0</v>
      </c>
      <c r="M29" s="1">
        <v>11</v>
      </c>
      <c r="N29" s="1">
        <v>35.5</v>
      </c>
      <c r="O29" s="1">
        <v>0</v>
      </c>
      <c r="P29" s="1">
        <v>7</v>
      </c>
      <c r="Q29" s="1">
        <v>0</v>
      </c>
      <c r="R29" s="1">
        <v>0</v>
      </c>
      <c r="S29" s="2">
        <f t="shared" si="6"/>
        <v>53.5</v>
      </c>
      <c r="U29" t="s">
        <v>21</v>
      </c>
      <c r="V29" s="4" t="str">
        <f t="shared" si="7"/>
        <v>INN</v>
      </c>
      <c r="W29" s="5" t="str">
        <f t="shared" si="8"/>
        <v>RAP</v>
      </c>
      <c r="X29" s="11">
        <f t="shared" si="9"/>
        <v>0</v>
      </c>
      <c r="Y29" s="11">
        <f t="shared" si="10"/>
        <v>5.2</v>
      </c>
      <c r="Z29" s="11">
        <v>14.5</v>
      </c>
      <c r="AA29" s="11">
        <f t="shared" si="12"/>
        <v>2</v>
      </c>
      <c r="AB29" s="11">
        <f t="shared" si="13"/>
        <v>5</v>
      </c>
      <c r="AC29" s="11">
        <f t="shared" si="14"/>
        <v>2</v>
      </c>
      <c r="AD29" s="11">
        <f t="shared" si="15"/>
        <v>2</v>
      </c>
      <c r="AE29" s="7">
        <f>AE28</f>
        <v>27770</v>
      </c>
      <c r="AF29" s="1">
        <f t="shared" si="16"/>
        <v>0</v>
      </c>
      <c r="AG29" s="1">
        <f t="shared" si="17"/>
        <v>11</v>
      </c>
      <c r="AH29" s="1">
        <v>75.5</v>
      </c>
      <c r="AI29" s="1">
        <f t="shared" si="19"/>
        <v>0</v>
      </c>
      <c r="AJ29" s="1">
        <f t="shared" si="20"/>
        <v>7</v>
      </c>
      <c r="AK29" s="1">
        <f t="shared" si="21"/>
        <v>0</v>
      </c>
      <c r="AL29" s="1">
        <f t="shared" si="22"/>
        <v>0</v>
      </c>
      <c r="AM29" s="2">
        <f t="shared" si="24"/>
        <v>93.5</v>
      </c>
    </row>
    <row r="30" spans="1:42" x14ac:dyDescent="0.25">
      <c r="A30" t="s">
        <v>21</v>
      </c>
      <c r="B30" s="18" t="s">
        <v>47</v>
      </c>
      <c r="C30" s="8" t="s">
        <v>39</v>
      </c>
      <c r="D30" s="11">
        <v>0</v>
      </c>
      <c r="E30" s="6">
        <v>5.2</v>
      </c>
      <c r="F30" s="11">
        <v>10.3</v>
      </c>
      <c r="G30" s="6">
        <v>2</v>
      </c>
      <c r="H30" s="11">
        <v>5</v>
      </c>
      <c r="I30" s="6">
        <v>2</v>
      </c>
      <c r="J30" s="11">
        <v>2</v>
      </c>
      <c r="K30" s="7">
        <f>K29</f>
        <v>3450</v>
      </c>
      <c r="L30" s="1">
        <v>0</v>
      </c>
      <c r="M30" s="1">
        <v>11</v>
      </c>
      <c r="N30" s="1">
        <v>35.5</v>
      </c>
      <c r="O30" s="1">
        <v>0</v>
      </c>
      <c r="P30" s="1">
        <v>7</v>
      </c>
      <c r="Q30" s="1">
        <v>0</v>
      </c>
      <c r="R30" s="1">
        <v>0</v>
      </c>
      <c r="S30" s="2">
        <f t="shared" si="6"/>
        <v>53.5</v>
      </c>
      <c r="U30" t="s">
        <v>21</v>
      </c>
      <c r="V30" s="4" t="str">
        <f t="shared" si="7"/>
        <v>INN</v>
      </c>
      <c r="W30" s="5" t="str">
        <f t="shared" si="8"/>
        <v>RAP</v>
      </c>
      <c r="X30" s="11">
        <f t="shared" si="9"/>
        <v>0</v>
      </c>
      <c r="Y30" s="11">
        <f t="shared" si="10"/>
        <v>5.2</v>
      </c>
      <c r="Z30" s="11">
        <v>14.5</v>
      </c>
      <c r="AA30" s="11">
        <f t="shared" si="12"/>
        <v>2</v>
      </c>
      <c r="AB30" s="11">
        <f t="shared" si="13"/>
        <v>5</v>
      </c>
      <c r="AC30" s="11">
        <f t="shared" si="14"/>
        <v>2</v>
      </c>
      <c r="AD30" s="11">
        <f t="shared" si="15"/>
        <v>2</v>
      </c>
      <c r="AE30" s="7">
        <f>AE29</f>
        <v>27770</v>
      </c>
      <c r="AF30" s="1">
        <f t="shared" si="16"/>
        <v>0</v>
      </c>
      <c r="AG30" s="1">
        <f t="shared" si="17"/>
        <v>11</v>
      </c>
      <c r="AH30" s="1">
        <v>75.5</v>
      </c>
      <c r="AI30" s="1">
        <f t="shared" si="19"/>
        <v>0</v>
      </c>
      <c r="AJ30" s="1">
        <f t="shared" si="20"/>
        <v>7</v>
      </c>
      <c r="AK30" s="1">
        <f t="shared" si="21"/>
        <v>0</v>
      </c>
      <c r="AL30" s="1">
        <f t="shared" si="22"/>
        <v>0</v>
      </c>
      <c r="AM30" s="2">
        <f t="shared" si="24"/>
        <v>93.5</v>
      </c>
    </row>
    <row r="31" spans="1:42" x14ac:dyDescent="0.25">
      <c r="A31" t="s">
        <v>23</v>
      </c>
      <c r="B31" s="18" t="s">
        <v>22</v>
      </c>
      <c r="C31" s="8" t="s">
        <v>39</v>
      </c>
      <c r="D31" s="11">
        <v>0</v>
      </c>
      <c r="E31" s="6">
        <v>2</v>
      </c>
      <c r="F31" s="11">
        <v>2</v>
      </c>
      <c r="G31" s="6">
        <v>2</v>
      </c>
      <c r="H31" s="11">
        <v>2</v>
      </c>
      <c r="I31" s="6">
        <v>2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6"/>
        <v>0</v>
      </c>
      <c r="U31" t="s">
        <v>23</v>
      </c>
      <c r="V31" s="4" t="str">
        <f t="shared" si="7"/>
        <v>EXT</v>
      </c>
      <c r="W31" s="5" t="str">
        <f t="shared" si="8"/>
        <v>RAP</v>
      </c>
      <c r="X31" s="11">
        <f t="shared" si="9"/>
        <v>0</v>
      </c>
      <c r="Y31" s="11">
        <f t="shared" si="10"/>
        <v>2</v>
      </c>
      <c r="Z31" s="11">
        <f t="shared" si="11"/>
        <v>2</v>
      </c>
      <c r="AA31" s="11">
        <f t="shared" si="12"/>
        <v>2</v>
      </c>
      <c r="AB31" s="11">
        <f t="shared" si="13"/>
        <v>2</v>
      </c>
      <c r="AC31" s="11">
        <f t="shared" si="14"/>
        <v>2</v>
      </c>
      <c r="AD31" s="11">
        <f t="shared" si="15"/>
        <v>2</v>
      </c>
      <c r="AE31" s="7"/>
      <c r="AF31" s="1">
        <f t="shared" si="16"/>
        <v>0</v>
      </c>
      <c r="AG31" s="1">
        <f t="shared" si="17"/>
        <v>0</v>
      </c>
      <c r="AH31" s="1">
        <f t="shared" si="18"/>
        <v>0</v>
      </c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2">
        <f t="shared" si="24"/>
        <v>0</v>
      </c>
    </row>
    <row r="32" spans="1:42" x14ac:dyDescent="0.25">
      <c r="A32" t="s">
        <v>24</v>
      </c>
      <c r="B32" s="18" t="s">
        <v>22</v>
      </c>
      <c r="C32" s="8" t="s">
        <v>39</v>
      </c>
      <c r="D32" s="11">
        <v>0</v>
      </c>
      <c r="E32" s="6">
        <v>2</v>
      </c>
      <c r="F32" s="11">
        <v>2</v>
      </c>
      <c r="G32" s="6">
        <v>2</v>
      </c>
      <c r="H32" s="11">
        <v>2</v>
      </c>
      <c r="I32" s="6">
        <v>2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>SUM(L32:R32)</f>
        <v>0</v>
      </c>
      <c r="U32" t="s">
        <v>24</v>
      </c>
      <c r="V32" s="4" t="str">
        <f t="shared" si="7"/>
        <v>EXT</v>
      </c>
      <c r="W32" s="5" t="str">
        <f t="shared" si="8"/>
        <v>RAP</v>
      </c>
      <c r="X32" s="11">
        <f t="shared" si="9"/>
        <v>0</v>
      </c>
      <c r="Y32" s="11">
        <f t="shared" si="10"/>
        <v>2</v>
      </c>
      <c r="Z32" s="11">
        <f t="shared" si="11"/>
        <v>2</v>
      </c>
      <c r="AA32" s="11">
        <f t="shared" si="12"/>
        <v>2</v>
      </c>
      <c r="AB32" s="11">
        <f t="shared" si="13"/>
        <v>2</v>
      </c>
      <c r="AC32" s="11">
        <f t="shared" si="14"/>
        <v>2</v>
      </c>
      <c r="AD32" s="11">
        <f t="shared" si="15"/>
        <v>2</v>
      </c>
      <c r="AE32" s="7"/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2">
        <f>SUM(AF32:AL32)</f>
        <v>0</v>
      </c>
    </row>
    <row r="33" spans="1:42" x14ac:dyDescent="0.25">
      <c r="A33" t="s">
        <v>26</v>
      </c>
      <c r="B33" s="18" t="s">
        <v>22</v>
      </c>
      <c r="C33" s="8" t="s">
        <v>39</v>
      </c>
      <c r="D33" s="11">
        <v>0</v>
      </c>
      <c r="E33" s="6">
        <v>2</v>
      </c>
      <c r="F33" s="11">
        <v>2</v>
      </c>
      <c r="G33" s="6">
        <v>2</v>
      </c>
      <c r="H33" s="11">
        <v>2</v>
      </c>
      <c r="I33" s="6">
        <v>2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>SUM(L33:R33)</f>
        <v>0</v>
      </c>
      <c r="U33" t="s">
        <v>26</v>
      </c>
      <c r="V33" s="4" t="str">
        <f t="shared" si="7"/>
        <v>EXT</v>
      </c>
      <c r="W33" s="5" t="str">
        <f t="shared" si="8"/>
        <v>RAP</v>
      </c>
      <c r="X33" s="11">
        <f t="shared" si="9"/>
        <v>0</v>
      </c>
      <c r="Y33" s="11">
        <f t="shared" si="10"/>
        <v>2</v>
      </c>
      <c r="Z33" s="11">
        <f t="shared" si="11"/>
        <v>2</v>
      </c>
      <c r="AA33" s="11">
        <f t="shared" si="12"/>
        <v>2</v>
      </c>
      <c r="AB33" s="11">
        <f t="shared" si="13"/>
        <v>2</v>
      </c>
      <c r="AC33" s="11">
        <f t="shared" si="14"/>
        <v>2</v>
      </c>
      <c r="AD33" s="11">
        <f t="shared" si="15"/>
        <v>2</v>
      </c>
      <c r="AE33" s="7"/>
      <c r="AF33" s="1">
        <f t="shared" si="16"/>
        <v>0</v>
      </c>
      <c r="AG33" s="1">
        <f t="shared" si="17"/>
        <v>0</v>
      </c>
      <c r="AH33" s="1">
        <f t="shared" si="18"/>
        <v>0</v>
      </c>
      <c r="AI33" s="1">
        <f t="shared" si="19"/>
        <v>0</v>
      </c>
      <c r="AJ33" s="1">
        <f t="shared" si="20"/>
        <v>0</v>
      </c>
      <c r="AK33" s="1">
        <f t="shared" si="21"/>
        <v>0</v>
      </c>
      <c r="AL33" s="1">
        <f t="shared" si="22"/>
        <v>0</v>
      </c>
      <c r="AM33" s="2">
        <f>SUM(AF33:AL33)</f>
        <v>0</v>
      </c>
    </row>
    <row r="34" spans="1:42" x14ac:dyDescent="0.25">
      <c r="A34" t="s">
        <v>27</v>
      </c>
      <c r="B34" s="18" t="s">
        <v>25</v>
      </c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ref="S34:S36" si="25">SUM(L34:R34)</f>
        <v>0</v>
      </c>
      <c r="U34" t="s">
        <v>27</v>
      </c>
      <c r="V34" s="4" t="str">
        <f t="shared" si="7"/>
        <v>DAV</v>
      </c>
      <c r="W34" s="5" t="str">
        <f t="shared" si="8"/>
        <v>RAP</v>
      </c>
      <c r="X34" s="11">
        <f t="shared" si="9"/>
        <v>0</v>
      </c>
      <c r="Y34" s="11">
        <f t="shared" si="10"/>
        <v>2</v>
      </c>
      <c r="Z34" s="11">
        <f t="shared" si="11"/>
        <v>2</v>
      </c>
      <c r="AA34" s="11">
        <f t="shared" si="12"/>
        <v>2</v>
      </c>
      <c r="AB34" s="11">
        <f t="shared" si="13"/>
        <v>2</v>
      </c>
      <c r="AC34" s="11">
        <f t="shared" si="14"/>
        <v>2</v>
      </c>
      <c r="AD34" s="11">
        <f t="shared" si="15"/>
        <v>2</v>
      </c>
      <c r="AE34" s="7"/>
      <c r="AF34" s="1">
        <f t="shared" si="16"/>
        <v>0</v>
      </c>
      <c r="AG34" s="1">
        <f t="shared" si="17"/>
        <v>0</v>
      </c>
      <c r="AH34" s="1">
        <f t="shared" si="18"/>
        <v>0</v>
      </c>
      <c r="AI34" s="1">
        <f t="shared" si="19"/>
        <v>0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2">
        <f t="shared" ref="AM34:AM36" si="26">SUM(AF34:AL34)</f>
        <v>0</v>
      </c>
    </row>
    <row r="35" spans="1:42" x14ac:dyDescent="0.25">
      <c r="A35" t="s">
        <v>28</v>
      </c>
      <c r="B35" s="18" t="s">
        <v>25</v>
      </c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25"/>
        <v>0</v>
      </c>
      <c r="U35" t="s">
        <v>28</v>
      </c>
      <c r="V35" s="4" t="str">
        <f t="shared" si="7"/>
        <v>DAV</v>
      </c>
      <c r="W35" s="5" t="str">
        <f t="shared" si="8"/>
        <v>RAP</v>
      </c>
      <c r="X35" s="11">
        <f t="shared" si="9"/>
        <v>0</v>
      </c>
      <c r="Y35" s="11">
        <f t="shared" si="10"/>
        <v>2</v>
      </c>
      <c r="Z35" s="11">
        <f t="shared" si="11"/>
        <v>2</v>
      </c>
      <c r="AA35" s="11">
        <f t="shared" si="12"/>
        <v>2</v>
      </c>
      <c r="AB35" s="11">
        <f t="shared" si="13"/>
        <v>2</v>
      </c>
      <c r="AC35" s="11">
        <f t="shared" si="14"/>
        <v>2</v>
      </c>
      <c r="AD35" s="11">
        <f t="shared" si="15"/>
        <v>2</v>
      </c>
      <c r="AE35" s="7"/>
      <c r="AF35" s="1">
        <f t="shared" si="16"/>
        <v>0</v>
      </c>
      <c r="AG35" s="1">
        <f t="shared" si="17"/>
        <v>0</v>
      </c>
      <c r="AH35" s="1">
        <f t="shared" si="18"/>
        <v>0</v>
      </c>
      <c r="AI35" s="1">
        <f t="shared" si="19"/>
        <v>0</v>
      </c>
      <c r="AJ35" s="1">
        <f t="shared" si="20"/>
        <v>0</v>
      </c>
      <c r="AK35" s="1">
        <f t="shared" si="21"/>
        <v>0</v>
      </c>
      <c r="AL35" s="1">
        <f t="shared" si="22"/>
        <v>0</v>
      </c>
      <c r="AM35" s="2">
        <f t="shared" si="26"/>
        <v>0</v>
      </c>
    </row>
    <row r="36" spans="1:42" x14ac:dyDescent="0.25">
      <c r="A36" t="s">
        <v>38</v>
      </c>
      <c r="B36" s="18" t="s">
        <v>25</v>
      </c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25"/>
        <v>0</v>
      </c>
      <c r="U36" t="s">
        <v>38</v>
      </c>
      <c r="V36" s="4" t="str">
        <f t="shared" si="7"/>
        <v>DAV</v>
      </c>
      <c r="W36" s="5" t="str">
        <f t="shared" si="8"/>
        <v>RAP</v>
      </c>
      <c r="X36" s="11">
        <f t="shared" si="9"/>
        <v>0</v>
      </c>
      <c r="Y36" s="11">
        <f t="shared" si="10"/>
        <v>2</v>
      </c>
      <c r="Z36" s="11">
        <f t="shared" si="11"/>
        <v>2</v>
      </c>
      <c r="AA36" s="11">
        <f t="shared" si="12"/>
        <v>2</v>
      </c>
      <c r="AB36" s="11">
        <f t="shared" si="13"/>
        <v>2</v>
      </c>
      <c r="AC36" s="11">
        <f t="shared" si="14"/>
        <v>2</v>
      </c>
      <c r="AD36" s="11">
        <f t="shared" si="15"/>
        <v>2</v>
      </c>
      <c r="AE36" s="7"/>
      <c r="AF36" s="1">
        <f t="shared" si="16"/>
        <v>0</v>
      </c>
      <c r="AG36" s="1">
        <f t="shared" si="17"/>
        <v>0</v>
      </c>
      <c r="AH36" s="1">
        <f t="shared" si="18"/>
        <v>0</v>
      </c>
      <c r="AI36" s="1">
        <f t="shared" si="19"/>
        <v>0</v>
      </c>
      <c r="AJ36" s="1">
        <f t="shared" si="20"/>
        <v>0</v>
      </c>
      <c r="AK36" s="1">
        <f t="shared" si="21"/>
        <v>0</v>
      </c>
      <c r="AL36" s="1">
        <f t="shared" si="22"/>
        <v>0</v>
      </c>
      <c r="AM36" s="2">
        <f t="shared" si="26"/>
        <v>0</v>
      </c>
    </row>
    <row r="37" spans="1:42" x14ac:dyDescent="0.25">
      <c r="K37" s="14">
        <f>SUM(K38:K52)</f>
        <v>171440</v>
      </c>
      <c r="AE37" s="14">
        <f>SUM(AE38:AE52)</f>
        <v>304565</v>
      </c>
    </row>
    <row r="38" spans="1:42" x14ac:dyDescent="0.25">
      <c r="A38" s="24" t="s">
        <v>74</v>
      </c>
      <c r="B38" s="25"/>
      <c r="C38" s="26"/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8" t="s">
        <v>13</v>
      </c>
      <c r="C39" s="5"/>
      <c r="D39" s="11">
        <v>16</v>
      </c>
      <c r="E39" s="6">
        <v>6.5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>
        <f>31720+175</f>
        <v>31895</v>
      </c>
      <c r="L39" s="1">
        <v>61.5</v>
      </c>
      <c r="M39" s="1">
        <v>16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>SUM(L39:R39)</f>
        <v>77.5</v>
      </c>
      <c r="U39" t="s">
        <v>12</v>
      </c>
      <c r="V39" s="4" t="str">
        <f>B39</f>
        <v>POR</v>
      </c>
      <c r="W39" s="5"/>
      <c r="X39" s="11">
        <f>D39</f>
        <v>16</v>
      </c>
      <c r="Y39" s="11">
        <v>12</v>
      </c>
      <c r="Z39" s="11">
        <f t="shared" ref="Z39:Z42" si="27">F39</f>
        <v>0</v>
      </c>
      <c r="AA39" s="11">
        <f t="shared" ref="AA39:AA54" si="28">G39</f>
        <v>0</v>
      </c>
      <c r="AB39" s="11">
        <f t="shared" ref="AB39:AB54" si="29">H39</f>
        <v>0</v>
      </c>
      <c r="AC39" s="11">
        <f t="shared" ref="AC39:AC54" si="30">I39</f>
        <v>0</v>
      </c>
      <c r="AD39" s="11">
        <f t="shared" ref="AD39:AD54" si="31">J39</f>
        <v>2</v>
      </c>
      <c r="AE39" s="7">
        <f>31720+3505</f>
        <v>35225</v>
      </c>
      <c r="AF39" s="1">
        <f>L39</f>
        <v>61.5</v>
      </c>
      <c r="AG39" s="1">
        <v>56</v>
      </c>
      <c r="AH39" s="1">
        <f t="shared" ref="AH39:AH42" si="32">N39</f>
        <v>0</v>
      </c>
      <c r="AI39" s="1">
        <f t="shared" ref="AI39:AI54" si="33">O39</f>
        <v>0</v>
      </c>
      <c r="AJ39" s="1">
        <f t="shared" ref="AJ39:AJ54" si="34">P39</f>
        <v>0</v>
      </c>
      <c r="AK39" s="1">
        <f t="shared" ref="AK39:AK54" si="35">Q39</f>
        <v>0</v>
      </c>
      <c r="AL39" s="1">
        <f t="shared" ref="AL39:AL54" si="36">R39</f>
        <v>0</v>
      </c>
      <c r="AM39" s="2">
        <f>SUM(AF39:AL39)</f>
        <v>117.5</v>
      </c>
    </row>
    <row r="40" spans="1:42" x14ac:dyDescent="0.25">
      <c r="A40" t="s">
        <v>14</v>
      </c>
      <c r="B40" s="18" t="s">
        <v>37</v>
      </c>
      <c r="C40" s="8" t="s">
        <v>41</v>
      </c>
      <c r="D40" s="11">
        <f>X22</f>
        <v>0</v>
      </c>
      <c r="E40" s="11">
        <v>11.8</v>
      </c>
      <c r="F40" s="11">
        <f t="shared" ref="F40:J40" si="37">Z22</f>
        <v>2</v>
      </c>
      <c r="G40" s="11">
        <v>9</v>
      </c>
      <c r="H40" s="11">
        <v>5</v>
      </c>
      <c r="I40" s="11">
        <f t="shared" si="37"/>
        <v>2</v>
      </c>
      <c r="J40" s="11">
        <f t="shared" si="37"/>
        <v>2</v>
      </c>
      <c r="K40" s="7">
        <f>6500+125+125</f>
        <v>6750</v>
      </c>
      <c r="L40" s="1">
        <f>AF22</f>
        <v>0</v>
      </c>
      <c r="M40" s="1">
        <v>55</v>
      </c>
      <c r="N40" s="1">
        <f t="shared" ref="N40:R40" si="38">AH22</f>
        <v>0</v>
      </c>
      <c r="O40" s="1">
        <v>17.5</v>
      </c>
      <c r="P40" s="1">
        <v>7</v>
      </c>
      <c r="Q40" s="1">
        <f t="shared" si="38"/>
        <v>0</v>
      </c>
      <c r="R40" s="1">
        <f t="shared" si="38"/>
        <v>0</v>
      </c>
      <c r="S40" s="2">
        <f t="shared" ref="S40" si="39">SUM(L40:R40)</f>
        <v>79.5</v>
      </c>
      <c r="U40" t="s">
        <v>14</v>
      </c>
      <c r="V40" s="4" t="str">
        <f t="shared" ref="V40:V54" si="40">B40</f>
        <v>LAT</v>
      </c>
      <c r="W40" s="5" t="str">
        <f t="shared" ref="W40:W54" si="41">C40</f>
        <v>IMP</v>
      </c>
      <c r="X40" s="11">
        <f t="shared" ref="X40:X54" si="42">D40</f>
        <v>0</v>
      </c>
      <c r="Y40" s="11">
        <v>15</v>
      </c>
      <c r="Z40" s="11">
        <f t="shared" si="27"/>
        <v>2</v>
      </c>
      <c r="AA40" s="11">
        <f t="shared" si="28"/>
        <v>9</v>
      </c>
      <c r="AB40" s="11">
        <f t="shared" si="29"/>
        <v>5</v>
      </c>
      <c r="AC40" s="11">
        <f t="shared" si="30"/>
        <v>2</v>
      </c>
      <c r="AD40" s="11">
        <f t="shared" si="31"/>
        <v>2</v>
      </c>
      <c r="AE40" s="7">
        <f>26960+125+125</f>
        <v>27210</v>
      </c>
      <c r="AF40" s="1">
        <f t="shared" ref="AF40:AF54" si="43">L40</f>
        <v>0</v>
      </c>
      <c r="AG40" s="1">
        <v>95</v>
      </c>
      <c r="AH40" s="1">
        <f t="shared" si="32"/>
        <v>0</v>
      </c>
      <c r="AI40" s="1">
        <f t="shared" si="33"/>
        <v>17.5</v>
      </c>
      <c r="AJ40" s="1">
        <f t="shared" si="34"/>
        <v>7</v>
      </c>
      <c r="AK40" s="1">
        <f t="shared" si="35"/>
        <v>0</v>
      </c>
      <c r="AL40" s="1">
        <f t="shared" si="36"/>
        <v>0</v>
      </c>
      <c r="AM40" s="2">
        <f t="shared" ref="AM40" si="44">SUM(AF40:AL40)</f>
        <v>119.5</v>
      </c>
      <c r="AO40" t="s">
        <v>77</v>
      </c>
    </row>
    <row r="41" spans="1:42" x14ac:dyDescent="0.25">
      <c r="A41" t="s">
        <v>15</v>
      </c>
      <c r="B41" s="18" t="s">
        <v>37</v>
      </c>
      <c r="C41" s="8" t="s">
        <v>41</v>
      </c>
      <c r="D41" s="11">
        <f t="shared" ref="D41:D54" si="45">X23</f>
        <v>0</v>
      </c>
      <c r="E41" s="11">
        <v>11.8</v>
      </c>
      <c r="F41" s="11">
        <f t="shared" ref="F41:F54" si="46">Z23</f>
        <v>2</v>
      </c>
      <c r="G41" s="11">
        <v>9</v>
      </c>
      <c r="H41" s="11">
        <v>5</v>
      </c>
      <c r="I41" s="11">
        <f t="shared" ref="I41:I54" si="47">AC23</f>
        <v>2</v>
      </c>
      <c r="J41" s="11">
        <f t="shared" ref="J41:J54" si="48">AD23</f>
        <v>2</v>
      </c>
      <c r="K41" s="7">
        <f>K40</f>
        <v>6750</v>
      </c>
      <c r="L41" s="1">
        <f t="shared" ref="L41:L54" si="49">AF23</f>
        <v>0</v>
      </c>
      <c r="M41" s="1">
        <v>55</v>
      </c>
      <c r="N41" s="1">
        <f t="shared" ref="N41:N54" si="50">AH23</f>
        <v>0</v>
      </c>
      <c r="O41" s="1">
        <v>17.5</v>
      </c>
      <c r="P41" s="1">
        <v>7</v>
      </c>
      <c r="Q41" s="1">
        <f t="shared" ref="Q41:Q54" si="51">AK23</f>
        <v>0</v>
      </c>
      <c r="R41" s="1">
        <f t="shared" ref="R41:R54" si="52">AL23</f>
        <v>0</v>
      </c>
      <c r="S41" s="2">
        <f>SUM(L41:R41)</f>
        <v>79.5</v>
      </c>
      <c r="U41" t="s">
        <v>15</v>
      </c>
      <c r="V41" s="4" t="str">
        <f t="shared" si="40"/>
        <v>LAT</v>
      </c>
      <c r="W41" s="5" t="str">
        <f t="shared" si="41"/>
        <v>IMP</v>
      </c>
      <c r="X41" s="11">
        <f t="shared" si="42"/>
        <v>0</v>
      </c>
      <c r="Y41" s="11">
        <v>15</v>
      </c>
      <c r="Z41" s="11">
        <f t="shared" si="27"/>
        <v>2</v>
      </c>
      <c r="AA41" s="11">
        <f t="shared" si="28"/>
        <v>9</v>
      </c>
      <c r="AB41" s="11">
        <f t="shared" si="29"/>
        <v>5</v>
      </c>
      <c r="AC41" s="11">
        <f t="shared" si="30"/>
        <v>2</v>
      </c>
      <c r="AD41" s="11">
        <f t="shared" si="31"/>
        <v>2</v>
      </c>
      <c r="AE41" s="7">
        <f>AE40</f>
        <v>27210</v>
      </c>
      <c r="AF41" s="1">
        <f t="shared" si="43"/>
        <v>0</v>
      </c>
      <c r="AG41" s="1">
        <v>95</v>
      </c>
      <c r="AH41" s="1">
        <f t="shared" si="32"/>
        <v>0</v>
      </c>
      <c r="AI41" s="1">
        <f t="shared" si="33"/>
        <v>17.5</v>
      </c>
      <c r="AJ41" s="1">
        <f t="shared" si="34"/>
        <v>7</v>
      </c>
      <c r="AK41" s="1">
        <f t="shared" si="35"/>
        <v>0</v>
      </c>
      <c r="AL41" s="1">
        <f t="shared" si="36"/>
        <v>0</v>
      </c>
      <c r="AM41" s="2">
        <f>SUM(AF41:AL41)</f>
        <v>119.5</v>
      </c>
      <c r="AO41" t="s">
        <v>75</v>
      </c>
    </row>
    <row r="42" spans="1:42" x14ac:dyDescent="0.25">
      <c r="A42" t="s">
        <v>16</v>
      </c>
      <c r="B42" s="18" t="s">
        <v>37</v>
      </c>
      <c r="C42" s="8" t="s">
        <v>41</v>
      </c>
      <c r="D42" s="11">
        <f t="shared" si="45"/>
        <v>0</v>
      </c>
      <c r="E42" s="11">
        <v>11.8</v>
      </c>
      <c r="F42" s="11">
        <f t="shared" si="46"/>
        <v>2</v>
      </c>
      <c r="G42" s="11">
        <v>5</v>
      </c>
      <c r="H42" s="11">
        <v>5</v>
      </c>
      <c r="I42" s="11">
        <f t="shared" si="47"/>
        <v>2</v>
      </c>
      <c r="J42" s="11">
        <f t="shared" si="48"/>
        <v>2</v>
      </c>
      <c r="K42" s="7">
        <f>K41</f>
        <v>6750</v>
      </c>
      <c r="L42" s="1">
        <f t="shared" si="49"/>
        <v>0</v>
      </c>
      <c r="M42" s="1">
        <v>55</v>
      </c>
      <c r="N42" s="1">
        <f t="shared" si="50"/>
        <v>0</v>
      </c>
      <c r="O42" s="1">
        <v>5.5</v>
      </c>
      <c r="P42" s="1">
        <v>7</v>
      </c>
      <c r="Q42" s="1">
        <f t="shared" si="51"/>
        <v>0</v>
      </c>
      <c r="R42" s="1">
        <f t="shared" si="52"/>
        <v>0</v>
      </c>
      <c r="S42" s="2">
        <f>SUM(L42:R42)</f>
        <v>67.5</v>
      </c>
      <c r="U42" t="s">
        <v>16</v>
      </c>
      <c r="V42" s="4" t="str">
        <f t="shared" si="40"/>
        <v>LAT</v>
      </c>
      <c r="W42" s="5" t="str">
        <f t="shared" si="41"/>
        <v>IMP</v>
      </c>
      <c r="X42" s="11">
        <f t="shared" si="42"/>
        <v>0</v>
      </c>
      <c r="Y42" s="11">
        <v>15</v>
      </c>
      <c r="Z42" s="11">
        <f t="shared" si="27"/>
        <v>2</v>
      </c>
      <c r="AA42" s="11">
        <f t="shared" si="28"/>
        <v>5</v>
      </c>
      <c r="AB42" s="11">
        <f t="shared" si="29"/>
        <v>5</v>
      </c>
      <c r="AC42" s="11">
        <f t="shared" si="30"/>
        <v>2</v>
      </c>
      <c r="AD42" s="11">
        <f t="shared" si="31"/>
        <v>2</v>
      </c>
      <c r="AE42" s="7">
        <f>AE41</f>
        <v>27210</v>
      </c>
      <c r="AF42" s="1">
        <f t="shared" si="43"/>
        <v>0</v>
      </c>
      <c r="AG42" s="1">
        <v>95</v>
      </c>
      <c r="AH42" s="1">
        <f t="shared" si="32"/>
        <v>0</v>
      </c>
      <c r="AI42" s="1">
        <f t="shared" si="33"/>
        <v>5.5</v>
      </c>
      <c r="AJ42" s="1">
        <f t="shared" si="34"/>
        <v>7</v>
      </c>
      <c r="AK42" s="1">
        <f t="shared" si="35"/>
        <v>0</v>
      </c>
      <c r="AL42" s="1">
        <f t="shared" si="36"/>
        <v>0</v>
      </c>
      <c r="AM42" s="2">
        <f>SUM(AF42:AL42)</f>
        <v>107.5</v>
      </c>
      <c r="AP42" s="16"/>
    </row>
    <row r="43" spans="1:42" x14ac:dyDescent="0.25">
      <c r="A43" t="s">
        <v>17</v>
      </c>
      <c r="B43" s="18" t="s">
        <v>46</v>
      </c>
      <c r="C43" s="8" t="s">
        <v>41</v>
      </c>
      <c r="D43" s="11">
        <f t="shared" si="45"/>
        <v>0</v>
      </c>
      <c r="E43" s="11">
        <f t="shared" ref="E43:E54" si="53">Y25</f>
        <v>11.8</v>
      </c>
      <c r="F43" s="11">
        <f t="shared" si="46"/>
        <v>12</v>
      </c>
      <c r="G43" s="11">
        <f t="shared" ref="G43:G54" si="54">AA25</f>
        <v>2</v>
      </c>
      <c r="H43" s="11">
        <f t="shared" ref="H43:H54" si="55">AB25</f>
        <v>5</v>
      </c>
      <c r="I43" s="11">
        <f t="shared" si="47"/>
        <v>2</v>
      </c>
      <c r="J43" s="11">
        <f t="shared" si="48"/>
        <v>2</v>
      </c>
      <c r="K43" s="7">
        <f t="shared" ref="K43:K54" si="56">AE25</f>
        <v>11995</v>
      </c>
      <c r="L43" s="1">
        <f t="shared" si="49"/>
        <v>0</v>
      </c>
      <c r="M43" s="1">
        <f t="shared" ref="M43:M54" si="57">AG25</f>
        <v>55</v>
      </c>
      <c r="N43" s="1">
        <f t="shared" si="50"/>
        <v>49</v>
      </c>
      <c r="O43" s="1">
        <f t="shared" ref="O43:O54" si="58">AI25</f>
        <v>0</v>
      </c>
      <c r="P43" s="1">
        <v>7</v>
      </c>
      <c r="Q43" s="1">
        <f t="shared" si="51"/>
        <v>0</v>
      </c>
      <c r="R43" s="1">
        <f t="shared" si="52"/>
        <v>0</v>
      </c>
      <c r="S43" s="2">
        <f t="shared" ref="S43:S49" si="59">SUM(L43:R43)</f>
        <v>111</v>
      </c>
      <c r="U43" t="s">
        <v>17</v>
      </c>
      <c r="V43" s="4" t="str">
        <f t="shared" si="40"/>
        <v>CEN</v>
      </c>
      <c r="W43" s="5" t="str">
        <f t="shared" si="41"/>
        <v>IMP</v>
      </c>
      <c r="X43" s="11">
        <f t="shared" si="42"/>
        <v>0</v>
      </c>
      <c r="Y43" s="11">
        <v>15</v>
      </c>
      <c r="Z43" s="11">
        <v>12</v>
      </c>
      <c r="AA43" s="11">
        <f t="shared" si="28"/>
        <v>2</v>
      </c>
      <c r="AB43" s="11">
        <f t="shared" si="29"/>
        <v>5</v>
      </c>
      <c r="AC43" s="11">
        <f t="shared" si="30"/>
        <v>2</v>
      </c>
      <c r="AD43" s="11">
        <f t="shared" si="31"/>
        <v>2</v>
      </c>
      <c r="AE43" s="7">
        <f>26960+4335+125</f>
        <v>31420</v>
      </c>
      <c r="AF43" s="1">
        <f t="shared" si="43"/>
        <v>0</v>
      </c>
      <c r="AG43" s="1">
        <v>95</v>
      </c>
      <c r="AH43" s="1">
        <v>49</v>
      </c>
      <c r="AI43" s="1">
        <f t="shared" si="33"/>
        <v>0</v>
      </c>
      <c r="AJ43" s="1">
        <f t="shared" si="34"/>
        <v>7</v>
      </c>
      <c r="AK43" s="1">
        <f t="shared" si="35"/>
        <v>0</v>
      </c>
      <c r="AL43" s="1">
        <f t="shared" si="36"/>
        <v>0</v>
      </c>
      <c r="AM43" s="2">
        <f t="shared" ref="AM43:AM49" si="60">SUM(AF43:AL43)</f>
        <v>151</v>
      </c>
      <c r="AO43" t="s">
        <v>76</v>
      </c>
    </row>
    <row r="44" spans="1:42" x14ac:dyDescent="0.25">
      <c r="A44" t="s">
        <v>18</v>
      </c>
      <c r="B44" s="18" t="s">
        <v>46</v>
      </c>
      <c r="C44" s="8" t="s">
        <v>41</v>
      </c>
      <c r="D44" s="11">
        <f t="shared" si="45"/>
        <v>0</v>
      </c>
      <c r="E44" s="11">
        <f t="shared" si="53"/>
        <v>11.8</v>
      </c>
      <c r="F44" s="11">
        <f t="shared" si="46"/>
        <v>12</v>
      </c>
      <c r="G44" s="11">
        <f t="shared" si="54"/>
        <v>2</v>
      </c>
      <c r="H44" s="11">
        <f t="shared" si="55"/>
        <v>5</v>
      </c>
      <c r="I44" s="11">
        <f t="shared" si="47"/>
        <v>2</v>
      </c>
      <c r="J44" s="11">
        <f t="shared" si="48"/>
        <v>2</v>
      </c>
      <c r="K44" s="7">
        <f t="shared" si="56"/>
        <v>11995</v>
      </c>
      <c r="L44" s="1">
        <f t="shared" si="49"/>
        <v>0</v>
      </c>
      <c r="M44" s="1">
        <f t="shared" si="57"/>
        <v>55</v>
      </c>
      <c r="N44" s="1">
        <f t="shared" si="50"/>
        <v>49</v>
      </c>
      <c r="O44" s="1">
        <f t="shared" si="58"/>
        <v>0</v>
      </c>
      <c r="P44" s="1">
        <f t="shared" ref="P44:P54" si="61">AJ26</f>
        <v>7</v>
      </c>
      <c r="Q44" s="1">
        <f t="shared" si="51"/>
        <v>0</v>
      </c>
      <c r="R44" s="1">
        <f t="shared" si="52"/>
        <v>0</v>
      </c>
      <c r="S44" s="2">
        <f t="shared" si="59"/>
        <v>111</v>
      </c>
      <c r="U44" t="s">
        <v>18</v>
      </c>
      <c r="V44" s="4" t="str">
        <f t="shared" si="40"/>
        <v>CEN</v>
      </c>
      <c r="W44" s="5" t="str">
        <f t="shared" si="41"/>
        <v>IMP</v>
      </c>
      <c r="X44" s="11">
        <f t="shared" si="42"/>
        <v>0</v>
      </c>
      <c r="Y44" s="11">
        <v>15</v>
      </c>
      <c r="Z44" s="11">
        <v>12</v>
      </c>
      <c r="AA44" s="11">
        <f t="shared" si="28"/>
        <v>2</v>
      </c>
      <c r="AB44" s="11">
        <f t="shared" si="29"/>
        <v>5</v>
      </c>
      <c r="AC44" s="11">
        <f t="shared" si="30"/>
        <v>2</v>
      </c>
      <c r="AD44" s="11">
        <f t="shared" si="31"/>
        <v>2</v>
      </c>
      <c r="AE44" s="7">
        <f>AE43</f>
        <v>31420</v>
      </c>
      <c r="AF44" s="1">
        <f t="shared" si="43"/>
        <v>0</v>
      </c>
      <c r="AG44" s="1">
        <v>95</v>
      </c>
      <c r="AH44" s="1">
        <v>49</v>
      </c>
      <c r="AI44" s="1">
        <f t="shared" si="33"/>
        <v>0</v>
      </c>
      <c r="AJ44" s="1">
        <f t="shared" si="34"/>
        <v>7</v>
      </c>
      <c r="AK44" s="1">
        <f t="shared" si="35"/>
        <v>0</v>
      </c>
      <c r="AL44" s="1">
        <f t="shared" si="36"/>
        <v>0</v>
      </c>
      <c r="AM44" s="2">
        <f t="shared" si="60"/>
        <v>151</v>
      </c>
    </row>
    <row r="45" spans="1:42" x14ac:dyDescent="0.25">
      <c r="A45" t="s">
        <v>19</v>
      </c>
      <c r="B45" s="18" t="s">
        <v>46</v>
      </c>
      <c r="C45" s="8" t="s">
        <v>41</v>
      </c>
      <c r="D45" s="11">
        <f t="shared" si="45"/>
        <v>0</v>
      </c>
      <c r="E45" s="11">
        <f t="shared" si="53"/>
        <v>11.8</v>
      </c>
      <c r="F45" s="11">
        <f t="shared" si="46"/>
        <v>12</v>
      </c>
      <c r="G45" s="11">
        <f t="shared" si="54"/>
        <v>2</v>
      </c>
      <c r="H45" s="11">
        <f t="shared" si="55"/>
        <v>5</v>
      </c>
      <c r="I45" s="11">
        <f t="shared" si="47"/>
        <v>2</v>
      </c>
      <c r="J45" s="11">
        <f t="shared" si="48"/>
        <v>2</v>
      </c>
      <c r="K45" s="7">
        <f t="shared" si="56"/>
        <v>11995</v>
      </c>
      <c r="L45" s="1">
        <f t="shared" si="49"/>
        <v>0</v>
      </c>
      <c r="M45" s="1">
        <f t="shared" si="57"/>
        <v>55</v>
      </c>
      <c r="N45" s="1">
        <f t="shared" si="50"/>
        <v>49</v>
      </c>
      <c r="O45" s="1">
        <f t="shared" si="58"/>
        <v>0</v>
      </c>
      <c r="P45" s="1">
        <f t="shared" si="61"/>
        <v>7</v>
      </c>
      <c r="Q45" s="1">
        <f t="shared" si="51"/>
        <v>0</v>
      </c>
      <c r="R45" s="1">
        <f t="shared" si="52"/>
        <v>0</v>
      </c>
      <c r="S45" s="2">
        <f t="shared" si="59"/>
        <v>111</v>
      </c>
      <c r="U45" t="s">
        <v>19</v>
      </c>
      <c r="V45" s="4" t="str">
        <f t="shared" si="40"/>
        <v>CEN</v>
      </c>
      <c r="W45" s="5" t="str">
        <f t="shared" si="41"/>
        <v>IMP</v>
      </c>
      <c r="X45" s="11">
        <f t="shared" si="42"/>
        <v>0</v>
      </c>
      <c r="Y45" s="11">
        <v>15</v>
      </c>
      <c r="Z45" s="11">
        <v>12</v>
      </c>
      <c r="AA45" s="11">
        <f t="shared" si="28"/>
        <v>2</v>
      </c>
      <c r="AB45" s="11">
        <f t="shared" si="29"/>
        <v>5</v>
      </c>
      <c r="AC45" s="11">
        <f t="shared" si="30"/>
        <v>2</v>
      </c>
      <c r="AD45" s="11">
        <f t="shared" si="31"/>
        <v>2</v>
      </c>
      <c r="AE45" s="7">
        <f>AE44</f>
        <v>31420</v>
      </c>
      <c r="AF45" s="1">
        <f t="shared" si="43"/>
        <v>0</v>
      </c>
      <c r="AG45" s="1">
        <v>95</v>
      </c>
      <c r="AH45" s="1">
        <v>49</v>
      </c>
      <c r="AI45" s="1">
        <f t="shared" si="33"/>
        <v>0</v>
      </c>
      <c r="AJ45" s="1">
        <f t="shared" si="34"/>
        <v>7</v>
      </c>
      <c r="AK45" s="1">
        <f t="shared" si="35"/>
        <v>0</v>
      </c>
      <c r="AL45" s="1">
        <f t="shared" si="36"/>
        <v>0</v>
      </c>
      <c r="AM45" s="2">
        <f t="shared" si="60"/>
        <v>151</v>
      </c>
    </row>
    <row r="46" spans="1:42" x14ac:dyDescent="0.25">
      <c r="A46" t="s">
        <v>20</v>
      </c>
      <c r="B46" s="18" t="s">
        <v>47</v>
      </c>
      <c r="C46" s="8" t="s">
        <v>39</v>
      </c>
      <c r="D46" s="11">
        <f t="shared" si="45"/>
        <v>0</v>
      </c>
      <c r="E46" s="11">
        <f t="shared" si="53"/>
        <v>5.2</v>
      </c>
      <c r="F46" s="11">
        <f t="shared" si="46"/>
        <v>14.5</v>
      </c>
      <c r="G46" s="11">
        <f t="shared" si="54"/>
        <v>2</v>
      </c>
      <c r="H46" s="11">
        <f t="shared" si="55"/>
        <v>5</v>
      </c>
      <c r="I46" s="11">
        <f t="shared" si="47"/>
        <v>2</v>
      </c>
      <c r="J46" s="11">
        <f t="shared" si="48"/>
        <v>2</v>
      </c>
      <c r="K46" s="7">
        <f t="shared" si="56"/>
        <v>27770</v>
      </c>
      <c r="L46" s="1">
        <f t="shared" si="49"/>
        <v>0</v>
      </c>
      <c r="M46" s="1">
        <f t="shared" si="57"/>
        <v>11</v>
      </c>
      <c r="N46" s="1">
        <f t="shared" si="50"/>
        <v>75.5</v>
      </c>
      <c r="O46" s="1">
        <f t="shared" si="58"/>
        <v>0</v>
      </c>
      <c r="P46" s="1">
        <f t="shared" si="61"/>
        <v>7</v>
      </c>
      <c r="Q46" s="1">
        <f t="shared" si="51"/>
        <v>0</v>
      </c>
      <c r="R46" s="1">
        <f t="shared" si="52"/>
        <v>0</v>
      </c>
      <c r="S46" s="2">
        <f t="shared" si="59"/>
        <v>93.5</v>
      </c>
      <c r="U46" t="s">
        <v>20</v>
      </c>
      <c r="V46" s="4" t="str">
        <f t="shared" si="40"/>
        <v>INN</v>
      </c>
      <c r="W46" s="5" t="str">
        <f t="shared" si="41"/>
        <v>RAP</v>
      </c>
      <c r="X46" s="11">
        <f t="shared" si="42"/>
        <v>0</v>
      </c>
      <c r="Y46" s="11">
        <v>11.5</v>
      </c>
      <c r="Z46" s="11">
        <v>14.5</v>
      </c>
      <c r="AA46" s="11">
        <f t="shared" si="28"/>
        <v>2</v>
      </c>
      <c r="AB46" s="11">
        <f t="shared" si="29"/>
        <v>5</v>
      </c>
      <c r="AC46" s="11">
        <f t="shared" si="30"/>
        <v>2</v>
      </c>
      <c r="AD46" s="11">
        <f t="shared" si="31"/>
        <v>2</v>
      </c>
      <c r="AE46" s="7">
        <f>27520+3505+125</f>
        <v>31150</v>
      </c>
      <c r="AF46" s="1">
        <f t="shared" si="43"/>
        <v>0</v>
      </c>
      <c r="AG46" s="1">
        <v>51</v>
      </c>
      <c r="AH46" s="1">
        <v>75.5</v>
      </c>
      <c r="AI46" s="1">
        <f t="shared" si="33"/>
        <v>0</v>
      </c>
      <c r="AJ46" s="1">
        <f t="shared" si="34"/>
        <v>7</v>
      </c>
      <c r="AK46" s="1">
        <f t="shared" si="35"/>
        <v>0</v>
      </c>
      <c r="AL46" s="1">
        <f t="shared" si="36"/>
        <v>0</v>
      </c>
      <c r="AM46" s="2">
        <f t="shared" si="60"/>
        <v>133.5</v>
      </c>
    </row>
    <row r="47" spans="1:42" x14ac:dyDescent="0.25">
      <c r="A47" t="s">
        <v>21</v>
      </c>
      <c r="B47" s="18" t="s">
        <v>47</v>
      </c>
      <c r="C47" s="8" t="s">
        <v>39</v>
      </c>
      <c r="D47" s="11">
        <f t="shared" si="45"/>
        <v>0</v>
      </c>
      <c r="E47" s="11">
        <f t="shared" si="53"/>
        <v>5.2</v>
      </c>
      <c r="F47" s="11">
        <f t="shared" si="46"/>
        <v>14.5</v>
      </c>
      <c r="G47" s="11">
        <f t="shared" si="54"/>
        <v>2</v>
      </c>
      <c r="H47" s="11">
        <f t="shared" si="55"/>
        <v>5</v>
      </c>
      <c r="I47" s="11">
        <f t="shared" si="47"/>
        <v>2</v>
      </c>
      <c r="J47" s="11">
        <f t="shared" si="48"/>
        <v>2</v>
      </c>
      <c r="K47" s="7">
        <f t="shared" si="56"/>
        <v>27770</v>
      </c>
      <c r="L47" s="1">
        <f t="shared" si="49"/>
        <v>0</v>
      </c>
      <c r="M47" s="1">
        <f t="shared" si="57"/>
        <v>11</v>
      </c>
      <c r="N47" s="1">
        <f t="shared" si="50"/>
        <v>75.5</v>
      </c>
      <c r="O47" s="1">
        <f t="shared" si="58"/>
        <v>0</v>
      </c>
      <c r="P47" s="1">
        <f t="shared" si="61"/>
        <v>7</v>
      </c>
      <c r="Q47" s="1">
        <f t="shared" si="51"/>
        <v>0</v>
      </c>
      <c r="R47" s="1">
        <f t="shared" si="52"/>
        <v>0</v>
      </c>
      <c r="S47" s="2">
        <f t="shared" si="59"/>
        <v>93.5</v>
      </c>
      <c r="U47" t="s">
        <v>21</v>
      </c>
      <c r="V47" s="4" t="str">
        <f t="shared" si="40"/>
        <v>INN</v>
      </c>
      <c r="W47" s="5" t="str">
        <f t="shared" si="41"/>
        <v>RAP</v>
      </c>
      <c r="X47" s="11">
        <f t="shared" si="42"/>
        <v>0</v>
      </c>
      <c r="Y47" s="11">
        <v>11.5</v>
      </c>
      <c r="Z47" s="11">
        <v>14.5</v>
      </c>
      <c r="AA47" s="11">
        <f t="shared" si="28"/>
        <v>2</v>
      </c>
      <c r="AB47" s="11">
        <f t="shared" si="29"/>
        <v>5</v>
      </c>
      <c r="AC47" s="11">
        <f t="shared" si="30"/>
        <v>2</v>
      </c>
      <c r="AD47" s="11">
        <f t="shared" si="31"/>
        <v>2</v>
      </c>
      <c r="AE47" s="7">
        <f>AE46</f>
        <v>31150</v>
      </c>
      <c r="AF47" s="1">
        <f t="shared" si="43"/>
        <v>0</v>
      </c>
      <c r="AG47" s="1">
        <v>51</v>
      </c>
      <c r="AH47" s="1">
        <v>75.5</v>
      </c>
      <c r="AI47" s="1">
        <f t="shared" si="33"/>
        <v>0</v>
      </c>
      <c r="AJ47" s="1">
        <f t="shared" si="34"/>
        <v>7</v>
      </c>
      <c r="AK47" s="1">
        <f t="shared" si="35"/>
        <v>0</v>
      </c>
      <c r="AL47" s="1">
        <f t="shared" si="36"/>
        <v>0</v>
      </c>
      <c r="AM47" s="2">
        <f t="shared" si="60"/>
        <v>133.5</v>
      </c>
    </row>
    <row r="48" spans="1:42" x14ac:dyDescent="0.25">
      <c r="A48" t="s">
        <v>21</v>
      </c>
      <c r="B48" s="18" t="s">
        <v>47</v>
      </c>
      <c r="C48" s="8" t="s">
        <v>39</v>
      </c>
      <c r="D48" s="11">
        <f t="shared" si="45"/>
        <v>0</v>
      </c>
      <c r="E48" s="11">
        <f t="shared" si="53"/>
        <v>5.2</v>
      </c>
      <c r="F48" s="11">
        <f t="shared" si="46"/>
        <v>14.5</v>
      </c>
      <c r="G48" s="11">
        <f t="shared" si="54"/>
        <v>2</v>
      </c>
      <c r="H48" s="11">
        <f t="shared" si="55"/>
        <v>5</v>
      </c>
      <c r="I48" s="11">
        <f t="shared" si="47"/>
        <v>2</v>
      </c>
      <c r="J48" s="11">
        <f t="shared" si="48"/>
        <v>2</v>
      </c>
      <c r="K48" s="7">
        <f t="shared" si="56"/>
        <v>27770</v>
      </c>
      <c r="L48" s="1">
        <f t="shared" si="49"/>
        <v>0</v>
      </c>
      <c r="M48" s="1">
        <f t="shared" si="57"/>
        <v>11</v>
      </c>
      <c r="N48" s="1">
        <f t="shared" si="50"/>
        <v>75.5</v>
      </c>
      <c r="O48" s="1">
        <f t="shared" si="58"/>
        <v>0</v>
      </c>
      <c r="P48" s="1">
        <f t="shared" si="61"/>
        <v>7</v>
      </c>
      <c r="Q48" s="1">
        <f t="shared" si="51"/>
        <v>0</v>
      </c>
      <c r="R48" s="1">
        <f t="shared" si="52"/>
        <v>0</v>
      </c>
      <c r="S48" s="2">
        <f t="shared" si="59"/>
        <v>93.5</v>
      </c>
      <c r="U48" t="s">
        <v>21</v>
      </c>
      <c r="V48" s="4" t="str">
        <f t="shared" si="40"/>
        <v>INN</v>
      </c>
      <c r="W48" s="5" t="str">
        <f t="shared" si="41"/>
        <v>RAP</v>
      </c>
      <c r="X48" s="11">
        <f t="shared" si="42"/>
        <v>0</v>
      </c>
      <c r="Y48" s="11">
        <v>11.5</v>
      </c>
      <c r="Z48" s="11">
        <v>14.5</v>
      </c>
      <c r="AA48" s="11">
        <f t="shared" si="28"/>
        <v>2</v>
      </c>
      <c r="AB48" s="11">
        <f t="shared" si="29"/>
        <v>5</v>
      </c>
      <c r="AC48" s="11">
        <f t="shared" si="30"/>
        <v>2</v>
      </c>
      <c r="AD48" s="11">
        <f t="shared" si="31"/>
        <v>2</v>
      </c>
      <c r="AE48" s="7">
        <f>AE47</f>
        <v>31150</v>
      </c>
      <c r="AF48" s="1">
        <f t="shared" si="43"/>
        <v>0</v>
      </c>
      <c r="AG48" s="1">
        <v>51</v>
      </c>
      <c r="AH48" s="1">
        <v>75.5</v>
      </c>
      <c r="AI48" s="1">
        <f t="shared" si="33"/>
        <v>0</v>
      </c>
      <c r="AJ48" s="1">
        <f t="shared" si="34"/>
        <v>7</v>
      </c>
      <c r="AK48" s="1">
        <f t="shared" si="35"/>
        <v>0</v>
      </c>
      <c r="AL48" s="1">
        <f t="shared" si="36"/>
        <v>0</v>
      </c>
      <c r="AM48" s="2">
        <f t="shared" si="60"/>
        <v>133.5</v>
      </c>
    </row>
    <row r="49" spans="1:42" x14ac:dyDescent="0.25">
      <c r="A49" t="s">
        <v>23</v>
      </c>
      <c r="B49" s="18" t="s">
        <v>22</v>
      </c>
      <c r="C49" s="8" t="s">
        <v>39</v>
      </c>
      <c r="D49" s="11">
        <f t="shared" si="45"/>
        <v>0</v>
      </c>
      <c r="E49" s="11">
        <v>5</v>
      </c>
      <c r="F49" s="11">
        <f t="shared" si="46"/>
        <v>2</v>
      </c>
      <c r="G49" s="11">
        <f t="shared" si="54"/>
        <v>2</v>
      </c>
      <c r="H49" s="11">
        <f t="shared" si="55"/>
        <v>2</v>
      </c>
      <c r="I49" s="11">
        <f t="shared" si="47"/>
        <v>2</v>
      </c>
      <c r="J49" s="11">
        <f t="shared" si="48"/>
        <v>2</v>
      </c>
      <c r="K49" s="7">
        <f t="shared" si="56"/>
        <v>0</v>
      </c>
      <c r="L49" s="1">
        <f t="shared" si="49"/>
        <v>0</v>
      </c>
      <c r="M49" s="1">
        <f t="shared" ref="M49" si="62">AG31</f>
        <v>0</v>
      </c>
      <c r="N49" s="1">
        <f t="shared" ref="N49" si="63">AH31</f>
        <v>0</v>
      </c>
      <c r="O49" s="1">
        <f t="shared" ref="O49" si="64">AI31</f>
        <v>0</v>
      </c>
      <c r="P49" s="1">
        <f t="shared" ref="P49" si="65">AJ31</f>
        <v>0</v>
      </c>
      <c r="Q49" s="1">
        <f t="shared" ref="Q49" si="66">AK31</f>
        <v>0</v>
      </c>
      <c r="R49" s="1">
        <f t="shared" si="52"/>
        <v>0</v>
      </c>
      <c r="S49" s="2">
        <f t="shared" si="59"/>
        <v>0</v>
      </c>
      <c r="U49" t="s">
        <v>23</v>
      </c>
      <c r="V49" s="4" t="str">
        <f t="shared" si="40"/>
        <v>EXT</v>
      </c>
      <c r="W49" s="5" t="str">
        <f t="shared" si="41"/>
        <v>RAP</v>
      </c>
      <c r="X49" s="11">
        <f t="shared" si="42"/>
        <v>0</v>
      </c>
      <c r="Y49" s="11">
        <f t="shared" ref="Y49:Y54" si="67">E49</f>
        <v>5</v>
      </c>
      <c r="Z49" s="11">
        <f t="shared" ref="Z49:Z54" si="68">F49</f>
        <v>2</v>
      </c>
      <c r="AA49" s="11">
        <f t="shared" si="28"/>
        <v>2</v>
      </c>
      <c r="AB49" s="11">
        <f t="shared" si="29"/>
        <v>2</v>
      </c>
      <c r="AC49" s="11">
        <f t="shared" si="30"/>
        <v>2</v>
      </c>
      <c r="AD49" s="11">
        <f t="shared" si="31"/>
        <v>2</v>
      </c>
      <c r="AE49" s="7">
        <f t="shared" ref="AE49:AE54" si="69">K49</f>
        <v>0</v>
      </c>
      <c r="AF49" s="1">
        <f t="shared" si="43"/>
        <v>0</v>
      </c>
      <c r="AG49" s="1">
        <f t="shared" ref="AG49:AG54" si="70">M49</f>
        <v>0</v>
      </c>
      <c r="AH49" s="1">
        <f t="shared" ref="AH49:AH54" si="71">N49</f>
        <v>0</v>
      </c>
      <c r="AI49" s="1">
        <f t="shared" si="33"/>
        <v>0</v>
      </c>
      <c r="AJ49" s="1">
        <f t="shared" si="34"/>
        <v>0</v>
      </c>
      <c r="AK49" s="1">
        <f t="shared" si="35"/>
        <v>0</v>
      </c>
      <c r="AL49" s="1">
        <f t="shared" si="36"/>
        <v>0</v>
      </c>
      <c r="AM49" s="2">
        <f t="shared" si="60"/>
        <v>0</v>
      </c>
    </row>
    <row r="50" spans="1:42" x14ac:dyDescent="0.25">
      <c r="A50" t="s">
        <v>24</v>
      </c>
      <c r="B50" s="18" t="s">
        <v>22</v>
      </c>
      <c r="C50" s="8" t="s">
        <v>39</v>
      </c>
      <c r="D50" s="11">
        <f t="shared" si="45"/>
        <v>0</v>
      </c>
      <c r="E50" s="11">
        <v>5</v>
      </c>
      <c r="F50" s="11">
        <f t="shared" si="46"/>
        <v>2</v>
      </c>
      <c r="G50" s="11">
        <f t="shared" si="54"/>
        <v>2</v>
      </c>
      <c r="H50" s="11">
        <f t="shared" si="55"/>
        <v>2</v>
      </c>
      <c r="I50" s="11">
        <f t="shared" si="47"/>
        <v>2</v>
      </c>
      <c r="J50" s="11">
        <f t="shared" si="48"/>
        <v>2</v>
      </c>
      <c r="K50" s="7">
        <f t="shared" si="56"/>
        <v>0</v>
      </c>
      <c r="L50" s="1">
        <f t="shared" si="49"/>
        <v>0</v>
      </c>
      <c r="M50" s="1">
        <f t="shared" ref="M50" si="72">AG32</f>
        <v>0</v>
      </c>
      <c r="N50" s="1">
        <f t="shared" ref="N50" si="73">AH32</f>
        <v>0</v>
      </c>
      <c r="O50" s="1">
        <f t="shared" ref="O50" si="74">AI32</f>
        <v>0</v>
      </c>
      <c r="P50" s="1">
        <f t="shared" ref="P50" si="75">AJ32</f>
        <v>0</v>
      </c>
      <c r="Q50" s="1">
        <f t="shared" ref="Q50" si="76">AK32</f>
        <v>0</v>
      </c>
      <c r="R50" s="1">
        <f t="shared" si="52"/>
        <v>0</v>
      </c>
      <c r="S50" s="2">
        <f>SUM(L50:R50)</f>
        <v>0</v>
      </c>
      <c r="U50" t="s">
        <v>24</v>
      </c>
      <c r="V50" s="4" t="str">
        <f t="shared" si="40"/>
        <v>EXT</v>
      </c>
      <c r="W50" s="5" t="str">
        <f t="shared" si="41"/>
        <v>RAP</v>
      </c>
      <c r="X50" s="11">
        <f t="shared" si="42"/>
        <v>0</v>
      </c>
      <c r="Y50" s="11">
        <f t="shared" si="67"/>
        <v>5</v>
      </c>
      <c r="Z50" s="11">
        <f t="shared" si="68"/>
        <v>2</v>
      </c>
      <c r="AA50" s="11">
        <f t="shared" si="28"/>
        <v>2</v>
      </c>
      <c r="AB50" s="11">
        <f t="shared" si="29"/>
        <v>2</v>
      </c>
      <c r="AC50" s="11">
        <f t="shared" si="30"/>
        <v>2</v>
      </c>
      <c r="AD50" s="11">
        <f t="shared" si="31"/>
        <v>2</v>
      </c>
      <c r="AE50" s="7">
        <f t="shared" si="69"/>
        <v>0</v>
      </c>
      <c r="AF50" s="1">
        <f t="shared" si="43"/>
        <v>0</v>
      </c>
      <c r="AG50" s="1">
        <f t="shared" si="70"/>
        <v>0</v>
      </c>
      <c r="AH50" s="1">
        <f t="shared" si="71"/>
        <v>0</v>
      </c>
      <c r="AI50" s="1">
        <f t="shared" si="33"/>
        <v>0</v>
      </c>
      <c r="AJ50" s="1">
        <f t="shared" si="34"/>
        <v>0</v>
      </c>
      <c r="AK50" s="1">
        <f t="shared" si="35"/>
        <v>0</v>
      </c>
      <c r="AL50" s="1">
        <f t="shared" si="36"/>
        <v>0</v>
      </c>
      <c r="AM50" s="2">
        <f>SUM(AF50:AL50)</f>
        <v>0</v>
      </c>
    </row>
    <row r="51" spans="1:42" x14ac:dyDescent="0.25">
      <c r="A51" t="s">
        <v>26</v>
      </c>
      <c r="B51" s="18" t="s">
        <v>22</v>
      </c>
      <c r="C51" s="8" t="s">
        <v>39</v>
      </c>
      <c r="D51" s="11">
        <f t="shared" si="45"/>
        <v>0</v>
      </c>
      <c r="E51" s="11">
        <v>5</v>
      </c>
      <c r="F51" s="11">
        <f t="shared" si="46"/>
        <v>2</v>
      </c>
      <c r="G51" s="11">
        <f t="shared" si="54"/>
        <v>2</v>
      </c>
      <c r="H51" s="11">
        <f t="shared" si="55"/>
        <v>2</v>
      </c>
      <c r="I51" s="11">
        <f t="shared" si="47"/>
        <v>2</v>
      </c>
      <c r="J51" s="11">
        <f t="shared" si="48"/>
        <v>2</v>
      </c>
      <c r="K51" s="7">
        <f t="shared" si="56"/>
        <v>0</v>
      </c>
      <c r="L51" s="1">
        <f t="shared" si="49"/>
        <v>0</v>
      </c>
      <c r="M51" s="1">
        <f t="shared" ref="M51" si="77">AG33</f>
        <v>0</v>
      </c>
      <c r="N51" s="1">
        <f t="shared" ref="N51" si="78">AH33</f>
        <v>0</v>
      </c>
      <c r="O51" s="1">
        <f t="shared" ref="O51" si="79">AI33</f>
        <v>0</v>
      </c>
      <c r="P51" s="1">
        <f t="shared" ref="P51" si="80">AJ33</f>
        <v>0</v>
      </c>
      <c r="Q51" s="1">
        <f t="shared" ref="Q51" si="81">AK33</f>
        <v>0</v>
      </c>
      <c r="R51" s="1">
        <f t="shared" si="52"/>
        <v>0</v>
      </c>
      <c r="S51" s="2">
        <f>SUM(L51:R51)</f>
        <v>0</v>
      </c>
      <c r="U51" t="s">
        <v>26</v>
      </c>
      <c r="V51" s="4" t="str">
        <f t="shared" si="40"/>
        <v>EXT</v>
      </c>
      <c r="W51" s="5" t="str">
        <f t="shared" si="41"/>
        <v>RAP</v>
      </c>
      <c r="X51" s="11">
        <f t="shared" si="42"/>
        <v>0</v>
      </c>
      <c r="Y51" s="11">
        <f t="shared" si="67"/>
        <v>5</v>
      </c>
      <c r="Z51" s="11">
        <f t="shared" si="68"/>
        <v>2</v>
      </c>
      <c r="AA51" s="11">
        <f t="shared" si="28"/>
        <v>2</v>
      </c>
      <c r="AB51" s="11">
        <f t="shared" si="29"/>
        <v>2</v>
      </c>
      <c r="AC51" s="11">
        <f t="shared" si="30"/>
        <v>2</v>
      </c>
      <c r="AD51" s="11">
        <f t="shared" si="31"/>
        <v>2</v>
      </c>
      <c r="AE51" s="7">
        <f t="shared" si="69"/>
        <v>0</v>
      </c>
      <c r="AF51" s="1">
        <f t="shared" si="43"/>
        <v>0</v>
      </c>
      <c r="AG51" s="1">
        <f t="shared" si="70"/>
        <v>0</v>
      </c>
      <c r="AH51" s="1">
        <f t="shared" si="71"/>
        <v>0</v>
      </c>
      <c r="AI51" s="1">
        <f t="shared" si="33"/>
        <v>0</v>
      </c>
      <c r="AJ51" s="1">
        <f t="shared" si="34"/>
        <v>0</v>
      </c>
      <c r="AK51" s="1">
        <f t="shared" si="35"/>
        <v>0</v>
      </c>
      <c r="AL51" s="1">
        <f t="shared" si="36"/>
        <v>0</v>
      </c>
      <c r="AM51" s="2">
        <f>SUM(AF51:AL51)</f>
        <v>0</v>
      </c>
    </row>
    <row r="52" spans="1:42" x14ac:dyDescent="0.25">
      <c r="A52" t="s">
        <v>27</v>
      </c>
      <c r="B52" s="18" t="s">
        <v>25</v>
      </c>
      <c r="C52" s="8" t="s">
        <v>39</v>
      </c>
      <c r="D52" s="11">
        <f t="shared" si="45"/>
        <v>0</v>
      </c>
      <c r="E52" s="11">
        <f t="shared" si="53"/>
        <v>2</v>
      </c>
      <c r="F52" s="11">
        <f t="shared" si="46"/>
        <v>2</v>
      </c>
      <c r="G52" s="11">
        <f t="shared" si="54"/>
        <v>2</v>
      </c>
      <c r="H52" s="11">
        <f t="shared" si="55"/>
        <v>2</v>
      </c>
      <c r="I52" s="11">
        <f t="shared" si="47"/>
        <v>2</v>
      </c>
      <c r="J52" s="11">
        <f t="shared" si="48"/>
        <v>2</v>
      </c>
      <c r="K52" s="7">
        <f t="shared" si="56"/>
        <v>0</v>
      </c>
      <c r="L52" s="1">
        <f t="shared" si="49"/>
        <v>0</v>
      </c>
      <c r="M52" s="1">
        <f t="shared" si="57"/>
        <v>0</v>
      </c>
      <c r="N52" s="1">
        <f t="shared" si="50"/>
        <v>0</v>
      </c>
      <c r="O52" s="1">
        <f t="shared" si="58"/>
        <v>0</v>
      </c>
      <c r="P52" s="1">
        <f t="shared" si="61"/>
        <v>0</v>
      </c>
      <c r="Q52" s="1">
        <f t="shared" si="51"/>
        <v>0</v>
      </c>
      <c r="R52" s="1">
        <f t="shared" si="52"/>
        <v>0</v>
      </c>
      <c r="S52" s="2">
        <f t="shared" ref="S52:S54" si="82">SUM(L52:R52)</f>
        <v>0</v>
      </c>
      <c r="U52" t="s">
        <v>27</v>
      </c>
      <c r="V52" s="4" t="str">
        <f t="shared" si="40"/>
        <v>DAV</v>
      </c>
      <c r="W52" s="5" t="str">
        <f t="shared" si="41"/>
        <v>RAP</v>
      </c>
      <c r="X52" s="11">
        <f t="shared" si="42"/>
        <v>0</v>
      </c>
      <c r="Y52" s="11">
        <f t="shared" si="67"/>
        <v>2</v>
      </c>
      <c r="Z52" s="11">
        <f t="shared" si="68"/>
        <v>2</v>
      </c>
      <c r="AA52" s="11">
        <f t="shared" si="28"/>
        <v>2</v>
      </c>
      <c r="AB52" s="11">
        <f t="shared" si="29"/>
        <v>2</v>
      </c>
      <c r="AC52" s="11">
        <f t="shared" si="30"/>
        <v>2</v>
      </c>
      <c r="AD52" s="11">
        <f t="shared" si="31"/>
        <v>2</v>
      </c>
      <c r="AE52" s="7">
        <f t="shared" si="69"/>
        <v>0</v>
      </c>
      <c r="AF52" s="1">
        <f t="shared" si="43"/>
        <v>0</v>
      </c>
      <c r="AG52" s="1">
        <f t="shared" si="70"/>
        <v>0</v>
      </c>
      <c r="AH52" s="1">
        <f t="shared" si="71"/>
        <v>0</v>
      </c>
      <c r="AI52" s="1">
        <f t="shared" si="33"/>
        <v>0</v>
      </c>
      <c r="AJ52" s="1">
        <f t="shared" si="34"/>
        <v>0</v>
      </c>
      <c r="AK52" s="1">
        <f t="shared" si="35"/>
        <v>0</v>
      </c>
      <c r="AL52" s="1">
        <f t="shared" si="36"/>
        <v>0</v>
      </c>
      <c r="AM52" s="2">
        <f t="shared" ref="AM52:AM54" si="83">SUM(AF52:AL52)</f>
        <v>0</v>
      </c>
    </row>
    <row r="53" spans="1:42" x14ac:dyDescent="0.25">
      <c r="A53" t="s">
        <v>28</v>
      </c>
      <c r="B53" s="18" t="s">
        <v>25</v>
      </c>
      <c r="C53" s="8" t="s">
        <v>39</v>
      </c>
      <c r="D53" s="11">
        <f t="shared" si="45"/>
        <v>0</v>
      </c>
      <c r="E53" s="11">
        <f t="shared" si="53"/>
        <v>2</v>
      </c>
      <c r="F53" s="11">
        <f t="shared" si="46"/>
        <v>2</v>
      </c>
      <c r="G53" s="11">
        <f t="shared" si="54"/>
        <v>2</v>
      </c>
      <c r="H53" s="11">
        <f t="shared" si="55"/>
        <v>2</v>
      </c>
      <c r="I53" s="11">
        <f t="shared" si="47"/>
        <v>2</v>
      </c>
      <c r="J53" s="11">
        <f t="shared" si="48"/>
        <v>2</v>
      </c>
      <c r="K53" s="7">
        <f t="shared" si="56"/>
        <v>0</v>
      </c>
      <c r="L53" s="1">
        <f t="shared" si="49"/>
        <v>0</v>
      </c>
      <c r="M53" s="1">
        <f t="shared" si="57"/>
        <v>0</v>
      </c>
      <c r="N53" s="1">
        <f t="shared" si="50"/>
        <v>0</v>
      </c>
      <c r="O53" s="1">
        <f t="shared" si="58"/>
        <v>0</v>
      </c>
      <c r="P53" s="1">
        <f t="shared" si="61"/>
        <v>0</v>
      </c>
      <c r="Q53" s="1">
        <f t="shared" si="51"/>
        <v>0</v>
      </c>
      <c r="R53" s="1">
        <f t="shared" si="52"/>
        <v>0</v>
      </c>
      <c r="S53" s="2">
        <f t="shared" si="82"/>
        <v>0</v>
      </c>
      <c r="U53" t="s">
        <v>28</v>
      </c>
      <c r="V53" s="4" t="str">
        <f t="shared" si="40"/>
        <v>DAV</v>
      </c>
      <c r="W53" s="5" t="str">
        <f t="shared" si="41"/>
        <v>RAP</v>
      </c>
      <c r="X53" s="11">
        <f t="shared" si="42"/>
        <v>0</v>
      </c>
      <c r="Y53" s="11">
        <f t="shared" si="67"/>
        <v>2</v>
      </c>
      <c r="Z53" s="11">
        <f t="shared" si="68"/>
        <v>2</v>
      </c>
      <c r="AA53" s="11">
        <f t="shared" si="28"/>
        <v>2</v>
      </c>
      <c r="AB53" s="11">
        <f t="shared" si="29"/>
        <v>2</v>
      </c>
      <c r="AC53" s="11">
        <f t="shared" si="30"/>
        <v>2</v>
      </c>
      <c r="AD53" s="11">
        <f t="shared" si="31"/>
        <v>2</v>
      </c>
      <c r="AE53" s="7">
        <f t="shared" si="69"/>
        <v>0</v>
      </c>
      <c r="AF53" s="1">
        <f t="shared" si="43"/>
        <v>0</v>
      </c>
      <c r="AG53" s="1">
        <f t="shared" si="70"/>
        <v>0</v>
      </c>
      <c r="AH53" s="1">
        <f t="shared" si="71"/>
        <v>0</v>
      </c>
      <c r="AI53" s="1">
        <f t="shared" si="33"/>
        <v>0</v>
      </c>
      <c r="AJ53" s="1">
        <f t="shared" si="34"/>
        <v>0</v>
      </c>
      <c r="AK53" s="1">
        <f t="shared" si="35"/>
        <v>0</v>
      </c>
      <c r="AL53" s="1">
        <f t="shared" si="36"/>
        <v>0</v>
      </c>
      <c r="AM53" s="2">
        <f t="shared" si="83"/>
        <v>0</v>
      </c>
    </row>
    <row r="54" spans="1:42" x14ac:dyDescent="0.25">
      <c r="A54" t="s">
        <v>38</v>
      </c>
      <c r="B54" s="18" t="s">
        <v>25</v>
      </c>
      <c r="C54" s="8" t="s">
        <v>39</v>
      </c>
      <c r="D54" s="11">
        <f t="shared" si="45"/>
        <v>0</v>
      </c>
      <c r="E54" s="11">
        <f t="shared" si="53"/>
        <v>2</v>
      </c>
      <c r="F54" s="11">
        <f t="shared" si="46"/>
        <v>2</v>
      </c>
      <c r="G54" s="11">
        <f t="shared" si="54"/>
        <v>2</v>
      </c>
      <c r="H54" s="11">
        <f t="shared" si="55"/>
        <v>2</v>
      </c>
      <c r="I54" s="11">
        <f t="shared" si="47"/>
        <v>2</v>
      </c>
      <c r="J54" s="11">
        <f t="shared" si="48"/>
        <v>2</v>
      </c>
      <c r="K54" s="7">
        <f t="shared" si="56"/>
        <v>0</v>
      </c>
      <c r="L54" s="1">
        <f t="shared" si="49"/>
        <v>0</v>
      </c>
      <c r="M54" s="1">
        <f t="shared" si="57"/>
        <v>0</v>
      </c>
      <c r="N54" s="1">
        <f t="shared" si="50"/>
        <v>0</v>
      </c>
      <c r="O54" s="1">
        <f t="shared" si="58"/>
        <v>0</v>
      </c>
      <c r="P54" s="1">
        <f t="shared" si="61"/>
        <v>0</v>
      </c>
      <c r="Q54" s="1">
        <f t="shared" si="51"/>
        <v>0</v>
      </c>
      <c r="R54" s="1">
        <f t="shared" si="52"/>
        <v>0</v>
      </c>
      <c r="S54" s="2">
        <f t="shared" si="82"/>
        <v>0</v>
      </c>
      <c r="U54" t="s">
        <v>38</v>
      </c>
      <c r="V54" s="4" t="str">
        <f t="shared" si="40"/>
        <v>DAV</v>
      </c>
      <c r="W54" s="5" t="str">
        <f t="shared" si="41"/>
        <v>RAP</v>
      </c>
      <c r="X54" s="11">
        <f t="shared" si="42"/>
        <v>0</v>
      </c>
      <c r="Y54" s="11">
        <f t="shared" si="67"/>
        <v>2</v>
      </c>
      <c r="Z54" s="11">
        <f t="shared" si="68"/>
        <v>2</v>
      </c>
      <c r="AA54" s="11">
        <f t="shared" si="28"/>
        <v>2</v>
      </c>
      <c r="AB54" s="11">
        <f t="shared" si="29"/>
        <v>2</v>
      </c>
      <c r="AC54" s="11">
        <f t="shared" si="30"/>
        <v>2</v>
      </c>
      <c r="AD54" s="11">
        <f t="shared" si="31"/>
        <v>2</v>
      </c>
      <c r="AE54" s="7">
        <f t="shared" si="69"/>
        <v>0</v>
      </c>
      <c r="AF54" s="1">
        <f t="shared" si="43"/>
        <v>0</v>
      </c>
      <c r="AG54" s="1">
        <f t="shared" si="70"/>
        <v>0</v>
      </c>
      <c r="AH54" s="1">
        <f t="shared" si="71"/>
        <v>0</v>
      </c>
      <c r="AI54" s="1">
        <f t="shared" si="33"/>
        <v>0</v>
      </c>
      <c r="AJ54" s="1">
        <f t="shared" si="34"/>
        <v>0</v>
      </c>
      <c r="AK54" s="1">
        <f t="shared" si="35"/>
        <v>0</v>
      </c>
      <c r="AL54" s="1">
        <f t="shared" si="36"/>
        <v>0</v>
      </c>
      <c r="AM54" s="2">
        <f t="shared" si="83"/>
        <v>0</v>
      </c>
    </row>
    <row r="55" spans="1:42" x14ac:dyDescent="0.25">
      <c r="K55" s="14">
        <f>SUM(K57:K71)</f>
        <v>334910</v>
      </c>
      <c r="AE55" s="14">
        <f>SUM(AE57:AE71)</f>
        <v>379895</v>
      </c>
    </row>
    <row r="56" spans="1:42" x14ac:dyDescent="0.25">
      <c r="A56" s="24" t="s">
        <v>78</v>
      </c>
      <c r="B56" s="25"/>
      <c r="C56" s="26"/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8" t="s">
        <v>13</v>
      </c>
      <c r="C57" s="5"/>
      <c r="D57" s="11">
        <f>X39</f>
        <v>16</v>
      </c>
      <c r="E57" s="11">
        <f t="shared" ref="E57:J57" si="84">Y39</f>
        <v>12</v>
      </c>
      <c r="F57" s="11">
        <f t="shared" si="84"/>
        <v>0</v>
      </c>
      <c r="G57" s="11">
        <f t="shared" si="84"/>
        <v>0</v>
      </c>
      <c r="H57" s="11">
        <f t="shared" si="84"/>
        <v>0</v>
      </c>
      <c r="I57" s="11">
        <f t="shared" si="84"/>
        <v>0</v>
      </c>
      <c r="J57" s="11">
        <f t="shared" si="84"/>
        <v>2</v>
      </c>
      <c r="K57" s="7">
        <f>AE39</f>
        <v>35225</v>
      </c>
      <c r="L57" s="1">
        <f>AF39</f>
        <v>61.5</v>
      </c>
      <c r="M57" s="1">
        <f t="shared" ref="M57:R57" si="85">AG39</f>
        <v>56</v>
      </c>
      <c r="N57" s="1">
        <f t="shared" si="85"/>
        <v>0</v>
      </c>
      <c r="O57" s="1">
        <f t="shared" si="85"/>
        <v>0</v>
      </c>
      <c r="P57" s="1">
        <f t="shared" si="85"/>
        <v>0</v>
      </c>
      <c r="Q57" s="1">
        <f t="shared" si="85"/>
        <v>0</v>
      </c>
      <c r="R57" s="1">
        <f t="shared" si="85"/>
        <v>0</v>
      </c>
      <c r="S57" s="2">
        <f>SUM(L57:R57)</f>
        <v>117.5</v>
      </c>
      <c r="U57" t="s">
        <v>12</v>
      </c>
      <c r="V57" s="4" t="str">
        <f>B57</f>
        <v>POR</v>
      </c>
      <c r="W57" s="5"/>
      <c r="X57" s="11">
        <f>D57</f>
        <v>16</v>
      </c>
      <c r="Y57" s="11">
        <v>12</v>
      </c>
      <c r="Z57" s="11">
        <f t="shared" ref="Z57:Z60" si="86">F57</f>
        <v>0</v>
      </c>
      <c r="AA57" s="11">
        <f t="shared" ref="AA57:AA72" si="87">G57</f>
        <v>0</v>
      </c>
      <c r="AB57" s="11">
        <f t="shared" ref="AB57:AB72" si="88">H57</f>
        <v>0</v>
      </c>
      <c r="AC57" s="11">
        <f t="shared" ref="AC57:AC72" si="89">I57</f>
        <v>0</v>
      </c>
      <c r="AD57" s="11">
        <f t="shared" ref="AD57:AD72" si="90">J57</f>
        <v>2</v>
      </c>
      <c r="AE57" s="7">
        <f>31720+3505</f>
        <v>35225</v>
      </c>
      <c r="AF57" s="1">
        <f>L57</f>
        <v>61.5</v>
      </c>
      <c r="AG57" s="1">
        <v>56</v>
      </c>
      <c r="AH57" s="1">
        <f t="shared" ref="AH57:AH60" si="91">N57</f>
        <v>0</v>
      </c>
      <c r="AI57" s="1">
        <f t="shared" ref="AI57:AI72" si="92">O57</f>
        <v>0</v>
      </c>
      <c r="AJ57" s="1">
        <f t="shared" ref="AJ57:AJ72" si="93">P57</f>
        <v>0</v>
      </c>
      <c r="AK57" s="1">
        <f t="shared" ref="AK57:AK72" si="94">Q57</f>
        <v>0</v>
      </c>
      <c r="AL57" s="1">
        <f t="shared" ref="AL57:AL72" si="95">R57</f>
        <v>0</v>
      </c>
      <c r="AM57" s="2">
        <f>SUM(AF57:AL57)</f>
        <v>117.5</v>
      </c>
    </row>
    <row r="58" spans="1:42" x14ac:dyDescent="0.25">
      <c r="A58" t="s">
        <v>14</v>
      </c>
      <c r="B58" s="18" t="s">
        <v>37</v>
      </c>
      <c r="C58" s="8" t="s">
        <v>41</v>
      </c>
      <c r="D58" s="11">
        <f t="shared" ref="D58:D72" si="96">X40</f>
        <v>0</v>
      </c>
      <c r="E58" s="11">
        <f t="shared" ref="E58:E72" si="97">Y40</f>
        <v>15</v>
      </c>
      <c r="F58" s="11">
        <f t="shared" ref="F58:F72" si="98">Z40</f>
        <v>2</v>
      </c>
      <c r="G58" s="11">
        <f t="shared" ref="G58:G72" si="99">AA40</f>
        <v>9</v>
      </c>
      <c r="H58" s="11">
        <f t="shared" ref="H58:H72" si="100">AB40</f>
        <v>5</v>
      </c>
      <c r="I58" s="11">
        <f t="shared" ref="I58:I72" si="101">AC40</f>
        <v>2</v>
      </c>
      <c r="J58" s="11">
        <f t="shared" ref="J58:L72" si="102">AD40</f>
        <v>2</v>
      </c>
      <c r="K58" s="7">
        <f t="shared" si="102"/>
        <v>27210</v>
      </c>
      <c r="L58" s="1">
        <f t="shared" si="102"/>
        <v>0</v>
      </c>
      <c r="M58" s="1">
        <f t="shared" ref="M58:M72" si="103">AG40</f>
        <v>95</v>
      </c>
      <c r="N58" s="1">
        <f t="shared" ref="N58:N72" si="104">AH40</f>
        <v>0</v>
      </c>
      <c r="O58" s="1">
        <f t="shared" ref="O58:O72" si="105">AI40</f>
        <v>17.5</v>
      </c>
      <c r="P58" s="1">
        <f t="shared" ref="P58:P72" si="106">AJ40</f>
        <v>7</v>
      </c>
      <c r="Q58" s="1">
        <f t="shared" ref="Q58:Q72" si="107">AK40</f>
        <v>0</v>
      </c>
      <c r="R58" s="1">
        <f t="shared" ref="R58:R72" si="108">AL40</f>
        <v>0</v>
      </c>
      <c r="S58" s="2">
        <f t="shared" ref="S58" si="109">SUM(L58:R58)</f>
        <v>119.5</v>
      </c>
      <c r="U58" t="s">
        <v>14</v>
      </c>
      <c r="V58" s="4" t="str">
        <f t="shared" ref="V58:V72" si="110">B58</f>
        <v>LAT</v>
      </c>
      <c r="W58" s="5" t="str">
        <f t="shared" ref="W58:W72" si="111">C58</f>
        <v>IMP</v>
      </c>
      <c r="X58" s="11">
        <f t="shared" ref="X58:X72" si="112">D58</f>
        <v>0</v>
      </c>
      <c r="Y58" s="11">
        <v>15</v>
      </c>
      <c r="Z58" s="11">
        <f t="shared" si="86"/>
        <v>2</v>
      </c>
      <c r="AA58" s="11">
        <v>12.2</v>
      </c>
      <c r="AB58" s="11">
        <f t="shared" si="88"/>
        <v>5</v>
      </c>
      <c r="AC58" s="11">
        <f t="shared" si="89"/>
        <v>2</v>
      </c>
      <c r="AD58" s="11">
        <f t="shared" si="90"/>
        <v>2</v>
      </c>
      <c r="AE58" s="7">
        <f>26960+125+2235</f>
        <v>29320</v>
      </c>
      <c r="AF58" s="1">
        <f t="shared" ref="AF58:AF72" si="113">L58</f>
        <v>0</v>
      </c>
      <c r="AG58" s="1">
        <v>95</v>
      </c>
      <c r="AH58" s="1">
        <f t="shared" si="91"/>
        <v>0</v>
      </c>
      <c r="AI58" s="1">
        <f>AI59</f>
        <v>33.5</v>
      </c>
      <c r="AJ58" s="1">
        <f t="shared" si="93"/>
        <v>7</v>
      </c>
      <c r="AK58" s="1">
        <f t="shared" si="94"/>
        <v>0</v>
      </c>
      <c r="AL58" s="1">
        <f t="shared" si="95"/>
        <v>0</v>
      </c>
      <c r="AM58" s="2">
        <f t="shared" ref="AM58" si="114">SUM(AF58:AL58)</f>
        <v>135.5</v>
      </c>
    </row>
    <row r="59" spans="1:42" x14ac:dyDescent="0.25">
      <c r="A59" t="s">
        <v>15</v>
      </c>
      <c r="B59" s="18" t="s">
        <v>37</v>
      </c>
      <c r="C59" s="8" t="s">
        <v>41</v>
      </c>
      <c r="D59" s="11">
        <f t="shared" si="96"/>
        <v>0</v>
      </c>
      <c r="E59" s="11">
        <f t="shared" si="97"/>
        <v>15</v>
      </c>
      <c r="F59" s="11">
        <f t="shared" si="98"/>
        <v>2</v>
      </c>
      <c r="G59" s="11">
        <f t="shared" si="99"/>
        <v>9</v>
      </c>
      <c r="H59" s="11">
        <f t="shared" si="100"/>
        <v>5</v>
      </c>
      <c r="I59" s="11">
        <f t="shared" si="101"/>
        <v>2</v>
      </c>
      <c r="J59" s="11">
        <f t="shared" si="102"/>
        <v>2</v>
      </c>
      <c r="K59" s="7">
        <f t="shared" ref="K59:L59" si="115">AE41</f>
        <v>27210</v>
      </c>
      <c r="L59" s="1">
        <f t="shared" si="115"/>
        <v>0</v>
      </c>
      <c r="M59" s="1">
        <f t="shared" si="103"/>
        <v>95</v>
      </c>
      <c r="N59" s="1">
        <f t="shared" si="104"/>
        <v>0</v>
      </c>
      <c r="O59" s="1">
        <f t="shared" si="105"/>
        <v>17.5</v>
      </c>
      <c r="P59" s="1">
        <f t="shared" si="106"/>
        <v>7</v>
      </c>
      <c r="Q59" s="1">
        <f t="shared" si="107"/>
        <v>0</v>
      </c>
      <c r="R59" s="1">
        <f t="shared" si="108"/>
        <v>0</v>
      </c>
      <c r="S59" s="2">
        <f>SUM(L59:R59)</f>
        <v>119.5</v>
      </c>
      <c r="U59" t="s">
        <v>15</v>
      </c>
      <c r="V59" s="4" t="str">
        <f t="shared" si="110"/>
        <v>LAT</v>
      </c>
      <c r="W59" s="5" t="str">
        <f t="shared" si="111"/>
        <v>IMP</v>
      </c>
      <c r="X59" s="11">
        <f t="shared" si="112"/>
        <v>0</v>
      </c>
      <c r="Y59" s="11">
        <v>15</v>
      </c>
      <c r="Z59" s="11">
        <f t="shared" si="86"/>
        <v>2</v>
      </c>
      <c r="AA59" s="11">
        <v>12.2</v>
      </c>
      <c r="AB59" s="11">
        <f t="shared" si="88"/>
        <v>5</v>
      </c>
      <c r="AC59" s="11">
        <f t="shared" si="89"/>
        <v>2</v>
      </c>
      <c r="AD59" s="11">
        <f t="shared" si="90"/>
        <v>2</v>
      </c>
      <c r="AE59" s="7">
        <f>AE58</f>
        <v>29320</v>
      </c>
      <c r="AF59" s="1">
        <f t="shared" si="113"/>
        <v>0</v>
      </c>
      <c r="AG59" s="1">
        <v>95</v>
      </c>
      <c r="AH59" s="1">
        <f t="shared" si="91"/>
        <v>0</v>
      </c>
      <c r="AI59" s="1">
        <f>17.5+(32/2)</f>
        <v>33.5</v>
      </c>
      <c r="AJ59" s="1">
        <f t="shared" si="93"/>
        <v>7</v>
      </c>
      <c r="AK59" s="1">
        <f t="shared" si="94"/>
        <v>0</v>
      </c>
      <c r="AL59" s="1">
        <f t="shared" si="95"/>
        <v>0</v>
      </c>
      <c r="AM59" s="2">
        <f>SUM(AF59:AL59)</f>
        <v>135.5</v>
      </c>
    </row>
    <row r="60" spans="1:42" x14ac:dyDescent="0.25">
      <c r="A60" t="s">
        <v>16</v>
      </c>
      <c r="B60" s="18" t="s">
        <v>37</v>
      </c>
      <c r="C60" s="8" t="s">
        <v>41</v>
      </c>
      <c r="D60" s="11">
        <f t="shared" si="96"/>
        <v>0</v>
      </c>
      <c r="E60" s="11">
        <f t="shared" si="97"/>
        <v>15</v>
      </c>
      <c r="F60" s="11">
        <f t="shared" si="98"/>
        <v>2</v>
      </c>
      <c r="G60" s="11">
        <f t="shared" si="99"/>
        <v>5</v>
      </c>
      <c r="H60" s="11">
        <f t="shared" si="100"/>
        <v>5</v>
      </c>
      <c r="I60" s="11">
        <f t="shared" si="101"/>
        <v>2</v>
      </c>
      <c r="J60" s="11">
        <f t="shared" si="102"/>
        <v>2</v>
      </c>
      <c r="K60" s="7">
        <f t="shared" ref="K60:L60" si="116">AE42</f>
        <v>27210</v>
      </c>
      <c r="L60" s="1">
        <f t="shared" si="116"/>
        <v>0</v>
      </c>
      <c r="M60" s="1">
        <f t="shared" si="103"/>
        <v>95</v>
      </c>
      <c r="N60" s="1">
        <f t="shared" si="104"/>
        <v>0</v>
      </c>
      <c r="O60" s="1">
        <f t="shared" si="105"/>
        <v>5.5</v>
      </c>
      <c r="P60" s="1">
        <f t="shared" si="106"/>
        <v>7</v>
      </c>
      <c r="Q60" s="1">
        <f t="shared" si="107"/>
        <v>0</v>
      </c>
      <c r="R60" s="1">
        <f t="shared" si="108"/>
        <v>0</v>
      </c>
      <c r="S60" s="2">
        <f>SUM(L60:R60)</f>
        <v>107.5</v>
      </c>
      <c r="U60" t="s">
        <v>16</v>
      </c>
      <c r="V60" s="4" t="str">
        <f t="shared" si="110"/>
        <v>LAT</v>
      </c>
      <c r="W60" s="5" t="str">
        <f t="shared" si="111"/>
        <v>IMP</v>
      </c>
      <c r="X60" s="11">
        <f t="shared" si="112"/>
        <v>0</v>
      </c>
      <c r="Y60" s="11">
        <v>15</v>
      </c>
      <c r="Z60" s="11">
        <f t="shared" si="86"/>
        <v>2</v>
      </c>
      <c r="AA60" s="11">
        <v>12.6</v>
      </c>
      <c r="AB60" s="11">
        <f t="shared" si="88"/>
        <v>5</v>
      </c>
      <c r="AC60" s="11">
        <f t="shared" si="89"/>
        <v>2</v>
      </c>
      <c r="AD60" s="11">
        <f t="shared" si="90"/>
        <v>2</v>
      </c>
      <c r="AE60" s="7">
        <f>AE59</f>
        <v>29320</v>
      </c>
      <c r="AF60" s="1">
        <f t="shared" si="113"/>
        <v>0</v>
      </c>
      <c r="AG60" s="1">
        <v>95</v>
      </c>
      <c r="AH60" s="1">
        <f t="shared" si="91"/>
        <v>0</v>
      </c>
      <c r="AI60" s="1">
        <f>5.5+32</f>
        <v>37.5</v>
      </c>
      <c r="AJ60" s="1">
        <f t="shared" si="93"/>
        <v>7</v>
      </c>
      <c r="AK60" s="1">
        <f t="shared" si="94"/>
        <v>0</v>
      </c>
      <c r="AL60" s="1">
        <f t="shared" si="95"/>
        <v>0</v>
      </c>
      <c r="AM60" s="2">
        <f>SUM(AF60:AL60)</f>
        <v>139.5</v>
      </c>
      <c r="AO60" t="s">
        <v>79</v>
      </c>
      <c r="AP60" s="16"/>
    </row>
    <row r="61" spans="1:42" x14ac:dyDescent="0.25">
      <c r="A61" t="s">
        <v>17</v>
      </c>
      <c r="B61" s="18" t="s">
        <v>46</v>
      </c>
      <c r="C61" s="8" t="s">
        <v>41</v>
      </c>
      <c r="D61" s="11">
        <f t="shared" si="96"/>
        <v>0</v>
      </c>
      <c r="E61" s="11">
        <f t="shared" si="97"/>
        <v>15</v>
      </c>
      <c r="F61" s="11">
        <f t="shared" si="98"/>
        <v>12</v>
      </c>
      <c r="G61" s="11">
        <f t="shared" si="99"/>
        <v>2</v>
      </c>
      <c r="H61" s="11">
        <f t="shared" si="100"/>
        <v>5</v>
      </c>
      <c r="I61" s="11">
        <f t="shared" si="101"/>
        <v>2</v>
      </c>
      <c r="J61" s="11">
        <f t="shared" si="102"/>
        <v>2</v>
      </c>
      <c r="K61" s="7">
        <f t="shared" ref="K61:L61" si="117">AE43</f>
        <v>31420</v>
      </c>
      <c r="L61" s="1">
        <f t="shared" si="117"/>
        <v>0</v>
      </c>
      <c r="M61" s="1">
        <f t="shared" si="103"/>
        <v>95</v>
      </c>
      <c r="N61" s="1">
        <f t="shared" si="104"/>
        <v>49</v>
      </c>
      <c r="O61" s="1">
        <f t="shared" si="105"/>
        <v>0</v>
      </c>
      <c r="P61" s="1">
        <f t="shared" si="106"/>
        <v>7</v>
      </c>
      <c r="Q61" s="1">
        <f t="shared" si="107"/>
        <v>0</v>
      </c>
      <c r="R61" s="1">
        <f t="shared" si="108"/>
        <v>0</v>
      </c>
      <c r="S61" s="2">
        <f t="shared" ref="S61:S67" si="118">SUM(L61:R61)</f>
        <v>151</v>
      </c>
      <c r="U61" t="s">
        <v>17</v>
      </c>
      <c r="V61" s="4" t="str">
        <f t="shared" si="110"/>
        <v>CEN</v>
      </c>
      <c r="W61" s="5" t="str">
        <f t="shared" si="111"/>
        <v>IMP</v>
      </c>
      <c r="X61" s="11">
        <f t="shared" si="112"/>
        <v>0</v>
      </c>
      <c r="Y61" s="11">
        <v>15</v>
      </c>
      <c r="Z61" s="11">
        <v>12</v>
      </c>
      <c r="AA61" s="11">
        <v>8.5</v>
      </c>
      <c r="AB61" s="11">
        <f t="shared" si="88"/>
        <v>5</v>
      </c>
      <c r="AC61" s="11">
        <f t="shared" si="89"/>
        <v>2</v>
      </c>
      <c r="AD61" s="11">
        <f t="shared" si="90"/>
        <v>2</v>
      </c>
      <c r="AE61" s="7">
        <f>26960+4335+125+300</f>
        <v>31720</v>
      </c>
      <c r="AF61" s="1">
        <f t="shared" si="113"/>
        <v>0</v>
      </c>
      <c r="AG61" s="1">
        <v>95</v>
      </c>
      <c r="AH61" s="1">
        <v>49</v>
      </c>
      <c r="AI61" s="1">
        <f>32/2</f>
        <v>16</v>
      </c>
      <c r="AJ61" s="1">
        <f t="shared" si="93"/>
        <v>7</v>
      </c>
      <c r="AK61" s="1">
        <f t="shared" si="94"/>
        <v>0</v>
      </c>
      <c r="AL61" s="1">
        <f t="shared" si="95"/>
        <v>0</v>
      </c>
      <c r="AM61" s="2">
        <f t="shared" ref="AM61:AM67" si="119">SUM(AF61:AL61)</f>
        <v>167</v>
      </c>
      <c r="AO61" t="s">
        <v>69</v>
      </c>
    </row>
    <row r="62" spans="1:42" x14ac:dyDescent="0.25">
      <c r="A62" t="s">
        <v>18</v>
      </c>
      <c r="B62" s="18" t="s">
        <v>46</v>
      </c>
      <c r="C62" s="8" t="s">
        <v>41</v>
      </c>
      <c r="D62" s="11">
        <f t="shared" si="96"/>
        <v>0</v>
      </c>
      <c r="E62" s="11">
        <f t="shared" si="97"/>
        <v>15</v>
      </c>
      <c r="F62" s="11">
        <f t="shared" si="98"/>
        <v>12</v>
      </c>
      <c r="G62" s="11">
        <f t="shared" si="99"/>
        <v>2</v>
      </c>
      <c r="H62" s="11">
        <f t="shared" si="100"/>
        <v>5</v>
      </c>
      <c r="I62" s="11">
        <f t="shared" si="101"/>
        <v>2</v>
      </c>
      <c r="J62" s="11">
        <f t="shared" si="102"/>
        <v>2</v>
      </c>
      <c r="K62" s="7">
        <f t="shared" ref="K62:L62" si="120">AE44</f>
        <v>31420</v>
      </c>
      <c r="L62" s="1">
        <f t="shared" si="120"/>
        <v>0</v>
      </c>
      <c r="M62" s="1">
        <f t="shared" si="103"/>
        <v>95</v>
      </c>
      <c r="N62" s="1">
        <f t="shared" si="104"/>
        <v>49</v>
      </c>
      <c r="O62" s="1">
        <f t="shared" si="105"/>
        <v>0</v>
      </c>
      <c r="P62" s="1">
        <f t="shared" si="106"/>
        <v>7</v>
      </c>
      <c r="Q62" s="1">
        <f t="shared" si="107"/>
        <v>0</v>
      </c>
      <c r="R62" s="1">
        <f t="shared" si="108"/>
        <v>0</v>
      </c>
      <c r="S62" s="2">
        <f t="shared" si="118"/>
        <v>151</v>
      </c>
      <c r="U62" t="s">
        <v>18</v>
      </c>
      <c r="V62" s="4" t="str">
        <f t="shared" si="110"/>
        <v>CEN</v>
      </c>
      <c r="W62" s="5" t="str">
        <f t="shared" si="111"/>
        <v>IMP</v>
      </c>
      <c r="X62" s="11">
        <f t="shared" si="112"/>
        <v>0</v>
      </c>
      <c r="Y62" s="11">
        <v>15</v>
      </c>
      <c r="Z62" s="11">
        <v>12</v>
      </c>
      <c r="AA62" s="11">
        <v>8.5</v>
      </c>
      <c r="AB62" s="11">
        <f t="shared" si="88"/>
        <v>5</v>
      </c>
      <c r="AC62" s="11">
        <f t="shared" si="89"/>
        <v>2</v>
      </c>
      <c r="AD62" s="11">
        <f t="shared" si="90"/>
        <v>2</v>
      </c>
      <c r="AE62" s="7">
        <f>AE61</f>
        <v>31720</v>
      </c>
      <c r="AF62" s="1">
        <f t="shared" si="113"/>
        <v>0</v>
      </c>
      <c r="AG62" s="1">
        <v>95</v>
      </c>
      <c r="AH62" s="1">
        <v>49</v>
      </c>
      <c r="AI62" s="1">
        <f>32/2</f>
        <v>16</v>
      </c>
      <c r="AJ62" s="1">
        <f t="shared" si="93"/>
        <v>7</v>
      </c>
      <c r="AK62" s="1">
        <f t="shared" si="94"/>
        <v>0</v>
      </c>
      <c r="AL62" s="1">
        <f t="shared" si="95"/>
        <v>0</v>
      </c>
      <c r="AM62" s="2">
        <f t="shared" si="119"/>
        <v>167</v>
      </c>
    </row>
    <row r="63" spans="1:42" x14ac:dyDescent="0.25">
      <c r="A63" t="s">
        <v>19</v>
      </c>
      <c r="B63" s="18" t="s">
        <v>46</v>
      </c>
      <c r="C63" s="8" t="s">
        <v>41</v>
      </c>
      <c r="D63" s="11">
        <f t="shared" si="96"/>
        <v>0</v>
      </c>
      <c r="E63" s="11">
        <f t="shared" si="97"/>
        <v>15</v>
      </c>
      <c r="F63" s="11">
        <f t="shared" si="98"/>
        <v>12</v>
      </c>
      <c r="G63" s="11">
        <f t="shared" si="99"/>
        <v>2</v>
      </c>
      <c r="H63" s="11">
        <f t="shared" si="100"/>
        <v>5</v>
      </c>
      <c r="I63" s="11">
        <f t="shared" si="101"/>
        <v>2</v>
      </c>
      <c r="J63" s="11">
        <f t="shared" si="102"/>
        <v>2</v>
      </c>
      <c r="K63" s="7">
        <f t="shared" ref="K63:L63" si="121">AE45</f>
        <v>31420</v>
      </c>
      <c r="L63" s="1">
        <f t="shared" si="121"/>
        <v>0</v>
      </c>
      <c r="M63" s="1">
        <f t="shared" si="103"/>
        <v>95</v>
      </c>
      <c r="N63" s="1">
        <f t="shared" si="104"/>
        <v>49</v>
      </c>
      <c r="O63" s="1">
        <f t="shared" si="105"/>
        <v>0</v>
      </c>
      <c r="P63" s="1">
        <f t="shared" si="106"/>
        <v>7</v>
      </c>
      <c r="Q63" s="1">
        <f t="shared" si="107"/>
        <v>0</v>
      </c>
      <c r="R63" s="1">
        <f t="shared" si="108"/>
        <v>0</v>
      </c>
      <c r="S63" s="2">
        <f t="shared" si="118"/>
        <v>151</v>
      </c>
      <c r="U63" t="s">
        <v>19</v>
      </c>
      <c r="V63" s="4" t="str">
        <f t="shared" si="110"/>
        <v>CEN</v>
      </c>
      <c r="W63" s="5" t="str">
        <f t="shared" si="111"/>
        <v>IMP</v>
      </c>
      <c r="X63" s="11">
        <f t="shared" si="112"/>
        <v>0</v>
      </c>
      <c r="Y63" s="11">
        <v>15</v>
      </c>
      <c r="Z63" s="11">
        <v>12</v>
      </c>
      <c r="AA63" s="11">
        <f t="shared" si="87"/>
        <v>2</v>
      </c>
      <c r="AB63" s="11">
        <f t="shared" si="88"/>
        <v>5</v>
      </c>
      <c r="AC63" s="11">
        <f t="shared" si="89"/>
        <v>2</v>
      </c>
      <c r="AD63" s="11">
        <f t="shared" si="90"/>
        <v>2</v>
      </c>
      <c r="AE63" s="7">
        <f>AE62-300</f>
        <v>31420</v>
      </c>
      <c r="AF63" s="1">
        <f t="shared" si="113"/>
        <v>0</v>
      </c>
      <c r="AG63" s="1">
        <v>95</v>
      </c>
      <c r="AH63" s="1">
        <v>49</v>
      </c>
      <c r="AI63" s="1">
        <f t="shared" si="92"/>
        <v>0</v>
      </c>
      <c r="AJ63" s="1">
        <f t="shared" si="93"/>
        <v>7</v>
      </c>
      <c r="AK63" s="1">
        <f t="shared" si="94"/>
        <v>0</v>
      </c>
      <c r="AL63" s="1">
        <f t="shared" si="95"/>
        <v>0</v>
      </c>
      <c r="AM63" s="2">
        <f t="shared" si="119"/>
        <v>151</v>
      </c>
    </row>
    <row r="64" spans="1:42" x14ac:dyDescent="0.25">
      <c r="A64" t="s">
        <v>20</v>
      </c>
      <c r="B64" s="18" t="s">
        <v>47</v>
      </c>
      <c r="C64" s="8" t="s">
        <v>39</v>
      </c>
      <c r="D64" s="11">
        <f t="shared" si="96"/>
        <v>0</v>
      </c>
      <c r="E64" s="11">
        <f t="shared" si="97"/>
        <v>11.5</v>
      </c>
      <c r="F64" s="11">
        <f t="shared" si="98"/>
        <v>14.5</v>
      </c>
      <c r="G64" s="11">
        <f t="shared" si="99"/>
        <v>2</v>
      </c>
      <c r="H64" s="11">
        <f t="shared" si="100"/>
        <v>5</v>
      </c>
      <c r="I64" s="11">
        <f t="shared" si="101"/>
        <v>2</v>
      </c>
      <c r="J64" s="11">
        <f t="shared" si="102"/>
        <v>2</v>
      </c>
      <c r="K64" s="7">
        <f t="shared" ref="K64:L64" si="122">AE46</f>
        <v>31150</v>
      </c>
      <c r="L64" s="1">
        <f t="shared" si="122"/>
        <v>0</v>
      </c>
      <c r="M64" s="1">
        <f t="shared" si="103"/>
        <v>51</v>
      </c>
      <c r="N64" s="1">
        <f t="shared" si="104"/>
        <v>75.5</v>
      </c>
      <c r="O64" s="1">
        <f t="shared" si="105"/>
        <v>0</v>
      </c>
      <c r="P64" s="1">
        <f t="shared" si="106"/>
        <v>7</v>
      </c>
      <c r="Q64" s="1">
        <f t="shared" si="107"/>
        <v>0</v>
      </c>
      <c r="R64" s="1">
        <f t="shared" si="108"/>
        <v>0</v>
      </c>
      <c r="S64" s="2">
        <f t="shared" si="118"/>
        <v>133.5</v>
      </c>
      <c r="U64" t="s">
        <v>20</v>
      </c>
      <c r="V64" s="4" t="str">
        <f t="shared" si="110"/>
        <v>INN</v>
      </c>
      <c r="W64" s="5" t="str">
        <f t="shared" si="111"/>
        <v>RAP</v>
      </c>
      <c r="X64" s="11">
        <f t="shared" si="112"/>
        <v>0</v>
      </c>
      <c r="Y64" s="11">
        <v>11.5</v>
      </c>
      <c r="Z64" s="11">
        <v>14.5</v>
      </c>
      <c r="AA64" s="11">
        <f t="shared" si="87"/>
        <v>2</v>
      </c>
      <c r="AB64" s="11">
        <f t="shared" si="88"/>
        <v>5</v>
      </c>
      <c r="AC64" s="11">
        <f t="shared" si="89"/>
        <v>2</v>
      </c>
      <c r="AD64" s="11">
        <f t="shared" si="90"/>
        <v>2</v>
      </c>
      <c r="AE64" s="7">
        <f>27520+3505+125</f>
        <v>31150</v>
      </c>
      <c r="AF64" s="1">
        <f t="shared" si="113"/>
        <v>0</v>
      </c>
      <c r="AG64" s="1">
        <v>51</v>
      </c>
      <c r="AH64" s="1">
        <v>75.5</v>
      </c>
      <c r="AI64" s="1">
        <f t="shared" si="92"/>
        <v>0</v>
      </c>
      <c r="AJ64" s="1">
        <f t="shared" si="93"/>
        <v>7</v>
      </c>
      <c r="AK64" s="1">
        <f t="shared" si="94"/>
        <v>0</v>
      </c>
      <c r="AL64" s="1">
        <f t="shared" si="95"/>
        <v>0</v>
      </c>
      <c r="AM64" s="2">
        <f t="shared" si="119"/>
        <v>133.5</v>
      </c>
    </row>
    <row r="65" spans="1:42" x14ac:dyDescent="0.25">
      <c r="A65" t="s">
        <v>21</v>
      </c>
      <c r="B65" s="18" t="s">
        <v>47</v>
      </c>
      <c r="C65" s="8" t="s">
        <v>39</v>
      </c>
      <c r="D65" s="11">
        <f t="shared" si="96"/>
        <v>0</v>
      </c>
      <c r="E65" s="11">
        <f t="shared" si="97"/>
        <v>11.5</v>
      </c>
      <c r="F65" s="11">
        <f t="shared" si="98"/>
        <v>14.5</v>
      </c>
      <c r="G65" s="11">
        <f t="shared" si="99"/>
        <v>2</v>
      </c>
      <c r="H65" s="11">
        <f t="shared" si="100"/>
        <v>5</v>
      </c>
      <c r="I65" s="11">
        <f t="shared" si="101"/>
        <v>2</v>
      </c>
      <c r="J65" s="11">
        <f t="shared" si="102"/>
        <v>2</v>
      </c>
      <c r="K65" s="7">
        <f t="shared" ref="K65:L65" si="123">AE47</f>
        <v>31150</v>
      </c>
      <c r="L65" s="1">
        <f t="shared" si="123"/>
        <v>0</v>
      </c>
      <c r="M65" s="1">
        <f t="shared" si="103"/>
        <v>51</v>
      </c>
      <c r="N65" s="1">
        <f t="shared" si="104"/>
        <v>75.5</v>
      </c>
      <c r="O65" s="1">
        <f t="shared" si="105"/>
        <v>0</v>
      </c>
      <c r="P65" s="1">
        <f t="shared" si="106"/>
        <v>7</v>
      </c>
      <c r="Q65" s="1">
        <f t="shared" si="107"/>
        <v>0</v>
      </c>
      <c r="R65" s="1">
        <f t="shared" si="108"/>
        <v>0</v>
      </c>
      <c r="S65" s="2">
        <f t="shared" si="118"/>
        <v>133.5</v>
      </c>
      <c r="U65" t="s">
        <v>21</v>
      </c>
      <c r="V65" s="4" t="str">
        <f t="shared" si="110"/>
        <v>INN</v>
      </c>
      <c r="W65" s="5" t="str">
        <f t="shared" si="111"/>
        <v>RAP</v>
      </c>
      <c r="X65" s="11">
        <f t="shared" si="112"/>
        <v>0</v>
      </c>
      <c r="Y65" s="11">
        <v>11.5</v>
      </c>
      <c r="Z65" s="11">
        <v>14.5</v>
      </c>
      <c r="AA65" s="11">
        <f t="shared" si="87"/>
        <v>2</v>
      </c>
      <c r="AB65" s="11">
        <f t="shared" si="88"/>
        <v>5</v>
      </c>
      <c r="AC65" s="11">
        <f t="shared" si="89"/>
        <v>2</v>
      </c>
      <c r="AD65" s="11">
        <f t="shared" si="90"/>
        <v>2</v>
      </c>
      <c r="AE65" s="7">
        <f>AE64</f>
        <v>31150</v>
      </c>
      <c r="AF65" s="1">
        <f t="shared" si="113"/>
        <v>0</v>
      </c>
      <c r="AG65" s="1">
        <v>51</v>
      </c>
      <c r="AH65" s="1">
        <v>75.5</v>
      </c>
      <c r="AI65" s="1">
        <f t="shared" si="92"/>
        <v>0</v>
      </c>
      <c r="AJ65" s="1">
        <f t="shared" si="93"/>
        <v>7</v>
      </c>
      <c r="AK65" s="1">
        <f t="shared" si="94"/>
        <v>0</v>
      </c>
      <c r="AL65" s="1">
        <f t="shared" si="95"/>
        <v>0</v>
      </c>
      <c r="AM65" s="2">
        <f t="shared" si="119"/>
        <v>133.5</v>
      </c>
    </row>
    <row r="66" spans="1:42" x14ac:dyDescent="0.25">
      <c r="A66" t="s">
        <v>21</v>
      </c>
      <c r="B66" s="18" t="s">
        <v>47</v>
      </c>
      <c r="C66" s="8" t="s">
        <v>39</v>
      </c>
      <c r="D66" s="11">
        <f t="shared" si="96"/>
        <v>0</v>
      </c>
      <c r="E66" s="11">
        <f t="shared" si="97"/>
        <v>11.5</v>
      </c>
      <c r="F66" s="11">
        <f t="shared" si="98"/>
        <v>14.5</v>
      </c>
      <c r="G66" s="11">
        <f t="shared" si="99"/>
        <v>2</v>
      </c>
      <c r="H66" s="11">
        <f t="shared" si="100"/>
        <v>5</v>
      </c>
      <c r="I66" s="11">
        <f t="shared" si="101"/>
        <v>2</v>
      </c>
      <c r="J66" s="11">
        <f t="shared" si="102"/>
        <v>2</v>
      </c>
      <c r="K66" s="7">
        <f t="shared" ref="K66:L66" si="124">AE48</f>
        <v>31150</v>
      </c>
      <c r="L66" s="1">
        <f t="shared" si="124"/>
        <v>0</v>
      </c>
      <c r="M66" s="1">
        <f t="shared" si="103"/>
        <v>51</v>
      </c>
      <c r="N66" s="1">
        <f t="shared" si="104"/>
        <v>75.5</v>
      </c>
      <c r="O66" s="1">
        <f t="shared" si="105"/>
        <v>0</v>
      </c>
      <c r="P66" s="1">
        <f t="shared" si="106"/>
        <v>7</v>
      </c>
      <c r="Q66" s="1">
        <f t="shared" si="107"/>
        <v>0</v>
      </c>
      <c r="R66" s="1">
        <f t="shared" si="108"/>
        <v>0</v>
      </c>
      <c r="S66" s="2">
        <f t="shared" si="118"/>
        <v>133.5</v>
      </c>
      <c r="U66" t="s">
        <v>21</v>
      </c>
      <c r="V66" s="4" t="str">
        <f t="shared" si="110"/>
        <v>INN</v>
      </c>
      <c r="W66" s="5" t="str">
        <f t="shared" si="111"/>
        <v>RAP</v>
      </c>
      <c r="X66" s="11">
        <f t="shared" si="112"/>
        <v>0</v>
      </c>
      <c r="Y66" s="11">
        <v>11.5</v>
      </c>
      <c r="Z66" s="11">
        <v>14.5</v>
      </c>
      <c r="AA66" s="11">
        <f t="shared" si="87"/>
        <v>2</v>
      </c>
      <c r="AB66" s="11">
        <f t="shared" si="88"/>
        <v>5</v>
      </c>
      <c r="AC66" s="11">
        <f t="shared" si="89"/>
        <v>2</v>
      </c>
      <c r="AD66" s="11">
        <f t="shared" si="90"/>
        <v>2</v>
      </c>
      <c r="AE66" s="7">
        <f>AE65</f>
        <v>31150</v>
      </c>
      <c r="AF66" s="1">
        <f t="shared" si="113"/>
        <v>0</v>
      </c>
      <c r="AG66" s="1">
        <v>51</v>
      </c>
      <c r="AH66" s="1">
        <v>75.5</v>
      </c>
      <c r="AI66" s="1">
        <f t="shared" si="92"/>
        <v>0</v>
      </c>
      <c r="AJ66" s="1">
        <f t="shared" si="93"/>
        <v>7</v>
      </c>
      <c r="AK66" s="1">
        <f t="shared" si="94"/>
        <v>0</v>
      </c>
      <c r="AL66" s="1">
        <f t="shared" si="95"/>
        <v>0</v>
      </c>
      <c r="AM66" s="2">
        <f t="shared" si="119"/>
        <v>133.5</v>
      </c>
    </row>
    <row r="67" spans="1:42" x14ac:dyDescent="0.25">
      <c r="A67" t="s">
        <v>23</v>
      </c>
      <c r="B67" s="18" t="s">
        <v>22</v>
      </c>
      <c r="C67" s="8" t="s">
        <v>39</v>
      </c>
      <c r="D67" s="11">
        <f t="shared" si="96"/>
        <v>0</v>
      </c>
      <c r="E67" s="11">
        <f t="shared" si="97"/>
        <v>5</v>
      </c>
      <c r="F67" s="11">
        <v>12</v>
      </c>
      <c r="G67" s="11">
        <v>10.199999999999999</v>
      </c>
      <c r="H67" s="11">
        <v>5</v>
      </c>
      <c r="I67" s="11">
        <v>5</v>
      </c>
      <c r="J67" s="11">
        <f t="shared" si="102"/>
        <v>2</v>
      </c>
      <c r="K67" s="7">
        <f>8670+125+1070+125+125</f>
        <v>10115</v>
      </c>
      <c r="L67" s="1">
        <f t="shared" ref="L67" si="125">AF49</f>
        <v>0</v>
      </c>
      <c r="M67" s="1">
        <v>10</v>
      </c>
      <c r="N67" s="1">
        <v>48</v>
      </c>
      <c r="O67" s="1">
        <v>23.5</v>
      </c>
      <c r="P67" s="1">
        <v>7</v>
      </c>
      <c r="Q67" s="1">
        <v>8</v>
      </c>
      <c r="R67" s="1">
        <f t="shared" si="108"/>
        <v>0</v>
      </c>
      <c r="S67" s="2">
        <f t="shared" si="118"/>
        <v>96.5</v>
      </c>
      <c r="U67" t="s">
        <v>23</v>
      </c>
      <c r="V67" s="4" t="str">
        <f t="shared" si="110"/>
        <v>EXT</v>
      </c>
      <c r="W67" s="5" t="str">
        <f t="shared" si="111"/>
        <v>RAP</v>
      </c>
      <c r="X67" s="11">
        <f t="shared" si="112"/>
        <v>0</v>
      </c>
      <c r="Y67" s="11">
        <f t="shared" ref="Y67:Y72" si="126">E67</f>
        <v>5</v>
      </c>
      <c r="Z67" s="11">
        <f t="shared" ref="Z67:Z72" si="127">F67</f>
        <v>12</v>
      </c>
      <c r="AA67" s="11">
        <v>15</v>
      </c>
      <c r="AB67" s="11">
        <f t="shared" si="88"/>
        <v>5</v>
      </c>
      <c r="AC67" s="11">
        <f t="shared" si="89"/>
        <v>5</v>
      </c>
      <c r="AD67" s="11">
        <f t="shared" si="90"/>
        <v>2</v>
      </c>
      <c r="AE67" s="7">
        <f>18090+4335+125+125+125</f>
        <v>22800</v>
      </c>
      <c r="AF67" s="1">
        <f t="shared" si="113"/>
        <v>0</v>
      </c>
      <c r="AG67" s="1">
        <f t="shared" ref="AG67:AG72" si="128">M67</f>
        <v>10</v>
      </c>
      <c r="AH67" s="1">
        <f t="shared" ref="AH67:AH72" si="129">N67</f>
        <v>48</v>
      </c>
      <c r="AI67" s="1">
        <v>55.5</v>
      </c>
      <c r="AJ67" s="1">
        <f t="shared" si="93"/>
        <v>7</v>
      </c>
      <c r="AK67" s="1">
        <f t="shared" si="94"/>
        <v>8</v>
      </c>
      <c r="AL67" s="1">
        <f t="shared" si="95"/>
        <v>0</v>
      </c>
      <c r="AM67" s="2">
        <f t="shared" si="119"/>
        <v>128.5</v>
      </c>
    </row>
    <row r="68" spans="1:42" x14ac:dyDescent="0.25">
      <c r="A68" t="s">
        <v>24</v>
      </c>
      <c r="B68" s="18" t="s">
        <v>22</v>
      </c>
      <c r="C68" s="8" t="s">
        <v>39</v>
      </c>
      <c r="D68" s="11">
        <f t="shared" si="96"/>
        <v>0</v>
      </c>
      <c r="E68" s="11">
        <f t="shared" si="97"/>
        <v>5</v>
      </c>
      <c r="F68" s="11">
        <v>12</v>
      </c>
      <c r="G68" s="11">
        <v>10.199999999999999</v>
      </c>
      <c r="H68" s="11">
        <v>5</v>
      </c>
      <c r="I68" s="11">
        <v>5</v>
      </c>
      <c r="J68" s="11">
        <f t="shared" si="102"/>
        <v>2</v>
      </c>
      <c r="K68" s="7">
        <f>K67</f>
        <v>10115</v>
      </c>
      <c r="L68" s="1">
        <f t="shared" ref="L68" si="130">AF50</f>
        <v>0</v>
      </c>
      <c r="M68" s="1">
        <v>10</v>
      </c>
      <c r="N68" s="1">
        <v>48</v>
      </c>
      <c r="O68" s="1">
        <v>23.5</v>
      </c>
      <c r="P68" s="1">
        <v>7</v>
      </c>
      <c r="Q68" s="1">
        <v>8</v>
      </c>
      <c r="R68" s="1">
        <f t="shared" si="108"/>
        <v>0</v>
      </c>
      <c r="S68" s="2">
        <f>SUM(L68:R68)</f>
        <v>96.5</v>
      </c>
      <c r="U68" t="s">
        <v>24</v>
      </c>
      <c r="V68" s="4" t="str">
        <f t="shared" si="110"/>
        <v>EXT</v>
      </c>
      <c r="W68" s="5" t="str">
        <f t="shared" si="111"/>
        <v>RAP</v>
      </c>
      <c r="X68" s="11">
        <f t="shared" si="112"/>
        <v>0</v>
      </c>
      <c r="Y68" s="11">
        <f t="shared" si="126"/>
        <v>5</v>
      </c>
      <c r="Z68" s="11">
        <f t="shared" si="127"/>
        <v>12</v>
      </c>
      <c r="AA68" s="11">
        <v>15</v>
      </c>
      <c r="AB68" s="11">
        <f t="shared" si="88"/>
        <v>5</v>
      </c>
      <c r="AC68" s="11">
        <f t="shared" si="89"/>
        <v>5</v>
      </c>
      <c r="AD68" s="11">
        <f t="shared" si="90"/>
        <v>2</v>
      </c>
      <c r="AE68" s="7">
        <f>AE67</f>
        <v>22800</v>
      </c>
      <c r="AF68" s="1">
        <f t="shared" si="113"/>
        <v>0</v>
      </c>
      <c r="AG68" s="1">
        <f t="shared" si="128"/>
        <v>10</v>
      </c>
      <c r="AH68" s="1">
        <f t="shared" si="129"/>
        <v>48</v>
      </c>
      <c r="AI68" s="1">
        <v>55.5</v>
      </c>
      <c r="AJ68" s="1">
        <f t="shared" si="93"/>
        <v>7</v>
      </c>
      <c r="AK68" s="1">
        <f t="shared" si="94"/>
        <v>8</v>
      </c>
      <c r="AL68" s="1">
        <f t="shared" si="95"/>
        <v>0</v>
      </c>
      <c r="AM68" s="2">
        <f>SUM(AF68:AL68)</f>
        <v>128.5</v>
      </c>
    </row>
    <row r="69" spans="1:42" x14ac:dyDescent="0.25">
      <c r="A69" t="s">
        <v>26</v>
      </c>
      <c r="B69" s="18" t="s">
        <v>22</v>
      </c>
      <c r="C69" s="8" t="s">
        <v>39</v>
      </c>
      <c r="D69" s="11">
        <f t="shared" si="96"/>
        <v>0</v>
      </c>
      <c r="E69" s="11">
        <f t="shared" si="97"/>
        <v>5</v>
      </c>
      <c r="F69" s="11">
        <v>12</v>
      </c>
      <c r="G69" s="11">
        <v>10.199999999999999</v>
      </c>
      <c r="H69" s="11">
        <v>5</v>
      </c>
      <c r="I69" s="11">
        <v>5</v>
      </c>
      <c r="J69" s="11">
        <f t="shared" si="102"/>
        <v>2</v>
      </c>
      <c r="K69" s="7">
        <f>K68</f>
        <v>10115</v>
      </c>
      <c r="L69" s="1">
        <f t="shared" ref="L69" si="131">AF51</f>
        <v>0</v>
      </c>
      <c r="M69" s="1">
        <v>10</v>
      </c>
      <c r="N69" s="1">
        <v>48</v>
      </c>
      <c r="O69" s="1">
        <v>23.5</v>
      </c>
      <c r="P69" s="1">
        <v>7</v>
      </c>
      <c r="Q69" s="1">
        <v>8</v>
      </c>
      <c r="R69" s="1">
        <f t="shared" si="108"/>
        <v>0</v>
      </c>
      <c r="S69" s="2">
        <f>SUM(L69:R69)</f>
        <v>96.5</v>
      </c>
      <c r="U69" t="s">
        <v>26</v>
      </c>
      <c r="V69" s="4" t="str">
        <f t="shared" si="110"/>
        <v>EXT</v>
      </c>
      <c r="W69" s="5" t="str">
        <f t="shared" si="111"/>
        <v>RAP</v>
      </c>
      <c r="X69" s="11">
        <f t="shared" si="112"/>
        <v>0</v>
      </c>
      <c r="Y69" s="11">
        <f t="shared" si="126"/>
        <v>5</v>
      </c>
      <c r="Z69" s="11">
        <f t="shared" si="127"/>
        <v>12</v>
      </c>
      <c r="AA69" s="11">
        <v>15</v>
      </c>
      <c r="AB69" s="11">
        <f t="shared" si="88"/>
        <v>5</v>
      </c>
      <c r="AC69" s="11">
        <f t="shared" si="89"/>
        <v>5</v>
      </c>
      <c r="AD69" s="11">
        <f t="shared" si="90"/>
        <v>2</v>
      </c>
      <c r="AE69" s="7">
        <f>AE68</f>
        <v>22800</v>
      </c>
      <c r="AF69" s="1">
        <f t="shared" si="113"/>
        <v>0</v>
      </c>
      <c r="AG69" s="1">
        <f t="shared" si="128"/>
        <v>10</v>
      </c>
      <c r="AH69" s="1">
        <f t="shared" si="129"/>
        <v>48</v>
      </c>
      <c r="AI69" s="1">
        <v>55.5</v>
      </c>
      <c r="AJ69" s="1">
        <f t="shared" si="93"/>
        <v>7</v>
      </c>
      <c r="AK69" s="1">
        <f t="shared" si="94"/>
        <v>8</v>
      </c>
      <c r="AL69" s="1">
        <f t="shared" si="95"/>
        <v>0</v>
      </c>
      <c r="AM69" s="2">
        <f>SUM(AF69:AL69)</f>
        <v>128.5</v>
      </c>
    </row>
    <row r="70" spans="1:42" x14ac:dyDescent="0.25">
      <c r="A70" t="s">
        <v>27</v>
      </c>
      <c r="B70" s="18" t="s">
        <v>25</v>
      </c>
      <c r="C70" s="8" t="s">
        <v>39</v>
      </c>
      <c r="D70" s="11">
        <f t="shared" si="96"/>
        <v>0</v>
      </c>
      <c r="E70" s="11">
        <f t="shared" si="97"/>
        <v>2</v>
      </c>
      <c r="F70" s="11">
        <f t="shared" si="98"/>
        <v>2</v>
      </c>
      <c r="G70" s="11">
        <f t="shared" si="99"/>
        <v>2</v>
      </c>
      <c r="H70" s="11">
        <v>2</v>
      </c>
      <c r="I70" s="11">
        <f t="shared" si="101"/>
        <v>2</v>
      </c>
      <c r="J70" s="11">
        <f t="shared" si="102"/>
        <v>2</v>
      </c>
      <c r="K70" s="7">
        <f t="shared" ref="K70:L70" si="132">AE52</f>
        <v>0</v>
      </c>
      <c r="L70" s="1">
        <f t="shared" si="132"/>
        <v>0</v>
      </c>
      <c r="M70" s="1">
        <f t="shared" si="103"/>
        <v>0</v>
      </c>
      <c r="N70" s="1">
        <f t="shared" si="104"/>
        <v>0</v>
      </c>
      <c r="O70" s="1">
        <f t="shared" si="105"/>
        <v>0</v>
      </c>
      <c r="P70" s="1">
        <f t="shared" si="106"/>
        <v>0</v>
      </c>
      <c r="Q70" s="1">
        <f t="shared" si="107"/>
        <v>0</v>
      </c>
      <c r="R70" s="1">
        <f t="shared" si="108"/>
        <v>0</v>
      </c>
      <c r="S70" s="2">
        <f t="shared" ref="S70:S72" si="133">SUM(L70:R70)</f>
        <v>0</v>
      </c>
      <c r="U70" t="s">
        <v>27</v>
      </c>
      <c r="V70" s="4" t="str">
        <f t="shared" si="110"/>
        <v>DAV</v>
      </c>
      <c r="W70" s="5" t="str">
        <f t="shared" si="111"/>
        <v>RAP</v>
      </c>
      <c r="X70" s="11">
        <f t="shared" si="112"/>
        <v>0</v>
      </c>
      <c r="Y70" s="11">
        <f t="shared" si="126"/>
        <v>2</v>
      </c>
      <c r="Z70" s="11">
        <f t="shared" si="127"/>
        <v>2</v>
      </c>
      <c r="AA70" s="11">
        <f t="shared" si="87"/>
        <v>2</v>
      </c>
      <c r="AB70" s="11">
        <f t="shared" si="88"/>
        <v>2</v>
      </c>
      <c r="AC70" s="11">
        <f t="shared" si="89"/>
        <v>2</v>
      </c>
      <c r="AD70" s="11">
        <f t="shared" si="90"/>
        <v>2</v>
      </c>
      <c r="AE70" s="7">
        <f t="shared" ref="AE70:AE72" si="134">K70</f>
        <v>0</v>
      </c>
      <c r="AF70" s="1">
        <f t="shared" si="113"/>
        <v>0</v>
      </c>
      <c r="AG70" s="1">
        <f t="shared" si="128"/>
        <v>0</v>
      </c>
      <c r="AH70" s="1">
        <f t="shared" si="129"/>
        <v>0</v>
      </c>
      <c r="AI70" s="1">
        <f t="shared" si="92"/>
        <v>0</v>
      </c>
      <c r="AJ70" s="1">
        <f t="shared" si="93"/>
        <v>0</v>
      </c>
      <c r="AK70" s="1">
        <f t="shared" si="94"/>
        <v>0</v>
      </c>
      <c r="AL70" s="1">
        <f t="shared" si="95"/>
        <v>0</v>
      </c>
      <c r="AM70" s="2">
        <f t="shared" ref="AM70:AM72" si="135">SUM(AF70:AL70)</f>
        <v>0</v>
      </c>
    </row>
    <row r="71" spans="1:42" x14ac:dyDescent="0.25">
      <c r="A71" t="s">
        <v>28</v>
      </c>
      <c r="B71" s="18" t="s">
        <v>25</v>
      </c>
      <c r="C71" s="8" t="s">
        <v>39</v>
      </c>
      <c r="D71" s="11">
        <f t="shared" si="96"/>
        <v>0</v>
      </c>
      <c r="E71" s="11">
        <f t="shared" si="97"/>
        <v>2</v>
      </c>
      <c r="F71" s="11">
        <f t="shared" si="98"/>
        <v>2</v>
      </c>
      <c r="G71" s="11">
        <f t="shared" si="99"/>
        <v>2</v>
      </c>
      <c r="H71" s="11">
        <f t="shared" si="100"/>
        <v>2</v>
      </c>
      <c r="I71" s="11">
        <f t="shared" si="101"/>
        <v>2</v>
      </c>
      <c r="J71" s="11">
        <f t="shared" si="102"/>
        <v>2</v>
      </c>
      <c r="K71" s="7">
        <f t="shared" ref="K71:L71" si="136">AE53</f>
        <v>0</v>
      </c>
      <c r="L71" s="1">
        <f t="shared" si="136"/>
        <v>0</v>
      </c>
      <c r="M71" s="1">
        <f t="shared" si="103"/>
        <v>0</v>
      </c>
      <c r="N71" s="1">
        <f t="shared" si="104"/>
        <v>0</v>
      </c>
      <c r="O71" s="1">
        <f t="shared" si="105"/>
        <v>0</v>
      </c>
      <c r="P71" s="1">
        <f t="shared" si="106"/>
        <v>0</v>
      </c>
      <c r="Q71" s="1">
        <f t="shared" si="107"/>
        <v>0</v>
      </c>
      <c r="R71" s="1">
        <f t="shared" si="108"/>
        <v>0</v>
      </c>
      <c r="S71" s="2">
        <f t="shared" si="133"/>
        <v>0</v>
      </c>
      <c r="U71" t="s">
        <v>28</v>
      </c>
      <c r="V71" s="4" t="str">
        <f t="shared" si="110"/>
        <v>DAV</v>
      </c>
      <c r="W71" s="5" t="str">
        <f t="shared" si="111"/>
        <v>RAP</v>
      </c>
      <c r="X71" s="11">
        <f t="shared" si="112"/>
        <v>0</v>
      </c>
      <c r="Y71" s="11">
        <f t="shared" si="126"/>
        <v>2</v>
      </c>
      <c r="Z71" s="11">
        <f t="shared" si="127"/>
        <v>2</v>
      </c>
      <c r="AA71" s="11">
        <f t="shared" si="87"/>
        <v>2</v>
      </c>
      <c r="AB71" s="11">
        <f t="shared" si="88"/>
        <v>2</v>
      </c>
      <c r="AC71" s="11">
        <f t="shared" si="89"/>
        <v>2</v>
      </c>
      <c r="AD71" s="11">
        <f t="shared" si="90"/>
        <v>2</v>
      </c>
      <c r="AE71" s="7">
        <f t="shared" si="134"/>
        <v>0</v>
      </c>
      <c r="AF71" s="1">
        <f t="shared" si="113"/>
        <v>0</v>
      </c>
      <c r="AG71" s="1">
        <f t="shared" si="128"/>
        <v>0</v>
      </c>
      <c r="AH71" s="1">
        <f t="shared" si="129"/>
        <v>0</v>
      </c>
      <c r="AI71" s="1">
        <f t="shared" si="92"/>
        <v>0</v>
      </c>
      <c r="AJ71" s="1">
        <f t="shared" si="93"/>
        <v>0</v>
      </c>
      <c r="AK71" s="1">
        <f t="shared" si="94"/>
        <v>0</v>
      </c>
      <c r="AL71" s="1">
        <f t="shared" si="95"/>
        <v>0</v>
      </c>
      <c r="AM71" s="2">
        <f t="shared" si="135"/>
        <v>0</v>
      </c>
    </row>
    <row r="72" spans="1:42" x14ac:dyDescent="0.25">
      <c r="A72" t="s">
        <v>38</v>
      </c>
      <c r="B72" s="18" t="s">
        <v>25</v>
      </c>
      <c r="C72" s="8" t="s">
        <v>39</v>
      </c>
      <c r="D72" s="11">
        <f t="shared" si="96"/>
        <v>0</v>
      </c>
      <c r="E72" s="11">
        <f t="shared" si="97"/>
        <v>2</v>
      </c>
      <c r="F72" s="11">
        <f t="shared" si="98"/>
        <v>2</v>
      </c>
      <c r="G72" s="11">
        <f t="shared" si="99"/>
        <v>2</v>
      </c>
      <c r="H72" s="11">
        <f t="shared" si="100"/>
        <v>2</v>
      </c>
      <c r="I72" s="11">
        <f t="shared" si="101"/>
        <v>2</v>
      </c>
      <c r="J72" s="11">
        <f t="shared" si="102"/>
        <v>2</v>
      </c>
      <c r="K72" s="7">
        <f t="shared" ref="K72:L72" si="137">AE54</f>
        <v>0</v>
      </c>
      <c r="L72" s="1">
        <f t="shared" si="137"/>
        <v>0</v>
      </c>
      <c r="M72" s="1">
        <f t="shared" si="103"/>
        <v>0</v>
      </c>
      <c r="N72" s="1">
        <f t="shared" si="104"/>
        <v>0</v>
      </c>
      <c r="O72" s="1">
        <f t="shared" si="105"/>
        <v>0</v>
      </c>
      <c r="P72" s="1">
        <f t="shared" si="106"/>
        <v>0</v>
      </c>
      <c r="Q72" s="1">
        <f t="shared" si="107"/>
        <v>0</v>
      </c>
      <c r="R72" s="1">
        <f t="shared" si="108"/>
        <v>0</v>
      </c>
      <c r="S72" s="2">
        <f t="shared" si="133"/>
        <v>0</v>
      </c>
      <c r="U72" t="s">
        <v>38</v>
      </c>
      <c r="V72" s="4" t="str">
        <f t="shared" si="110"/>
        <v>DAV</v>
      </c>
      <c r="W72" s="5" t="str">
        <f t="shared" si="111"/>
        <v>RAP</v>
      </c>
      <c r="X72" s="11">
        <f t="shared" si="112"/>
        <v>0</v>
      </c>
      <c r="Y72" s="11">
        <f t="shared" si="126"/>
        <v>2</v>
      </c>
      <c r="Z72" s="11">
        <f t="shared" si="127"/>
        <v>2</v>
      </c>
      <c r="AA72" s="11">
        <f t="shared" si="87"/>
        <v>2</v>
      </c>
      <c r="AB72" s="11">
        <f t="shared" si="88"/>
        <v>2</v>
      </c>
      <c r="AC72" s="11">
        <f t="shared" si="89"/>
        <v>2</v>
      </c>
      <c r="AD72" s="11">
        <f t="shared" si="90"/>
        <v>2</v>
      </c>
      <c r="AE72" s="7">
        <f t="shared" si="134"/>
        <v>0</v>
      </c>
      <c r="AF72" s="1">
        <f t="shared" si="113"/>
        <v>0</v>
      </c>
      <c r="AG72" s="1">
        <f t="shared" si="128"/>
        <v>0</v>
      </c>
      <c r="AH72" s="1">
        <f t="shared" si="129"/>
        <v>0</v>
      </c>
      <c r="AI72" s="1">
        <f t="shared" si="92"/>
        <v>0</v>
      </c>
      <c r="AJ72" s="1">
        <f t="shared" si="93"/>
        <v>0</v>
      </c>
      <c r="AK72" s="1">
        <f t="shared" si="94"/>
        <v>0</v>
      </c>
      <c r="AL72" s="1">
        <f t="shared" si="95"/>
        <v>0</v>
      </c>
      <c r="AM72" s="2">
        <f t="shared" si="135"/>
        <v>0</v>
      </c>
    </row>
    <row r="73" spans="1:42" x14ac:dyDescent="0.25">
      <c r="K73" s="14">
        <f>SUM(K75:K89)</f>
        <v>406545</v>
      </c>
      <c r="AE73" s="14">
        <f>SUM(AE75:AE89)</f>
        <v>464223.59999999992</v>
      </c>
    </row>
    <row r="74" spans="1:42" x14ac:dyDescent="0.25">
      <c r="A74" s="24" t="s">
        <v>80</v>
      </c>
      <c r="B74" s="25"/>
      <c r="C74" s="26"/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8" t="s">
        <v>13</v>
      </c>
      <c r="C75" s="5"/>
      <c r="D75" s="11">
        <f>X57</f>
        <v>16</v>
      </c>
      <c r="E75" s="11">
        <f t="shared" ref="E75:J75" si="138">Y57</f>
        <v>12</v>
      </c>
      <c r="F75" s="11">
        <f t="shared" si="138"/>
        <v>0</v>
      </c>
      <c r="G75" s="11">
        <f t="shared" si="138"/>
        <v>0</v>
      </c>
      <c r="H75" s="11">
        <f t="shared" si="138"/>
        <v>0</v>
      </c>
      <c r="I75" s="11">
        <f t="shared" si="138"/>
        <v>0</v>
      </c>
      <c r="J75" s="11">
        <f t="shared" si="138"/>
        <v>2</v>
      </c>
      <c r="K75" s="7">
        <f>AE57</f>
        <v>35225</v>
      </c>
      <c r="L75" s="1">
        <f>AF57</f>
        <v>61.5</v>
      </c>
      <c r="M75" s="1">
        <f t="shared" ref="M75:R75" si="139">AG57</f>
        <v>56</v>
      </c>
      <c r="N75" s="1">
        <f t="shared" si="139"/>
        <v>0</v>
      </c>
      <c r="O75" s="1">
        <f t="shared" si="139"/>
        <v>0</v>
      </c>
      <c r="P75" s="1">
        <f t="shared" si="139"/>
        <v>0</v>
      </c>
      <c r="Q75" s="1">
        <f t="shared" si="139"/>
        <v>0</v>
      </c>
      <c r="R75" s="1">
        <f t="shared" si="139"/>
        <v>0</v>
      </c>
      <c r="S75" s="2">
        <f>SUM(L75:R75)</f>
        <v>117.5</v>
      </c>
      <c r="U75" t="s">
        <v>12</v>
      </c>
      <c r="V75" s="4" t="str">
        <f>B75</f>
        <v>POR</v>
      </c>
      <c r="W75" s="5"/>
      <c r="X75" s="11">
        <f>D75</f>
        <v>16</v>
      </c>
      <c r="Y75" s="11">
        <v>12</v>
      </c>
      <c r="Z75" s="11">
        <f t="shared" ref="Z75:Z78" si="140">F75</f>
        <v>0</v>
      </c>
      <c r="AA75" s="11">
        <f t="shared" ref="AA75" si="141">G75</f>
        <v>0</v>
      </c>
      <c r="AB75" s="11">
        <f t="shared" ref="AB75" si="142">H75</f>
        <v>0</v>
      </c>
      <c r="AC75" s="11">
        <f t="shared" ref="AC75:AC90" si="143">I75</f>
        <v>0</v>
      </c>
      <c r="AD75" s="11">
        <v>19</v>
      </c>
      <c r="AE75" s="7">
        <f>K75*1.06</f>
        <v>37338.5</v>
      </c>
      <c r="AF75" s="1">
        <f>L75</f>
        <v>61.5</v>
      </c>
      <c r="AG75" s="1">
        <v>56</v>
      </c>
      <c r="AH75" s="1">
        <f t="shared" ref="AH75:AH78" si="144">N75</f>
        <v>0</v>
      </c>
      <c r="AI75" s="1">
        <f t="shared" ref="AI75" si="145">O75</f>
        <v>0</v>
      </c>
      <c r="AJ75" s="1">
        <f t="shared" ref="AJ75" si="146">P75</f>
        <v>0</v>
      </c>
      <c r="AK75" s="1">
        <f t="shared" ref="AK75:AK90" si="147">Q75</f>
        <v>0</v>
      </c>
      <c r="AL75" s="1">
        <v>33</v>
      </c>
      <c r="AM75" s="2">
        <f>SUM(AF75:AL75)</f>
        <v>150.5</v>
      </c>
    </row>
    <row r="76" spans="1:42" x14ac:dyDescent="0.25">
      <c r="A76" t="s">
        <v>14</v>
      </c>
      <c r="B76" s="18" t="s">
        <v>37</v>
      </c>
      <c r="C76" s="8" t="s">
        <v>41</v>
      </c>
      <c r="D76" s="11">
        <f t="shared" ref="D76:D90" si="148">X58</f>
        <v>0</v>
      </c>
      <c r="E76" s="11">
        <f t="shared" ref="E76:E90" si="149">Y58</f>
        <v>15</v>
      </c>
      <c r="F76" s="11">
        <f t="shared" ref="F76:F87" si="150">Z58</f>
        <v>2</v>
      </c>
      <c r="G76" s="11">
        <f t="shared" ref="G76:G87" si="151">AA58</f>
        <v>12.2</v>
      </c>
      <c r="H76" s="11">
        <f t="shared" ref="H76:H87" si="152">AB58</f>
        <v>5</v>
      </c>
      <c r="I76" s="11">
        <f t="shared" ref="I76:I87" si="153">AC58</f>
        <v>2</v>
      </c>
      <c r="J76" s="11">
        <f t="shared" ref="J76:L90" si="154">AD58</f>
        <v>2</v>
      </c>
      <c r="K76" s="7">
        <f t="shared" si="154"/>
        <v>29320</v>
      </c>
      <c r="L76" s="1">
        <f t="shared" si="154"/>
        <v>0</v>
      </c>
      <c r="M76" s="1">
        <f t="shared" ref="M76:M90" si="155">AG58</f>
        <v>95</v>
      </c>
      <c r="N76" s="1">
        <f t="shared" ref="N76:N87" si="156">AH58</f>
        <v>0</v>
      </c>
      <c r="O76" s="1">
        <f t="shared" ref="O76:O87" si="157">AI58</f>
        <v>33.5</v>
      </c>
      <c r="P76" s="1">
        <f t="shared" ref="P76:P87" si="158">AJ58</f>
        <v>7</v>
      </c>
      <c r="Q76" s="1">
        <f t="shared" ref="Q76:Q87" si="159">AK58</f>
        <v>0</v>
      </c>
      <c r="R76" s="1">
        <f t="shared" ref="R76:R90" si="160">AL58</f>
        <v>0</v>
      </c>
      <c r="S76" s="2">
        <f t="shared" ref="S76" si="161">SUM(L76:R76)</f>
        <v>135.5</v>
      </c>
      <c r="U76" t="s">
        <v>14</v>
      </c>
      <c r="V76" s="4" t="str">
        <f t="shared" ref="V76:V90" si="162">B76</f>
        <v>LAT</v>
      </c>
      <c r="W76" s="5" t="str">
        <f t="shared" ref="W76:W90" si="163">C76</f>
        <v>IMP</v>
      </c>
      <c r="X76" s="11">
        <f t="shared" ref="X76:X90" si="164">D76</f>
        <v>0</v>
      </c>
      <c r="Y76" s="11">
        <v>15</v>
      </c>
      <c r="Z76" s="11">
        <f t="shared" si="140"/>
        <v>2</v>
      </c>
      <c r="AA76" s="11">
        <v>12.2</v>
      </c>
      <c r="AB76" s="11">
        <v>11.5</v>
      </c>
      <c r="AC76" s="11">
        <f t="shared" si="143"/>
        <v>2</v>
      </c>
      <c r="AD76" s="11">
        <v>14</v>
      </c>
      <c r="AE76" s="7">
        <f>(26960+550+2235)*1.04</f>
        <v>30934.799999999999</v>
      </c>
      <c r="AF76" s="1">
        <f t="shared" ref="AF76:AF90" si="165">L76</f>
        <v>0</v>
      </c>
      <c r="AG76" s="1">
        <v>95</v>
      </c>
      <c r="AH76" s="1">
        <f t="shared" si="144"/>
        <v>0</v>
      </c>
      <c r="AI76" s="1">
        <f>AI77</f>
        <v>33.5</v>
      </c>
      <c r="AJ76" s="1">
        <v>39</v>
      </c>
      <c r="AK76" s="1">
        <f t="shared" si="147"/>
        <v>0</v>
      </c>
      <c r="AL76" s="1">
        <v>33</v>
      </c>
      <c r="AM76" s="2">
        <f t="shared" ref="AM76" si="166">SUM(AF76:AL76)</f>
        <v>200.5</v>
      </c>
    </row>
    <row r="77" spans="1:42" x14ac:dyDescent="0.25">
      <c r="A77" t="s">
        <v>15</v>
      </c>
      <c r="B77" s="18" t="s">
        <v>37</v>
      </c>
      <c r="C77" s="8" t="s">
        <v>41</v>
      </c>
      <c r="D77" s="11">
        <f t="shared" si="148"/>
        <v>0</v>
      </c>
      <c r="E77" s="11">
        <f t="shared" si="149"/>
        <v>15</v>
      </c>
      <c r="F77" s="11">
        <f t="shared" si="150"/>
        <v>2</v>
      </c>
      <c r="G77" s="11">
        <f t="shared" si="151"/>
        <v>12.2</v>
      </c>
      <c r="H77" s="11">
        <f t="shared" si="152"/>
        <v>5</v>
      </c>
      <c r="I77" s="11">
        <f t="shared" si="153"/>
        <v>2</v>
      </c>
      <c r="J77" s="11">
        <f t="shared" si="154"/>
        <v>2</v>
      </c>
      <c r="K77" s="7">
        <f t="shared" ref="K77:L77" si="167">AE59</f>
        <v>29320</v>
      </c>
      <c r="L77" s="1">
        <f t="shared" si="167"/>
        <v>0</v>
      </c>
      <c r="M77" s="1">
        <f t="shared" si="155"/>
        <v>95</v>
      </c>
      <c r="N77" s="1">
        <f t="shared" si="156"/>
        <v>0</v>
      </c>
      <c r="O77" s="1">
        <f t="shared" si="157"/>
        <v>33.5</v>
      </c>
      <c r="P77" s="1">
        <f t="shared" si="158"/>
        <v>7</v>
      </c>
      <c r="Q77" s="1">
        <f t="shared" si="159"/>
        <v>0</v>
      </c>
      <c r="R77" s="1">
        <f t="shared" si="160"/>
        <v>0</v>
      </c>
      <c r="S77" s="2">
        <f>SUM(L77:R77)</f>
        <v>135.5</v>
      </c>
      <c r="U77" t="s">
        <v>15</v>
      </c>
      <c r="V77" s="4" t="str">
        <f t="shared" si="162"/>
        <v>LAT</v>
      </c>
      <c r="W77" s="5" t="str">
        <f t="shared" si="163"/>
        <v>IMP</v>
      </c>
      <c r="X77" s="11">
        <f t="shared" si="164"/>
        <v>0</v>
      </c>
      <c r="Y77" s="11">
        <v>15</v>
      </c>
      <c r="Z77" s="11">
        <f t="shared" si="140"/>
        <v>2</v>
      </c>
      <c r="AA77" s="11">
        <v>12.2</v>
      </c>
      <c r="AB77" s="11">
        <v>11.5</v>
      </c>
      <c r="AC77" s="11">
        <f t="shared" si="143"/>
        <v>2</v>
      </c>
      <c r="AD77" s="11">
        <v>14</v>
      </c>
      <c r="AE77" s="7">
        <f>AE76</f>
        <v>30934.799999999999</v>
      </c>
      <c r="AF77" s="1">
        <f t="shared" si="165"/>
        <v>0</v>
      </c>
      <c r="AG77" s="1">
        <v>95</v>
      </c>
      <c r="AH77" s="1">
        <f t="shared" si="144"/>
        <v>0</v>
      </c>
      <c r="AI77" s="1">
        <f>17.5+(32/2)</f>
        <v>33.5</v>
      </c>
      <c r="AJ77" s="1">
        <v>39</v>
      </c>
      <c r="AK77" s="1">
        <f t="shared" si="147"/>
        <v>0</v>
      </c>
      <c r="AL77" s="1">
        <v>33</v>
      </c>
      <c r="AM77" s="2">
        <f>SUM(AF77:AL77)</f>
        <v>200.5</v>
      </c>
      <c r="AO77" t="s">
        <v>81</v>
      </c>
    </row>
    <row r="78" spans="1:42" x14ac:dyDescent="0.25">
      <c r="A78" t="s">
        <v>16</v>
      </c>
      <c r="B78" s="18" t="s">
        <v>37</v>
      </c>
      <c r="C78" s="8" t="s">
        <v>41</v>
      </c>
      <c r="D78" s="11">
        <f t="shared" si="148"/>
        <v>0</v>
      </c>
      <c r="E78" s="11">
        <f t="shared" si="149"/>
        <v>15</v>
      </c>
      <c r="F78" s="11">
        <f t="shared" si="150"/>
        <v>2</v>
      </c>
      <c r="G78" s="11">
        <f t="shared" si="151"/>
        <v>12.6</v>
      </c>
      <c r="H78" s="11">
        <f t="shared" si="152"/>
        <v>5</v>
      </c>
      <c r="I78" s="11">
        <f t="shared" si="153"/>
        <v>2</v>
      </c>
      <c r="J78" s="11">
        <f t="shared" si="154"/>
        <v>2</v>
      </c>
      <c r="K78" s="7">
        <f t="shared" ref="K78:L78" si="168">AE60</f>
        <v>29320</v>
      </c>
      <c r="L78" s="1">
        <f t="shared" si="168"/>
        <v>0</v>
      </c>
      <c r="M78" s="1">
        <f t="shared" si="155"/>
        <v>95</v>
      </c>
      <c r="N78" s="1">
        <f t="shared" si="156"/>
        <v>0</v>
      </c>
      <c r="O78" s="1">
        <f t="shared" si="157"/>
        <v>37.5</v>
      </c>
      <c r="P78" s="1">
        <f t="shared" si="158"/>
        <v>7</v>
      </c>
      <c r="Q78" s="1">
        <f t="shared" si="159"/>
        <v>0</v>
      </c>
      <c r="R78" s="1">
        <f t="shared" si="160"/>
        <v>0</v>
      </c>
      <c r="S78" s="2">
        <f>SUM(L78:R78)</f>
        <v>139.5</v>
      </c>
      <c r="U78" t="s">
        <v>16</v>
      </c>
      <c r="V78" s="4" t="str">
        <f t="shared" si="162"/>
        <v>LAT</v>
      </c>
      <c r="W78" s="5" t="str">
        <f t="shared" si="163"/>
        <v>IMP</v>
      </c>
      <c r="X78" s="11">
        <f t="shared" si="164"/>
        <v>0</v>
      </c>
      <c r="Y78" s="11">
        <v>15</v>
      </c>
      <c r="Z78" s="11">
        <f t="shared" si="140"/>
        <v>2</v>
      </c>
      <c r="AA78" s="11">
        <v>12.6</v>
      </c>
      <c r="AB78" s="11">
        <v>11.5</v>
      </c>
      <c r="AC78" s="11">
        <f t="shared" si="143"/>
        <v>2</v>
      </c>
      <c r="AD78" s="11">
        <v>14</v>
      </c>
      <c r="AE78" s="7">
        <f>AE77</f>
        <v>30934.799999999999</v>
      </c>
      <c r="AF78" s="1">
        <f t="shared" si="165"/>
        <v>0</v>
      </c>
      <c r="AG78" s="1">
        <v>95</v>
      </c>
      <c r="AH78" s="1">
        <f t="shared" si="144"/>
        <v>0</v>
      </c>
      <c r="AI78" s="1">
        <f>5.5+32</f>
        <v>37.5</v>
      </c>
      <c r="AJ78" s="1">
        <v>39</v>
      </c>
      <c r="AK78" s="1">
        <f t="shared" si="147"/>
        <v>0</v>
      </c>
      <c r="AL78" s="1">
        <v>33</v>
      </c>
      <c r="AM78" s="2">
        <f>SUM(AF78:AL78)</f>
        <v>204.5</v>
      </c>
      <c r="AO78" t="s">
        <v>82</v>
      </c>
    </row>
    <row r="79" spans="1:42" x14ac:dyDescent="0.25">
      <c r="A79" t="s">
        <v>17</v>
      </c>
      <c r="B79" s="18" t="s">
        <v>46</v>
      </c>
      <c r="C79" s="8" t="s">
        <v>41</v>
      </c>
      <c r="D79" s="11">
        <f t="shared" si="148"/>
        <v>0</v>
      </c>
      <c r="E79" s="11">
        <f t="shared" si="149"/>
        <v>15</v>
      </c>
      <c r="F79" s="11">
        <f t="shared" si="150"/>
        <v>12</v>
      </c>
      <c r="G79" s="11">
        <f t="shared" si="151"/>
        <v>8.5</v>
      </c>
      <c r="H79" s="11">
        <f t="shared" si="152"/>
        <v>5</v>
      </c>
      <c r="I79" s="11">
        <f t="shared" si="153"/>
        <v>2</v>
      </c>
      <c r="J79" s="11">
        <f t="shared" si="154"/>
        <v>2</v>
      </c>
      <c r="K79" s="7">
        <f t="shared" ref="K79:L79" si="169">AE61</f>
        <v>31720</v>
      </c>
      <c r="L79" s="1">
        <f t="shared" si="169"/>
        <v>0</v>
      </c>
      <c r="M79" s="1">
        <f t="shared" si="155"/>
        <v>95</v>
      </c>
      <c r="N79" s="1">
        <f t="shared" si="156"/>
        <v>49</v>
      </c>
      <c r="O79" s="1">
        <f t="shared" si="157"/>
        <v>16</v>
      </c>
      <c r="P79" s="1">
        <f t="shared" si="158"/>
        <v>7</v>
      </c>
      <c r="Q79" s="1">
        <f t="shared" si="159"/>
        <v>0</v>
      </c>
      <c r="R79" s="1">
        <f t="shared" si="160"/>
        <v>0</v>
      </c>
      <c r="S79" s="2">
        <f t="shared" ref="S79:S85" si="170">SUM(L79:R79)</f>
        <v>167</v>
      </c>
      <c r="U79" t="s">
        <v>17</v>
      </c>
      <c r="V79" s="4" t="str">
        <f t="shared" si="162"/>
        <v>CEN</v>
      </c>
      <c r="W79" s="5" t="str">
        <f t="shared" si="163"/>
        <v>IMP</v>
      </c>
      <c r="X79" s="11">
        <f t="shared" si="164"/>
        <v>0</v>
      </c>
      <c r="Y79" s="11">
        <v>15</v>
      </c>
      <c r="Z79" s="11">
        <v>12</v>
      </c>
      <c r="AA79" s="11">
        <v>8.5</v>
      </c>
      <c r="AB79" s="11">
        <v>11.5</v>
      </c>
      <c r="AC79" s="11">
        <f t="shared" si="143"/>
        <v>2</v>
      </c>
      <c r="AD79" s="11">
        <v>14</v>
      </c>
      <c r="AE79" s="7">
        <f>(26960+550+4335+300)*1.04</f>
        <v>33430.800000000003</v>
      </c>
      <c r="AF79" s="1">
        <f t="shared" si="165"/>
        <v>0</v>
      </c>
      <c r="AG79" s="1">
        <v>95</v>
      </c>
      <c r="AH79" s="1">
        <v>49</v>
      </c>
      <c r="AI79" s="1">
        <f>32/2</f>
        <v>16</v>
      </c>
      <c r="AJ79" s="1">
        <v>39</v>
      </c>
      <c r="AK79" s="1">
        <f t="shared" si="147"/>
        <v>0</v>
      </c>
      <c r="AL79" s="1">
        <v>16</v>
      </c>
      <c r="AM79" s="2">
        <f t="shared" ref="AM79:AM85" si="171">SUM(AF79:AL79)</f>
        <v>215</v>
      </c>
      <c r="AO79" t="s">
        <v>83</v>
      </c>
      <c r="AP79" s="16"/>
    </row>
    <row r="80" spans="1:42" s="15" customFormat="1" x14ac:dyDescent="0.25">
      <c r="A80" t="s">
        <v>18</v>
      </c>
      <c r="B80" s="18" t="s">
        <v>46</v>
      </c>
      <c r="C80" s="8" t="s">
        <v>41</v>
      </c>
      <c r="D80" s="11">
        <f t="shared" si="148"/>
        <v>0</v>
      </c>
      <c r="E80" s="11">
        <f t="shared" si="149"/>
        <v>15</v>
      </c>
      <c r="F80" s="11">
        <f t="shared" si="150"/>
        <v>12</v>
      </c>
      <c r="G80" s="11">
        <f t="shared" si="151"/>
        <v>8.5</v>
      </c>
      <c r="H80" s="11">
        <f t="shared" si="152"/>
        <v>5</v>
      </c>
      <c r="I80" s="11">
        <f t="shared" si="153"/>
        <v>2</v>
      </c>
      <c r="J80" s="11">
        <f t="shared" si="154"/>
        <v>2</v>
      </c>
      <c r="K80" s="7">
        <f t="shared" ref="K80:L80" si="172">AE62</f>
        <v>31720</v>
      </c>
      <c r="L80" s="1">
        <f t="shared" si="172"/>
        <v>0</v>
      </c>
      <c r="M80" s="1">
        <f t="shared" si="155"/>
        <v>95</v>
      </c>
      <c r="N80" s="1">
        <f t="shared" si="156"/>
        <v>49</v>
      </c>
      <c r="O80" s="1">
        <f t="shared" si="157"/>
        <v>16</v>
      </c>
      <c r="P80" s="1">
        <f t="shared" si="158"/>
        <v>7</v>
      </c>
      <c r="Q80" s="1">
        <f t="shared" si="159"/>
        <v>0</v>
      </c>
      <c r="R80" s="1">
        <f t="shared" si="160"/>
        <v>0</v>
      </c>
      <c r="S80" s="2">
        <f t="shared" si="170"/>
        <v>167</v>
      </c>
      <c r="T80"/>
      <c r="U80" t="s">
        <v>18</v>
      </c>
      <c r="V80" s="4" t="str">
        <f t="shared" si="162"/>
        <v>CEN</v>
      </c>
      <c r="W80" s="5" t="str">
        <f t="shared" si="163"/>
        <v>IMP</v>
      </c>
      <c r="X80" s="11">
        <f t="shared" si="164"/>
        <v>0</v>
      </c>
      <c r="Y80" s="11">
        <v>15</v>
      </c>
      <c r="Z80" s="11">
        <v>12</v>
      </c>
      <c r="AA80" s="11">
        <v>8.5</v>
      </c>
      <c r="AB80" s="11">
        <v>11.5</v>
      </c>
      <c r="AC80" s="11">
        <f t="shared" si="143"/>
        <v>2</v>
      </c>
      <c r="AD80" s="11">
        <v>14</v>
      </c>
      <c r="AE80" s="7">
        <f>AE79</f>
        <v>33430.800000000003</v>
      </c>
      <c r="AF80" s="1">
        <f t="shared" si="165"/>
        <v>0</v>
      </c>
      <c r="AG80" s="1">
        <v>95</v>
      </c>
      <c r="AH80" s="1">
        <v>49</v>
      </c>
      <c r="AI80" s="1">
        <f>32/2</f>
        <v>16</v>
      </c>
      <c r="AJ80" s="1">
        <v>39</v>
      </c>
      <c r="AK80" s="1">
        <f t="shared" si="147"/>
        <v>0</v>
      </c>
      <c r="AL80" s="1">
        <v>16</v>
      </c>
      <c r="AM80" s="2">
        <f t="shared" si="171"/>
        <v>215</v>
      </c>
      <c r="AO80"/>
      <c r="AP80"/>
    </row>
    <row r="81" spans="1:42" s="15" customFormat="1" x14ac:dyDescent="0.25">
      <c r="A81" t="s">
        <v>19</v>
      </c>
      <c r="B81" s="18" t="s">
        <v>46</v>
      </c>
      <c r="C81" s="8" t="s">
        <v>41</v>
      </c>
      <c r="D81" s="11">
        <f t="shared" si="148"/>
        <v>0</v>
      </c>
      <c r="E81" s="11">
        <f t="shared" si="149"/>
        <v>15</v>
      </c>
      <c r="F81" s="11">
        <f t="shared" si="150"/>
        <v>12</v>
      </c>
      <c r="G81" s="11">
        <f t="shared" si="151"/>
        <v>2</v>
      </c>
      <c r="H81" s="11">
        <f t="shared" si="152"/>
        <v>5</v>
      </c>
      <c r="I81" s="11">
        <f t="shared" si="153"/>
        <v>2</v>
      </c>
      <c r="J81" s="11">
        <f t="shared" si="154"/>
        <v>2</v>
      </c>
      <c r="K81" s="7">
        <f t="shared" ref="K81:L81" si="173">AE63</f>
        <v>31420</v>
      </c>
      <c r="L81" s="1">
        <f t="shared" si="173"/>
        <v>0</v>
      </c>
      <c r="M81" s="1">
        <f t="shared" si="155"/>
        <v>95</v>
      </c>
      <c r="N81" s="1">
        <f t="shared" si="156"/>
        <v>49</v>
      </c>
      <c r="O81" s="1">
        <f t="shared" si="157"/>
        <v>0</v>
      </c>
      <c r="P81" s="1">
        <f t="shared" si="158"/>
        <v>7</v>
      </c>
      <c r="Q81" s="1">
        <f t="shared" si="159"/>
        <v>0</v>
      </c>
      <c r="R81" s="1">
        <f t="shared" si="160"/>
        <v>0</v>
      </c>
      <c r="S81" s="2">
        <f t="shared" si="170"/>
        <v>151</v>
      </c>
      <c r="T81"/>
      <c r="U81" t="s">
        <v>19</v>
      </c>
      <c r="V81" s="4" t="str">
        <f t="shared" si="162"/>
        <v>CEN</v>
      </c>
      <c r="W81" s="5" t="str">
        <f t="shared" si="163"/>
        <v>IMP</v>
      </c>
      <c r="X81" s="11">
        <f t="shared" si="164"/>
        <v>0</v>
      </c>
      <c r="Y81" s="11">
        <v>15</v>
      </c>
      <c r="Z81" s="11">
        <v>12</v>
      </c>
      <c r="AA81" s="11">
        <f t="shared" ref="AA81:AA84" si="174">G81</f>
        <v>2</v>
      </c>
      <c r="AB81" s="11">
        <v>11.5</v>
      </c>
      <c r="AC81" s="11">
        <f t="shared" si="143"/>
        <v>2</v>
      </c>
      <c r="AD81" s="11">
        <v>14</v>
      </c>
      <c r="AE81" s="7">
        <f>AE80-300</f>
        <v>33130.800000000003</v>
      </c>
      <c r="AF81" s="1">
        <f t="shared" si="165"/>
        <v>0</v>
      </c>
      <c r="AG81" s="1">
        <v>95</v>
      </c>
      <c r="AH81" s="1">
        <v>49</v>
      </c>
      <c r="AI81" s="1">
        <f t="shared" ref="AI81:AI84" si="175">O81</f>
        <v>0</v>
      </c>
      <c r="AJ81" s="1">
        <v>39</v>
      </c>
      <c r="AK81" s="1">
        <f t="shared" si="147"/>
        <v>0</v>
      </c>
      <c r="AL81" s="1">
        <v>16</v>
      </c>
      <c r="AM81" s="2">
        <f t="shared" si="171"/>
        <v>199</v>
      </c>
      <c r="AO81"/>
      <c r="AP81"/>
    </row>
    <row r="82" spans="1:42" s="15" customFormat="1" x14ac:dyDescent="0.25">
      <c r="A82" t="s">
        <v>20</v>
      </c>
      <c r="B82" s="18" t="s">
        <v>47</v>
      </c>
      <c r="C82" s="8" t="s">
        <v>39</v>
      </c>
      <c r="D82" s="11">
        <f t="shared" si="148"/>
        <v>0</v>
      </c>
      <c r="E82" s="11">
        <f t="shared" si="149"/>
        <v>11.5</v>
      </c>
      <c r="F82" s="11">
        <f t="shared" si="150"/>
        <v>14.5</v>
      </c>
      <c r="G82" s="11">
        <f t="shared" si="151"/>
        <v>2</v>
      </c>
      <c r="H82" s="11">
        <f t="shared" si="152"/>
        <v>5</v>
      </c>
      <c r="I82" s="11">
        <f t="shared" si="153"/>
        <v>2</v>
      </c>
      <c r="J82" s="11">
        <f t="shared" si="154"/>
        <v>2</v>
      </c>
      <c r="K82" s="7">
        <f t="shared" ref="K82:L82" si="176">AE64</f>
        <v>31150</v>
      </c>
      <c r="L82" s="1">
        <f t="shared" si="176"/>
        <v>0</v>
      </c>
      <c r="M82" s="1">
        <f t="shared" si="155"/>
        <v>51</v>
      </c>
      <c r="N82" s="1">
        <f t="shared" si="156"/>
        <v>75.5</v>
      </c>
      <c r="O82" s="1">
        <f t="shared" si="157"/>
        <v>0</v>
      </c>
      <c r="P82" s="1">
        <f t="shared" si="158"/>
        <v>7</v>
      </c>
      <c r="Q82" s="1">
        <f t="shared" si="159"/>
        <v>0</v>
      </c>
      <c r="R82" s="1">
        <f t="shared" si="160"/>
        <v>0</v>
      </c>
      <c r="S82" s="2">
        <f t="shared" si="170"/>
        <v>133.5</v>
      </c>
      <c r="T82"/>
      <c r="U82" t="s">
        <v>20</v>
      </c>
      <c r="V82" s="4" t="str">
        <f t="shared" si="162"/>
        <v>INN</v>
      </c>
      <c r="W82" s="5" t="str">
        <f t="shared" si="163"/>
        <v>RAP</v>
      </c>
      <c r="X82" s="11">
        <f t="shared" si="164"/>
        <v>0</v>
      </c>
      <c r="Y82" s="11">
        <v>11.5</v>
      </c>
      <c r="Z82" s="11">
        <v>14.5</v>
      </c>
      <c r="AA82" s="11">
        <f t="shared" si="174"/>
        <v>2</v>
      </c>
      <c r="AB82" s="11">
        <v>11.5</v>
      </c>
      <c r="AC82" s="11">
        <f t="shared" si="143"/>
        <v>2</v>
      </c>
      <c r="AD82" s="11">
        <v>14</v>
      </c>
      <c r="AE82" s="7">
        <f>(27520+3505+515)*1.04</f>
        <v>32801.599999999999</v>
      </c>
      <c r="AF82" s="1">
        <f t="shared" si="165"/>
        <v>0</v>
      </c>
      <c r="AG82" s="1">
        <v>51</v>
      </c>
      <c r="AH82" s="1">
        <v>75.5</v>
      </c>
      <c r="AI82" s="1">
        <f t="shared" si="175"/>
        <v>0</v>
      </c>
      <c r="AJ82" s="1">
        <v>39</v>
      </c>
      <c r="AK82" s="1">
        <f t="shared" si="147"/>
        <v>0</v>
      </c>
      <c r="AL82" s="1">
        <v>16</v>
      </c>
      <c r="AM82" s="2">
        <f t="shared" si="171"/>
        <v>181.5</v>
      </c>
      <c r="AO82"/>
      <c r="AP82"/>
    </row>
    <row r="83" spans="1:42" s="15" customFormat="1" x14ac:dyDescent="0.25">
      <c r="A83" t="s">
        <v>21</v>
      </c>
      <c r="B83" s="18" t="s">
        <v>47</v>
      </c>
      <c r="C83" s="8" t="s">
        <v>39</v>
      </c>
      <c r="D83" s="11">
        <f t="shared" si="148"/>
        <v>0</v>
      </c>
      <c r="E83" s="11">
        <f t="shared" si="149"/>
        <v>11.5</v>
      </c>
      <c r="F83" s="11">
        <f t="shared" si="150"/>
        <v>14.5</v>
      </c>
      <c r="G83" s="11">
        <f t="shared" si="151"/>
        <v>2</v>
      </c>
      <c r="H83" s="11">
        <f t="shared" si="152"/>
        <v>5</v>
      </c>
      <c r="I83" s="11">
        <f t="shared" si="153"/>
        <v>2</v>
      </c>
      <c r="J83" s="11">
        <f t="shared" si="154"/>
        <v>2</v>
      </c>
      <c r="K83" s="7">
        <f t="shared" ref="K83:L83" si="177">AE65</f>
        <v>31150</v>
      </c>
      <c r="L83" s="1">
        <f t="shared" si="177"/>
        <v>0</v>
      </c>
      <c r="M83" s="1">
        <f t="shared" si="155"/>
        <v>51</v>
      </c>
      <c r="N83" s="1">
        <f t="shared" si="156"/>
        <v>75.5</v>
      </c>
      <c r="O83" s="1">
        <f t="shared" si="157"/>
        <v>0</v>
      </c>
      <c r="P83" s="1">
        <f t="shared" si="158"/>
        <v>7</v>
      </c>
      <c r="Q83" s="1">
        <f t="shared" si="159"/>
        <v>0</v>
      </c>
      <c r="R83" s="1">
        <f t="shared" si="160"/>
        <v>0</v>
      </c>
      <c r="S83" s="2">
        <f t="shared" si="170"/>
        <v>133.5</v>
      </c>
      <c r="T83"/>
      <c r="U83" t="s">
        <v>21</v>
      </c>
      <c r="V83" s="4" t="str">
        <f t="shared" si="162"/>
        <v>INN</v>
      </c>
      <c r="W83" s="5" t="str">
        <f t="shared" si="163"/>
        <v>RAP</v>
      </c>
      <c r="X83" s="11">
        <f t="shared" si="164"/>
        <v>0</v>
      </c>
      <c r="Y83" s="11">
        <v>11.5</v>
      </c>
      <c r="Z83" s="11">
        <v>14.5</v>
      </c>
      <c r="AA83" s="11">
        <f t="shared" si="174"/>
        <v>2</v>
      </c>
      <c r="AB83" s="11">
        <v>11.5</v>
      </c>
      <c r="AC83" s="11">
        <f t="shared" si="143"/>
        <v>2</v>
      </c>
      <c r="AD83" s="11">
        <v>14</v>
      </c>
      <c r="AE83" s="7">
        <f>AE82</f>
        <v>32801.599999999999</v>
      </c>
      <c r="AF83" s="1">
        <f t="shared" si="165"/>
        <v>0</v>
      </c>
      <c r="AG83" s="1">
        <v>51</v>
      </c>
      <c r="AH83" s="1">
        <v>75.5</v>
      </c>
      <c r="AI83" s="1">
        <f t="shared" si="175"/>
        <v>0</v>
      </c>
      <c r="AJ83" s="1">
        <v>39</v>
      </c>
      <c r="AK83" s="1">
        <f t="shared" si="147"/>
        <v>0</v>
      </c>
      <c r="AL83" s="1">
        <v>16</v>
      </c>
      <c r="AM83" s="2">
        <f t="shared" si="171"/>
        <v>181.5</v>
      </c>
      <c r="AO83"/>
      <c r="AP83"/>
    </row>
    <row r="84" spans="1:42" s="15" customFormat="1" x14ac:dyDescent="0.25">
      <c r="A84" t="s">
        <v>21</v>
      </c>
      <c r="B84" s="18" t="s">
        <v>47</v>
      </c>
      <c r="C84" s="8" t="s">
        <v>39</v>
      </c>
      <c r="D84" s="11">
        <f t="shared" si="148"/>
        <v>0</v>
      </c>
      <c r="E84" s="11">
        <f t="shared" si="149"/>
        <v>11.5</v>
      </c>
      <c r="F84" s="11">
        <f t="shared" si="150"/>
        <v>14.5</v>
      </c>
      <c r="G84" s="11">
        <f t="shared" si="151"/>
        <v>2</v>
      </c>
      <c r="H84" s="11">
        <f t="shared" si="152"/>
        <v>5</v>
      </c>
      <c r="I84" s="11">
        <f t="shared" si="153"/>
        <v>2</v>
      </c>
      <c r="J84" s="11">
        <f t="shared" si="154"/>
        <v>2</v>
      </c>
      <c r="K84" s="7">
        <f t="shared" ref="K84:L84" si="178">AE66</f>
        <v>31150</v>
      </c>
      <c r="L84" s="1">
        <f t="shared" si="178"/>
        <v>0</v>
      </c>
      <c r="M84" s="1">
        <f t="shared" si="155"/>
        <v>51</v>
      </c>
      <c r="N84" s="1">
        <f t="shared" si="156"/>
        <v>75.5</v>
      </c>
      <c r="O84" s="1">
        <f t="shared" si="157"/>
        <v>0</v>
      </c>
      <c r="P84" s="1">
        <f t="shared" si="158"/>
        <v>7</v>
      </c>
      <c r="Q84" s="1">
        <f t="shared" si="159"/>
        <v>0</v>
      </c>
      <c r="R84" s="1">
        <f t="shared" si="160"/>
        <v>0</v>
      </c>
      <c r="S84" s="2">
        <f t="shared" si="170"/>
        <v>133.5</v>
      </c>
      <c r="T84"/>
      <c r="U84" t="s">
        <v>21</v>
      </c>
      <c r="V84" s="4" t="str">
        <f t="shared" si="162"/>
        <v>INN</v>
      </c>
      <c r="W84" s="5" t="str">
        <f t="shared" si="163"/>
        <v>RAP</v>
      </c>
      <c r="X84" s="11">
        <f t="shared" si="164"/>
        <v>0</v>
      </c>
      <c r="Y84" s="11">
        <v>11.5</v>
      </c>
      <c r="Z84" s="11">
        <v>14.5</v>
      </c>
      <c r="AA84" s="11">
        <f t="shared" si="174"/>
        <v>2</v>
      </c>
      <c r="AB84" s="11">
        <v>11.5</v>
      </c>
      <c r="AC84" s="11">
        <f t="shared" si="143"/>
        <v>2</v>
      </c>
      <c r="AD84" s="11">
        <v>14</v>
      </c>
      <c r="AE84" s="7">
        <f>AE83</f>
        <v>32801.599999999999</v>
      </c>
      <c r="AF84" s="1">
        <f t="shared" si="165"/>
        <v>0</v>
      </c>
      <c r="AG84" s="1">
        <v>51</v>
      </c>
      <c r="AH84" s="1">
        <v>75.5</v>
      </c>
      <c r="AI84" s="1">
        <f t="shared" si="175"/>
        <v>0</v>
      </c>
      <c r="AJ84" s="1">
        <v>39</v>
      </c>
      <c r="AK84" s="1">
        <f t="shared" si="147"/>
        <v>0</v>
      </c>
      <c r="AL84" s="1">
        <v>16</v>
      </c>
      <c r="AM84" s="2">
        <f t="shared" si="171"/>
        <v>181.5</v>
      </c>
      <c r="AO84"/>
      <c r="AP84"/>
    </row>
    <row r="85" spans="1:42" s="15" customFormat="1" x14ac:dyDescent="0.25">
      <c r="A85" t="s">
        <v>23</v>
      </c>
      <c r="B85" s="18" t="s">
        <v>22</v>
      </c>
      <c r="C85" s="8" t="s">
        <v>39</v>
      </c>
      <c r="D85" s="11">
        <f t="shared" si="148"/>
        <v>0</v>
      </c>
      <c r="E85" s="11">
        <f t="shared" si="149"/>
        <v>5</v>
      </c>
      <c r="F85" s="11">
        <f t="shared" si="150"/>
        <v>12</v>
      </c>
      <c r="G85" s="11">
        <f t="shared" si="151"/>
        <v>15</v>
      </c>
      <c r="H85" s="11">
        <f t="shared" si="152"/>
        <v>5</v>
      </c>
      <c r="I85" s="11">
        <f t="shared" si="153"/>
        <v>5</v>
      </c>
      <c r="J85" s="11">
        <f t="shared" si="154"/>
        <v>2</v>
      </c>
      <c r="K85" s="7">
        <f t="shared" ref="K85:L85" si="179">AE67</f>
        <v>22800</v>
      </c>
      <c r="L85" s="1">
        <f t="shared" si="179"/>
        <v>0</v>
      </c>
      <c r="M85" s="1">
        <f t="shared" si="155"/>
        <v>10</v>
      </c>
      <c r="N85" s="1">
        <f t="shared" si="156"/>
        <v>48</v>
      </c>
      <c r="O85" s="1">
        <f t="shared" si="157"/>
        <v>55.5</v>
      </c>
      <c r="P85" s="1">
        <f t="shared" si="158"/>
        <v>7</v>
      </c>
      <c r="Q85" s="1">
        <f t="shared" si="159"/>
        <v>8</v>
      </c>
      <c r="R85" s="1">
        <f t="shared" si="160"/>
        <v>0</v>
      </c>
      <c r="S85" s="2">
        <f t="shared" si="170"/>
        <v>128.5</v>
      </c>
      <c r="T85"/>
      <c r="U85" t="s">
        <v>23</v>
      </c>
      <c r="V85" s="4" t="str">
        <f t="shared" si="162"/>
        <v>EXT</v>
      </c>
      <c r="W85" s="5" t="str">
        <f t="shared" si="163"/>
        <v>RAP</v>
      </c>
      <c r="X85" s="11">
        <f t="shared" si="164"/>
        <v>0</v>
      </c>
      <c r="Y85" s="11">
        <f t="shared" ref="Y85:Y90" si="180">E85</f>
        <v>5</v>
      </c>
      <c r="Z85" s="11">
        <f t="shared" ref="Z85:Z90" si="181">F85</f>
        <v>12</v>
      </c>
      <c r="AA85" s="11">
        <v>15</v>
      </c>
      <c r="AB85" s="11">
        <v>11.5</v>
      </c>
      <c r="AC85" s="11">
        <f t="shared" si="143"/>
        <v>5</v>
      </c>
      <c r="AD85" s="11">
        <v>19</v>
      </c>
      <c r="AE85" s="7">
        <f>(18090+4335+550+125+125)*1.06</f>
        <v>24618.5</v>
      </c>
      <c r="AF85" s="1">
        <f t="shared" si="165"/>
        <v>0</v>
      </c>
      <c r="AG85" s="1">
        <f t="shared" ref="AG85:AG90" si="182">M85</f>
        <v>10</v>
      </c>
      <c r="AH85" s="1">
        <f t="shared" ref="AH85:AH90" si="183">N85</f>
        <v>48</v>
      </c>
      <c r="AI85" s="1">
        <v>55.5</v>
      </c>
      <c r="AJ85" s="1">
        <v>39</v>
      </c>
      <c r="AK85" s="1">
        <f t="shared" si="147"/>
        <v>8</v>
      </c>
      <c r="AL85" s="1">
        <v>16</v>
      </c>
      <c r="AM85" s="2">
        <f t="shared" si="171"/>
        <v>176.5</v>
      </c>
      <c r="AO85"/>
      <c r="AP85"/>
    </row>
    <row r="86" spans="1:42" s="15" customFormat="1" x14ac:dyDescent="0.25">
      <c r="A86" t="s">
        <v>24</v>
      </c>
      <c r="B86" s="18" t="s">
        <v>22</v>
      </c>
      <c r="C86" s="8" t="s">
        <v>39</v>
      </c>
      <c r="D86" s="11">
        <f t="shared" si="148"/>
        <v>0</v>
      </c>
      <c r="E86" s="11">
        <f t="shared" si="149"/>
        <v>5</v>
      </c>
      <c r="F86" s="11">
        <f t="shared" si="150"/>
        <v>12</v>
      </c>
      <c r="G86" s="11">
        <f t="shared" si="151"/>
        <v>15</v>
      </c>
      <c r="H86" s="11">
        <f t="shared" si="152"/>
        <v>5</v>
      </c>
      <c r="I86" s="11">
        <f t="shared" si="153"/>
        <v>5</v>
      </c>
      <c r="J86" s="11">
        <f t="shared" si="154"/>
        <v>2</v>
      </c>
      <c r="K86" s="7">
        <f t="shared" ref="K86:L86" si="184">AE68</f>
        <v>22800</v>
      </c>
      <c r="L86" s="1">
        <f t="shared" si="184"/>
        <v>0</v>
      </c>
      <c r="M86" s="1">
        <f t="shared" si="155"/>
        <v>10</v>
      </c>
      <c r="N86" s="1">
        <f t="shared" si="156"/>
        <v>48</v>
      </c>
      <c r="O86" s="1">
        <f t="shared" si="157"/>
        <v>55.5</v>
      </c>
      <c r="P86" s="1">
        <f t="shared" si="158"/>
        <v>7</v>
      </c>
      <c r="Q86" s="1">
        <f t="shared" si="159"/>
        <v>8</v>
      </c>
      <c r="R86" s="1">
        <f t="shared" si="160"/>
        <v>0</v>
      </c>
      <c r="S86" s="2">
        <f>SUM(L86:R86)</f>
        <v>128.5</v>
      </c>
      <c r="T86"/>
      <c r="U86" t="s">
        <v>24</v>
      </c>
      <c r="V86" s="4" t="str">
        <f t="shared" si="162"/>
        <v>EXT</v>
      </c>
      <c r="W86" s="5" t="str">
        <f t="shared" si="163"/>
        <v>RAP</v>
      </c>
      <c r="X86" s="11">
        <f t="shared" si="164"/>
        <v>0</v>
      </c>
      <c r="Y86" s="11">
        <f t="shared" si="180"/>
        <v>5</v>
      </c>
      <c r="Z86" s="11">
        <f t="shared" si="181"/>
        <v>12</v>
      </c>
      <c r="AA86" s="11">
        <v>15</v>
      </c>
      <c r="AB86" s="11">
        <v>11.5</v>
      </c>
      <c r="AC86" s="11">
        <f t="shared" si="143"/>
        <v>5</v>
      </c>
      <c r="AD86" s="11">
        <v>19</v>
      </c>
      <c r="AE86" s="7">
        <f>AE85</f>
        <v>24618.5</v>
      </c>
      <c r="AF86" s="1">
        <f t="shared" si="165"/>
        <v>0</v>
      </c>
      <c r="AG86" s="1">
        <f t="shared" si="182"/>
        <v>10</v>
      </c>
      <c r="AH86" s="1">
        <f t="shared" si="183"/>
        <v>48</v>
      </c>
      <c r="AI86" s="1">
        <v>55.5</v>
      </c>
      <c r="AJ86" s="1">
        <v>39</v>
      </c>
      <c r="AK86" s="1">
        <f t="shared" si="147"/>
        <v>8</v>
      </c>
      <c r="AL86" s="1">
        <v>16</v>
      </c>
      <c r="AM86" s="2">
        <f>SUM(AF86:AL86)</f>
        <v>176.5</v>
      </c>
      <c r="AO86"/>
      <c r="AP86"/>
    </row>
    <row r="87" spans="1:42" s="15" customFormat="1" x14ac:dyDescent="0.25">
      <c r="A87" t="s">
        <v>26</v>
      </c>
      <c r="B87" s="18" t="s">
        <v>22</v>
      </c>
      <c r="C87" s="8" t="s">
        <v>39</v>
      </c>
      <c r="D87" s="11">
        <f t="shared" si="148"/>
        <v>0</v>
      </c>
      <c r="E87" s="11">
        <f t="shared" si="149"/>
        <v>5</v>
      </c>
      <c r="F87" s="11">
        <f t="shared" si="150"/>
        <v>12</v>
      </c>
      <c r="G87" s="11">
        <f t="shared" si="151"/>
        <v>15</v>
      </c>
      <c r="H87" s="11">
        <f t="shared" si="152"/>
        <v>5</v>
      </c>
      <c r="I87" s="11">
        <f t="shared" si="153"/>
        <v>5</v>
      </c>
      <c r="J87" s="11">
        <f t="shared" si="154"/>
        <v>2</v>
      </c>
      <c r="K87" s="7">
        <f t="shared" ref="K87:L87" si="185">AE69</f>
        <v>22800</v>
      </c>
      <c r="L87" s="1">
        <f t="shared" si="185"/>
        <v>0</v>
      </c>
      <c r="M87" s="1">
        <f t="shared" si="155"/>
        <v>10</v>
      </c>
      <c r="N87" s="1">
        <f t="shared" si="156"/>
        <v>48</v>
      </c>
      <c r="O87" s="1">
        <f t="shared" si="157"/>
        <v>55.5</v>
      </c>
      <c r="P87" s="1">
        <f t="shared" si="158"/>
        <v>7</v>
      </c>
      <c r="Q87" s="1">
        <f t="shared" si="159"/>
        <v>8</v>
      </c>
      <c r="R87" s="1">
        <f t="shared" si="160"/>
        <v>0</v>
      </c>
      <c r="S87" s="2">
        <f>SUM(L87:R87)</f>
        <v>128.5</v>
      </c>
      <c r="T87"/>
      <c r="U87" t="s">
        <v>26</v>
      </c>
      <c r="V87" s="4" t="str">
        <f t="shared" si="162"/>
        <v>EXT</v>
      </c>
      <c r="W87" s="5" t="str">
        <f t="shared" si="163"/>
        <v>RAP</v>
      </c>
      <c r="X87" s="11">
        <f t="shared" si="164"/>
        <v>0</v>
      </c>
      <c r="Y87" s="11">
        <f t="shared" si="180"/>
        <v>5</v>
      </c>
      <c r="Z87" s="11">
        <f t="shared" si="181"/>
        <v>12</v>
      </c>
      <c r="AA87" s="11">
        <v>15</v>
      </c>
      <c r="AB87" s="11">
        <v>11.5</v>
      </c>
      <c r="AC87" s="11">
        <f t="shared" si="143"/>
        <v>5</v>
      </c>
      <c r="AD87" s="11">
        <v>19</v>
      </c>
      <c r="AE87" s="7">
        <f>AE86</f>
        <v>24618.5</v>
      </c>
      <c r="AF87" s="1">
        <f t="shared" si="165"/>
        <v>0</v>
      </c>
      <c r="AG87" s="1">
        <f t="shared" si="182"/>
        <v>10</v>
      </c>
      <c r="AH87" s="1">
        <f t="shared" si="183"/>
        <v>48</v>
      </c>
      <c r="AI87" s="1">
        <v>55.5</v>
      </c>
      <c r="AJ87" s="1">
        <v>39</v>
      </c>
      <c r="AK87" s="1">
        <f t="shared" si="147"/>
        <v>8</v>
      </c>
      <c r="AL87" s="1">
        <v>16</v>
      </c>
      <c r="AM87" s="2">
        <f>SUM(AF87:AL87)</f>
        <v>176.5</v>
      </c>
      <c r="AO87"/>
      <c r="AP87"/>
    </row>
    <row r="88" spans="1:42" s="15" customFormat="1" x14ac:dyDescent="0.25">
      <c r="A88" t="s">
        <v>27</v>
      </c>
      <c r="B88" s="18" t="s">
        <v>25</v>
      </c>
      <c r="C88" s="8" t="s">
        <v>39</v>
      </c>
      <c r="D88" s="11">
        <f t="shared" si="148"/>
        <v>0</v>
      </c>
      <c r="E88" s="11">
        <f t="shared" si="149"/>
        <v>2</v>
      </c>
      <c r="F88" s="11">
        <v>12</v>
      </c>
      <c r="G88" s="11">
        <v>7</v>
      </c>
      <c r="H88" s="11">
        <v>12</v>
      </c>
      <c r="I88" s="11">
        <v>12</v>
      </c>
      <c r="J88" s="11">
        <f t="shared" si="154"/>
        <v>2</v>
      </c>
      <c r="K88" s="7">
        <f>8670+185+515+3955</f>
        <v>13325</v>
      </c>
      <c r="L88" s="1">
        <f t="shared" ref="L88" si="186">AF70</f>
        <v>0</v>
      </c>
      <c r="M88" s="1">
        <f t="shared" si="155"/>
        <v>0</v>
      </c>
      <c r="N88" s="1">
        <v>48</v>
      </c>
      <c r="O88" s="1">
        <v>10.5</v>
      </c>
      <c r="P88" s="1">
        <v>43</v>
      </c>
      <c r="Q88" s="1">
        <v>49</v>
      </c>
      <c r="R88" s="1">
        <f t="shared" si="160"/>
        <v>0</v>
      </c>
      <c r="S88" s="2">
        <f t="shared" ref="S88:S90" si="187">SUM(L88:R88)</f>
        <v>150.5</v>
      </c>
      <c r="T88"/>
      <c r="U88" t="s">
        <v>27</v>
      </c>
      <c r="V88" s="4" t="str">
        <f t="shared" si="162"/>
        <v>DAV</v>
      </c>
      <c r="W88" s="5" t="str">
        <f t="shared" si="163"/>
        <v>RAP</v>
      </c>
      <c r="X88" s="11">
        <f t="shared" si="164"/>
        <v>0</v>
      </c>
      <c r="Y88" s="11">
        <f t="shared" si="180"/>
        <v>2</v>
      </c>
      <c r="Z88" s="11">
        <f t="shared" si="181"/>
        <v>12</v>
      </c>
      <c r="AA88" s="11">
        <f t="shared" ref="AA88:AA90" si="188">G88</f>
        <v>7</v>
      </c>
      <c r="AB88" s="11">
        <v>15.2</v>
      </c>
      <c r="AC88" s="11">
        <f t="shared" si="143"/>
        <v>12</v>
      </c>
      <c r="AD88" s="11">
        <v>14</v>
      </c>
      <c r="AE88" s="7">
        <f>(21250+4335+3955+185)*1.04</f>
        <v>30914</v>
      </c>
      <c r="AF88" s="1">
        <f t="shared" si="165"/>
        <v>0</v>
      </c>
      <c r="AG88" s="1">
        <f t="shared" si="182"/>
        <v>0</v>
      </c>
      <c r="AH88" s="1">
        <f t="shared" si="183"/>
        <v>48</v>
      </c>
      <c r="AI88" s="1">
        <f t="shared" ref="AI88:AI90" si="189">O88</f>
        <v>10.5</v>
      </c>
      <c r="AJ88" s="1">
        <f>43+32</f>
        <v>75</v>
      </c>
      <c r="AK88" s="1">
        <f t="shared" si="147"/>
        <v>49</v>
      </c>
      <c r="AL88" s="1">
        <v>16</v>
      </c>
      <c r="AM88" s="2">
        <f t="shared" ref="AM88:AM90" si="190">SUM(AF88:AL88)</f>
        <v>198.5</v>
      </c>
      <c r="AO88"/>
      <c r="AP88"/>
    </row>
    <row r="89" spans="1:42" s="15" customFormat="1" x14ac:dyDescent="0.25">
      <c r="A89" t="s">
        <v>28</v>
      </c>
      <c r="B89" s="18" t="s">
        <v>25</v>
      </c>
      <c r="C89" s="8" t="s">
        <v>39</v>
      </c>
      <c r="D89" s="11">
        <f t="shared" si="148"/>
        <v>0</v>
      </c>
      <c r="E89" s="11">
        <f t="shared" si="149"/>
        <v>2</v>
      </c>
      <c r="F89" s="11">
        <v>12</v>
      </c>
      <c r="G89" s="11">
        <v>7</v>
      </c>
      <c r="H89" s="11">
        <v>12</v>
      </c>
      <c r="I89" s="11">
        <v>12</v>
      </c>
      <c r="J89" s="11">
        <f t="shared" si="154"/>
        <v>2</v>
      </c>
      <c r="K89" s="7">
        <f>K88</f>
        <v>13325</v>
      </c>
      <c r="L89" s="1">
        <f t="shared" ref="L89" si="191">AF71</f>
        <v>0</v>
      </c>
      <c r="M89" s="1">
        <f t="shared" si="155"/>
        <v>0</v>
      </c>
      <c r="N89" s="1">
        <v>48</v>
      </c>
      <c r="O89" s="1">
        <v>10.5</v>
      </c>
      <c r="P89" s="1">
        <v>43</v>
      </c>
      <c r="Q89" s="1">
        <v>49</v>
      </c>
      <c r="R89" s="1">
        <f t="shared" si="160"/>
        <v>0</v>
      </c>
      <c r="S89" s="2">
        <f t="shared" si="187"/>
        <v>150.5</v>
      </c>
      <c r="T89"/>
      <c r="U89" t="s">
        <v>28</v>
      </c>
      <c r="V89" s="4" t="str">
        <f t="shared" si="162"/>
        <v>DAV</v>
      </c>
      <c r="W89" s="5" t="str">
        <f t="shared" si="163"/>
        <v>RAP</v>
      </c>
      <c r="X89" s="11">
        <f t="shared" si="164"/>
        <v>0</v>
      </c>
      <c r="Y89" s="11">
        <f t="shared" si="180"/>
        <v>2</v>
      </c>
      <c r="Z89" s="11">
        <f t="shared" si="181"/>
        <v>12</v>
      </c>
      <c r="AA89" s="11">
        <f t="shared" si="188"/>
        <v>7</v>
      </c>
      <c r="AB89" s="11">
        <v>15.2</v>
      </c>
      <c r="AC89" s="11">
        <f t="shared" si="143"/>
        <v>12</v>
      </c>
      <c r="AD89" s="11">
        <v>14</v>
      </c>
      <c r="AE89" s="7">
        <f t="shared" ref="AE89:AE90" si="192">(21250+4335+3955+185)*1.04</f>
        <v>30914</v>
      </c>
      <c r="AF89" s="1">
        <f t="shared" si="165"/>
        <v>0</v>
      </c>
      <c r="AG89" s="1">
        <f t="shared" si="182"/>
        <v>0</v>
      </c>
      <c r="AH89" s="1">
        <f t="shared" si="183"/>
        <v>48</v>
      </c>
      <c r="AI89" s="1">
        <f t="shared" si="189"/>
        <v>10.5</v>
      </c>
      <c r="AJ89" s="1">
        <v>75</v>
      </c>
      <c r="AK89" s="1">
        <f t="shared" si="147"/>
        <v>49</v>
      </c>
      <c r="AL89" s="1">
        <v>16</v>
      </c>
      <c r="AM89" s="2">
        <f t="shared" si="190"/>
        <v>198.5</v>
      </c>
      <c r="AO89"/>
      <c r="AP89"/>
    </row>
    <row r="90" spans="1:42" x14ac:dyDescent="0.25">
      <c r="A90" t="s">
        <v>38</v>
      </c>
      <c r="B90" s="18" t="s">
        <v>25</v>
      </c>
      <c r="C90" s="8" t="s">
        <v>39</v>
      </c>
      <c r="D90" s="11">
        <f t="shared" si="148"/>
        <v>0</v>
      </c>
      <c r="E90" s="11">
        <f t="shared" si="149"/>
        <v>2</v>
      </c>
      <c r="F90" s="11">
        <v>12</v>
      </c>
      <c r="G90" s="11">
        <v>7</v>
      </c>
      <c r="H90" s="11">
        <v>12</v>
      </c>
      <c r="I90" s="11">
        <v>12</v>
      </c>
      <c r="J90" s="11">
        <f t="shared" si="154"/>
        <v>2</v>
      </c>
      <c r="K90" s="7">
        <f>K89</f>
        <v>13325</v>
      </c>
      <c r="L90" s="1">
        <f t="shared" ref="L90" si="193">AF72</f>
        <v>0</v>
      </c>
      <c r="M90" s="1">
        <f t="shared" si="155"/>
        <v>0</v>
      </c>
      <c r="N90" s="1">
        <v>48</v>
      </c>
      <c r="O90" s="1">
        <v>10.5</v>
      </c>
      <c r="P90" s="1">
        <v>43</v>
      </c>
      <c r="Q90" s="1">
        <v>49</v>
      </c>
      <c r="R90" s="1">
        <f t="shared" si="160"/>
        <v>0</v>
      </c>
      <c r="S90" s="2">
        <f t="shared" si="187"/>
        <v>150.5</v>
      </c>
      <c r="U90" t="s">
        <v>38</v>
      </c>
      <c r="V90" s="4" t="str">
        <f t="shared" si="162"/>
        <v>DAV</v>
      </c>
      <c r="W90" s="5" t="str">
        <f t="shared" si="163"/>
        <v>RAP</v>
      </c>
      <c r="X90" s="11">
        <f t="shared" si="164"/>
        <v>0</v>
      </c>
      <c r="Y90" s="11">
        <f t="shared" si="180"/>
        <v>2</v>
      </c>
      <c r="Z90" s="11">
        <f t="shared" si="181"/>
        <v>12</v>
      </c>
      <c r="AA90" s="11">
        <f t="shared" si="188"/>
        <v>7</v>
      </c>
      <c r="AB90" s="11">
        <v>15.2</v>
      </c>
      <c r="AC90" s="11">
        <f t="shared" si="143"/>
        <v>12</v>
      </c>
      <c r="AD90" s="11">
        <v>14</v>
      </c>
      <c r="AE90" s="7">
        <f t="shared" si="192"/>
        <v>30914</v>
      </c>
      <c r="AF90" s="1">
        <f t="shared" si="165"/>
        <v>0</v>
      </c>
      <c r="AG90" s="1">
        <f t="shared" si="182"/>
        <v>0</v>
      </c>
      <c r="AH90" s="1">
        <f t="shared" si="183"/>
        <v>48</v>
      </c>
      <c r="AI90" s="1">
        <f t="shared" si="189"/>
        <v>10.5</v>
      </c>
      <c r="AJ90" s="1">
        <v>75</v>
      </c>
      <c r="AK90" s="1">
        <f t="shared" si="147"/>
        <v>49</v>
      </c>
      <c r="AL90" s="1">
        <v>16</v>
      </c>
      <c r="AM90" s="2">
        <f t="shared" si="190"/>
        <v>198.5</v>
      </c>
    </row>
  </sheetData>
  <mergeCells count="5">
    <mergeCell ref="V1:AD1"/>
    <mergeCell ref="A20:C20"/>
    <mergeCell ref="A38:C38"/>
    <mergeCell ref="A56:C56"/>
    <mergeCell ref="A74:C74"/>
  </mergeCells>
  <conditionalFormatting sqref="D3:J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D21:J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D39:J54">
    <cfRule type="colorScale" priority="20">
      <colorScale>
        <cfvo type="min"/>
        <cfvo type="max"/>
        <color rgb="FFFFEF9C"/>
        <color rgb="FF63BE7B"/>
      </colorScale>
    </cfRule>
  </conditionalFormatting>
  <conditionalFormatting sqref="D57:J72">
    <cfRule type="colorScale" priority="14">
      <colorScale>
        <cfvo type="min"/>
        <cfvo type="max"/>
        <color rgb="FFFFEF9C"/>
        <color rgb="FF63BE7B"/>
      </colorScale>
    </cfRule>
  </conditionalFormatting>
  <conditionalFormatting sqref="D75:J90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22">
      <colorScale>
        <cfvo type="min"/>
        <cfvo type="max"/>
        <color rgb="FFFCFCFF"/>
        <color rgb="FFF8696B"/>
      </colorScale>
    </cfRule>
  </conditionalFormatting>
  <conditionalFormatting sqref="K21:K3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{2718ADA3-DDE9-4715-AA1D-1AD65F829DE3}</x14:id>
        </ext>
      </extLst>
    </cfRule>
  </conditionalFormatting>
  <conditionalFormatting sqref="K39:K5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{641CBFDF-C117-4DBD-B805-9F683AA778DB}</x14:id>
        </ext>
      </extLst>
    </cfRule>
  </conditionalFormatting>
  <conditionalFormatting sqref="K57:K7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{63474F57-73C4-471A-A0D9-20FEA3520636}</x14:id>
        </ext>
      </extLst>
    </cfRule>
  </conditionalFormatting>
  <conditionalFormatting sqref="K75:K9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{71E58B86-AC6D-4E10-BB4D-5EEF4E4FA007}</x14:id>
        </ext>
      </extLst>
    </cfRule>
  </conditionalFormatting>
  <conditionalFormatting sqref="L3:R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L21:R36">
    <cfRule type="colorScale" priority="45">
      <colorScale>
        <cfvo type="min"/>
        <cfvo type="max"/>
        <color rgb="FFFCFCFF"/>
        <color rgb="FF63BE7B"/>
      </colorScale>
    </cfRule>
  </conditionalFormatting>
  <conditionalFormatting sqref="L39:R54">
    <cfRule type="colorScale" priority="18">
      <colorScale>
        <cfvo type="min"/>
        <cfvo type="max"/>
        <color rgb="FFFCFCFF"/>
        <color rgb="FF63BE7B"/>
      </colorScale>
    </cfRule>
  </conditionalFormatting>
  <conditionalFormatting sqref="L57:R66 L70:R72 L67:L69 R67:R69">
    <cfRule type="colorScale" priority="12">
      <colorScale>
        <cfvo type="min"/>
        <cfvo type="max"/>
        <color rgb="FFFCFCFF"/>
        <color rgb="FF63BE7B"/>
      </colorScale>
    </cfRule>
  </conditionalFormatting>
  <conditionalFormatting sqref="L75:R90">
    <cfRule type="colorScale" priority="5">
      <colorScale>
        <cfvo type="min"/>
        <cfvo type="max"/>
        <color rgb="FFFCFCFF"/>
        <color rgb="FF63BE7B"/>
      </colorScale>
    </cfRule>
  </conditionalFormatting>
  <conditionalFormatting sqref="M67:Q69">
    <cfRule type="colorScale" priority="8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44">
      <colorScale>
        <cfvo type="min"/>
        <cfvo type="max"/>
        <color rgb="FFFFEF9C"/>
        <color rgb="FF63BE7B"/>
      </colorScale>
    </cfRule>
  </conditionalFormatting>
  <conditionalFormatting sqref="X39:AD54">
    <cfRule type="colorScale" priority="17">
      <colorScale>
        <cfvo type="min"/>
        <cfvo type="max"/>
        <color rgb="FFFFEF9C"/>
        <color rgb="FF63BE7B"/>
      </colorScale>
    </cfRule>
  </conditionalFormatting>
  <conditionalFormatting sqref="X57:A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X75:A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{16E32AC9-BE77-4C44-AB9F-A6CCD9A95B8B}</x14:id>
        </ext>
      </extLst>
    </cfRule>
  </conditionalFormatting>
  <conditionalFormatting sqref="AE39:AE5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{B9F475DE-6178-46DF-92C7-DD64AF263107}</x14:id>
        </ext>
      </extLst>
    </cfRule>
  </conditionalFormatting>
  <conditionalFormatting sqref="AE57:AE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{4E75DE12-3602-4E0C-B3A9-AD386D49769A}</x14:id>
        </ext>
      </extLst>
    </cfRule>
  </conditionalFormatting>
  <conditionalFormatting sqref="AE75:AE9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{1009E13A-2352-4D23-AE68-35F8D55A5FF5}</x14:id>
        </ext>
      </extLst>
    </cfRule>
  </conditionalFormatting>
  <conditionalFormatting sqref="AF21:AL36">
    <cfRule type="colorScale" priority="42">
      <colorScale>
        <cfvo type="min"/>
        <cfvo type="max"/>
        <color rgb="FFFCFCFF"/>
        <color rgb="FF63BE7B"/>
      </colorScale>
    </cfRule>
  </conditionalFormatting>
  <conditionalFormatting sqref="AF39:AL54">
    <cfRule type="colorScale" priority="15">
      <colorScale>
        <cfvo type="min"/>
        <cfvo type="max"/>
        <color rgb="FFFCFCFF"/>
        <color rgb="FF63BE7B"/>
      </colorScale>
    </cfRule>
  </conditionalFormatting>
  <conditionalFormatting sqref="AF57:AL72">
    <cfRule type="colorScale" priority="9">
      <colorScale>
        <cfvo type="min"/>
        <cfvo type="max"/>
        <color rgb="FFFCFCFF"/>
        <color rgb="FF63BE7B"/>
      </colorScale>
    </cfRule>
  </conditionalFormatting>
  <conditionalFormatting sqref="AF75:AL9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8ADA3-DDE9-4715-AA1D-1AD65F829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641CBFDF-C117-4DBD-B805-9F683AA77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63474F57-73C4-471A-A0D9-20FEA3520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71E58B86-AC6D-4E10-BB4D-5EEF4E4FA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16E32AC9-BE77-4C44-AB9F-A6CCD9A95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B9F475DE-6178-46DF-92C7-DD64AF263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4E75DE12-3602-4E0C-B3A9-AD386D497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1009E13A-2352-4D23-AE68-35F8D55A5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C4-35AF-4E7F-926F-93AC33EDC6CA}">
  <sheetPr>
    <tabColor theme="9" tint="-0.249977111117893"/>
  </sheetPr>
  <dimension ref="A1:BA61"/>
  <sheetViews>
    <sheetView zoomScale="110" zoomScaleNormal="110" workbookViewId="0">
      <selection activeCell="AA53" sqref="AA53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5.42578125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53" x14ac:dyDescent="0.25">
      <c r="D1" s="1"/>
      <c r="E1" s="1"/>
      <c r="F1" s="1"/>
      <c r="G1" s="1"/>
      <c r="H1" s="1"/>
      <c r="I1" s="1"/>
      <c r="J1" s="1"/>
      <c r="K1" s="12">
        <f>SUM(K3:K15)</f>
        <v>424296.5</v>
      </c>
      <c r="L1" s="1"/>
      <c r="M1" s="1"/>
      <c r="N1" s="1"/>
      <c r="O1" s="1"/>
      <c r="P1" s="1"/>
      <c r="Q1" s="1"/>
      <c r="R1" s="1"/>
      <c r="S1" s="1"/>
      <c r="V1" s="23" t="s">
        <v>56</v>
      </c>
      <c r="W1" s="23"/>
      <c r="X1" s="23"/>
      <c r="Y1" s="23"/>
      <c r="Z1" s="23"/>
      <c r="AA1" s="23"/>
      <c r="AB1" s="23"/>
      <c r="AC1" s="23"/>
      <c r="AD1" s="23"/>
    </row>
    <row r="2" spans="1:53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53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J3" s="1"/>
      <c r="AK3" s="1"/>
      <c r="AL3" s="1"/>
      <c r="AX3" s="1"/>
      <c r="AY3" s="1" t="s">
        <v>61</v>
      </c>
      <c r="AZ3" s="1"/>
      <c r="BA3" s="1"/>
    </row>
    <row r="4" spans="1:53" x14ac:dyDescent="0.25">
      <c r="A4" t="s">
        <v>14</v>
      </c>
      <c r="B4" s="18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0">
        <f t="shared" ref="S4:S14" si="0">SUM(L4:R4)</f>
        <v>203.5</v>
      </c>
      <c r="T4" s="17">
        <f t="shared" ref="T4:T15" si="1">S4/16</f>
        <v>12.71875</v>
      </c>
      <c r="V4" t="s">
        <v>40</v>
      </c>
      <c r="X4" t="s">
        <v>85</v>
      </c>
      <c r="AE4" s="1"/>
      <c r="AF4" s="1"/>
      <c r="AG4" s="1"/>
      <c r="AI4" t="s">
        <v>86</v>
      </c>
      <c r="AK4" s="1"/>
      <c r="AL4" s="1"/>
      <c r="AM4" s="1"/>
      <c r="BA4" s="1"/>
    </row>
    <row r="5" spans="1:53" x14ac:dyDescent="0.25">
      <c r="A5" t="s">
        <v>15</v>
      </c>
      <c r="B5" s="18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15.5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0">
        <f t="shared" si="0"/>
        <v>203.5</v>
      </c>
      <c r="T5" s="17">
        <f t="shared" si="1"/>
        <v>12.71875</v>
      </c>
      <c r="V5" t="s">
        <v>48</v>
      </c>
      <c r="X5" t="s">
        <v>87</v>
      </c>
      <c r="AE5" s="1"/>
      <c r="AF5" s="1"/>
      <c r="AG5" s="1"/>
      <c r="AJ5" s="27"/>
      <c r="AK5" s="27"/>
      <c r="AL5" s="27"/>
      <c r="AM5" s="27"/>
      <c r="AN5" s="27"/>
      <c r="BA5" s="1"/>
    </row>
    <row r="6" spans="1:53" x14ac:dyDescent="0.25">
      <c r="A6" t="s">
        <v>16</v>
      </c>
      <c r="B6" s="18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0">
        <f t="shared" si="0"/>
        <v>203.5</v>
      </c>
      <c r="T6" s="17">
        <f t="shared" si="1"/>
        <v>12.71875</v>
      </c>
      <c r="V6" t="s">
        <v>49</v>
      </c>
      <c r="X6" t="s">
        <v>88</v>
      </c>
      <c r="AE6" s="1"/>
      <c r="AF6" s="1"/>
      <c r="AG6" s="1"/>
      <c r="AJ6" s="1"/>
      <c r="AK6" s="1"/>
      <c r="AL6" s="1"/>
      <c r="BA6" s="1"/>
    </row>
    <row r="7" spans="1:53" x14ac:dyDescent="0.25">
      <c r="A7" t="s">
        <v>17</v>
      </c>
      <c r="B7" s="18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0">
        <f t="shared" si="0"/>
        <v>202</v>
      </c>
      <c r="T7" s="17">
        <f t="shared" si="1"/>
        <v>12.625</v>
      </c>
      <c r="V7" t="s">
        <v>50</v>
      </c>
      <c r="X7" t="s">
        <v>89</v>
      </c>
      <c r="AE7" s="1"/>
      <c r="AF7" s="1"/>
      <c r="AG7" s="1"/>
      <c r="AJ7" s="27"/>
      <c r="AK7" s="27"/>
      <c r="AL7" s="27"/>
      <c r="AM7" s="27"/>
      <c r="AN7" s="27"/>
      <c r="BA7" s="1"/>
    </row>
    <row r="8" spans="1:53" x14ac:dyDescent="0.25">
      <c r="A8" t="s">
        <v>18</v>
      </c>
      <c r="B8" s="18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0">
        <f t="shared" si="0"/>
        <v>202</v>
      </c>
      <c r="T8" s="17">
        <f t="shared" si="1"/>
        <v>12.625</v>
      </c>
      <c r="V8" t="s">
        <v>51</v>
      </c>
      <c r="X8" t="s">
        <v>90</v>
      </c>
      <c r="AE8" s="1"/>
      <c r="AF8" s="1"/>
      <c r="AG8" s="1"/>
      <c r="AJ8" s="1"/>
      <c r="AK8" s="1"/>
      <c r="AL8" s="1"/>
      <c r="BA8" s="1"/>
    </row>
    <row r="9" spans="1:53" x14ac:dyDescent="0.25">
      <c r="A9" t="s">
        <v>19</v>
      </c>
      <c r="B9" s="18" t="s">
        <v>47</v>
      </c>
      <c r="C9" s="8" t="s">
        <v>39</v>
      </c>
      <c r="D9" s="10">
        <v>0</v>
      </c>
      <c r="E9" s="9">
        <v>11</v>
      </c>
      <c r="F9" s="10">
        <v>15</v>
      </c>
      <c r="G9" s="9">
        <v>2</v>
      </c>
      <c r="H9" s="10">
        <v>11</v>
      </c>
      <c r="I9" s="9">
        <v>7</v>
      </c>
      <c r="J9" s="10">
        <v>14</v>
      </c>
      <c r="K9" s="7">
        <f>(32580+2045+305+245)*1.04</f>
        <v>36582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0">
        <f t="shared" si="0"/>
        <v>195</v>
      </c>
      <c r="T9" s="17">
        <f t="shared" si="1"/>
        <v>12.1875</v>
      </c>
      <c r="V9" t="s">
        <v>52</v>
      </c>
      <c r="X9" t="s">
        <v>91</v>
      </c>
      <c r="AE9" s="1"/>
      <c r="AF9" s="1"/>
      <c r="AG9" s="1"/>
      <c r="AJ9" s="1"/>
      <c r="AK9" s="1"/>
      <c r="AL9" s="1"/>
      <c r="BA9" s="1"/>
    </row>
    <row r="10" spans="1:53" x14ac:dyDescent="0.25">
      <c r="A10" t="s">
        <v>20</v>
      </c>
      <c r="B10" s="18" t="s">
        <v>47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0">
        <f t="shared" si="0"/>
        <v>195</v>
      </c>
      <c r="T10" s="17">
        <f t="shared" si="1"/>
        <v>12.1875</v>
      </c>
      <c r="V10" t="s">
        <v>53</v>
      </c>
      <c r="AE10" s="1"/>
      <c r="AF10" s="1"/>
      <c r="AG10" s="1"/>
      <c r="AJ10" s="1"/>
      <c r="AK10" s="1"/>
      <c r="AL10" s="1"/>
      <c r="BA10" s="1"/>
    </row>
    <row r="11" spans="1:53" x14ac:dyDescent="0.25">
      <c r="A11" t="s">
        <v>21</v>
      </c>
      <c r="B11" s="18" t="s">
        <v>47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0">
        <f t="shared" si="0"/>
        <v>195</v>
      </c>
      <c r="T11" s="17">
        <f t="shared" si="1"/>
        <v>12.1875</v>
      </c>
      <c r="V11" t="s">
        <v>54</v>
      </c>
      <c r="AE11" s="1"/>
      <c r="AF11" s="1"/>
      <c r="AG11" s="1"/>
      <c r="BA11" s="1"/>
    </row>
    <row r="12" spans="1:53" x14ac:dyDescent="0.25">
      <c r="A12" t="s">
        <v>84</v>
      </c>
      <c r="B12" s="18" t="s">
        <v>22</v>
      </c>
      <c r="C12" s="8" t="s">
        <v>39</v>
      </c>
      <c r="D12" s="10">
        <v>0</v>
      </c>
      <c r="E12" s="9">
        <v>7</v>
      </c>
      <c r="F12" s="10">
        <v>14</v>
      </c>
      <c r="G12" s="9">
        <v>15.5</v>
      </c>
      <c r="H12" s="10">
        <v>10</v>
      </c>
      <c r="I12" s="9">
        <v>7</v>
      </c>
      <c r="J12" s="10">
        <v>14</v>
      </c>
      <c r="K12" s="7">
        <f>(22065+225+4335+305+245)*1.04</f>
        <v>28262</v>
      </c>
      <c r="L12" s="1">
        <v>0</v>
      </c>
      <c r="M12" s="1">
        <v>18</v>
      </c>
      <c r="N12" s="1">
        <v>68</v>
      </c>
      <c r="O12" s="1">
        <v>60.5</v>
      </c>
      <c r="P12" s="1">
        <v>29</v>
      </c>
      <c r="Q12" s="1">
        <v>16</v>
      </c>
      <c r="R12" s="1">
        <v>16</v>
      </c>
      <c r="S12" s="20">
        <f t="shared" si="0"/>
        <v>207.5</v>
      </c>
      <c r="T12" s="17">
        <f t="shared" si="1"/>
        <v>12.96875</v>
      </c>
      <c r="V12" t="s">
        <v>55</v>
      </c>
      <c r="W12" t="s">
        <v>45</v>
      </c>
    </row>
    <row r="13" spans="1:53" x14ac:dyDescent="0.25">
      <c r="A13" t="s">
        <v>23</v>
      </c>
      <c r="B13" s="18" t="s">
        <v>22</v>
      </c>
      <c r="C13" s="8" t="s">
        <v>39</v>
      </c>
      <c r="D13" s="10">
        <v>0</v>
      </c>
      <c r="E13" s="9">
        <v>7</v>
      </c>
      <c r="F13" s="10">
        <v>14</v>
      </c>
      <c r="G13" s="9">
        <v>15.5</v>
      </c>
      <c r="H13" s="10">
        <v>10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68</v>
      </c>
      <c r="O13" s="1">
        <v>60.5</v>
      </c>
      <c r="P13" s="1">
        <v>29</v>
      </c>
      <c r="Q13" s="1">
        <v>16</v>
      </c>
      <c r="R13" s="1">
        <v>16</v>
      </c>
      <c r="S13" s="20">
        <f t="shared" ref="S13" si="2">SUM(L13:R13)</f>
        <v>207.5</v>
      </c>
      <c r="T13" s="17">
        <f t="shared" si="1"/>
        <v>12.96875</v>
      </c>
    </row>
    <row r="14" spans="1:53" x14ac:dyDescent="0.25">
      <c r="A14" t="s">
        <v>24</v>
      </c>
      <c r="B14" s="18" t="s">
        <v>25</v>
      </c>
      <c r="C14" s="8" t="s">
        <v>39</v>
      </c>
      <c r="D14" s="11">
        <v>0</v>
      </c>
      <c r="E14" s="6">
        <v>2</v>
      </c>
      <c r="F14" s="11">
        <v>12</v>
      </c>
      <c r="G14" s="6">
        <v>7</v>
      </c>
      <c r="H14" s="11">
        <v>15</v>
      </c>
      <c r="I14" s="6">
        <v>12</v>
      </c>
      <c r="J14" s="11">
        <v>14</v>
      </c>
      <c r="K14" s="7">
        <f>(21250+4335+185+3955)*1.04</f>
        <v>30914</v>
      </c>
      <c r="L14" s="1">
        <v>0</v>
      </c>
      <c r="M14" s="1">
        <v>0</v>
      </c>
      <c r="N14" s="1">
        <v>48</v>
      </c>
      <c r="O14" s="1">
        <v>10.5</v>
      </c>
      <c r="P14" s="1">
        <v>74</v>
      </c>
      <c r="Q14" s="1">
        <v>49</v>
      </c>
      <c r="R14" s="1">
        <v>16</v>
      </c>
      <c r="S14" s="20">
        <f t="shared" si="0"/>
        <v>197.5</v>
      </c>
      <c r="T14" s="17">
        <f t="shared" si="1"/>
        <v>12.34375</v>
      </c>
    </row>
    <row r="15" spans="1:53" x14ac:dyDescent="0.25">
      <c r="A15" t="s">
        <v>26</v>
      </c>
      <c r="B15" s="18" t="s">
        <v>25</v>
      </c>
      <c r="C15" s="8" t="s">
        <v>39</v>
      </c>
      <c r="D15" s="10">
        <v>0</v>
      </c>
      <c r="E15" s="9">
        <v>2</v>
      </c>
      <c r="F15" s="10">
        <v>12</v>
      </c>
      <c r="G15" s="9">
        <v>7</v>
      </c>
      <c r="H15" s="10">
        <v>15</v>
      </c>
      <c r="I15" s="9">
        <v>12</v>
      </c>
      <c r="J15" s="10">
        <v>14</v>
      </c>
      <c r="K15" s="7">
        <f>(21250+4335+185+3955)*1.04</f>
        <v>30914</v>
      </c>
      <c r="L15" s="1">
        <v>0</v>
      </c>
      <c r="M15" s="1">
        <v>0</v>
      </c>
      <c r="N15" s="1">
        <v>48</v>
      </c>
      <c r="O15" s="1">
        <v>10.5</v>
      </c>
      <c r="P15" s="1">
        <v>74</v>
      </c>
      <c r="Q15" s="1">
        <v>49</v>
      </c>
      <c r="R15" s="1">
        <v>16</v>
      </c>
      <c r="S15" s="20">
        <f t="shared" ref="S15" si="3">SUM(L15:R15)</f>
        <v>197.5</v>
      </c>
      <c r="T15" s="17">
        <f t="shared" si="1"/>
        <v>12.34375</v>
      </c>
      <c r="U15" s="17"/>
    </row>
    <row r="16" spans="1:53" x14ac:dyDescent="0.25">
      <c r="K16" s="14">
        <f>SUM(K18:K30)</f>
        <v>0</v>
      </c>
      <c r="AE16" s="14">
        <f>SUM(AE18:AE30)</f>
        <v>0</v>
      </c>
    </row>
    <row r="17" spans="1:42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</row>
    <row r="18" spans="1:42" x14ac:dyDescent="0.25">
      <c r="A18" t="s">
        <v>12</v>
      </c>
      <c r="B18" s="18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>SUM(L18:R18)</f>
        <v>0</v>
      </c>
      <c r="U18" t="s">
        <v>12</v>
      </c>
      <c r="V18" s="18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/>
      <c r="AF18" s="1">
        <f>L18</f>
        <v>0</v>
      </c>
      <c r="AG18" s="1">
        <f t="shared" ref="AG18:AL18" si="5">M18</f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20">
        <f>SUM(AF18:AL18)</f>
        <v>0</v>
      </c>
    </row>
    <row r="19" spans="1:42" x14ac:dyDescent="0.25">
      <c r="A19" t="s">
        <v>14</v>
      </c>
      <c r="B19" s="18" t="s">
        <v>37</v>
      </c>
      <c r="C19" s="8" t="s">
        <v>41</v>
      </c>
      <c r="D19" s="11">
        <v>0</v>
      </c>
      <c r="E19" s="6">
        <v>5</v>
      </c>
      <c r="F19" s="11">
        <v>2</v>
      </c>
      <c r="G19" s="6">
        <v>5</v>
      </c>
      <c r="H19" s="11">
        <v>9</v>
      </c>
      <c r="I19" s="6">
        <v>2</v>
      </c>
      <c r="J19" s="11">
        <v>2</v>
      </c>
      <c r="K19" s="7"/>
      <c r="L19" s="1">
        <v>0</v>
      </c>
      <c r="M19" s="1">
        <v>10</v>
      </c>
      <c r="N19" s="1">
        <v>0</v>
      </c>
      <c r="O19" s="1">
        <v>5.5</v>
      </c>
      <c r="P19" s="1">
        <v>23</v>
      </c>
      <c r="Q19" s="1">
        <v>0</v>
      </c>
      <c r="R19" s="1">
        <v>0</v>
      </c>
      <c r="S19" s="2">
        <f t="shared" ref="S19:S28" si="6">SUM(L19:R19)</f>
        <v>38.5</v>
      </c>
      <c r="U19" t="s">
        <v>14</v>
      </c>
      <c r="V19" s="18" t="s">
        <v>37</v>
      </c>
      <c r="W19" s="8" t="s">
        <v>41</v>
      </c>
      <c r="X19" s="11">
        <f t="shared" ref="X19:X30" si="7">D19</f>
        <v>0</v>
      </c>
      <c r="Y19" s="11">
        <f t="shared" ref="Y19:Y30" si="8">E19</f>
        <v>5</v>
      </c>
      <c r="Z19" s="11">
        <f t="shared" ref="Z19:Z30" si="9">F19</f>
        <v>2</v>
      </c>
      <c r="AA19" s="11">
        <v>14.5</v>
      </c>
      <c r="AB19" s="11">
        <f t="shared" ref="AB19:AB30" si="10">H19</f>
        <v>9</v>
      </c>
      <c r="AC19" s="11">
        <f t="shared" ref="AC19:AC30" si="11">I19</f>
        <v>2</v>
      </c>
      <c r="AD19" s="11">
        <f t="shared" ref="AD19:AD30" si="12">J19</f>
        <v>2</v>
      </c>
      <c r="AE19" s="7"/>
      <c r="AF19" s="1">
        <f t="shared" ref="AF19:AF30" si="13">L19</f>
        <v>0</v>
      </c>
      <c r="AG19" s="1">
        <f t="shared" ref="AG19:AG30" si="14">M19</f>
        <v>10</v>
      </c>
      <c r="AH19" s="1">
        <f t="shared" ref="AH19:AH30" si="15">N19</f>
        <v>0</v>
      </c>
      <c r="AI19" s="1">
        <f>46.25+5.5</f>
        <v>51.75</v>
      </c>
      <c r="AJ19" s="1">
        <f t="shared" ref="AJ19:AJ30" si="16">P19</f>
        <v>23</v>
      </c>
      <c r="AK19" s="1">
        <f t="shared" ref="AK19:AK30" si="17">Q19</f>
        <v>0</v>
      </c>
      <c r="AL19" s="1">
        <f t="shared" ref="AL19:AL30" si="18">R19</f>
        <v>0</v>
      </c>
      <c r="AM19" s="20">
        <f t="shared" ref="AM19" si="19">SUM(AF19:AL19)</f>
        <v>84.75</v>
      </c>
    </row>
    <row r="20" spans="1:42" x14ac:dyDescent="0.25">
      <c r="A20" t="s">
        <v>15</v>
      </c>
      <c r="B20" s="18" t="s">
        <v>37</v>
      </c>
      <c r="C20" s="8" t="s">
        <v>41</v>
      </c>
      <c r="D20" s="11">
        <v>0</v>
      </c>
      <c r="E20" s="6">
        <v>5</v>
      </c>
      <c r="F20" s="11">
        <v>2</v>
      </c>
      <c r="G20" s="6">
        <v>5</v>
      </c>
      <c r="H20" s="11">
        <v>9</v>
      </c>
      <c r="I20" s="6">
        <v>2</v>
      </c>
      <c r="J20" s="11">
        <v>2</v>
      </c>
      <c r="K20" s="7"/>
      <c r="L20" s="1">
        <v>0</v>
      </c>
      <c r="M20" s="1">
        <v>10</v>
      </c>
      <c r="N20" s="1">
        <v>0</v>
      </c>
      <c r="O20" s="1">
        <v>5.5</v>
      </c>
      <c r="P20" s="1">
        <v>23</v>
      </c>
      <c r="Q20" s="1">
        <v>0</v>
      </c>
      <c r="R20" s="1">
        <v>0</v>
      </c>
      <c r="S20" s="2">
        <f>SUM(L20:R20)</f>
        <v>38.5</v>
      </c>
      <c r="U20" t="s">
        <v>15</v>
      </c>
      <c r="V20" s="18" t="s">
        <v>37</v>
      </c>
      <c r="W20" s="8" t="s">
        <v>41</v>
      </c>
      <c r="X20" s="11">
        <f t="shared" si="7"/>
        <v>0</v>
      </c>
      <c r="Y20" s="11">
        <f t="shared" si="8"/>
        <v>5</v>
      </c>
      <c r="Z20" s="11">
        <f t="shared" si="9"/>
        <v>2</v>
      </c>
      <c r="AA20" s="11">
        <v>14.5</v>
      </c>
      <c r="AB20" s="11">
        <f t="shared" si="10"/>
        <v>9</v>
      </c>
      <c r="AC20" s="11">
        <f t="shared" si="11"/>
        <v>2</v>
      </c>
      <c r="AD20" s="11">
        <f t="shared" si="12"/>
        <v>2</v>
      </c>
      <c r="AE20" s="7"/>
      <c r="AF20" s="1">
        <f t="shared" si="13"/>
        <v>0</v>
      </c>
      <c r="AG20" s="1">
        <f t="shared" si="14"/>
        <v>10</v>
      </c>
      <c r="AH20" s="1">
        <f t="shared" si="15"/>
        <v>0</v>
      </c>
      <c r="AI20" s="1">
        <v>51.8</v>
      </c>
      <c r="AJ20" s="1">
        <f t="shared" si="16"/>
        <v>23</v>
      </c>
      <c r="AK20" s="1">
        <f t="shared" si="17"/>
        <v>0</v>
      </c>
      <c r="AL20" s="1">
        <f t="shared" si="18"/>
        <v>0</v>
      </c>
      <c r="AM20" s="20">
        <f>SUM(AF20:AL20)</f>
        <v>84.8</v>
      </c>
    </row>
    <row r="21" spans="1:42" x14ac:dyDescent="0.25">
      <c r="A21" t="s">
        <v>16</v>
      </c>
      <c r="B21" s="18" t="s">
        <v>37</v>
      </c>
      <c r="C21" s="8" t="s">
        <v>41</v>
      </c>
      <c r="D21" s="11">
        <v>0</v>
      </c>
      <c r="E21" s="6">
        <v>5</v>
      </c>
      <c r="F21" s="11">
        <v>2</v>
      </c>
      <c r="G21" s="6">
        <v>5</v>
      </c>
      <c r="H21" s="11">
        <v>9</v>
      </c>
      <c r="I21" s="6">
        <v>2</v>
      </c>
      <c r="J21" s="11">
        <v>2</v>
      </c>
      <c r="K21" s="7"/>
      <c r="L21" s="1">
        <v>0</v>
      </c>
      <c r="M21" s="1">
        <v>10</v>
      </c>
      <c r="N21" s="1">
        <v>0</v>
      </c>
      <c r="O21" s="1">
        <v>5.5</v>
      </c>
      <c r="P21" s="1">
        <v>23</v>
      </c>
      <c r="Q21" s="1">
        <v>0</v>
      </c>
      <c r="R21" s="1">
        <v>0</v>
      </c>
      <c r="S21" s="2">
        <f>SUM(L21:R21)</f>
        <v>38.5</v>
      </c>
      <c r="U21" t="s">
        <v>16</v>
      </c>
      <c r="V21" s="18" t="s">
        <v>37</v>
      </c>
      <c r="W21" s="8" t="s">
        <v>41</v>
      </c>
      <c r="X21" s="11">
        <f t="shared" si="7"/>
        <v>0</v>
      </c>
      <c r="Y21" s="11">
        <f t="shared" si="8"/>
        <v>5</v>
      </c>
      <c r="Z21" s="11">
        <f t="shared" si="9"/>
        <v>2</v>
      </c>
      <c r="AA21" s="11">
        <v>14.5</v>
      </c>
      <c r="AB21" s="11">
        <f t="shared" si="10"/>
        <v>9</v>
      </c>
      <c r="AC21" s="11">
        <f t="shared" si="11"/>
        <v>2</v>
      </c>
      <c r="AD21" s="11">
        <f t="shared" si="12"/>
        <v>2</v>
      </c>
      <c r="AE21" s="7"/>
      <c r="AF21" s="1">
        <f t="shared" si="13"/>
        <v>0</v>
      </c>
      <c r="AG21" s="1">
        <f t="shared" si="14"/>
        <v>10</v>
      </c>
      <c r="AH21" s="1">
        <f t="shared" si="15"/>
        <v>0</v>
      </c>
      <c r="AI21" s="1">
        <v>51.8</v>
      </c>
      <c r="AJ21" s="1">
        <f t="shared" si="16"/>
        <v>23</v>
      </c>
      <c r="AK21" s="1">
        <f t="shared" si="17"/>
        <v>0</v>
      </c>
      <c r="AL21" s="1">
        <f t="shared" si="18"/>
        <v>0</v>
      </c>
      <c r="AM21" s="20">
        <f>SUM(AF21:AL21)</f>
        <v>84.8</v>
      </c>
    </row>
    <row r="22" spans="1:42" x14ac:dyDescent="0.25">
      <c r="A22" t="s">
        <v>17</v>
      </c>
      <c r="B22" s="18" t="s">
        <v>46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6"/>
        <v>0</v>
      </c>
      <c r="U22" t="s">
        <v>17</v>
      </c>
      <c r="V22" s="18" t="s">
        <v>46</v>
      </c>
      <c r="W22" s="8" t="s">
        <v>41</v>
      </c>
      <c r="X22" s="11">
        <f t="shared" si="7"/>
        <v>0</v>
      </c>
      <c r="Y22" s="11">
        <f t="shared" si="8"/>
        <v>2</v>
      </c>
      <c r="Z22" s="11">
        <f t="shared" si="9"/>
        <v>2</v>
      </c>
      <c r="AA22" s="11">
        <f t="shared" ref="AA22:AA30" si="20">G22</f>
        <v>2</v>
      </c>
      <c r="AB22" s="11">
        <f t="shared" si="10"/>
        <v>2</v>
      </c>
      <c r="AC22" s="11">
        <f t="shared" si="11"/>
        <v>2</v>
      </c>
      <c r="AD22" s="11">
        <f t="shared" si="12"/>
        <v>2</v>
      </c>
      <c r="AE22" s="7"/>
      <c r="AF22" s="1">
        <f t="shared" si="13"/>
        <v>0</v>
      </c>
      <c r="AG22" s="1">
        <f t="shared" si="14"/>
        <v>0</v>
      </c>
      <c r="AH22" s="1">
        <f t="shared" si="15"/>
        <v>0</v>
      </c>
      <c r="AI22" s="1">
        <f t="shared" ref="AI22:AI30" si="21">O22</f>
        <v>0</v>
      </c>
      <c r="AJ22" s="1">
        <f t="shared" si="16"/>
        <v>0</v>
      </c>
      <c r="AK22" s="1">
        <f t="shared" si="17"/>
        <v>0</v>
      </c>
      <c r="AL22" s="1">
        <f t="shared" si="18"/>
        <v>0</v>
      </c>
      <c r="AM22" s="20">
        <f t="shared" ref="AM22:AM28" si="22">SUM(AF22:AL22)</f>
        <v>0</v>
      </c>
    </row>
    <row r="23" spans="1:42" x14ac:dyDescent="0.25">
      <c r="A23" t="s">
        <v>18</v>
      </c>
      <c r="B23" s="18" t="s">
        <v>46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6"/>
        <v>0</v>
      </c>
      <c r="U23" t="s">
        <v>18</v>
      </c>
      <c r="V23" s="18" t="s">
        <v>46</v>
      </c>
      <c r="W23" s="8" t="s">
        <v>41</v>
      </c>
      <c r="X23" s="11">
        <f t="shared" si="7"/>
        <v>0</v>
      </c>
      <c r="Y23" s="11">
        <f t="shared" si="8"/>
        <v>2</v>
      </c>
      <c r="Z23" s="11">
        <f t="shared" si="9"/>
        <v>2</v>
      </c>
      <c r="AA23" s="11">
        <f t="shared" si="20"/>
        <v>2</v>
      </c>
      <c r="AB23" s="11">
        <f t="shared" si="10"/>
        <v>2</v>
      </c>
      <c r="AC23" s="11">
        <f t="shared" si="11"/>
        <v>2</v>
      </c>
      <c r="AD23" s="11">
        <f t="shared" si="12"/>
        <v>2</v>
      </c>
      <c r="AE23" s="7"/>
      <c r="AF23" s="1">
        <f t="shared" si="13"/>
        <v>0</v>
      </c>
      <c r="AG23" s="1">
        <f t="shared" si="14"/>
        <v>0</v>
      </c>
      <c r="AH23" s="1">
        <f t="shared" si="15"/>
        <v>0</v>
      </c>
      <c r="AI23" s="1">
        <f t="shared" si="21"/>
        <v>0</v>
      </c>
      <c r="AJ23" s="1">
        <f t="shared" si="16"/>
        <v>0</v>
      </c>
      <c r="AK23" s="1">
        <f t="shared" si="17"/>
        <v>0</v>
      </c>
      <c r="AL23" s="1">
        <f t="shared" si="18"/>
        <v>0</v>
      </c>
      <c r="AM23" s="20">
        <f t="shared" si="22"/>
        <v>0</v>
      </c>
    </row>
    <row r="24" spans="1:42" x14ac:dyDescent="0.25">
      <c r="A24" t="s">
        <v>19</v>
      </c>
      <c r="B24" s="18" t="s">
        <v>47</v>
      </c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6"/>
        <v>0</v>
      </c>
      <c r="U24" t="s">
        <v>19</v>
      </c>
      <c r="V24" s="18" t="s">
        <v>47</v>
      </c>
      <c r="W24" s="8" t="s">
        <v>41</v>
      </c>
      <c r="X24" s="11">
        <f t="shared" si="7"/>
        <v>0</v>
      </c>
      <c r="Y24" s="11">
        <f t="shared" si="8"/>
        <v>2</v>
      </c>
      <c r="Z24" s="11">
        <f t="shared" si="9"/>
        <v>2</v>
      </c>
      <c r="AA24" s="11">
        <f t="shared" si="20"/>
        <v>2</v>
      </c>
      <c r="AB24" s="11">
        <f t="shared" si="10"/>
        <v>2</v>
      </c>
      <c r="AC24" s="11">
        <f t="shared" si="11"/>
        <v>2</v>
      </c>
      <c r="AD24" s="11">
        <f t="shared" si="12"/>
        <v>2</v>
      </c>
      <c r="AE24" s="7"/>
      <c r="AF24" s="1">
        <f t="shared" si="13"/>
        <v>0</v>
      </c>
      <c r="AG24" s="1">
        <f t="shared" si="14"/>
        <v>0</v>
      </c>
      <c r="AH24" s="1">
        <f t="shared" si="15"/>
        <v>0</v>
      </c>
      <c r="AI24" s="1">
        <f t="shared" si="21"/>
        <v>0</v>
      </c>
      <c r="AJ24" s="1">
        <f t="shared" si="16"/>
        <v>0</v>
      </c>
      <c r="AK24" s="1">
        <f t="shared" si="17"/>
        <v>0</v>
      </c>
      <c r="AL24" s="1">
        <f t="shared" si="18"/>
        <v>0</v>
      </c>
      <c r="AM24" s="20">
        <f t="shared" si="22"/>
        <v>0</v>
      </c>
    </row>
    <row r="25" spans="1:42" x14ac:dyDescent="0.25">
      <c r="A25" t="s">
        <v>20</v>
      </c>
      <c r="B25" s="18" t="s">
        <v>47</v>
      </c>
      <c r="C25" s="8" t="s">
        <v>39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6"/>
        <v>0</v>
      </c>
      <c r="U25" t="s">
        <v>20</v>
      </c>
      <c r="V25" s="18" t="s">
        <v>47</v>
      </c>
      <c r="W25" s="8" t="s">
        <v>39</v>
      </c>
      <c r="X25" s="11">
        <f t="shared" si="7"/>
        <v>0</v>
      </c>
      <c r="Y25" s="11">
        <f t="shared" si="8"/>
        <v>2</v>
      </c>
      <c r="Z25" s="11">
        <f t="shared" si="9"/>
        <v>2</v>
      </c>
      <c r="AA25" s="11">
        <f t="shared" si="20"/>
        <v>2</v>
      </c>
      <c r="AB25" s="11">
        <f t="shared" si="10"/>
        <v>2</v>
      </c>
      <c r="AC25" s="11">
        <f t="shared" si="11"/>
        <v>2</v>
      </c>
      <c r="AD25" s="11">
        <f t="shared" si="12"/>
        <v>2</v>
      </c>
      <c r="AE25" s="7"/>
      <c r="AF25" s="1">
        <f t="shared" si="13"/>
        <v>0</v>
      </c>
      <c r="AG25" s="1">
        <f t="shared" si="14"/>
        <v>0</v>
      </c>
      <c r="AH25" s="1">
        <f t="shared" si="15"/>
        <v>0</v>
      </c>
      <c r="AI25" s="1">
        <f t="shared" si="21"/>
        <v>0</v>
      </c>
      <c r="AJ25" s="1">
        <f t="shared" si="16"/>
        <v>0</v>
      </c>
      <c r="AK25" s="1">
        <f t="shared" si="17"/>
        <v>0</v>
      </c>
      <c r="AL25" s="1">
        <f t="shared" si="18"/>
        <v>0</v>
      </c>
      <c r="AM25" s="20">
        <f t="shared" si="22"/>
        <v>0</v>
      </c>
    </row>
    <row r="26" spans="1:42" x14ac:dyDescent="0.25">
      <c r="A26" t="s">
        <v>21</v>
      </c>
      <c r="B26" s="18" t="s">
        <v>47</v>
      </c>
      <c r="C26" s="8" t="s">
        <v>39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6"/>
        <v>0</v>
      </c>
      <c r="U26" t="s">
        <v>21</v>
      </c>
      <c r="V26" s="18" t="s">
        <v>47</v>
      </c>
      <c r="W26" s="8" t="s">
        <v>39</v>
      </c>
      <c r="X26" s="11">
        <f t="shared" si="7"/>
        <v>0</v>
      </c>
      <c r="Y26" s="11">
        <f t="shared" si="8"/>
        <v>2</v>
      </c>
      <c r="Z26" s="11">
        <f t="shared" si="9"/>
        <v>2</v>
      </c>
      <c r="AA26" s="11">
        <f t="shared" si="20"/>
        <v>2</v>
      </c>
      <c r="AB26" s="11">
        <f t="shared" si="10"/>
        <v>2</v>
      </c>
      <c r="AC26" s="11">
        <f t="shared" si="11"/>
        <v>2</v>
      </c>
      <c r="AD26" s="11">
        <f t="shared" si="12"/>
        <v>2</v>
      </c>
      <c r="AE26" s="7"/>
      <c r="AF26" s="1">
        <f t="shared" si="13"/>
        <v>0</v>
      </c>
      <c r="AG26" s="1">
        <f t="shared" si="14"/>
        <v>0</v>
      </c>
      <c r="AH26" s="1">
        <f t="shared" si="15"/>
        <v>0</v>
      </c>
      <c r="AI26" s="1">
        <f t="shared" si="21"/>
        <v>0</v>
      </c>
      <c r="AJ26" s="1">
        <f t="shared" si="16"/>
        <v>0</v>
      </c>
      <c r="AK26" s="1">
        <f t="shared" si="17"/>
        <v>0</v>
      </c>
      <c r="AL26" s="1">
        <f t="shared" si="18"/>
        <v>0</v>
      </c>
      <c r="AM26" s="20">
        <f t="shared" si="22"/>
        <v>0</v>
      </c>
      <c r="AP26" s="16"/>
    </row>
    <row r="27" spans="1:42" x14ac:dyDescent="0.25">
      <c r="A27" t="s">
        <v>21</v>
      </c>
      <c r="B27" s="18" t="s">
        <v>22</v>
      </c>
      <c r="C27" s="8" t="s">
        <v>39</v>
      </c>
      <c r="D27" s="11">
        <v>0</v>
      </c>
      <c r="E27" s="6">
        <v>2</v>
      </c>
      <c r="F27" s="11">
        <v>2</v>
      </c>
      <c r="G27" s="6">
        <v>5</v>
      </c>
      <c r="H27" s="11">
        <v>9</v>
      </c>
      <c r="I27" s="6">
        <v>5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5.5</v>
      </c>
      <c r="P27" s="1">
        <v>23</v>
      </c>
      <c r="Q27" s="1">
        <v>8</v>
      </c>
      <c r="R27" s="1">
        <v>0</v>
      </c>
      <c r="S27" s="2">
        <f t="shared" si="6"/>
        <v>36.5</v>
      </c>
      <c r="U27" t="s">
        <v>21</v>
      </c>
      <c r="V27" s="18" t="s">
        <v>22</v>
      </c>
      <c r="W27" s="8" t="s">
        <v>39</v>
      </c>
      <c r="X27" s="11">
        <f t="shared" si="7"/>
        <v>0</v>
      </c>
      <c r="Y27" s="11">
        <f t="shared" si="8"/>
        <v>2</v>
      </c>
      <c r="Z27" s="11">
        <f t="shared" si="9"/>
        <v>2</v>
      </c>
      <c r="AA27" s="11">
        <v>15.5</v>
      </c>
      <c r="AB27" s="11">
        <f t="shared" si="10"/>
        <v>9</v>
      </c>
      <c r="AC27" s="11">
        <f t="shared" si="11"/>
        <v>5</v>
      </c>
      <c r="AD27" s="11">
        <f t="shared" si="12"/>
        <v>2</v>
      </c>
      <c r="AE27" s="7"/>
      <c r="AF27" s="1">
        <f t="shared" si="13"/>
        <v>0</v>
      </c>
      <c r="AG27" s="1">
        <f t="shared" si="14"/>
        <v>0</v>
      </c>
      <c r="AH27" s="1">
        <f t="shared" si="15"/>
        <v>0</v>
      </c>
      <c r="AI27" s="1">
        <v>55.5</v>
      </c>
      <c r="AJ27" s="1">
        <f t="shared" si="16"/>
        <v>23</v>
      </c>
      <c r="AK27" s="1">
        <f t="shared" si="17"/>
        <v>8</v>
      </c>
      <c r="AL27" s="1">
        <f t="shared" si="18"/>
        <v>0</v>
      </c>
      <c r="AM27" s="20">
        <f t="shared" si="22"/>
        <v>86.5</v>
      </c>
    </row>
    <row r="28" spans="1:42" x14ac:dyDescent="0.25">
      <c r="A28" t="s">
        <v>23</v>
      </c>
      <c r="B28" s="18" t="s">
        <v>22</v>
      </c>
      <c r="C28" s="8" t="s">
        <v>39</v>
      </c>
      <c r="D28" s="11">
        <v>0</v>
      </c>
      <c r="E28" s="6">
        <v>2</v>
      </c>
      <c r="F28" s="11">
        <v>2</v>
      </c>
      <c r="G28" s="6">
        <v>5</v>
      </c>
      <c r="H28" s="11">
        <v>9</v>
      </c>
      <c r="I28" s="6">
        <v>5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5.5</v>
      </c>
      <c r="P28" s="1">
        <v>23</v>
      </c>
      <c r="Q28" s="1">
        <v>8</v>
      </c>
      <c r="R28" s="1">
        <v>0</v>
      </c>
      <c r="S28" s="2">
        <f t="shared" si="6"/>
        <v>36.5</v>
      </c>
      <c r="U28" t="s">
        <v>23</v>
      </c>
      <c r="V28" s="18" t="s">
        <v>22</v>
      </c>
      <c r="W28" s="8" t="s">
        <v>39</v>
      </c>
      <c r="X28" s="11">
        <f t="shared" si="7"/>
        <v>0</v>
      </c>
      <c r="Y28" s="11">
        <f t="shared" si="8"/>
        <v>2</v>
      </c>
      <c r="Z28" s="11">
        <f t="shared" si="9"/>
        <v>2</v>
      </c>
      <c r="AA28" s="11">
        <v>15.5</v>
      </c>
      <c r="AB28" s="11">
        <f t="shared" si="10"/>
        <v>9</v>
      </c>
      <c r="AC28" s="11">
        <f t="shared" si="11"/>
        <v>5</v>
      </c>
      <c r="AD28" s="11">
        <f t="shared" si="12"/>
        <v>2</v>
      </c>
      <c r="AE28" s="7"/>
      <c r="AF28" s="1">
        <f t="shared" si="13"/>
        <v>0</v>
      </c>
      <c r="AG28" s="1">
        <f t="shared" si="14"/>
        <v>0</v>
      </c>
      <c r="AH28" s="1">
        <f t="shared" si="15"/>
        <v>0</v>
      </c>
      <c r="AI28" s="1">
        <v>55.5</v>
      </c>
      <c r="AJ28" s="1">
        <f t="shared" si="16"/>
        <v>23</v>
      </c>
      <c r="AK28" s="1">
        <f t="shared" si="17"/>
        <v>8</v>
      </c>
      <c r="AL28" s="1">
        <f t="shared" si="18"/>
        <v>0</v>
      </c>
      <c r="AM28" s="20">
        <f t="shared" si="22"/>
        <v>86.5</v>
      </c>
    </row>
    <row r="29" spans="1:42" x14ac:dyDescent="0.25">
      <c r="A29" t="s">
        <v>24</v>
      </c>
      <c r="B29" s="18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>SUM(L29:R29)</f>
        <v>0</v>
      </c>
      <c r="U29" t="s">
        <v>24</v>
      </c>
      <c r="V29" s="18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si="9"/>
        <v>2</v>
      </c>
      <c r="AA29" s="11">
        <f t="shared" si="20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/>
      <c r="AF29" s="1">
        <f t="shared" si="13"/>
        <v>0</v>
      </c>
      <c r="AG29" s="1">
        <f t="shared" si="14"/>
        <v>0</v>
      </c>
      <c r="AH29" s="1">
        <f t="shared" si="15"/>
        <v>0</v>
      </c>
      <c r="AI29" s="1">
        <f t="shared" si="21"/>
        <v>0</v>
      </c>
      <c r="AJ29" s="1">
        <f t="shared" si="16"/>
        <v>0</v>
      </c>
      <c r="AK29" s="1">
        <f t="shared" si="17"/>
        <v>0</v>
      </c>
      <c r="AL29" s="1">
        <f t="shared" si="18"/>
        <v>0</v>
      </c>
      <c r="AM29" s="20">
        <f>SUM(AF29:AL29)</f>
        <v>0</v>
      </c>
    </row>
    <row r="30" spans="1:42" x14ac:dyDescent="0.25">
      <c r="A30" t="s">
        <v>26</v>
      </c>
      <c r="B30" s="18" t="s">
        <v>25</v>
      </c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>SUM(L30:R30)</f>
        <v>0</v>
      </c>
      <c r="U30" t="s">
        <v>26</v>
      </c>
      <c r="V30" s="18" t="s">
        <v>25</v>
      </c>
      <c r="W30" s="8" t="s">
        <v>39</v>
      </c>
      <c r="X30" s="11">
        <f t="shared" si="7"/>
        <v>0</v>
      </c>
      <c r="Y30" s="11">
        <f t="shared" si="8"/>
        <v>2</v>
      </c>
      <c r="Z30" s="11">
        <f t="shared" si="9"/>
        <v>2</v>
      </c>
      <c r="AA30" s="11">
        <f t="shared" si="20"/>
        <v>2</v>
      </c>
      <c r="AB30" s="11">
        <f t="shared" si="10"/>
        <v>2</v>
      </c>
      <c r="AC30" s="11">
        <f t="shared" si="11"/>
        <v>2</v>
      </c>
      <c r="AD30" s="11">
        <f t="shared" si="12"/>
        <v>2</v>
      </c>
      <c r="AE30" s="7"/>
      <c r="AF30" s="1">
        <f t="shared" si="13"/>
        <v>0</v>
      </c>
      <c r="AG30" s="1">
        <f t="shared" si="14"/>
        <v>0</v>
      </c>
      <c r="AH30" s="1">
        <f t="shared" si="15"/>
        <v>0</v>
      </c>
      <c r="AI30" s="1">
        <f t="shared" si="21"/>
        <v>0</v>
      </c>
      <c r="AJ30" s="1">
        <f t="shared" si="16"/>
        <v>0</v>
      </c>
      <c r="AK30" s="1">
        <f t="shared" si="17"/>
        <v>0</v>
      </c>
      <c r="AL30" s="1">
        <f t="shared" si="18"/>
        <v>0</v>
      </c>
      <c r="AM30" s="20">
        <f>SUM(AF30:AL30)</f>
        <v>0</v>
      </c>
    </row>
    <row r="31" spans="1:42" x14ac:dyDescent="0.25">
      <c r="K31" s="14">
        <f>SUM(K33:K45)</f>
        <v>0</v>
      </c>
      <c r="AE31" s="14">
        <f>SUM(AE33:AE45)</f>
        <v>0</v>
      </c>
    </row>
    <row r="32" spans="1:42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29</v>
      </c>
      <c r="M32" s="3" t="s">
        <v>30</v>
      </c>
      <c r="N32" s="3" t="s">
        <v>31</v>
      </c>
      <c r="O32" s="3" t="s">
        <v>32</v>
      </c>
      <c r="P32" s="3" t="s">
        <v>33</v>
      </c>
      <c r="Q32" s="3" t="s">
        <v>34</v>
      </c>
      <c r="R32" s="3" t="s">
        <v>35</v>
      </c>
      <c r="S32" s="3" t="s">
        <v>36</v>
      </c>
      <c r="U32" s="3" t="s">
        <v>1</v>
      </c>
      <c r="V32" s="3" t="s">
        <v>2</v>
      </c>
      <c r="W32" s="3" t="s">
        <v>3</v>
      </c>
      <c r="X32" s="3" t="s">
        <v>4</v>
      </c>
      <c r="Y32" s="3" t="s">
        <v>5</v>
      </c>
      <c r="Z32" s="3" t="s">
        <v>6</v>
      </c>
      <c r="AA32" s="3" t="s">
        <v>7</v>
      </c>
      <c r="AB32" s="3" t="s">
        <v>8</v>
      </c>
      <c r="AC32" s="3" t="s">
        <v>9</v>
      </c>
      <c r="AD32" s="3" t="s">
        <v>10</v>
      </c>
      <c r="AE32" s="3" t="s">
        <v>11</v>
      </c>
      <c r="AF32" s="3" t="s">
        <v>29</v>
      </c>
      <c r="AG32" s="3" t="s">
        <v>30</v>
      </c>
      <c r="AH32" s="3" t="s">
        <v>31</v>
      </c>
      <c r="AI32" s="3" t="s">
        <v>32</v>
      </c>
      <c r="AJ32" s="3" t="s">
        <v>33</v>
      </c>
      <c r="AK32" s="3" t="s">
        <v>34</v>
      </c>
      <c r="AL32" s="3" t="s">
        <v>35</v>
      </c>
      <c r="AM32" s="3" t="s">
        <v>36</v>
      </c>
    </row>
    <row r="33" spans="1:42" x14ac:dyDescent="0.25">
      <c r="A33" t="s">
        <v>12</v>
      </c>
      <c r="B33" s="18" t="s">
        <v>13</v>
      </c>
      <c r="C33" s="5"/>
      <c r="D33" s="11">
        <f>X18</f>
        <v>2</v>
      </c>
      <c r="E33" s="11">
        <f t="shared" ref="E33:J33" si="23">Y18</f>
        <v>2</v>
      </c>
      <c r="F33" s="11">
        <f t="shared" si="23"/>
        <v>0</v>
      </c>
      <c r="G33" s="11">
        <f t="shared" si="23"/>
        <v>0</v>
      </c>
      <c r="H33" s="11">
        <f t="shared" si="23"/>
        <v>0</v>
      </c>
      <c r="I33" s="11">
        <f t="shared" si="23"/>
        <v>0</v>
      </c>
      <c r="J33" s="11">
        <f t="shared" si="23"/>
        <v>2</v>
      </c>
      <c r="K33" s="7"/>
      <c r="L33" s="1">
        <f>AF18</f>
        <v>0</v>
      </c>
      <c r="M33" s="1">
        <f t="shared" ref="M33:R33" si="24">AG18</f>
        <v>0</v>
      </c>
      <c r="N33" s="1">
        <f t="shared" si="24"/>
        <v>0</v>
      </c>
      <c r="O33" s="1">
        <f t="shared" si="24"/>
        <v>0</v>
      </c>
      <c r="P33" s="1">
        <f t="shared" si="24"/>
        <v>0</v>
      </c>
      <c r="Q33" s="1">
        <f t="shared" si="24"/>
        <v>0</v>
      </c>
      <c r="R33" s="1">
        <f t="shared" si="24"/>
        <v>0</v>
      </c>
      <c r="S33" s="2">
        <f>SUM(L33:R33)</f>
        <v>0</v>
      </c>
      <c r="U33" t="s">
        <v>12</v>
      </c>
      <c r="V33" s="18" t="s">
        <v>13</v>
      </c>
      <c r="W33" s="5"/>
      <c r="X33" s="11">
        <f>D33</f>
        <v>2</v>
      </c>
      <c r="Y33" s="11">
        <f t="shared" ref="Y33:AD33" si="25">E33</f>
        <v>2</v>
      </c>
      <c r="Z33" s="11">
        <f t="shared" si="25"/>
        <v>0</v>
      </c>
      <c r="AA33" s="11">
        <f t="shared" si="25"/>
        <v>0</v>
      </c>
      <c r="AB33" s="11">
        <f t="shared" si="25"/>
        <v>0</v>
      </c>
      <c r="AC33" s="11">
        <f t="shared" si="25"/>
        <v>0</v>
      </c>
      <c r="AD33" s="11">
        <f t="shared" si="25"/>
        <v>2</v>
      </c>
      <c r="AE33" s="7"/>
      <c r="AF33" s="1">
        <f>L33</f>
        <v>0</v>
      </c>
      <c r="AG33" s="1">
        <f t="shared" ref="AG33:AL33" si="26">M33</f>
        <v>0</v>
      </c>
      <c r="AH33" s="1">
        <f t="shared" si="26"/>
        <v>0</v>
      </c>
      <c r="AI33" s="1">
        <f t="shared" si="26"/>
        <v>0</v>
      </c>
      <c r="AJ33" s="1">
        <f t="shared" si="26"/>
        <v>0</v>
      </c>
      <c r="AK33" s="1">
        <f t="shared" si="26"/>
        <v>0</v>
      </c>
      <c r="AL33" s="1">
        <f t="shared" si="26"/>
        <v>0</v>
      </c>
      <c r="AM33" s="2">
        <f>SUM(AF33:AL33)</f>
        <v>0</v>
      </c>
    </row>
    <row r="34" spans="1:42" x14ac:dyDescent="0.25">
      <c r="A34" t="s">
        <v>14</v>
      </c>
      <c r="B34" s="18" t="s">
        <v>37</v>
      </c>
      <c r="C34" s="8" t="s">
        <v>41</v>
      </c>
      <c r="D34" s="11">
        <f t="shared" ref="D34:D45" si="27">X19</f>
        <v>0</v>
      </c>
      <c r="E34" s="11">
        <f t="shared" ref="E34:E45" si="28">Y19</f>
        <v>5</v>
      </c>
      <c r="F34" s="11">
        <f t="shared" ref="F34:F45" si="29">Z19</f>
        <v>2</v>
      </c>
      <c r="G34" s="11">
        <f t="shared" ref="G34:G45" si="30">AA19</f>
        <v>14.5</v>
      </c>
      <c r="H34" s="11">
        <f t="shared" ref="H34:H45" si="31">AB19</f>
        <v>9</v>
      </c>
      <c r="I34" s="11">
        <f t="shared" ref="I34:I45" si="32">AC19</f>
        <v>2</v>
      </c>
      <c r="J34" s="11">
        <f t="shared" ref="J34:J45" si="33">AD19</f>
        <v>2</v>
      </c>
      <c r="K34" s="7"/>
      <c r="L34" s="1">
        <f t="shared" ref="L34:L45" si="34">AF19</f>
        <v>0</v>
      </c>
      <c r="M34" s="1">
        <f t="shared" ref="M34:M45" si="35">AG19</f>
        <v>10</v>
      </c>
      <c r="N34" s="1">
        <f t="shared" ref="N34:N45" si="36">AH19</f>
        <v>0</v>
      </c>
      <c r="O34" s="1">
        <f t="shared" ref="O34:O45" si="37">AI19</f>
        <v>51.75</v>
      </c>
      <c r="P34" s="1">
        <f t="shared" ref="P34:P45" si="38">AJ19</f>
        <v>23</v>
      </c>
      <c r="Q34" s="1">
        <f t="shared" ref="Q34:Q45" si="39">AK19</f>
        <v>0</v>
      </c>
      <c r="R34" s="1">
        <f t="shared" ref="R34:R45" si="40">AL19</f>
        <v>0</v>
      </c>
      <c r="S34" s="2">
        <f t="shared" ref="S34" si="41">SUM(L34:R34)</f>
        <v>84.75</v>
      </c>
      <c r="U34" t="s">
        <v>14</v>
      </c>
      <c r="V34" s="18" t="s">
        <v>37</v>
      </c>
      <c r="W34" s="8" t="s">
        <v>41</v>
      </c>
      <c r="X34" s="11">
        <f t="shared" ref="X34:X45" si="42">D34</f>
        <v>0</v>
      </c>
      <c r="Y34" s="11">
        <f t="shared" ref="Y34:Y45" si="43">E34</f>
        <v>5</v>
      </c>
      <c r="Z34" s="11">
        <v>9</v>
      </c>
      <c r="AA34" s="11">
        <f t="shared" ref="AA34:AA45" si="44">G34</f>
        <v>14.5</v>
      </c>
      <c r="AB34" s="11">
        <f t="shared" ref="AB34:AB45" si="45">H34</f>
        <v>9</v>
      </c>
      <c r="AC34" s="11">
        <f t="shared" ref="AC34:AC45" si="46">I34</f>
        <v>2</v>
      </c>
      <c r="AD34" s="11">
        <f t="shared" ref="AD34:AD45" si="47">J34</f>
        <v>2</v>
      </c>
      <c r="AE34" s="7"/>
      <c r="AF34" s="1">
        <f t="shared" ref="AF34:AF45" si="48">L34</f>
        <v>0</v>
      </c>
      <c r="AG34" s="1">
        <f t="shared" ref="AG34:AG45" si="49">M34</f>
        <v>10</v>
      </c>
      <c r="AH34" s="1">
        <f>52/2</f>
        <v>26</v>
      </c>
      <c r="AI34" s="1">
        <f t="shared" ref="AI34:AI45" si="50">O34</f>
        <v>51.75</v>
      </c>
      <c r="AJ34" s="1">
        <f t="shared" ref="AJ34:AJ45" si="51">P34</f>
        <v>23</v>
      </c>
      <c r="AK34" s="1">
        <f t="shared" ref="AK34:AK45" si="52">Q34</f>
        <v>0</v>
      </c>
      <c r="AL34" s="1">
        <f t="shared" ref="AL34:AL45" si="53">R34</f>
        <v>0</v>
      </c>
      <c r="AM34" s="2">
        <f t="shared" ref="AM34" si="54">SUM(AF34:AL34)</f>
        <v>110.75</v>
      </c>
    </row>
    <row r="35" spans="1:42" x14ac:dyDescent="0.25">
      <c r="A35" t="s">
        <v>15</v>
      </c>
      <c r="B35" s="18" t="s">
        <v>37</v>
      </c>
      <c r="C35" s="8" t="s">
        <v>41</v>
      </c>
      <c r="D35" s="11">
        <f t="shared" si="27"/>
        <v>0</v>
      </c>
      <c r="E35" s="11">
        <f t="shared" si="28"/>
        <v>5</v>
      </c>
      <c r="F35" s="11">
        <f t="shared" si="29"/>
        <v>2</v>
      </c>
      <c r="G35" s="11">
        <f t="shared" si="30"/>
        <v>14.5</v>
      </c>
      <c r="H35" s="11">
        <f t="shared" si="31"/>
        <v>9</v>
      </c>
      <c r="I35" s="11">
        <f t="shared" si="32"/>
        <v>2</v>
      </c>
      <c r="J35" s="11">
        <f t="shared" si="33"/>
        <v>2</v>
      </c>
      <c r="K35" s="7"/>
      <c r="L35" s="1">
        <f t="shared" si="34"/>
        <v>0</v>
      </c>
      <c r="M35" s="1">
        <f t="shared" si="35"/>
        <v>10</v>
      </c>
      <c r="N35" s="1">
        <f t="shared" si="36"/>
        <v>0</v>
      </c>
      <c r="O35" s="1">
        <f t="shared" si="37"/>
        <v>51.8</v>
      </c>
      <c r="P35" s="1">
        <f t="shared" si="38"/>
        <v>23</v>
      </c>
      <c r="Q35" s="1">
        <f t="shared" si="39"/>
        <v>0</v>
      </c>
      <c r="R35" s="1">
        <f t="shared" si="40"/>
        <v>0</v>
      </c>
      <c r="S35" s="2">
        <f>SUM(L35:R35)</f>
        <v>84.8</v>
      </c>
      <c r="U35" t="s">
        <v>15</v>
      </c>
      <c r="V35" s="18" t="s">
        <v>37</v>
      </c>
      <c r="W35" s="8" t="s">
        <v>41</v>
      </c>
      <c r="X35" s="11">
        <f t="shared" si="42"/>
        <v>0</v>
      </c>
      <c r="Y35" s="11">
        <f t="shared" si="43"/>
        <v>5</v>
      </c>
      <c r="Z35" s="11">
        <v>9</v>
      </c>
      <c r="AA35" s="11">
        <f t="shared" si="44"/>
        <v>14.5</v>
      </c>
      <c r="AB35" s="11">
        <f t="shared" si="45"/>
        <v>9</v>
      </c>
      <c r="AC35" s="11">
        <f t="shared" si="46"/>
        <v>2</v>
      </c>
      <c r="AD35" s="11">
        <f t="shared" si="47"/>
        <v>2</v>
      </c>
      <c r="AE35" s="7"/>
      <c r="AF35" s="1">
        <f t="shared" si="48"/>
        <v>0</v>
      </c>
      <c r="AG35" s="1">
        <f t="shared" si="49"/>
        <v>10</v>
      </c>
      <c r="AH35" s="1">
        <v>26</v>
      </c>
      <c r="AI35" s="1">
        <f t="shared" si="50"/>
        <v>51.8</v>
      </c>
      <c r="AJ35" s="1">
        <f t="shared" si="51"/>
        <v>23</v>
      </c>
      <c r="AK35" s="1">
        <f t="shared" si="52"/>
        <v>0</v>
      </c>
      <c r="AL35" s="1">
        <f t="shared" si="53"/>
        <v>0</v>
      </c>
      <c r="AM35" s="2">
        <f>SUM(AF35:AL35)</f>
        <v>110.8</v>
      </c>
    </row>
    <row r="36" spans="1:42" x14ac:dyDescent="0.25">
      <c r="A36" t="s">
        <v>16</v>
      </c>
      <c r="B36" s="18" t="s">
        <v>37</v>
      </c>
      <c r="C36" s="8" t="s">
        <v>41</v>
      </c>
      <c r="D36" s="11">
        <f t="shared" si="27"/>
        <v>0</v>
      </c>
      <c r="E36" s="11">
        <f t="shared" si="28"/>
        <v>5</v>
      </c>
      <c r="F36" s="11">
        <f t="shared" si="29"/>
        <v>2</v>
      </c>
      <c r="G36" s="11">
        <f t="shared" si="30"/>
        <v>14.5</v>
      </c>
      <c r="H36" s="11">
        <f t="shared" si="31"/>
        <v>9</v>
      </c>
      <c r="I36" s="11">
        <f t="shared" si="32"/>
        <v>2</v>
      </c>
      <c r="J36" s="11">
        <f t="shared" si="33"/>
        <v>2</v>
      </c>
      <c r="K36" s="7"/>
      <c r="L36" s="1">
        <f t="shared" si="34"/>
        <v>0</v>
      </c>
      <c r="M36" s="1">
        <f t="shared" si="35"/>
        <v>10</v>
      </c>
      <c r="N36" s="1">
        <f t="shared" si="36"/>
        <v>0</v>
      </c>
      <c r="O36" s="1">
        <f t="shared" si="37"/>
        <v>51.8</v>
      </c>
      <c r="P36" s="1">
        <f t="shared" si="38"/>
        <v>23</v>
      </c>
      <c r="Q36" s="1">
        <f t="shared" si="39"/>
        <v>0</v>
      </c>
      <c r="R36" s="1">
        <f t="shared" si="40"/>
        <v>0</v>
      </c>
      <c r="S36" s="2">
        <f>SUM(L36:R36)</f>
        <v>84.8</v>
      </c>
      <c r="U36" t="s">
        <v>16</v>
      </c>
      <c r="V36" s="18" t="s">
        <v>37</v>
      </c>
      <c r="W36" s="8" t="s">
        <v>41</v>
      </c>
      <c r="X36" s="11">
        <f t="shared" si="42"/>
        <v>0</v>
      </c>
      <c r="Y36" s="11">
        <f t="shared" si="43"/>
        <v>5</v>
      </c>
      <c r="Z36" s="11">
        <v>9</v>
      </c>
      <c r="AA36" s="11">
        <f t="shared" si="44"/>
        <v>14.5</v>
      </c>
      <c r="AB36" s="11">
        <f t="shared" si="45"/>
        <v>9</v>
      </c>
      <c r="AC36" s="11">
        <f t="shared" si="46"/>
        <v>2</v>
      </c>
      <c r="AD36" s="11">
        <f t="shared" si="47"/>
        <v>2</v>
      </c>
      <c r="AE36" s="7"/>
      <c r="AF36" s="1">
        <f t="shared" si="48"/>
        <v>0</v>
      </c>
      <c r="AG36" s="1">
        <f t="shared" si="49"/>
        <v>10</v>
      </c>
      <c r="AH36" s="1">
        <v>26</v>
      </c>
      <c r="AI36" s="1">
        <f t="shared" si="50"/>
        <v>51.8</v>
      </c>
      <c r="AJ36" s="1">
        <f t="shared" si="51"/>
        <v>23</v>
      </c>
      <c r="AK36" s="1">
        <f t="shared" si="52"/>
        <v>0</v>
      </c>
      <c r="AL36" s="1">
        <f t="shared" si="53"/>
        <v>0</v>
      </c>
      <c r="AM36" s="2">
        <f>SUM(AF36:AL36)</f>
        <v>110.8</v>
      </c>
    </row>
    <row r="37" spans="1:42" x14ac:dyDescent="0.25">
      <c r="A37" t="s">
        <v>17</v>
      </c>
      <c r="B37" s="18" t="s">
        <v>46</v>
      </c>
      <c r="C37" s="8" t="s">
        <v>41</v>
      </c>
      <c r="D37" s="11">
        <f t="shared" si="27"/>
        <v>0</v>
      </c>
      <c r="E37" s="11">
        <v>7</v>
      </c>
      <c r="F37" s="11">
        <v>5</v>
      </c>
      <c r="G37" s="11">
        <f t="shared" si="30"/>
        <v>2</v>
      </c>
      <c r="H37" s="11">
        <v>9</v>
      </c>
      <c r="I37" s="11">
        <f t="shared" si="32"/>
        <v>2</v>
      </c>
      <c r="J37" s="11">
        <f t="shared" si="33"/>
        <v>2</v>
      </c>
      <c r="K37" s="7"/>
      <c r="L37" s="1">
        <f t="shared" si="34"/>
        <v>0</v>
      </c>
      <c r="M37" s="1">
        <v>18</v>
      </c>
      <c r="N37" s="1">
        <v>10</v>
      </c>
      <c r="O37" s="1">
        <f t="shared" si="37"/>
        <v>0</v>
      </c>
      <c r="P37" s="1">
        <v>23</v>
      </c>
      <c r="Q37" s="1">
        <f t="shared" si="39"/>
        <v>0</v>
      </c>
      <c r="R37" s="1">
        <f t="shared" si="40"/>
        <v>0</v>
      </c>
      <c r="S37" s="2">
        <f t="shared" ref="S37:S43" si="55">SUM(L37:R37)</f>
        <v>51</v>
      </c>
      <c r="U37" t="s">
        <v>17</v>
      </c>
      <c r="V37" s="18" t="s">
        <v>46</v>
      </c>
      <c r="W37" s="8" t="s">
        <v>41</v>
      </c>
      <c r="X37" s="11">
        <f t="shared" si="42"/>
        <v>0</v>
      </c>
      <c r="Y37" s="11">
        <f t="shared" si="43"/>
        <v>7</v>
      </c>
      <c r="Z37" s="11">
        <v>12</v>
      </c>
      <c r="AA37" s="11">
        <f t="shared" si="44"/>
        <v>2</v>
      </c>
      <c r="AB37" s="11">
        <f t="shared" si="45"/>
        <v>9</v>
      </c>
      <c r="AC37" s="11">
        <f t="shared" si="46"/>
        <v>2</v>
      </c>
      <c r="AD37" s="11">
        <f t="shared" si="47"/>
        <v>2</v>
      </c>
      <c r="AE37" s="7"/>
      <c r="AF37" s="1">
        <f t="shared" si="48"/>
        <v>0</v>
      </c>
      <c r="AG37" s="1">
        <f t="shared" si="49"/>
        <v>18</v>
      </c>
      <c r="AH37" s="1">
        <f>AH38</f>
        <v>49</v>
      </c>
      <c r="AI37" s="1">
        <f t="shared" si="50"/>
        <v>0</v>
      </c>
      <c r="AJ37" s="1">
        <f t="shared" si="51"/>
        <v>23</v>
      </c>
      <c r="AK37" s="1">
        <f t="shared" si="52"/>
        <v>0</v>
      </c>
      <c r="AL37" s="1">
        <f t="shared" si="53"/>
        <v>0</v>
      </c>
      <c r="AM37" s="2">
        <f t="shared" ref="AM37:AM43" si="56">SUM(AF37:AL37)</f>
        <v>90</v>
      </c>
    </row>
    <row r="38" spans="1:42" x14ac:dyDescent="0.25">
      <c r="A38" t="s">
        <v>18</v>
      </c>
      <c r="B38" s="18" t="s">
        <v>46</v>
      </c>
      <c r="C38" s="8" t="s">
        <v>41</v>
      </c>
      <c r="D38" s="11">
        <f t="shared" si="27"/>
        <v>0</v>
      </c>
      <c r="E38" s="11">
        <v>7</v>
      </c>
      <c r="F38" s="11">
        <v>5</v>
      </c>
      <c r="G38" s="11">
        <f t="shared" si="30"/>
        <v>2</v>
      </c>
      <c r="H38" s="11">
        <v>9</v>
      </c>
      <c r="I38" s="11">
        <f t="shared" si="32"/>
        <v>2</v>
      </c>
      <c r="J38" s="11">
        <f t="shared" si="33"/>
        <v>2</v>
      </c>
      <c r="K38" s="7"/>
      <c r="L38" s="1">
        <f t="shared" si="34"/>
        <v>0</v>
      </c>
      <c r="M38" s="1">
        <v>18</v>
      </c>
      <c r="N38" s="1">
        <v>10</v>
      </c>
      <c r="O38" s="1">
        <f t="shared" si="37"/>
        <v>0</v>
      </c>
      <c r="P38" s="1">
        <v>23</v>
      </c>
      <c r="Q38" s="1">
        <f t="shared" si="39"/>
        <v>0</v>
      </c>
      <c r="R38" s="1">
        <f t="shared" si="40"/>
        <v>0</v>
      </c>
      <c r="S38" s="2">
        <f t="shared" si="55"/>
        <v>51</v>
      </c>
      <c r="U38" t="s">
        <v>18</v>
      </c>
      <c r="V38" s="18" t="s">
        <v>46</v>
      </c>
      <c r="W38" s="8" t="s">
        <v>41</v>
      </c>
      <c r="X38" s="11">
        <f t="shared" si="42"/>
        <v>0</v>
      </c>
      <c r="Y38" s="11">
        <f t="shared" si="43"/>
        <v>7</v>
      </c>
      <c r="Z38" s="11">
        <v>12</v>
      </c>
      <c r="AA38" s="11">
        <f t="shared" si="44"/>
        <v>2</v>
      </c>
      <c r="AB38" s="11">
        <f t="shared" si="45"/>
        <v>9</v>
      </c>
      <c r="AC38" s="11">
        <f t="shared" si="46"/>
        <v>2</v>
      </c>
      <c r="AD38" s="11">
        <f t="shared" si="47"/>
        <v>2</v>
      </c>
      <c r="AE38" s="7"/>
      <c r="AF38" s="1">
        <f t="shared" si="48"/>
        <v>0</v>
      </c>
      <c r="AG38" s="1">
        <f t="shared" si="49"/>
        <v>18</v>
      </c>
      <c r="AH38" s="7">
        <f>10+(52/2)+(52/2*0.5)</f>
        <v>49</v>
      </c>
      <c r="AI38" s="1">
        <f t="shared" si="50"/>
        <v>0</v>
      </c>
      <c r="AJ38" s="1">
        <f t="shared" si="51"/>
        <v>23</v>
      </c>
      <c r="AK38" s="1">
        <f t="shared" si="52"/>
        <v>0</v>
      </c>
      <c r="AL38" s="1">
        <f t="shared" si="53"/>
        <v>0</v>
      </c>
      <c r="AM38" s="2">
        <f t="shared" si="56"/>
        <v>90</v>
      </c>
    </row>
    <row r="39" spans="1:42" x14ac:dyDescent="0.25">
      <c r="A39" t="s">
        <v>19</v>
      </c>
      <c r="B39" s="18" t="s">
        <v>47</v>
      </c>
      <c r="C39" s="8" t="s">
        <v>39</v>
      </c>
      <c r="D39" s="11">
        <f t="shared" si="27"/>
        <v>0</v>
      </c>
      <c r="E39" s="11">
        <v>2</v>
      </c>
      <c r="F39" s="11">
        <v>7</v>
      </c>
      <c r="G39" s="11">
        <f t="shared" si="30"/>
        <v>2</v>
      </c>
      <c r="H39" s="11">
        <v>9</v>
      </c>
      <c r="I39" s="11">
        <v>7</v>
      </c>
      <c r="J39" s="11">
        <f t="shared" si="33"/>
        <v>2</v>
      </c>
      <c r="K39" s="7"/>
      <c r="L39" s="1">
        <f t="shared" si="34"/>
        <v>0</v>
      </c>
      <c r="M39" s="1">
        <v>0</v>
      </c>
      <c r="N39" s="1">
        <v>16</v>
      </c>
      <c r="O39" s="1">
        <f t="shared" si="37"/>
        <v>0</v>
      </c>
      <c r="P39" s="1">
        <v>23</v>
      </c>
      <c r="Q39" s="1">
        <v>16</v>
      </c>
      <c r="R39" s="1">
        <f t="shared" si="40"/>
        <v>0</v>
      </c>
      <c r="S39" s="2">
        <f t="shared" si="55"/>
        <v>55</v>
      </c>
      <c r="U39" t="s">
        <v>19</v>
      </c>
      <c r="V39" s="18" t="s">
        <v>47</v>
      </c>
      <c r="W39" s="8" t="s">
        <v>39</v>
      </c>
      <c r="X39" s="11">
        <f t="shared" si="42"/>
        <v>0</v>
      </c>
      <c r="Y39" s="11">
        <f t="shared" si="43"/>
        <v>2</v>
      </c>
      <c r="Z39" s="11">
        <v>14</v>
      </c>
      <c r="AA39" s="11">
        <f t="shared" si="44"/>
        <v>2</v>
      </c>
      <c r="AB39" s="11">
        <f t="shared" si="45"/>
        <v>9</v>
      </c>
      <c r="AC39" s="11">
        <f t="shared" si="46"/>
        <v>7</v>
      </c>
      <c r="AD39" s="11">
        <f t="shared" si="47"/>
        <v>2</v>
      </c>
      <c r="AE39" s="7"/>
      <c r="AF39" s="1">
        <f t="shared" si="48"/>
        <v>0</v>
      </c>
      <c r="AG39" s="1">
        <f t="shared" si="49"/>
        <v>0</v>
      </c>
      <c r="AH39" s="1">
        <f>16+52</f>
        <v>68</v>
      </c>
      <c r="AI39" s="1">
        <f t="shared" si="50"/>
        <v>0</v>
      </c>
      <c r="AJ39" s="1">
        <f t="shared" si="51"/>
        <v>23</v>
      </c>
      <c r="AK39" s="1">
        <f t="shared" si="52"/>
        <v>16</v>
      </c>
      <c r="AL39" s="1">
        <f t="shared" si="53"/>
        <v>0</v>
      </c>
      <c r="AM39" s="2">
        <f t="shared" si="56"/>
        <v>107</v>
      </c>
    </row>
    <row r="40" spans="1:42" x14ac:dyDescent="0.25">
      <c r="A40" t="s">
        <v>20</v>
      </c>
      <c r="B40" s="18" t="s">
        <v>47</v>
      </c>
      <c r="C40" s="8" t="s">
        <v>39</v>
      </c>
      <c r="D40" s="11">
        <f t="shared" si="27"/>
        <v>0</v>
      </c>
      <c r="E40" s="11">
        <v>2</v>
      </c>
      <c r="F40" s="11">
        <v>7</v>
      </c>
      <c r="G40" s="11">
        <f t="shared" si="30"/>
        <v>2</v>
      </c>
      <c r="H40" s="11">
        <v>9</v>
      </c>
      <c r="I40" s="11">
        <v>7</v>
      </c>
      <c r="J40" s="11">
        <f t="shared" si="33"/>
        <v>2</v>
      </c>
      <c r="K40" s="7"/>
      <c r="L40" s="1">
        <f t="shared" si="34"/>
        <v>0</v>
      </c>
      <c r="M40" s="1">
        <v>0</v>
      </c>
      <c r="N40" s="1">
        <v>16</v>
      </c>
      <c r="O40" s="1">
        <f t="shared" si="37"/>
        <v>0</v>
      </c>
      <c r="P40" s="1">
        <v>23</v>
      </c>
      <c r="Q40" s="1">
        <v>16</v>
      </c>
      <c r="R40" s="1">
        <f t="shared" si="40"/>
        <v>0</v>
      </c>
      <c r="S40" s="2">
        <f t="shared" si="55"/>
        <v>55</v>
      </c>
      <c r="U40" t="s">
        <v>20</v>
      </c>
      <c r="V40" s="18" t="s">
        <v>47</v>
      </c>
      <c r="W40" s="8" t="s">
        <v>39</v>
      </c>
      <c r="X40" s="11">
        <f t="shared" si="42"/>
        <v>0</v>
      </c>
      <c r="Y40" s="11">
        <f t="shared" si="43"/>
        <v>2</v>
      </c>
      <c r="Z40" s="11">
        <v>14</v>
      </c>
      <c r="AA40" s="11">
        <f t="shared" si="44"/>
        <v>2</v>
      </c>
      <c r="AB40" s="11">
        <f t="shared" si="45"/>
        <v>9</v>
      </c>
      <c r="AC40" s="11">
        <f t="shared" si="46"/>
        <v>7</v>
      </c>
      <c r="AD40" s="11">
        <f t="shared" si="47"/>
        <v>2</v>
      </c>
      <c r="AE40" s="7"/>
      <c r="AF40" s="1">
        <f t="shared" si="48"/>
        <v>0</v>
      </c>
      <c r="AG40" s="1">
        <f t="shared" si="49"/>
        <v>0</v>
      </c>
      <c r="AH40" s="1">
        <v>68</v>
      </c>
      <c r="AI40" s="1">
        <f t="shared" si="50"/>
        <v>0</v>
      </c>
      <c r="AJ40" s="1">
        <f t="shared" si="51"/>
        <v>23</v>
      </c>
      <c r="AK40" s="1">
        <f t="shared" si="52"/>
        <v>16</v>
      </c>
      <c r="AL40" s="1">
        <f t="shared" si="53"/>
        <v>0</v>
      </c>
      <c r="AM40" s="2">
        <f t="shared" si="56"/>
        <v>107</v>
      </c>
      <c r="AP40" s="16"/>
    </row>
    <row r="41" spans="1:42" x14ac:dyDescent="0.25">
      <c r="A41" t="s">
        <v>21</v>
      </c>
      <c r="B41" s="18" t="s">
        <v>47</v>
      </c>
      <c r="C41" s="8" t="s">
        <v>39</v>
      </c>
      <c r="D41" s="11">
        <f t="shared" si="27"/>
        <v>0</v>
      </c>
      <c r="E41" s="11">
        <v>2</v>
      </c>
      <c r="F41" s="11">
        <v>7</v>
      </c>
      <c r="G41" s="11">
        <f t="shared" si="30"/>
        <v>2</v>
      </c>
      <c r="H41" s="11">
        <v>9</v>
      </c>
      <c r="I41" s="11">
        <v>7</v>
      </c>
      <c r="J41" s="11">
        <f t="shared" si="33"/>
        <v>2</v>
      </c>
      <c r="K41" s="7"/>
      <c r="L41" s="1">
        <f t="shared" si="34"/>
        <v>0</v>
      </c>
      <c r="M41" s="1">
        <v>0</v>
      </c>
      <c r="N41" s="1">
        <v>16</v>
      </c>
      <c r="O41" s="1">
        <f t="shared" si="37"/>
        <v>0</v>
      </c>
      <c r="P41" s="1">
        <v>23</v>
      </c>
      <c r="Q41" s="1">
        <v>16</v>
      </c>
      <c r="R41" s="1">
        <f t="shared" si="40"/>
        <v>0</v>
      </c>
      <c r="S41" s="2">
        <f t="shared" si="55"/>
        <v>55</v>
      </c>
      <c r="U41" t="s">
        <v>21</v>
      </c>
      <c r="V41" s="18" t="s">
        <v>47</v>
      </c>
      <c r="W41" s="8" t="s">
        <v>39</v>
      </c>
      <c r="X41" s="11">
        <f t="shared" si="42"/>
        <v>0</v>
      </c>
      <c r="Y41" s="11">
        <f t="shared" si="43"/>
        <v>2</v>
      </c>
      <c r="Z41" s="11">
        <v>14</v>
      </c>
      <c r="AA41" s="11">
        <f t="shared" si="44"/>
        <v>2</v>
      </c>
      <c r="AB41" s="11">
        <f t="shared" si="45"/>
        <v>9</v>
      </c>
      <c r="AC41" s="11">
        <f t="shared" si="46"/>
        <v>7</v>
      </c>
      <c r="AD41" s="11">
        <f t="shared" si="47"/>
        <v>2</v>
      </c>
      <c r="AE41" s="7"/>
      <c r="AF41" s="1">
        <f t="shared" si="48"/>
        <v>0</v>
      </c>
      <c r="AG41" s="1">
        <f t="shared" si="49"/>
        <v>0</v>
      </c>
      <c r="AH41" s="1">
        <v>68</v>
      </c>
      <c r="AI41" s="1">
        <f t="shared" si="50"/>
        <v>0</v>
      </c>
      <c r="AJ41" s="1">
        <f t="shared" si="51"/>
        <v>23</v>
      </c>
      <c r="AK41" s="1">
        <f t="shared" si="52"/>
        <v>16</v>
      </c>
      <c r="AL41" s="1">
        <f t="shared" si="53"/>
        <v>0</v>
      </c>
      <c r="AM41" s="2">
        <f t="shared" si="56"/>
        <v>107</v>
      </c>
    </row>
    <row r="42" spans="1:42" x14ac:dyDescent="0.25">
      <c r="A42" t="s">
        <v>21</v>
      </c>
      <c r="B42" s="18" t="s">
        <v>22</v>
      </c>
      <c r="C42" s="8" t="s">
        <v>39</v>
      </c>
      <c r="D42" s="11">
        <f t="shared" si="27"/>
        <v>0</v>
      </c>
      <c r="E42" s="11">
        <f t="shared" si="28"/>
        <v>2</v>
      </c>
      <c r="F42" s="11">
        <f t="shared" si="29"/>
        <v>2</v>
      </c>
      <c r="G42" s="11">
        <f t="shared" si="30"/>
        <v>15.5</v>
      </c>
      <c r="H42" s="11">
        <f t="shared" si="31"/>
        <v>9</v>
      </c>
      <c r="I42" s="11">
        <f t="shared" si="32"/>
        <v>5</v>
      </c>
      <c r="J42" s="11">
        <f t="shared" si="33"/>
        <v>2</v>
      </c>
      <c r="K42" s="7"/>
      <c r="L42" s="1">
        <f t="shared" si="34"/>
        <v>0</v>
      </c>
      <c r="M42" s="1">
        <v>0</v>
      </c>
      <c r="N42" s="1">
        <f t="shared" si="36"/>
        <v>0</v>
      </c>
      <c r="O42" s="1">
        <f t="shared" si="37"/>
        <v>55.5</v>
      </c>
      <c r="P42" s="1">
        <f t="shared" si="38"/>
        <v>23</v>
      </c>
      <c r="Q42" s="1">
        <f t="shared" si="39"/>
        <v>8</v>
      </c>
      <c r="R42" s="1">
        <f t="shared" si="40"/>
        <v>0</v>
      </c>
      <c r="S42" s="2">
        <f t="shared" si="55"/>
        <v>86.5</v>
      </c>
      <c r="U42" t="s">
        <v>21</v>
      </c>
      <c r="V42" s="18" t="s">
        <v>22</v>
      </c>
      <c r="W42" s="8" t="s">
        <v>39</v>
      </c>
      <c r="X42" s="11">
        <f t="shared" si="42"/>
        <v>0</v>
      </c>
      <c r="Y42" s="11">
        <f t="shared" si="43"/>
        <v>2</v>
      </c>
      <c r="Z42" s="11">
        <v>12.5</v>
      </c>
      <c r="AA42" s="11">
        <f t="shared" si="44"/>
        <v>15.5</v>
      </c>
      <c r="AB42" s="11">
        <f t="shared" si="45"/>
        <v>9</v>
      </c>
      <c r="AC42" s="11">
        <f t="shared" si="46"/>
        <v>5</v>
      </c>
      <c r="AD42" s="11">
        <f t="shared" si="47"/>
        <v>2</v>
      </c>
      <c r="AE42" s="7"/>
      <c r="AF42" s="1">
        <f t="shared" si="48"/>
        <v>0</v>
      </c>
      <c r="AG42" s="1">
        <f t="shared" si="49"/>
        <v>0</v>
      </c>
      <c r="AH42" s="1">
        <v>52</v>
      </c>
      <c r="AI42" s="1">
        <f t="shared" si="50"/>
        <v>55.5</v>
      </c>
      <c r="AJ42" s="1">
        <f t="shared" si="51"/>
        <v>23</v>
      </c>
      <c r="AK42" s="1">
        <f t="shared" si="52"/>
        <v>8</v>
      </c>
      <c r="AL42" s="1">
        <f t="shared" si="53"/>
        <v>0</v>
      </c>
      <c r="AM42" s="2">
        <f t="shared" si="56"/>
        <v>138.5</v>
      </c>
    </row>
    <row r="43" spans="1:42" x14ac:dyDescent="0.25">
      <c r="A43" t="s">
        <v>23</v>
      </c>
      <c r="B43" s="18" t="s">
        <v>22</v>
      </c>
      <c r="C43" s="8" t="s">
        <v>39</v>
      </c>
      <c r="D43" s="11">
        <f t="shared" si="27"/>
        <v>0</v>
      </c>
      <c r="E43" s="11">
        <f t="shared" si="28"/>
        <v>2</v>
      </c>
      <c r="F43" s="11">
        <f t="shared" si="29"/>
        <v>2</v>
      </c>
      <c r="G43" s="11">
        <f t="shared" si="30"/>
        <v>15.5</v>
      </c>
      <c r="H43" s="11">
        <f t="shared" si="31"/>
        <v>9</v>
      </c>
      <c r="I43" s="11">
        <f t="shared" si="32"/>
        <v>5</v>
      </c>
      <c r="J43" s="11">
        <f t="shared" si="33"/>
        <v>2</v>
      </c>
      <c r="K43" s="7"/>
      <c r="L43" s="1">
        <f t="shared" si="34"/>
        <v>0</v>
      </c>
      <c r="M43" s="1">
        <f t="shared" si="35"/>
        <v>0</v>
      </c>
      <c r="N43" s="1">
        <f t="shared" si="36"/>
        <v>0</v>
      </c>
      <c r="O43" s="1">
        <f t="shared" si="37"/>
        <v>55.5</v>
      </c>
      <c r="P43" s="1">
        <f t="shared" si="38"/>
        <v>23</v>
      </c>
      <c r="Q43" s="1">
        <f t="shared" si="39"/>
        <v>8</v>
      </c>
      <c r="R43" s="1">
        <f t="shared" si="40"/>
        <v>0</v>
      </c>
      <c r="S43" s="2">
        <f t="shared" si="55"/>
        <v>86.5</v>
      </c>
      <c r="U43" t="s">
        <v>23</v>
      </c>
      <c r="V43" s="18" t="s">
        <v>22</v>
      </c>
      <c r="W43" s="8" t="s">
        <v>39</v>
      </c>
      <c r="X43" s="11">
        <f t="shared" si="42"/>
        <v>0</v>
      </c>
      <c r="Y43" s="11">
        <f t="shared" si="43"/>
        <v>2</v>
      </c>
      <c r="Z43" s="11">
        <v>12.5</v>
      </c>
      <c r="AA43" s="11">
        <f t="shared" si="44"/>
        <v>15.5</v>
      </c>
      <c r="AB43" s="11">
        <f t="shared" si="45"/>
        <v>9</v>
      </c>
      <c r="AC43" s="11">
        <f t="shared" si="46"/>
        <v>5</v>
      </c>
      <c r="AD43" s="11">
        <f t="shared" si="47"/>
        <v>2</v>
      </c>
      <c r="AE43" s="7"/>
      <c r="AF43" s="1">
        <f t="shared" si="48"/>
        <v>0</v>
      </c>
      <c r="AG43" s="1">
        <f t="shared" si="49"/>
        <v>0</v>
      </c>
      <c r="AH43" s="1">
        <v>52</v>
      </c>
      <c r="AI43" s="1">
        <f t="shared" si="50"/>
        <v>55.5</v>
      </c>
      <c r="AJ43" s="1">
        <f t="shared" si="51"/>
        <v>23</v>
      </c>
      <c r="AK43" s="1">
        <f t="shared" si="52"/>
        <v>8</v>
      </c>
      <c r="AL43" s="1">
        <f t="shared" si="53"/>
        <v>0</v>
      </c>
      <c r="AM43" s="2">
        <f t="shared" si="56"/>
        <v>138.5</v>
      </c>
    </row>
    <row r="44" spans="1:42" x14ac:dyDescent="0.25">
      <c r="A44" t="s">
        <v>24</v>
      </c>
      <c r="B44" s="18" t="s">
        <v>25</v>
      </c>
      <c r="C44" s="8" t="s">
        <v>39</v>
      </c>
      <c r="D44" s="11">
        <f t="shared" si="27"/>
        <v>0</v>
      </c>
      <c r="E44" s="11">
        <f t="shared" si="28"/>
        <v>2</v>
      </c>
      <c r="F44" s="11">
        <f t="shared" si="29"/>
        <v>2</v>
      </c>
      <c r="G44" s="11">
        <f t="shared" si="30"/>
        <v>2</v>
      </c>
      <c r="H44" s="11">
        <f t="shared" si="31"/>
        <v>2</v>
      </c>
      <c r="I44" s="11">
        <f t="shared" si="32"/>
        <v>2</v>
      </c>
      <c r="J44" s="11">
        <f t="shared" si="33"/>
        <v>2</v>
      </c>
      <c r="K44" s="7"/>
      <c r="L44" s="1">
        <f t="shared" si="34"/>
        <v>0</v>
      </c>
      <c r="M44" s="1">
        <f t="shared" si="35"/>
        <v>0</v>
      </c>
      <c r="N44" s="1">
        <f t="shared" si="36"/>
        <v>0</v>
      </c>
      <c r="O44" s="1">
        <f t="shared" si="37"/>
        <v>0</v>
      </c>
      <c r="P44" s="1">
        <f t="shared" si="38"/>
        <v>0</v>
      </c>
      <c r="Q44" s="1">
        <f t="shared" si="39"/>
        <v>0</v>
      </c>
      <c r="R44" s="1">
        <f t="shared" si="40"/>
        <v>0</v>
      </c>
      <c r="S44" s="2">
        <f>SUM(L44:R44)</f>
        <v>0</v>
      </c>
      <c r="U44" t="s">
        <v>24</v>
      </c>
      <c r="V44" s="18" t="s">
        <v>25</v>
      </c>
      <c r="W44" s="8" t="s">
        <v>39</v>
      </c>
      <c r="X44" s="11">
        <f t="shared" si="42"/>
        <v>0</v>
      </c>
      <c r="Y44" s="11">
        <f t="shared" si="43"/>
        <v>2</v>
      </c>
      <c r="Z44" s="11">
        <f t="shared" ref="Z44:Z45" si="57">F44</f>
        <v>2</v>
      </c>
      <c r="AA44" s="11">
        <f t="shared" si="44"/>
        <v>2</v>
      </c>
      <c r="AB44" s="11">
        <f t="shared" si="45"/>
        <v>2</v>
      </c>
      <c r="AC44" s="11">
        <f t="shared" si="46"/>
        <v>2</v>
      </c>
      <c r="AD44" s="11">
        <f t="shared" si="47"/>
        <v>2</v>
      </c>
      <c r="AE44" s="7"/>
      <c r="AF44" s="1">
        <f t="shared" si="48"/>
        <v>0</v>
      </c>
      <c r="AG44" s="1">
        <f t="shared" si="49"/>
        <v>0</v>
      </c>
      <c r="AH44" s="1">
        <f t="shared" ref="AH44:AH45" si="58">N44</f>
        <v>0</v>
      </c>
      <c r="AI44" s="1">
        <f t="shared" si="50"/>
        <v>0</v>
      </c>
      <c r="AJ44" s="1">
        <f t="shared" si="51"/>
        <v>0</v>
      </c>
      <c r="AK44" s="1">
        <f t="shared" si="52"/>
        <v>0</v>
      </c>
      <c r="AL44" s="1">
        <f t="shared" si="53"/>
        <v>0</v>
      </c>
      <c r="AM44" s="2">
        <f>SUM(AF44:AL44)</f>
        <v>0</v>
      </c>
    </row>
    <row r="45" spans="1:42" x14ac:dyDescent="0.25">
      <c r="A45" t="s">
        <v>26</v>
      </c>
      <c r="B45" s="18" t="s">
        <v>25</v>
      </c>
      <c r="C45" s="8" t="s">
        <v>39</v>
      </c>
      <c r="D45" s="11">
        <f t="shared" si="27"/>
        <v>0</v>
      </c>
      <c r="E45" s="11">
        <f t="shared" si="28"/>
        <v>2</v>
      </c>
      <c r="F45" s="11">
        <f t="shared" si="29"/>
        <v>2</v>
      </c>
      <c r="G45" s="11">
        <f t="shared" si="30"/>
        <v>2</v>
      </c>
      <c r="H45" s="11">
        <f t="shared" si="31"/>
        <v>2</v>
      </c>
      <c r="I45" s="11">
        <f t="shared" si="32"/>
        <v>2</v>
      </c>
      <c r="J45" s="11">
        <f t="shared" si="33"/>
        <v>2</v>
      </c>
      <c r="K45" s="7"/>
      <c r="L45" s="1">
        <f t="shared" si="34"/>
        <v>0</v>
      </c>
      <c r="M45" s="1">
        <f t="shared" si="35"/>
        <v>0</v>
      </c>
      <c r="N45" s="1">
        <f t="shared" si="36"/>
        <v>0</v>
      </c>
      <c r="O45" s="1">
        <f t="shared" si="37"/>
        <v>0</v>
      </c>
      <c r="P45" s="1">
        <f t="shared" si="38"/>
        <v>0</v>
      </c>
      <c r="Q45" s="1">
        <f t="shared" si="39"/>
        <v>0</v>
      </c>
      <c r="R45" s="1">
        <f t="shared" si="40"/>
        <v>0</v>
      </c>
      <c r="S45" s="2">
        <f>SUM(L45:R45)</f>
        <v>0</v>
      </c>
      <c r="U45" t="s">
        <v>26</v>
      </c>
      <c r="V45" s="18" t="s">
        <v>25</v>
      </c>
      <c r="W45" s="8" t="s">
        <v>39</v>
      </c>
      <c r="X45" s="11">
        <f t="shared" si="42"/>
        <v>0</v>
      </c>
      <c r="Y45" s="11">
        <f t="shared" si="43"/>
        <v>2</v>
      </c>
      <c r="Z45" s="11">
        <f t="shared" si="57"/>
        <v>2</v>
      </c>
      <c r="AA45" s="11">
        <f t="shared" si="44"/>
        <v>2</v>
      </c>
      <c r="AB45" s="11">
        <f t="shared" si="45"/>
        <v>2</v>
      </c>
      <c r="AC45" s="11">
        <f t="shared" si="46"/>
        <v>2</v>
      </c>
      <c r="AD45" s="11">
        <f t="shared" si="47"/>
        <v>2</v>
      </c>
      <c r="AE45" s="7"/>
      <c r="AF45" s="1">
        <f t="shared" si="48"/>
        <v>0</v>
      </c>
      <c r="AG45" s="1">
        <f t="shared" si="49"/>
        <v>0</v>
      </c>
      <c r="AH45" s="1">
        <f t="shared" si="58"/>
        <v>0</v>
      </c>
      <c r="AI45" s="1">
        <f t="shared" si="50"/>
        <v>0</v>
      </c>
      <c r="AJ45" s="1">
        <f t="shared" si="51"/>
        <v>0</v>
      </c>
      <c r="AK45" s="1">
        <f t="shared" si="52"/>
        <v>0</v>
      </c>
      <c r="AL45" s="1">
        <f t="shared" si="53"/>
        <v>0</v>
      </c>
      <c r="AM45" s="2">
        <f>SUM(AF45:AL45)</f>
        <v>0</v>
      </c>
    </row>
    <row r="46" spans="1:42" x14ac:dyDescent="0.25">
      <c r="K46" s="14">
        <f>SUM(K48:K60)</f>
        <v>0</v>
      </c>
      <c r="AE46" s="14">
        <f>SUM(AE48:AE60)</f>
        <v>0</v>
      </c>
    </row>
    <row r="47" spans="1:42" x14ac:dyDescent="0.25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  <c r="I47" s="3" t="s">
        <v>9</v>
      </c>
      <c r="J47" s="3" t="s">
        <v>10</v>
      </c>
      <c r="K47" s="3" t="s">
        <v>11</v>
      </c>
      <c r="L47" s="3" t="s">
        <v>29</v>
      </c>
      <c r="M47" s="3" t="s">
        <v>30</v>
      </c>
      <c r="N47" s="3" t="s">
        <v>31</v>
      </c>
      <c r="O47" s="3" t="s">
        <v>32</v>
      </c>
      <c r="P47" s="3" t="s">
        <v>33</v>
      </c>
      <c r="Q47" s="3" t="s">
        <v>34</v>
      </c>
      <c r="R47" s="3" t="s">
        <v>35</v>
      </c>
      <c r="S47" s="3" t="s">
        <v>36</v>
      </c>
      <c r="U47" s="3" t="s">
        <v>1</v>
      </c>
      <c r="V47" s="3" t="s">
        <v>2</v>
      </c>
      <c r="W47" s="3" t="s">
        <v>3</v>
      </c>
      <c r="X47" s="3" t="s">
        <v>4</v>
      </c>
      <c r="Y47" s="3" t="s">
        <v>5</v>
      </c>
      <c r="Z47" s="3" t="s">
        <v>6</v>
      </c>
      <c r="AA47" s="3" t="s">
        <v>7</v>
      </c>
      <c r="AB47" s="3" t="s">
        <v>8</v>
      </c>
      <c r="AC47" s="3" t="s">
        <v>9</v>
      </c>
      <c r="AD47" s="3" t="s">
        <v>10</v>
      </c>
      <c r="AE47" s="3" t="s">
        <v>11</v>
      </c>
      <c r="AF47" s="3" t="s">
        <v>29</v>
      </c>
      <c r="AG47" s="3" t="s">
        <v>30</v>
      </c>
      <c r="AH47" s="3" t="s">
        <v>31</v>
      </c>
      <c r="AI47" s="3" t="s">
        <v>32</v>
      </c>
      <c r="AJ47" s="3" t="s">
        <v>33</v>
      </c>
      <c r="AK47" s="3" t="s">
        <v>34</v>
      </c>
      <c r="AL47" s="3" t="s">
        <v>35</v>
      </c>
      <c r="AM47" s="3" t="s">
        <v>36</v>
      </c>
    </row>
    <row r="48" spans="1:42" x14ac:dyDescent="0.25">
      <c r="A48" t="s">
        <v>12</v>
      </c>
      <c r="B48" s="18" t="s">
        <v>13</v>
      </c>
      <c r="C48" s="5"/>
      <c r="D48" s="11">
        <v>16</v>
      </c>
      <c r="E48" s="11">
        <v>2</v>
      </c>
      <c r="F48" s="11">
        <f t="shared" ref="F48:I48" si="59">Z33</f>
        <v>0</v>
      </c>
      <c r="G48" s="11">
        <f t="shared" si="59"/>
        <v>0</v>
      </c>
      <c r="H48" s="11">
        <f t="shared" si="59"/>
        <v>0</v>
      </c>
      <c r="I48" s="11">
        <f t="shared" si="59"/>
        <v>0</v>
      </c>
      <c r="J48" s="11">
        <v>5</v>
      </c>
      <c r="K48" s="7"/>
      <c r="L48" s="1">
        <v>61.5</v>
      </c>
      <c r="M48" s="1">
        <v>0</v>
      </c>
      <c r="N48" s="1">
        <f t="shared" ref="N48:Q48" si="60">AH33</f>
        <v>0</v>
      </c>
      <c r="O48" s="1">
        <f t="shared" si="60"/>
        <v>0</v>
      </c>
      <c r="P48" s="1">
        <f t="shared" si="60"/>
        <v>0</v>
      </c>
      <c r="Q48" s="1">
        <f t="shared" si="60"/>
        <v>0</v>
      </c>
      <c r="R48" s="1">
        <v>8</v>
      </c>
      <c r="S48" s="2">
        <f>SUM(L48:R48)</f>
        <v>69.5</v>
      </c>
      <c r="U48" t="s">
        <v>12</v>
      </c>
      <c r="V48" s="18" t="s">
        <v>13</v>
      </c>
      <c r="W48" s="5"/>
      <c r="X48" s="11">
        <f>D48</f>
        <v>16</v>
      </c>
      <c r="Y48" s="11">
        <v>13</v>
      </c>
      <c r="Z48" s="11">
        <f t="shared" ref="Z48:AD48" si="61">F48</f>
        <v>0</v>
      </c>
      <c r="AA48" s="11">
        <f t="shared" si="61"/>
        <v>0</v>
      </c>
      <c r="AB48" s="11">
        <f t="shared" si="61"/>
        <v>0</v>
      </c>
      <c r="AC48" s="11">
        <f t="shared" si="61"/>
        <v>0</v>
      </c>
      <c r="AD48" s="11">
        <f t="shared" si="61"/>
        <v>5</v>
      </c>
      <c r="AE48" s="7"/>
      <c r="AF48" s="1">
        <f>L48</f>
        <v>61.5</v>
      </c>
      <c r="AG48" s="1">
        <v>67</v>
      </c>
      <c r="AH48" s="1">
        <f t="shared" ref="AH48:AL48" si="62">N48</f>
        <v>0</v>
      </c>
      <c r="AI48" s="1">
        <f t="shared" si="62"/>
        <v>0</v>
      </c>
      <c r="AJ48" s="1">
        <f t="shared" si="62"/>
        <v>0</v>
      </c>
      <c r="AK48" s="1">
        <f t="shared" si="62"/>
        <v>0</v>
      </c>
      <c r="AL48" s="1">
        <f t="shared" si="62"/>
        <v>8</v>
      </c>
      <c r="AM48" s="2">
        <f>SUM(AF48:AL48)</f>
        <v>136.5</v>
      </c>
    </row>
    <row r="49" spans="1:53" x14ac:dyDescent="0.25">
      <c r="A49" t="s">
        <v>14</v>
      </c>
      <c r="B49" s="18" t="s">
        <v>37</v>
      </c>
      <c r="C49" s="8" t="s">
        <v>41</v>
      </c>
      <c r="D49" s="11">
        <f t="shared" ref="D49:D60" si="63">X34</f>
        <v>0</v>
      </c>
      <c r="E49" s="11">
        <f t="shared" ref="E49:E60" si="64">Y34</f>
        <v>5</v>
      </c>
      <c r="F49" s="11">
        <f t="shared" ref="F49:F60" si="65">Z34</f>
        <v>9</v>
      </c>
      <c r="G49" s="11">
        <f t="shared" ref="G49:G60" si="66">AA34</f>
        <v>14.5</v>
      </c>
      <c r="H49" s="11">
        <f t="shared" ref="H49:H60" si="67">AB34</f>
        <v>9</v>
      </c>
      <c r="I49" s="11">
        <f t="shared" ref="I49:I60" si="68">AC34</f>
        <v>2</v>
      </c>
      <c r="J49" s="11">
        <f t="shared" ref="J49:J60" si="69">AD34</f>
        <v>2</v>
      </c>
      <c r="K49" s="7"/>
      <c r="L49" s="1">
        <f t="shared" ref="L49:L60" si="70">AF34</f>
        <v>0</v>
      </c>
      <c r="M49" s="1">
        <f t="shared" ref="M49:M60" si="71">AG34</f>
        <v>10</v>
      </c>
      <c r="N49" s="1">
        <f t="shared" ref="N49:N60" si="72">AH34</f>
        <v>26</v>
      </c>
      <c r="O49" s="1">
        <f t="shared" ref="O49:O60" si="73">AI34</f>
        <v>51.75</v>
      </c>
      <c r="P49" s="1">
        <f t="shared" ref="P49:P60" si="74">AJ34</f>
        <v>23</v>
      </c>
      <c r="Q49" s="1">
        <f t="shared" ref="Q49:Q60" si="75">AK34</f>
        <v>0</v>
      </c>
      <c r="R49" s="1">
        <f t="shared" ref="R49:R60" si="76">AL34</f>
        <v>0</v>
      </c>
      <c r="S49" s="2">
        <f t="shared" ref="S49" si="77">SUM(L49:R49)</f>
        <v>110.75</v>
      </c>
      <c r="U49" t="s">
        <v>14</v>
      </c>
      <c r="V49" s="18" t="s">
        <v>37</v>
      </c>
      <c r="W49" s="8" t="s">
        <v>41</v>
      </c>
      <c r="X49" s="11">
        <f t="shared" ref="X49:X60" si="78">D49</f>
        <v>0</v>
      </c>
      <c r="Y49" s="11">
        <v>14</v>
      </c>
      <c r="Z49" s="11">
        <f t="shared" ref="Z49:Z60" si="79">F49</f>
        <v>9</v>
      </c>
      <c r="AA49" s="11">
        <f t="shared" ref="AA49:AA60" si="80">G49</f>
        <v>14.5</v>
      </c>
      <c r="AB49" s="11">
        <f t="shared" ref="AB49:AB60" si="81">H49</f>
        <v>9</v>
      </c>
      <c r="AC49" s="11">
        <f t="shared" ref="AC49:AC60" si="82">I49</f>
        <v>2</v>
      </c>
      <c r="AD49" s="11">
        <f t="shared" ref="AD49:AD60" si="83">J49</f>
        <v>2</v>
      </c>
      <c r="AE49" s="7"/>
      <c r="AF49" s="1">
        <f t="shared" ref="AF49:AF60" si="84">L49</f>
        <v>0</v>
      </c>
      <c r="AG49" s="1">
        <v>77</v>
      </c>
      <c r="AH49" s="1">
        <f t="shared" ref="AH49:AH60" si="85">N49</f>
        <v>26</v>
      </c>
      <c r="AI49" s="1">
        <f t="shared" ref="AI49:AI60" si="86">O49</f>
        <v>51.75</v>
      </c>
      <c r="AJ49" s="1">
        <f t="shared" ref="AJ49:AJ60" si="87">P49</f>
        <v>23</v>
      </c>
      <c r="AK49" s="1">
        <f t="shared" ref="AK49:AK60" si="88">Q49</f>
        <v>0</v>
      </c>
      <c r="AL49" s="1">
        <f t="shared" ref="AL49:AL60" si="89">R49</f>
        <v>0</v>
      </c>
      <c r="AM49" s="2">
        <f t="shared" ref="AM49" si="90">SUM(AF49:AL49)</f>
        <v>177.75</v>
      </c>
    </row>
    <row r="50" spans="1:53" x14ac:dyDescent="0.25">
      <c r="A50" t="s">
        <v>15</v>
      </c>
      <c r="B50" s="18" t="s">
        <v>37</v>
      </c>
      <c r="C50" s="8" t="s">
        <v>41</v>
      </c>
      <c r="D50" s="11">
        <f t="shared" si="63"/>
        <v>0</v>
      </c>
      <c r="E50" s="11">
        <f t="shared" si="64"/>
        <v>5</v>
      </c>
      <c r="F50" s="11">
        <f t="shared" si="65"/>
        <v>9</v>
      </c>
      <c r="G50" s="11">
        <f t="shared" si="66"/>
        <v>14.5</v>
      </c>
      <c r="H50" s="11">
        <f t="shared" si="67"/>
        <v>9</v>
      </c>
      <c r="I50" s="11">
        <f t="shared" si="68"/>
        <v>2</v>
      </c>
      <c r="J50" s="11">
        <f t="shared" si="69"/>
        <v>2</v>
      </c>
      <c r="K50" s="7"/>
      <c r="L50" s="1">
        <f t="shared" si="70"/>
        <v>0</v>
      </c>
      <c r="M50" s="1">
        <f t="shared" si="71"/>
        <v>10</v>
      </c>
      <c r="N50" s="1">
        <f t="shared" si="72"/>
        <v>26</v>
      </c>
      <c r="O50" s="1">
        <f t="shared" si="73"/>
        <v>51.8</v>
      </c>
      <c r="P50" s="1">
        <f t="shared" si="74"/>
        <v>23</v>
      </c>
      <c r="Q50" s="1">
        <f t="shared" si="75"/>
        <v>0</v>
      </c>
      <c r="R50" s="1">
        <f t="shared" si="76"/>
        <v>0</v>
      </c>
      <c r="S50" s="2">
        <f>SUM(L50:R50)</f>
        <v>110.8</v>
      </c>
      <c r="U50" t="s">
        <v>15</v>
      </c>
      <c r="V50" s="18" t="s">
        <v>37</v>
      </c>
      <c r="W50" s="8" t="s">
        <v>41</v>
      </c>
      <c r="X50" s="11">
        <f t="shared" si="78"/>
        <v>0</v>
      </c>
      <c r="Y50" s="11">
        <v>14</v>
      </c>
      <c r="Z50" s="11">
        <f t="shared" si="79"/>
        <v>9</v>
      </c>
      <c r="AA50" s="11">
        <f t="shared" si="80"/>
        <v>14.5</v>
      </c>
      <c r="AB50" s="11">
        <f t="shared" si="81"/>
        <v>9</v>
      </c>
      <c r="AC50" s="11">
        <f t="shared" si="82"/>
        <v>2</v>
      </c>
      <c r="AD50" s="11">
        <f t="shared" si="83"/>
        <v>2</v>
      </c>
      <c r="AE50" s="7"/>
      <c r="AF50" s="1">
        <f t="shared" si="84"/>
        <v>0</v>
      </c>
      <c r="AG50" s="1">
        <v>77</v>
      </c>
      <c r="AH50" s="1">
        <f t="shared" si="85"/>
        <v>26</v>
      </c>
      <c r="AI50" s="1">
        <f t="shared" si="86"/>
        <v>51.8</v>
      </c>
      <c r="AJ50" s="1">
        <f t="shared" si="87"/>
        <v>23</v>
      </c>
      <c r="AK50" s="1">
        <f t="shared" si="88"/>
        <v>0</v>
      </c>
      <c r="AL50" s="1">
        <f t="shared" si="89"/>
        <v>0</v>
      </c>
      <c r="AM50" s="2">
        <f>SUM(AF50:AL50)</f>
        <v>177.8</v>
      </c>
    </row>
    <row r="51" spans="1:53" x14ac:dyDescent="0.25">
      <c r="A51" t="s">
        <v>16</v>
      </c>
      <c r="B51" s="18" t="s">
        <v>37</v>
      </c>
      <c r="C51" s="8" t="s">
        <v>41</v>
      </c>
      <c r="D51" s="11">
        <f t="shared" si="63"/>
        <v>0</v>
      </c>
      <c r="E51" s="11">
        <f t="shared" si="64"/>
        <v>5</v>
      </c>
      <c r="F51" s="11">
        <f t="shared" si="65"/>
        <v>9</v>
      </c>
      <c r="G51" s="11">
        <f t="shared" si="66"/>
        <v>14.5</v>
      </c>
      <c r="H51" s="11">
        <f t="shared" si="67"/>
        <v>9</v>
      </c>
      <c r="I51" s="11">
        <f t="shared" si="68"/>
        <v>2</v>
      </c>
      <c r="J51" s="11">
        <f t="shared" si="69"/>
        <v>2</v>
      </c>
      <c r="K51" s="7"/>
      <c r="L51" s="1">
        <f t="shared" si="70"/>
        <v>0</v>
      </c>
      <c r="M51" s="1">
        <f t="shared" si="71"/>
        <v>10</v>
      </c>
      <c r="N51" s="1">
        <f t="shared" si="72"/>
        <v>26</v>
      </c>
      <c r="O51" s="1">
        <f t="shared" si="73"/>
        <v>51.8</v>
      </c>
      <c r="P51" s="1">
        <f t="shared" si="74"/>
        <v>23</v>
      </c>
      <c r="Q51" s="1">
        <f t="shared" si="75"/>
        <v>0</v>
      </c>
      <c r="R51" s="1">
        <f t="shared" si="76"/>
        <v>0</v>
      </c>
      <c r="S51" s="2">
        <f>SUM(L51:R51)</f>
        <v>110.8</v>
      </c>
      <c r="U51" t="s">
        <v>16</v>
      </c>
      <c r="V51" s="18" t="s">
        <v>37</v>
      </c>
      <c r="W51" s="8" t="s">
        <v>41</v>
      </c>
      <c r="X51" s="11">
        <f t="shared" si="78"/>
        <v>0</v>
      </c>
      <c r="Y51" s="11">
        <v>14</v>
      </c>
      <c r="Z51" s="11">
        <f t="shared" si="79"/>
        <v>9</v>
      </c>
      <c r="AA51" s="11">
        <f t="shared" si="80"/>
        <v>14.5</v>
      </c>
      <c r="AB51" s="11">
        <f t="shared" si="81"/>
        <v>9</v>
      </c>
      <c r="AC51" s="11">
        <f t="shared" si="82"/>
        <v>2</v>
      </c>
      <c r="AD51" s="11">
        <f t="shared" si="83"/>
        <v>2</v>
      </c>
      <c r="AE51" s="7"/>
      <c r="AF51" s="1">
        <f t="shared" si="84"/>
        <v>0</v>
      </c>
      <c r="AG51" s="1">
        <v>77</v>
      </c>
      <c r="AH51" s="1">
        <f t="shared" si="85"/>
        <v>26</v>
      </c>
      <c r="AI51" s="1">
        <f t="shared" si="86"/>
        <v>51.8</v>
      </c>
      <c r="AJ51" s="1">
        <f t="shared" si="87"/>
        <v>23</v>
      </c>
      <c r="AK51" s="1">
        <f t="shared" si="88"/>
        <v>0</v>
      </c>
      <c r="AL51" s="1">
        <f t="shared" si="89"/>
        <v>0</v>
      </c>
      <c r="AM51" s="2">
        <f>SUM(AF51:AL51)</f>
        <v>177.8</v>
      </c>
    </row>
    <row r="52" spans="1:53" x14ac:dyDescent="0.25">
      <c r="A52" t="s">
        <v>17</v>
      </c>
      <c r="B52" s="18" t="s">
        <v>46</v>
      </c>
      <c r="C52" s="8" t="s">
        <v>41</v>
      </c>
      <c r="D52" s="11">
        <f t="shared" si="63"/>
        <v>0</v>
      </c>
      <c r="E52" s="11">
        <f t="shared" si="64"/>
        <v>7</v>
      </c>
      <c r="F52" s="11">
        <f t="shared" si="65"/>
        <v>12</v>
      </c>
      <c r="G52" s="11">
        <f t="shared" si="66"/>
        <v>2</v>
      </c>
      <c r="H52" s="11">
        <f t="shared" si="67"/>
        <v>9</v>
      </c>
      <c r="I52" s="11">
        <f t="shared" si="68"/>
        <v>2</v>
      </c>
      <c r="J52" s="11">
        <f t="shared" si="69"/>
        <v>2</v>
      </c>
      <c r="K52" s="7"/>
      <c r="L52" s="1">
        <f t="shared" si="70"/>
        <v>0</v>
      </c>
      <c r="M52" s="1">
        <f t="shared" si="71"/>
        <v>18</v>
      </c>
      <c r="N52" s="1">
        <f t="shared" si="72"/>
        <v>49</v>
      </c>
      <c r="O52" s="1">
        <f t="shared" si="73"/>
        <v>0</v>
      </c>
      <c r="P52" s="1">
        <f t="shared" si="74"/>
        <v>23</v>
      </c>
      <c r="Q52" s="1">
        <f t="shared" si="75"/>
        <v>0</v>
      </c>
      <c r="R52" s="1">
        <f t="shared" si="76"/>
        <v>0</v>
      </c>
      <c r="S52" s="2">
        <f t="shared" ref="S52:S58" si="91">SUM(L52:R52)</f>
        <v>90</v>
      </c>
      <c r="U52" t="s">
        <v>17</v>
      </c>
      <c r="V52" s="18" t="s">
        <v>46</v>
      </c>
      <c r="W52" s="8" t="s">
        <v>41</v>
      </c>
      <c r="X52" s="11">
        <f t="shared" si="78"/>
        <v>0</v>
      </c>
      <c r="Y52" s="11">
        <v>14</v>
      </c>
      <c r="Z52" s="11">
        <f t="shared" si="79"/>
        <v>12</v>
      </c>
      <c r="AA52" s="11">
        <f t="shared" si="80"/>
        <v>2</v>
      </c>
      <c r="AB52" s="11">
        <f t="shared" si="81"/>
        <v>9</v>
      </c>
      <c r="AC52" s="11">
        <f t="shared" si="82"/>
        <v>2</v>
      </c>
      <c r="AD52" s="11">
        <f t="shared" si="83"/>
        <v>2</v>
      </c>
      <c r="AE52" s="7"/>
      <c r="AF52" s="1">
        <f t="shared" si="84"/>
        <v>0</v>
      </c>
      <c r="AG52" s="1">
        <f>8+68</f>
        <v>76</v>
      </c>
      <c r="AH52" s="1">
        <f t="shared" si="85"/>
        <v>49</v>
      </c>
      <c r="AI52" s="1">
        <f t="shared" si="86"/>
        <v>0</v>
      </c>
      <c r="AJ52" s="1">
        <f t="shared" si="87"/>
        <v>23</v>
      </c>
      <c r="AK52" s="1">
        <f t="shared" si="88"/>
        <v>0</v>
      </c>
      <c r="AL52" s="1">
        <f t="shared" si="89"/>
        <v>0</v>
      </c>
      <c r="AM52" s="2">
        <f t="shared" ref="AM52:AM58" si="92">SUM(AF52:AL52)</f>
        <v>148</v>
      </c>
    </row>
    <row r="53" spans="1:53" x14ac:dyDescent="0.25">
      <c r="A53" t="s">
        <v>18</v>
      </c>
      <c r="B53" s="18" t="s">
        <v>46</v>
      </c>
      <c r="C53" s="8" t="s">
        <v>41</v>
      </c>
      <c r="D53" s="11">
        <f t="shared" si="63"/>
        <v>0</v>
      </c>
      <c r="E53" s="11">
        <f t="shared" si="64"/>
        <v>7</v>
      </c>
      <c r="F53" s="11">
        <f t="shared" si="65"/>
        <v>12</v>
      </c>
      <c r="G53" s="11">
        <f t="shared" si="66"/>
        <v>2</v>
      </c>
      <c r="H53" s="11">
        <f t="shared" si="67"/>
        <v>9</v>
      </c>
      <c r="I53" s="11">
        <f t="shared" si="68"/>
        <v>2</v>
      </c>
      <c r="J53" s="11">
        <f t="shared" si="69"/>
        <v>2</v>
      </c>
      <c r="K53" s="7"/>
      <c r="L53" s="1">
        <f t="shared" si="70"/>
        <v>0</v>
      </c>
      <c r="M53" s="1">
        <f t="shared" si="71"/>
        <v>18</v>
      </c>
      <c r="N53" s="1">
        <f t="shared" si="72"/>
        <v>49</v>
      </c>
      <c r="O53" s="1">
        <f t="shared" si="73"/>
        <v>0</v>
      </c>
      <c r="P53" s="1">
        <f t="shared" si="74"/>
        <v>23</v>
      </c>
      <c r="Q53" s="1">
        <f t="shared" si="75"/>
        <v>0</v>
      </c>
      <c r="R53" s="1">
        <f t="shared" si="76"/>
        <v>0</v>
      </c>
      <c r="S53" s="2">
        <f t="shared" si="91"/>
        <v>90</v>
      </c>
      <c r="U53" t="s">
        <v>18</v>
      </c>
      <c r="V53" s="18" t="s">
        <v>46</v>
      </c>
      <c r="W53" s="8" t="s">
        <v>41</v>
      </c>
      <c r="X53" s="11">
        <f t="shared" si="78"/>
        <v>0</v>
      </c>
      <c r="Y53" s="11">
        <v>14</v>
      </c>
      <c r="Z53" s="11">
        <f t="shared" si="79"/>
        <v>12</v>
      </c>
      <c r="AA53" s="11">
        <f t="shared" si="80"/>
        <v>2</v>
      </c>
      <c r="AB53" s="11">
        <f t="shared" si="81"/>
        <v>9</v>
      </c>
      <c r="AC53" s="11">
        <f t="shared" si="82"/>
        <v>2</v>
      </c>
      <c r="AD53" s="11">
        <f t="shared" si="83"/>
        <v>2</v>
      </c>
      <c r="AE53" s="7"/>
      <c r="AF53" s="1">
        <f t="shared" si="84"/>
        <v>0</v>
      </c>
      <c r="AG53" s="1">
        <v>76</v>
      </c>
      <c r="AH53" s="1">
        <f t="shared" si="85"/>
        <v>49</v>
      </c>
      <c r="AI53" s="1">
        <f t="shared" si="86"/>
        <v>0</v>
      </c>
      <c r="AJ53" s="1">
        <f t="shared" si="87"/>
        <v>23</v>
      </c>
      <c r="AK53" s="1">
        <f t="shared" si="88"/>
        <v>0</v>
      </c>
      <c r="AL53" s="1">
        <f t="shared" si="89"/>
        <v>0</v>
      </c>
      <c r="AM53" s="2">
        <f t="shared" si="92"/>
        <v>148</v>
      </c>
    </row>
    <row r="54" spans="1:53" x14ac:dyDescent="0.25">
      <c r="A54" t="s">
        <v>19</v>
      </c>
      <c r="B54" s="18" t="s">
        <v>47</v>
      </c>
      <c r="C54" s="8" t="s">
        <v>39</v>
      </c>
      <c r="D54" s="11">
        <f t="shared" si="63"/>
        <v>0</v>
      </c>
      <c r="E54" s="11">
        <f t="shared" si="64"/>
        <v>2</v>
      </c>
      <c r="F54" s="11">
        <f t="shared" si="65"/>
        <v>14</v>
      </c>
      <c r="G54" s="11">
        <f t="shared" si="66"/>
        <v>2</v>
      </c>
      <c r="H54" s="11">
        <f t="shared" si="67"/>
        <v>9</v>
      </c>
      <c r="I54" s="11">
        <f t="shared" si="68"/>
        <v>7</v>
      </c>
      <c r="J54" s="11">
        <f t="shared" si="69"/>
        <v>2</v>
      </c>
      <c r="K54" s="7"/>
      <c r="L54" s="1">
        <f t="shared" si="70"/>
        <v>0</v>
      </c>
      <c r="M54" s="1">
        <f t="shared" si="71"/>
        <v>0</v>
      </c>
      <c r="N54" s="1">
        <f t="shared" si="72"/>
        <v>68</v>
      </c>
      <c r="O54" s="1">
        <f t="shared" si="73"/>
        <v>0</v>
      </c>
      <c r="P54" s="1">
        <f t="shared" si="74"/>
        <v>23</v>
      </c>
      <c r="Q54" s="1">
        <f t="shared" si="75"/>
        <v>16</v>
      </c>
      <c r="R54" s="1">
        <f t="shared" si="76"/>
        <v>0</v>
      </c>
      <c r="S54" s="2">
        <f t="shared" si="91"/>
        <v>107</v>
      </c>
      <c r="U54" t="s">
        <v>19</v>
      </c>
      <c r="V54" s="18" t="s">
        <v>47</v>
      </c>
      <c r="W54" s="8" t="s">
        <v>39</v>
      </c>
      <c r="X54" s="11">
        <f t="shared" si="78"/>
        <v>0</v>
      </c>
      <c r="Y54" s="11">
        <v>13</v>
      </c>
      <c r="Z54" s="11">
        <f t="shared" si="79"/>
        <v>14</v>
      </c>
      <c r="AA54" s="11">
        <f t="shared" si="80"/>
        <v>2</v>
      </c>
      <c r="AB54" s="11">
        <f t="shared" si="81"/>
        <v>9</v>
      </c>
      <c r="AC54" s="11">
        <f t="shared" si="82"/>
        <v>7</v>
      </c>
      <c r="AD54" s="11">
        <f t="shared" si="83"/>
        <v>2</v>
      </c>
      <c r="AE54" s="7"/>
      <c r="AF54" s="1">
        <f t="shared" si="84"/>
        <v>0</v>
      </c>
      <c r="AG54" s="1">
        <v>67</v>
      </c>
      <c r="AH54" s="1">
        <f t="shared" si="85"/>
        <v>68</v>
      </c>
      <c r="AI54" s="1">
        <f t="shared" si="86"/>
        <v>0</v>
      </c>
      <c r="AJ54" s="1">
        <f t="shared" si="87"/>
        <v>23</v>
      </c>
      <c r="AK54" s="1">
        <f t="shared" si="88"/>
        <v>16</v>
      </c>
      <c r="AL54" s="1">
        <f t="shared" si="89"/>
        <v>0</v>
      </c>
      <c r="AM54" s="2">
        <f t="shared" si="92"/>
        <v>174</v>
      </c>
    </row>
    <row r="55" spans="1:53" x14ac:dyDescent="0.25">
      <c r="A55" t="s">
        <v>20</v>
      </c>
      <c r="B55" s="18" t="s">
        <v>47</v>
      </c>
      <c r="C55" s="8" t="s">
        <v>39</v>
      </c>
      <c r="D55" s="11">
        <f t="shared" si="63"/>
        <v>0</v>
      </c>
      <c r="E55" s="11">
        <f t="shared" si="64"/>
        <v>2</v>
      </c>
      <c r="F55" s="11">
        <f t="shared" si="65"/>
        <v>14</v>
      </c>
      <c r="G55" s="11">
        <f t="shared" si="66"/>
        <v>2</v>
      </c>
      <c r="H55" s="11">
        <f t="shared" si="67"/>
        <v>9</v>
      </c>
      <c r="I55" s="11">
        <f t="shared" si="68"/>
        <v>7</v>
      </c>
      <c r="J55" s="11">
        <f t="shared" si="69"/>
        <v>2</v>
      </c>
      <c r="K55" s="7"/>
      <c r="L55" s="1">
        <f t="shared" si="70"/>
        <v>0</v>
      </c>
      <c r="M55" s="1">
        <f t="shared" si="71"/>
        <v>0</v>
      </c>
      <c r="N55" s="1">
        <f t="shared" si="72"/>
        <v>68</v>
      </c>
      <c r="O55" s="1">
        <f t="shared" si="73"/>
        <v>0</v>
      </c>
      <c r="P55" s="1">
        <f t="shared" si="74"/>
        <v>23</v>
      </c>
      <c r="Q55" s="1">
        <f t="shared" si="75"/>
        <v>16</v>
      </c>
      <c r="R55" s="1">
        <f t="shared" si="76"/>
        <v>0</v>
      </c>
      <c r="S55" s="2">
        <f t="shared" si="91"/>
        <v>107</v>
      </c>
      <c r="U55" t="s">
        <v>20</v>
      </c>
      <c r="V55" s="18" t="s">
        <v>47</v>
      </c>
      <c r="W55" s="8" t="s">
        <v>39</v>
      </c>
      <c r="X55" s="11">
        <f t="shared" si="78"/>
        <v>0</v>
      </c>
      <c r="Y55" s="11">
        <v>13</v>
      </c>
      <c r="Z55" s="11">
        <f t="shared" si="79"/>
        <v>14</v>
      </c>
      <c r="AA55" s="11">
        <f t="shared" si="80"/>
        <v>2</v>
      </c>
      <c r="AB55" s="11">
        <f t="shared" si="81"/>
        <v>9</v>
      </c>
      <c r="AC55" s="11">
        <f t="shared" si="82"/>
        <v>7</v>
      </c>
      <c r="AD55" s="11">
        <f t="shared" si="83"/>
        <v>2</v>
      </c>
      <c r="AE55" s="7"/>
      <c r="AF55" s="1">
        <f t="shared" si="84"/>
        <v>0</v>
      </c>
      <c r="AG55" s="1">
        <v>67</v>
      </c>
      <c r="AH55" s="1">
        <f t="shared" si="85"/>
        <v>68</v>
      </c>
      <c r="AI55" s="1">
        <f t="shared" si="86"/>
        <v>0</v>
      </c>
      <c r="AJ55" s="1">
        <f t="shared" si="87"/>
        <v>23</v>
      </c>
      <c r="AK55" s="1">
        <f t="shared" si="88"/>
        <v>16</v>
      </c>
      <c r="AL55" s="1">
        <f t="shared" si="89"/>
        <v>0</v>
      </c>
      <c r="AM55" s="2">
        <f t="shared" si="92"/>
        <v>174</v>
      </c>
    </row>
    <row r="56" spans="1:53" x14ac:dyDescent="0.25">
      <c r="A56" t="s">
        <v>21</v>
      </c>
      <c r="B56" s="18" t="s">
        <v>47</v>
      </c>
      <c r="C56" s="8" t="s">
        <v>39</v>
      </c>
      <c r="D56" s="11">
        <f t="shared" si="63"/>
        <v>0</v>
      </c>
      <c r="E56" s="11">
        <f t="shared" si="64"/>
        <v>2</v>
      </c>
      <c r="F56" s="11">
        <f t="shared" si="65"/>
        <v>14</v>
      </c>
      <c r="G56" s="11">
        <f t="shared" si="66"/>
        <v>2</v>
      </c>
      <c r="H56" s="11">
        <f t="shared" si="67"/>
        <v>9</v>
      </c>
      <c r="I56" s="11">
        <f t="shared" si="68"/>
        <v>7</v>
      </c>
      <c r="J56" s="11">
        <f t="shared" si="69"/>
        <v>2</v>
      </c>
      <c r="K56" s="7"/>
      <c r="L56" s="1">
        <f t="shared" si="70"/>
        <v>0</v>
      </c>
      <c r="M56" s="1">
        <f t="shared" si="71"/>
        <v>0</v>
      </c>
      <c r="N56" s="1">
        <f t="shared" si="72"/>
        <v>68</v>
      </c>
      <c r="O56" s="1">
        <f t="shared" si="73"/>
        <v>0</v>
      </c>
      <c r="P56" s="1">
        <f t="shared" si="74"/>
        <v>23</v>
      </c>
      <c r="Q56" s="1">
        <f t="shared" si="75"/>
        <v>16</v>
      </c>
      <c r="R56" s="1">
        <f t="shared" si="76"/>
        <v>0</v>
      </c>
      <c r="S56" s="2">
        <f t="shared" si="91"/>
        <v>107</v>
      </c>
      <c r="U56" t="s">
        <v>21</v>
      </c>
      <c r="V56" s="18" t="s">
        <v>47</v>
      </c>
      <c r="W56" s="8" t="s">
        <v>39</v>
      </c>
      <c r="X56" s="11">
        <f t="shared" si="78"/>
        <v>0</v>
      </c>
      <c r="Y56" s="11">
        <v>13</v>
      </c>
      <c r="Z56" s="11">
        <f t="shared" si="79"/>
        <v>14</v>
      </c>
      <c r="AA56" s="11">
        <f t="shared" si="80"/>
        <v>2</v>
      </c>
      <c r="AB56" s="11">
        <f t="shared" si="81"/>
        <v>9</v>
      </c>
      <c r="AC56" s="11">
        <f t="shared" si="82"/>
        <v>7</v>
      </c>
      <c r="AD56" s="11">
        <f t="shared" si="83"/>
        <v>2</v>
      </c>
      <c r="AE56" s="7"/>
      <c r="AF56" s="1">
        <f t="shared" si="84"/>
        <v>0</v>
      </c>
      <c r="AG56" s="1">
        <v>67</v>
      </c>
      <c r="AH56" s="1">
        <f t="shared" si="85"/>
        <v>68</v>
      </c>
      <c r="AI56" s="1">
        <f t="shared" si="86"/>
        <v>0</v>
      </c>
      <c r="AJ56" s="1">
        <f t="shared" si="87"/>
        <v>23</v>
      </c>
      <c r="AK56" s="1">
        <f t="shared" si="88"/>
        <v>16</v>
      </c>
      <c r="AL56" s="1">
        <f t="shared" si="89"/>
        <v>0</v>
      </c>
      <c r="AM56" s="2">
        <f t="shared" si="92"/>
        <v>174</v>
      </c>
      <c r="AP56" s="16"/>
    </row>
    <row r="57" spans="1:53" x14ac:dyDescent="0.25">
      <c r="A57" t="s">
        <v>21</v>
      </c>
      <c r="B57" s="18" t="s">
        <v>22</v>
      </c>
      <c r="C57" s="8" t="s">
        <v>39</v>
      </c>
      <c r="D57" s="11">
        <f t="shared" si="63"/>
        <v>0</v>
      </c>
      <c r="E57" s="11">
        <f t="shared" si="64"/>
        <v>2</v>
      </c>
      <c r="F57" s="11">
        <f t="shared" si="65"/>
        <v>12.5</v>
      </c>
      <c r="G57" s="11">
        <f t="shared" si="66"/>
        <v>15.5</v>
      </c>
      <c r="H57" s="11">
        <f t="shared" si="67"/>
        <v>9</v>
      </c>
      <c r="I57" s="11">
        <f t="shared" si="68"/>
        <v>5</v>
      </c>
      <c r="J57" s="11">
        <f t="shared" si="69"/>
        <v>2</v>
      </c>
      <c r="K57" s="7"/>
      <c r="L57" s="1">
        <f t="shared" si="70"/>
        <v>0</v>
      </c>
      <c r="M57" s="1">
        <f t="shared" si="71"/>
        <v>0</v>
      </c>
      <c r="N57" s="1">
        <f t="shared" si="72"/>
        <v>52</v>
      </c>
      <c r="O57" s="1">
        <f t="shared" si="73"/>
        <v>55.5</v>
      </c>
      <c r="P57" s="1">
        <f t="shared" si="74"/>
        <v>23</v>
      </c>
      <c r="Q57" s="1">
        <f t="shared" si="75"/>
        <v>8</v>
      </c>
      <c r="R57" s="1">
        <f t="shared" si="76"/>
        <v>0</v>
      </c>
      <c r="S57" s="2">
        <f t="shared" si="91"/>
        <v>138.5</v>
      </c>
      <c r="U57" t="s">
        <v>21</v>
      </c>
      <c r="V57" s="18" t="s">
        <v>22</v>
      </c>
      <c r="W57" s="8" t="s">
        <v>39</v>
      </c>
      <c r="X57" s="11">
        <f t="shared" si="78"/>
        <v>0</v>
      </c>
      <c r="Y57" s="11">
        <v>9.5</v>
      </c>
      <c r="Z57" s="11">
        <f t="shared" si="79"/>
        <v>12.5</v>
      </c>
      <c r="AA57" s="11">
        <f t="shared" si="80"/>
        <v>15.5</v>
      </c>
      <c r="AB57" s="11">
        <f t="shared" si="81"/>
        <v>9</v>
      </c>
      <c r="AC57" s="11">
        <f t="shared" si="82"/>
        <v>5</v>
      </c>
      <c r="AD57" s="11">
        <f t="shared" si="83"/>
        <v>2</v>
      </c>
      <c r="AE57" s="7"/>
      <c r="AF57" s="1">
        <f t="shared" si="84"/>
        <v>0</v>
      </c>
      <c r="AG57" s="1">
        <f>68/2</f>
        <v>34</v>
      </c>
      <c r="AH57" s="1">
        <f t="shared" si="85"/>
        <v>52</v>
      </c>
      <c r="AI57" s="1">
        <f t="shared" si="86"/>
        <v>55.5</v>
      </c>
      <c r="AJ57" s="1">
        <f t="shared" si="87"/>
        <v>23</v>
      </c>
      <c r="AK57" s="1">
        <f t="shared" si="88"/>
        <v>8</v>
      </c>
      <c r="AL57" s="1">
        <f t="shared" si="89"/>
        <v>0</v>
      </c>
      <c r="AM57" s="2">
        <f t="shared" si="92"/>
        <v>172.5</v>
      </c>
    </row>
    <row r="58" spans="1:53" x14ac:dyDescent="0.25">
      <c r="A58" t="s">
        <v>23</v>
      </c>
      <c r="B58" s="18" t="s">
        <v>22</v>
      </c>
      <c r="C58" s="8" t="s">
        <v>39</v>
      </c>
      <c r="D58" s="11">
        <f t="shared" si="63"/>
        <v>0</v>
      </c>
      <c r="E58" s="11">
        <f t="shared" si="64"/>
        <v>2</v>
      </c>
      <c r="F58" s="11">
        <f t="shared" si="65"/>
        <v>12.5</v>
      </c>
      <c r="G58" s="11">
        <f t="shared" si="66"/>
        <v>15.5</v>
      </c>
      <c r="H58" s="11">
        <f t="shared" si="67"/>
        <v>9</v>
      </c>
      <c r="I58" s="11">
        <f t="shared" si="68"/>
        <v>5</v>
      </c>
      <c r="J58" s="11">
        <f t="shared" si="69"/>
        <v>2</v>
      </c>
      <c r="K58" s="7"/>
      <c r="L58" s="1">
        <f t="shared" si="70"/>
        <v>0</v>
      </c>
      <c r="M58" s="1">
        <f t="shared" si="71"/>
        <v>0</v>
      </c>
      <c r="N58" s="1">
        <f t="shared" si="72"/>
        <v>52</v>
      </c>
      <c r="O58" s="1">
        <f t="shared" si="73"/>
        <v>55.5</v>
      </c>
      <c r="P58" s="1">
        <f t="shared" si="74"/>
        <v>23</v>
      </c>
      <c r="Q58" s="1">
        <f t="shared" si="75"/>
        <v>8</v>
      </c>
      <c r="R58" s="1">
        <f t="shared" si="76"/>
        <v>0</v>
      </c>
      <c r="S58" s="2">
        <f t="shared" si="91"/>
        <v>138.5</v>
      </c>
      <c r="U58" t="s">
        <v>23</v>
      </c>
      <c r="V58" s="18" t="s">
        <v>22</v>
      </c>
      <c r="W58" s="8" t="s">
        <v>39</v>
      </c>
      <c r="X58" s="11">
        <f t="shared" si="78"/>
        <v>0</v>
      </c>
      <c r="Y58" s="11">
        <v>9.5</v>
      </c>
      <c r="Z58" s="11">
        <f t="shared" si="79"/>
        <v>12.5</v>
      </c>
      <c r="AA58" s="11">
        <f t="shared" si="80"/>
        <v>15.5</v>
      </c>
      <c r="AB58" s="11">
        <f t="shared" si="81"/>
        <v>9</v>
      </c>
      <c r="AC58" s="11">
        <f t="shared" si="82"/>
        <v>5</v>
      </c>
      <c r="AD58" s="11">
        <f t="shared" si="83"/>
        <v>2</v>
      </c>
      <c r="AE58" s="7"/>
      <c r="AF58" s="1">
        <f t="shared" si="84"/>
        <v>0</v>
      </c>
      <c r="AG58" s="1">
        <v>34</v>
      </c>
      <c r="AH58" s="1">
        <f t="shared" si="85"/>
        <v>52</v>
      </c>
      <c r="AI58" s="1">
        <f t="shared" si="86"/>
        <v>55.5</v>
      </c>
      <c r="AJ58" s="1">
        <f t="shared" si="87"/>
        <v>23</v>
      </c>
      <c r="AK58" s="1">
        <f t="shared" si="88"/>
        <v>8</v>
      </c>
      <c r="AL58" s="1">
        <f t="shared" si="89"/>
        <v>0</v>
      </c>
      <c r="AM58" s="2">
        <f t="shared" si="92"/>
        <v>172.5</v>
      </c>
    </row>
    <row r="59" spans="1:53" x14ac:dyDescent="0.25">
      <c r="A59" t="s">
        <v>24</v>
      </c>
      <c r="B59" s="18" t="s">
        <v>25</v>
      </c>
      <c r="C59" s="8" t="s">
        <v>39</v>
      </c>
      <c r="D59" s="11">
        <f t="shared" si="63"/>
        <v>0</v>
      </c>
      <c r="E59" s="11">
        <f t="shared" si="64"/>
        <v>2</v>
      </c>
      <c r="F59" s="11">
        <f t="shared" si="65"/>
        <v>2</v>
      </c>
      <c r="G59" s="11">
        <f t="shared" si="66"/>
        <v>2</v>
      </c>
      <c r="H59" s="11">
        <f t="shared" si="67"/>
        <v>2</v>
      </c>
      <c r="I59" s="11">
        <f t="shared" si="68"/>
        <v>2</v>
      </c>
      <c r="J59" s="11">
        <f t="shared" si="69"/>
        <v>2</v>
      </c>
      <c r="K59" s="7"/>
      <c r="L59" s="1">
        <f t="shared" si="70"/>
        <v>0</v>
      </c>
      <c r="M59" s="1">
        <f t="shared" si="71"/>
        <v>0</v>
      </c>
      <c r="N59" s="1">
        <f t="shared" si="72"/>
        <v>0</v>
      </c>
      <c r="O59" s="1">
        <f t="shared" si="73"/>
        <v>0</v>
      </c>
      <c r="P59" s="1">
        <f t="shared" si="74"/>
        <v>0</v>
      </c>
      <c r="Q59" s="1">
        <f t="shared" si="75"/>
        <v>0</v>
      </c>
      <c r="R59" s="1">
        <f t="shared" si="76"/>
        <v>0</v>
      </c>
      <c r="S59" s="2">
        <f>SUM(L59:R59)</f>
        <v>0</v>
      </c>
      <c r="U59" t="s">
        <v>24</v>
      </c>
      <c r="V59" s="18" t="s">
        <v>25</v>
      </c>
      <c r="W59" s="8" t="s">
        <v>39</v>
      </c>
      <c r="X59" s="11">
        <f t="shared" si="78"/>
        <v>0</v>
      </c>
      <c r="Y59" s="11">
        <f t="shared" ref="Y59:Y60" si="93">E59</f>
        <v>2</v>
      </c>
      <c r="Z59" s="11">
        <f t="shared" si="79"/>
        <v>2</v>
      </c>
      <c r="AA59" s="11">
        <f t="shared" si="80"/>
        <v>2</v>
      </c>
      <c r="AB59" s="11">
        <f t="shared" si="81"/>
        <v>2</v>
      </c>
      <c r="AC59" s="11">
        <f t="shared" si="82"/>
        <v>2</v>
      </c>
      <c r="AD59" s="11">
        <f t="shared" si="83"/>
        <v>2</v>
      </c>
      <c r="AE59" s="7"/>
      <c r="AF59" s="1">
        <f t="shared" si="84"/>
        <v>0</v>
      </c>
      <c r="AG59" s="1">
        <f t="shared" ref="AG59:AG60" si="94">M59</f>
        <v>0</v>
      </c>
      <c r="AH59" s="1">
        <f t="shared" si="85"/>
        <v>0</v>
      </c>
      <c r="AI59" s="1">
        <f t="shared" si="86"/>
        <v>0</v>
      </c>
      <c r="AJ59" s="1">
        <f t="shared" si="87"/>
        <v>0</v>
      </c>
      <c r="AK59" s="1">
        <f t="shared" si="88"/>
        <v>0</v>
      </c>
      <c r="AL59" s="1">
        <f t="shared" si="89"/>
        <v>0</v>
      </c>
      <c r="AM59" s="2">
        <f>SUM(AF59:AL59)</f>
        <v>0</v>
      </c>
    </row>
    <row r="60" spans="1:53" x14ac:dyDescent="0.25">
      <c r="A60" t="s">
        <v>26</v>
      </c>
      <c r="B60" s="18" t="s">
        <v>25</v>
      </c>
      <c r="C60" s="8" t="s">
        <v>39</v>
      </c>
      <c r="D60" s="11">
        <f t="shared" si="63"/>
        <v>0</v>
      </c>
      <c r="E60" s="11">
        <f t="shared" si="64"/>
        <v>2</v>
      </c>
      <c r="F60" s="11">
        <f t="shared" si="65"/>
        <v>2</v>
      </c>
      <c r="G60" s="11">
        <f t="shared" si="66"/>
        <v>2</v>
      </c>
      <c r="H60" s="11">
        <f t="shared" si="67"/>
        <v>2</v>
      </c>
      <c r="I60" s="11">
        <f t="shared" si="68"/>
        <v>2</v>
      </c>
      <c r="J60" s="11">
        <f t="shared" si="69"/>
        <v>2</v>
      </c>
      <c r="K60" s="7"/>
      <c r="L60" s="1">
        <f t="shared" si="70"/>
        <v>0</v>
      </c>
      <c r="M60" s="1">
        <f t="shared" si="71"/>
        <v>0</v>
      </c>
      <c r="N60" s="1">
        <f t="shared" si="72"/>
        <v>0</v>
      </c>
      <c r="O60" s="1">
        <f t="shared" si="73"/>
        <v>0</v>
      </c>
      <c r="P60" s="1">
        <f t="shared" si="74"/>
        <v>0</v>
      </c>
      <c r="Q60" s="1">
        <f t="shared" si="75"/>
        <v>0</v>
      </c>
      <c r="R60" s="1">
        <f t="shared" si="76"/>
        <v>0</v>
      </c>
      <c r="S60" s="2">
        <f>SUM(L60:R60)</f>
        <v>0</v>
      </c>
      <c r="U60" t="s">
        <v>26</v>
      </c>
      <c r="V60" s="18" t="s">
        <v>25</v>
      </c>
      <c r="W60" s="8" t="s">
        <v>39</v>
      </c>
      <c r="X60" s="11">
        <f t="shared" si="78"/>
        <v>0</v>
      </c>
      <c r="Y60" s="11">
        <f t="shared" si="93"/>
        <v>2</v>
      </c>
      <c r="Z60" s="11">
        <f t="shared" si="79"/>
        <v>2</v>
      </c>
      <c r="AA60" s="11">
        <f t="shared" si="80"/>
        <v>2</v>
      </c>
      <c r="AB60" s="11">
        <f t="shared" si="81"/>
        <v>2</v>
      </c>
      <c r="AC60" s="11">
        <f t="shared" si="82"/>
        <v>2</v>
      </c>
      <c r="AD60" s="11">
        <f t="shared" si="83"/>
        <v>2</v>
      </c>
      <c r="AE60" s="7"/>
      <c r="AF60" s="1">
        <f t="shared" si="84"/>
        <v>0</v>
      </c>
      <c r="AG60" s="1">
        <f t="shared" si="94"/>
        <v>0</v>
      </c>
      <c r="AH60" s="1">
        <f t="shared" si="85"/>
        <v>0</v>
      </c>
      <c r="AI60" s="1">
        <f t="shared" si="86"/>
        <v>0</v>
      </c>
      <c r="AJ60" s="1">
        <f t="shared" si="87"/>
        <v>0</v>
      </c>
      <c r="AK60" s="1">
        <f t="shared" si="88"/>
        <v>0</v>
      </c>
      <c r="AL60" s="1">
        <f t="shared" si="89"/>
        <v>0</v>
      </c>
      <c r="AM60" s="2">
        <f>SUM(AF60:AL60)</f>
        <v>0</v>
      </c>
    </row>
    <row r="61" spans="1:53" s="15" customFormat="1" x14ac:dyDescent="0.25">
      <c r="A61"/>
      <c r="B61" s="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O61"/>
      <c r="AP61"/>
      <c r="AQ61"/>
      <c r="AR61"/>
      <c r="AS61"/>
      <c r="AT61"/>
      <c r="AU61"/>
      <c r="AV61"/>
      <c r="AW61"/>
      <c r="AX61"/>
      <c r="AY61"/>
      <c r="AZ61"/>
      <c r="BA61"/>
    </row>
  </sheetData>
  <mergeCells count="3">
    <mergeCell ref="V1:AD1"/>
    <mergeCell ref="AJ5:AN5"/>
    <mergeCell ref="AJ7:AN7"/>
  </mergeCells>
  <phoneticPr fontId="6" type="noConversion"/>
  <conditionalFormatting sqref="D3:J15">
    <cfRule type="colorScale" priority="58">
      <colorScale>
        <cfvo type="min"/>
        <cfvo type="max"/>
        <color rgb="FFFCFCFF"/>
        <color rgb="FF63BE7B"/>
      </colorScale>
    </cfRule>
  </conditionalFormatting>
  <conditionalFormatting sqref="D18:J30">
    <cfRule type="colorScale" priority="61">
      <colorScale>
        <cfvo type="min"/>
        <cfvo type="max"/>
        <color rgb="FFFFEF9C"/>
        <color rgb="FF63BE7B"/>
      </colorScale>
    </cfRule>
  </conditionalFormatting>
  <conditionalFormatting sqref="D33:J45">
    <cfRule type="colorScale" priority="67">
      <colorScale>
        <cfvo type="min"/>
        <cfvo type="max"/>
        <color rgb="FFFFEF9C"/>
        <color rgb="FF63BE7B"/>
      </colorScale>
    </cfRule>
  </conditionalFormatting>
  <conditionalFormatting sqref="D48:J60">
    <cfRule type="colorScale" priority="73">
      <colorScale>
        <cfvo type="min"/>
        <cfvo type="max"/>
        <color rgb="FFFFEF9C"/>
        <color rgb="FF63BE7B"/>
      </colorScale>
    </cfRule>
  </conditionalFormatting>
  <conditionalFormatting sqref="K3:K15">
    <cfRule type="colorScale" priority="59">
      <colorScale>
        <cfvo type="min"/>
        <cfvo type="max"/>
        <color rgb="FFFCFCFF"/>
        <color rgb="FFF8696B"/>
      </colorScale>
    </cfRule>
  </conditionalFormatting>
  <conditionalFormatting sqref="K18:K30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{BD59996D-C04C-43C2-9E8D-459A8B77D05B}</x14:id>
        </ext>
      </extLst>
    </cfRule>
  </conditionalFormatting>
  <conditionalFormatting sqref="K33:K45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{E6276BC1-C5BE-4701-9146-94570FA68911}</x14:id>
        </ext>
      </extLst>
    </cfRule>
  </conditionalFormatting>
  <conditionalFormatting sqref="K48:K60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{7CE3CE37-690B-4193-9621-592E11560EF6}</x14:id>
        </ext>
      </extLst>
    </cfRule>
  </conditionalFormatting>
  <conditionalFormatting sqref="L3:R15">
    <cfRule type="colorScale" priority="60">
      <colorScale>
        <cfvo type="min"/>
        <cfvo type="max"/>
        <color rgb="FFFCFCFF"/>
        <color rgb="FF63BE7B"/>
      </colorScale>
    </cfRule>
  </conditionalFormatting>
  <conditionalFormatting sqref="L18:R30">
    <cfRule type="colorScale" priority="63">
      <colorScale>
        <cfvo type="min"/>
        <cfvo type="max"/>
        <color rgb="FFFCFCFF"/>
        <color rgb="FF63BE7B"/>
      </colorScale>
    </cfRule>
  </conditionalFormatting>
  <conditionalFormatting sqref="L33:R45">
    <cfRule type="colorScale" priority="69">
      <colorScale>
        <cfvo type="min"/>
        <cfvo type="max"/>
        <color rgb="FFFCFCFF"/>
        <color rgb="FF63BE7B"/>
      </colorScale>
    </cfRule>
  </conditionalFormatting>
  <conditionalFormatting sqref="L48:R60">
    <cfRule type="colorScale" priority="75">
      <colorScale>
        <cfvo type="min"/>
        <cfvo type="max"/>
        <color rgb="FFFCFCFF"/>
        <color rgb="FF63BE7B"/>
      </colorScale>
    </cfRule>
  </conditionalFormatting>
  <conditionalFormatting sqref="X18: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X33:AD45">
    <cfRule type="colorScale" priority="70">
      <colorScale>
        <cfvo type="min"/>
        <cfvo type="max"/>
        <color rgb="FFFFEF9C"/>
        <color rgb="FF63BE7B"/>
      </colorScale>
    </cfRule>
  </conditionalFormatting>
  <conditionalFormatting sqref="X48:AD6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E18:AE30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{5177230A-DC84-479E-926C-142913AE929D}</x14:id>
        </ext>
      </extLst>
    </cfRule>
  </conditionalFormatting>
  <conditionalFormatting sqref="AE33:AE45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{1A499A2D-11D5-48B4-AAE3-CDCCF2A2676B}</x14:id>
        </ext>
      </extLst>
    </cfRule>
  </conditionalFormatting>
  <conditionalFormatting sqref="AE48:AE60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{7110B0FD-C367-437C-871D-DC5D1134DEE5}</x14:id>
        </ext>
      </extLst>
    </cfRule>
  </conditionalFormatting>
  <conditionalFormatting sqref="AF18:AL30">
    <cfRule type="colorScale" priority="66">
      <colorScale>
        <cfvo type="min"/>
        <cfvo type="max"/>
        <color rgb="FFFCFCFF"/>
        <color rgb="FF63BE7B"/>
      </colorScale>
    </cfRule>
  </conditionalFormatting>
  <conditionalFormatting sqref="AF33:AL45">
    <cfRule type="colorScale" priority="72">
      <colorScale>
        <cfvo type="min"/>
        <cfvo type="max"/>
        <color rgb="FFFCFCFF"/>
        <color rgb="FF63BE7B"/>
      </colorScale>
    </cfRule>
  </conditionalFormatting>
  <conditionalFormatting sqref="AF48:AL60">
    <cfRule type="colorScale" priority="7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59996D-C04C-43C2-9E8D-459A8B77D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K18:K30</xm:sqref>
        </x14:conditionalFormatting>
        <x14:conditionalFormatting xmlns:xm="http://schemas.microsoft.com/office/excel/2006/main">
          <x14:cfRule type="dataBar" id="{E6276BC1-C5BE-4701-9146-94570FA68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K33:K45</xm:sqref>
        </x14:conditionalFormatting>
        <x14:conditionalFormatting xmlns:xm="http://schemas.microsoft.com/office/excel/2006/main">
          <x14:cfRule type="dataBar" id="{7CE3CE37-690B-4193-9621-592E11560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K48:K60</xm:sqref>
        </x14:conditionalFormatting>
        <x14:conditionalFormatting xmlns:xm="http://schemas.microsoft.com/office/excel/2006/main">
          <x14:cfRule type="dataBar" id="{5177230A-DC84-479E-926C-142913AE9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AE18:AE30</xm:sqref>
        </x14:conditionalFormatting>
        <x14:conditionalFormatting xmlns:xm="http://schemas.microsoft.com/office/excel/2006/main">
          <x14:cfRule type="dataBar" id="{1A499A2D-11D5-48B4-AAE3-CDCCF2A2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AE33:AE45</xm:sqref>
        </x14:conditionalFormatting>
        <x14:conditionalFormatting xmlns:xm="http://schemas.microsoft.com/office/excel/2006/main">
          <x14:cfRule type="dataBar" id="{7110B0FD-C367-437C-871D-DC5D1134D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AE48:AE60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AC7E-F8DA-4E41-85CF-A20DB78BB25D}">
  <sheetPr>
    <tabColor theme="9" tint="-0.249977111117893"/>
  </sheetPr>
  <dimension ref="A1:AP90"/>
  <sheetViews>
    <sheetView zoomScale="110" zoomScaleNormal="110" workbookViewId="0">
      <selection activeCell="R7" sqref="R7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SUM(K3:K18)</f>
        <v>37338.5</v>
      </c>
      <c r="L1" s="1"/>
      <c r="M1" s="1"/>
      <c r="N1" s="1"/>
      <c r="O1" s="1"/>
      <c r="P1" s="1"/>
      <c r="Q1" s="1"/>
      <c r="R1" s="1"/>
      <c r="S1" s="1"/>
      <c r="V1" s="23"/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</row>
    <row r="3" spans="1:42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/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8"/>
      <c r="C4" s="8" t="s">
        <v>41</v>
      </c>
      <c r="D4" s="10">
        <v>0</v>
      </c>
      <c r="E4" s="9">
        <v>14</v>
      </c>
      <c r="F4" s="10">
        <v>2</v>
      </c>
      <c r="G4" s="9">
        <v>15</v>
      </c>
      <c r="H4" s="10">
        <v>12</v>
      </c>
      <c r="I4" s="9">
        <v>2</v>
      </c>
      <c r="J4" s="10">
        <v>2</v>
      </c>
      <c r="K4" s="7"/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20">
        <f t="shared" ref="S4:S16" si="0">SUM(L4:R4)</f>
        <v>0</v>
      </c>
      <c r="T4" s="17">
        <f t="shared" ref="T4:T18" si="1">S4/16</f>
        <v>0</v>
      </c>
      <c r="AF4" s="1"/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8"/>
      <c r="C5" s="8" t="s">
        <v>41</v>
      </c>
      <c r="D5" s="10">
        <v>0</v>
      </c>
      <c r="E5" s="9">
        <v>14</v>
      </c>
      <c r="F5" s="10">
        <v>2</v>
      </c>
      <c r="G5" s="9">
        <v>15</v>
      </c>
      <c r="H5" s="10">
        <v>12</v>
      </c>
      <c r="I5" s="9">
        <v>2</v>
      </c>
      <c r="J5" s="10">
        <v>2</v>
      </c>
      <c r="K5" s="7"/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20">
        <f t="shared" si="0"/>
        <v>0</v>
      </c>
      <c r="T5" s="17">
        <f t="shared" si="1"/>
        <v>0</v>
      </c>
      <c r="AF5" s="1"/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8"/>
      <c r="C6" s="8" t="s">
        <v>41</v>
      </c>
      <c r="D6" s="10">
        <v>0</v>
      </c>
      <c r="E6" s="9">
        <v>14</v>
      </c>
      <c r="F6" s="10">
        <v>2</v>
      </c>
      <c r="G6" s="9">
        <v>11</v>
      </c>
      <c r="H6" s="10">
        <v>12</v>
      </c>
      <c r="I6" s="9">
        <v>2</v>
      </c>
      <c r="J6" s="10">
        <v>2</v>
      </c>
      <c r="K6" s="7"/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0">
        <f t="shared" si="0"/>
        <v>0</v>
      </c>
      <c r="T6" s="17">
        <f t="shared" si="1"/>
        <v>0</v>
      </c>
      <c r="AF6" s="1"/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8"/>
      <c r="C7" s="8" t="s">
        <v>41</v>
      </c>
      <c r="D7" s="10">
        <v>0</v>
      </c>
      <c r="E7" s="9">
        <v>14</v>
      </c>
      <c r="F7" s="10">
        <v>14</v>
      </c>
      <c r="G7" s="9">
        <v>11</v>
      </c>
      <c r="H7" s="10">
        <v>12</v>
      </c>
      <c r="I7" s="9">
        <v>2</v>
      </c>
      <c r="J7" s="10">
        <v>2</v>
      </c>
      <c r="K7" s="7"/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0">
        <f t="shared" si="0"/>
        <v>0</v>
      </c>
      <c r="T7" s="17">
        <f t="shared" si="1"/>
        <v>0</v>
      </c>
      <c r="AF7" s="1"/>
      <c r="AG7" s="1"/>
      <c r="AH7" s="1"/>
      <c r="AI7" s="1"/>
      <c r="AJ7" s="1"/>
      <c r="AK7" s="1"/>
      <c r="AL7" s="1"/>
    </row>
    <row r="8" spans="1:42" x14ac:dyDescent="0.25">
      <c r="A8" t="s">
        <v>18</v>
      </c>
      <c r="B8" s="18"/>
      <c r="C8" s="8" t="s">
        <v>41</v>
      </c>
      <c r="D8" s="10">
        <v>0</v>
      </c>
      <c r="E8" s="9">
        <v>14</v>
      </c>
      <c r="F8" s="10">
        <v>14</v>
      </c>
      <c r="G8" s="9">
        <v>11</v>
      </c>
      <c r="H8" s="10">
        <v>12</v>
      </c>
      <c r="I8" s="9">
        <v>2</v>
      </c>
      <c r="J8" s="10">
        <v>2</v>
      </c>
      <c r="K8" s="7"/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0">
        <f t="shared" si="0"/>
        <v>0</v>
      </c>
      <c r="T8" s="17">
        <f t="shared" si="1"/>
        <v>0</v>
      </c>
      <c r="AF8" s="1"/>
      <c r="AG8" s="1"/>
      <c r="AH8" s="1"/>
      <c r="AI8" s="1"/>
      <c r="AJ8" s="1"/>
      <c r="AK8" s="1"/>
      <c r="AL8" s="1"/>
    </row>
    <row r="9" spans="1:42" x14ac:dyDescent="0.25">
      <c r="A9" t="s">
        <v>19</v>
      </c>
      <c r="B9" s="18"/>
      <c r="C9" s="8" t="s">
        <v>41</v>
      </c>
      <c r="D9" s="10">
        <v>0</v>
      </c>
      <c r="E9" s="9">
        <v>14</v>
      </c>
      <c r="F9" s="10">
        <v>14</v>
      </c>
      <c r="G9" s="9">
        <v>11</v>
      </c>
      <c r="H9" s="10">
        <v>12</v>
      </c>
      <c r="I9" s="9">
        <v>2</v>
      </c>
      <c r="J9" s="10">
        <v>2</v>
      </c>
      <c r="K9" s="7"/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0">
        <f t="shared" si="0"/>
        <v>0</v>
      </c>
      <c r="T9" s="17">
        <f t="shared" si="1"/>
        <v>0</v>
      </c>
      <c r="AF9" s="1"/>
      <c r="AG9" s="1"/>
      <c r="AH9" s="1"/>
      <c r="AI9" s="1"/>
      <c r="AJ9" s="1"/>
      <c r="AK9" s="1"/>
      <c r="AL9" s="1"/>
      <c r="AO9" s="17"/>
      <c r="AP9" s="17"/>
    </row>
    <row r="10" spans="1:42" x14ac:dyDescent="0.25">
      <c r="A10" t="s">
        <v>20</v>
      </c>
      <c r="B10" s="18"/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2</v>
      </c>
      <c r="J10" s="10">
        <v>2</v>
      </c>
      <c r="K10" s="7"/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0">
        <f t="shared" si="0"/>
        <v>0</v>
      </c>
      <c r="T10" s="17">
        <f t="shared" si="1"/>
        <v>0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8"/>
      <c r="C11" s="8" t="s">
        <v>39</v>
      </c>
      <c r="D11" s="10">
        <v>0</v>
      </c>
      <c r="E11" s="9">
        <v>14</v>
      </c>
      <c r="F11" s="10">
        <v>14</v>
      </c>
      <c r="G11" s="9">
        <v>15</v>
      </c>
      <c r="H11" s="10">
        <v>12</v>
      </c>
      <c r="I11" s="9">
        <v>7</v>
      </c>
      <c r="J11" s="10">
        <v>2</v>
      </c>
      <c r="K11" s="7"/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0">
        <f t="shared" si="0"/>
        <v>0</v>
      </c>
      <c r="T11" s="17">
        <f t="shared" si="1"/>
        <v>0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8"/>
      <c r="C12" s="8" t="s">
        <v>39</v>
      </c>
      <c r="D12" s="10">
        <v>0</v>
      </c>
      <c r="E12" s="9">
        <v>14</v>
      </c>
      <c r="F12" s="10">
        <v>14</v>
      </c>
      <c r="G12" s="9">
        <v>15</v>
      </c>
      <c r="H12" s="10">
        <v>12</v>
      </c>
      <c r="I12" s="9">
        <v>7</v>
      </c>
      <c r="J12" s="10">
        <v>2</v>
      </c>
      <c r="K12" s="7"/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0">
        <f t="shared" si="0"/>
        <v>0</v>
      </c>
      <c r="T12" s="17">
        <f t="shared" si="1"/>
        <v>0</v>
      </c>
    </row>
    <row r="13" spans="1:42" x14ac:dyDescent="0.25">
      <c r="A13" t="s">
        <v>23</v>
      </c>
      <c r="B13" s="18"/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0">
        <v>2</v>
      </c>
      <c r="K13" s="7"/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0">
        <f t="shared" si="0"/>
        <v>0</v>
      </c>
      <c r="T13" s="17">
        <f t="shared" si="1"/>
        <v>0</v>
      </c>
    </row>
    <row r="14" spans="1:42" x14ac:dyDescent="0.25">
      <c r="A14" t="s">
        <v>24</v>
      </c>
      <c r="B14" s="18"/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0">
        <f t="shared" ref="S14:S15" si="2">SUM(L14:R14)</f>
        <v>0</v>
      </c>
      <c r="T14" s="17">
        <f t="shared" si="1"/>
        <v>0</v>
      </c>
    </row>
    <row r="15" spans="1:42" x14ac:dyDescent="0.25">
      <c r="A15" t="s">
        <v>26</v>
      </c>
      <c r="B15" s="18"/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0">
        <f t="shared" si="2"/>
        <v>0</v>
      </c>
      <c r="T15" s="17">
        <f t="shared" si="1"/>
        <v>0</v>
      </c>
    </row>
    <row r="16" spans="1:42" x14ac:dyDescent="0.25">
      <c r="A16" t="s">
        <v>27</v>
      </c>
      <c r="B16" s="18"/>
      <c r="C16" s="8" t="s">
        <v>39</v>
      </c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0">
        <f t="shared" si="0"/>
        <v>0</v>
      </c>
      <c r="T16" s="17">
        <f t="shared" si="1"/>
        <v>0</v>
      </c>
    </row>
    <row r="17" spans="1:42" x14ac:dyDescent="0.25">
      <c r="A17" t="s">
        <v>28</v>
      </c>
      <c r="B17" s="18"/>
      <c r="C17" s="8" t="s">
        <v>39</v>
      </c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0">
        <f t="shared" ref="S17:S18" si="3">SUM(L17:R17)</f>
        <v>0</v>
      </c>
      <c r="T17" s="17">
        <f t="shared" si="1"/>
        <v>0</v>
      </c>
      <c r="U17" s="17"/>
    </row>
    <row r="18" spans="1:42" x14ac:dyDescent="0.25">
      <c r="A18" t="s">
        <v>38</v>
      </c>
      <c r="B18" s="18"/>
      <c r="C18" s="8" t="s">
        <v>39</v>
      </c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0">
        <f t="shared" si="3"/>
        <v>0</v>
      </c>
      <c r="T18" s="17">
        <f t="shared" si="1"/>
        <v>0</v>
      </c>
    </row>
    <row r="19" spans="1:42" x14ac:dyDescent="0.25">
      <c r="K19" s="14">
        <f>SUM(K21:K35)</f>
        <v>0</v>
      </c>
      <c r="AE19" s="14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3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2">
        <f>SUM(AF21:AL21)</f>
        <v>0</v>
      </c>
    </row>
    <row r="22" spans="1:42" x14ac:dyDescent="0.25">
      <c r="A22" t="s">
        <v>14</v>
      </c>
      <c r="B22" s="13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">
        <v>5.5</v>
      </c>
      <c r="P22" s="1">
        <v>23</v>
      </c>
      <c r="Q22" s="1">
        <v>0</v>
      </c>
      <c r="R22" s="1">
        <v>0</v>
      </c>
      <c r="S22" s="2">
        <f t="shared" ref="S22:S31" si="4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">
        <v>33</v>
      </c>
      <c r="AJ22" s="1">
        <v>23</v>
      </c>
      <c r="AK22" s="1">
        <v>0</v>
      </c>
      <c r="AL22" s="1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3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f>SUM(AF23:AL23)</f>
        <v>0</v>
      </c>
    </row>
    <row r="24" spans="1:42" x14ac:dyDescent="0.25">
      <c r="A24" t="s">
        <v>16</v>
      </c>
      <c r="B24" s="13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2">
        <f>SUM(AF24:AL24)</f>
        <v>0</v>
      </c>
    </row>
    <row r="25" spans="1:42" x14ac:dyDescent="0.25">
      <c r="A25" t="s">
        <v>17</v>
      </c>
      <c r="B25" s="13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2">
        <f t="shared" ref="AM25:AM31" si="6">SUM(AF25:AL25)</f>
        <v>0</v>
      </c>
    </row>
    <row r="26" spans="1:42" x14ac:dyDescent="0.25">
      <c r="A26" t="s">
        <v>18</v>
      </c>
      <c r="B26" s="13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f t="shared" si="6"/>
        <v>0</v>
      </c>
      <c r="AP26" s="16"/>
    </row>
    <row r="27" spans="1:42" x14ac:dyDescent="0.25">
      <c r="A27" t="s">
        <v>19</v>
      </c>
      <c r="B27" s="13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2">
        <f t="shared" si="6"/>
        <v>0</v>
      </c>
    </row>
    <row r="28" spans="1:42" x14ac:dyDescent="0.25">
      <c r="A28" t="s">
        <v>20</v>
      </c>
      <c r="B28" s="13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2">
        <f t="shared" si="6"/>
        <v>0</v>
      </c>
    </row>
    <row r="29" spans="1:42" x14ac:dyDescent="0.25">
      <c r="A29" t="s">
        <v>21</v>
      </c>
      <c r="B29" s="13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f t="shared" si="6"/>
        <v>0</v>
      </c>
    </row>
    <row r="30" spans="1:42" x14ac:dyDescent="0.25">
      <c r="A30" t="s">
        <v>21</v>
      </c>
      <c r="B30" s="13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2">
        <f t="shared" si="6"/>
        <v>0</v>
      </c>
    </row>
    <row r="31" spans="1:42" x14ac:dyDescent="0.25">
      <c r="A31" t="s">
        <v>23</v>
      </c>
      <c r="B31" s="13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5.5</v>
      </c>
      <c r="P31" s="1">
        <v>23</v>
      </c>
      <c r="Q31" s="1">
        <v>16</v>
      </c>
      <c r="R31" s="1">
        <v>0</v>
      </c>
      <c r="S31" s="2">
        <f t="shared" si="4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">
        <v>33</v>
      </c>
      <c r="AJ31" s="1">
        <v>23</v>
      </c>
      <c r="AK31" s="1">
        <v>16</v>
      </c>
      <c r="AL31" s="1">
        <v>0</v>
      </c>
      <c r="AM31" s="2">
        <f t="shared" si="6"/>
        <v>72</v>
      </c>
    </row>
    <row r="32" spans="1:42" x14ac:dyDescent="0.25">
      <c r="A32" t="s">
        <v>24</v>
      </c>
      <c r="B32" s="13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5.5</v>
      </c>
      <c r="P32" s="1">
        <v>23</v>
      </c>
      <c r="Q32" s="1">
        <v>16</v>
      </c>
      <c r="R32" s="1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">
        <v>33</v>
      </c>
      <c r="AJ32" s="1">
        <v>23</v>
      </c>
      <c r="AK32" s="1">
        <v>16</v>
      </c>
      <c r="AL32" s="1">
        <v>0</v>
      </c>
      <c r="AM32" s="2">
        <f>SUM(AF32:AL32)</f>
        <v>72</v>
      </c>
    </row>
    <row r="33" spans="1:42" x14ac:dyDescent="0.25">
      <c r="A33" t="s">
        <v>26</v>
      </c>
      <c r="B33" s="13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5.5</v>
      </c>
      <c r="P33" s="1">
        <v>23</v>
      </c>
      <c r="Q33" s="1">
        <v>16</v>
      </c>
      <c r="R33" s="1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">
        <v>33</v>
      </c>
      <c r="AJ33" s="1">
        <v>23</v>
      </c>
      <c r="AK33" s="1">
        <v>16</v>
      </c>
      <c r="AL33" s="1">
        <v>0</v>
      </c>
      <c r="AM33" s="2">
        <f>SUM(AF33:AL33)</f>
        <v>72</v>
      </c>
    </row>
    <row r="34" spans="1:42" x14ac:dyDescent="0.25">
      <c r="A34" t="s">
        <v>27</v>
      </c>
      <c r="B34" s="13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3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2">
        <f t="shared" si="8"/>
        <v>0</v>
      </c>
    </row>
    <row r="36" spans="1:42" x14ac:dyDescent="0.25">
      <c r="A36" t="s">
        <v>38</v>
      </c>
      <c r="B36" s="13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f t="shared" si="8"/>
        <v>0</v>
      </c>
    </row>
    <row r="37" spans="1:42" x14ac:dyDescent="0.25">
      <c r="K37" s="14">
        <f>SUM(K39:K53)</f>
        <v>34985</v>
      </c>
      <c r="AE37" s="14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3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2">
        <f>SUM(AF39:AL39)</f>
        <v>0</v>
      </c>
    </row>
    <row r="40" spans="1:42" x14ac:dyDescent="0.25">
      <c r="A40" t="s">
        <v>14</v>
      </c>
      <c r="B40" s="13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">
        <v>33</v>
      </c>
      <c r="P40" s="1">
        <v>23</v>
      </c>
      <c r="Q40" s="1">
        <v>0</v>
      </c>
      <c r="R40" s="1">
        <v>0</v>
      </c>
      <c r="S40" s="2">
        <f t="shared" ref="S40" si="9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">
        <v>33</v>
      </c>
      <c r="AJ40" s="1">
        <v>23</v>
      </c>
      <c r="AK40" s="1">
        <v>0</v>
      </c>
      <c r="AL40" s="1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3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">
        <v>5.5</v>
      </c>
      <c r="P41" s="1">
        <v>23</v>
      </c>
      <c r="Q41" s="1">
        <v>0</v>
      </c>
      <c r="R41" s="1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1">
        <v>0</v>
      </c>
      <c r="AG41" s="1">
        <v>56</v>
      </c>
      <c r="AH41" s="1">
        <v>0</v>
      </c>
      <c r="AI41" s="1">
        <v>5.5</v>
      </c>
      <c r="AJ41" s="1">
        <v>23</v>
      </c>
      <c r="AK41" s="1">
        <v>0</v>
      </c>
      <c r="AL41" s="1">
        <v>0</v>
      </c>
      <c r="AM41" s="2">
        <f>SUM(AF41:AL41)</f>
        <v>84.5</v>
      </c>
    </row>
    <row r="42" spans="1:42" x14ac:dyDescent="0.25">
      <c r="A42" t="s">
        <v>16</v>
      </c>
      <c r="B42" s="13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">
        <v>5.5</v>
      </c>
      <c r="P42" s="1">
        <v>23</v>
      </c>
      <c r="Q42" s="1">
        <v>0</v>
      </c>
      <c r="R42" s="1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1">
        <v>0</v>
      </c>
      <c r="AG42" s="1">
        <v>56</v>
      </c>
      <c r="AH42" s="1">
        <v>0</v>
      </c>
      <c r="AI42" s="1">
        <v>5.5</v>
      </c>
      <c r="AJ42" s="1">
        <v>23</v>
      </c>
      <c r="AK42" s="1">
        <v>0</v>
      </c>
      <c r="AL42" s="1">
        <v>0</v>
      </c>
      <c r="AM42" s="2">
        <f>SUM(AF42:AL42)</f>
        <v>84.5</v>
      </c>
    </row>
    <row r="43" spans="1:42" x14ac:dyDescent="0.25">
      <c r="A43" t="s">
        <v>17</v>
      </c>
      <c r="B43" s="13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">
        <v>0</v>
      </c>
      <c r="P43" s="1">
        <v>23</v>
      </c>
      <c r="Q43" s="1">
        <v>0</v>
      </c>
      <c r="R43" s="1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1">
        <v>0</v>
      </c>
      <c r="AG43" s="1">
        <v>56</v>
      </c>
      <c r="AH43" s="1">
        <v>9</v>
      </c>
      <c r="AI43" s="1">
        <v>0</v>
      </c>
      <c r="AJ43" s="1">
        <v>23</v>
      </c>
      <c r="AK43" s="1">
        <v>0</v>
      </c>
      <c r="AL43" s="1">
        <v>0</v>
      </c>
      <c r="AM43" s="2">
        <f t="shared" ref="AM43:AM49" si="13">SUM(AF43:AL43)</f>
        <v>88</v>
      </c>
      <c r="AP43" s="16"/>
    </row>
    <row r="44" spans="1:42" x14ac:dyDescent="0.25">
      <c r="A44" t="s">
        <v>18</v>
      </c>
      <c r="B44" s="13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">
        <v>0</v>
      </c>
      <c r="P44" s="1">
        <v>23</v>
      </c>
      <c r="Q44" s="1">
        <v>0</v>
      </c>
      <c r="R44" s="1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1">
        <v>0</v>
      </c>
      <c r="AG44" s="1">
        <v>56</v>
      </c>
      <c r="AH44" s="1">
        <v>9</v>
      </c>
      <c r="AI44" s="1">
        <v>0</v>
      </c>
      <c r="AJ44" s="1">
        <v>23</v>
      </c>
      <c r="AK44" s="1">
        <v>0</v>
      </c>
      <c r="AL44" s="1">
        <v>0</v>
      </c>
      <c r="AM44" s="2">
        <f t="shared" si="13"/>
        <v>88</v>
      </c>
    </row>
    <row r="45" spans="1:42" x14ac:dyDescent="0.25">
      <c r="A45" t="s">
        <v>19</v>
      </c>
      <c r="B45" s="13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">
        <v>0</v>
      </c>
      <c r="P45" s="1">
        <v>23</v>
      </c>
      <c r="Q45" s="1">
        <v>0</v>
      </c>
      <c r="R45" s="1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1">
        <v>0</v>
      </c>
      <c r="AG45" s="1">
        <v>56</v>
      </c>
      <c r="AH45" s="1">
        <v>9</v>
      </c>
      <c r="AI45" s="1">
        <v>0</v>
      </c>
      <c r="AJ45" s="1">
        <v>23</v>
      </c>
      <c r="AK45" s="1">
        <v>0</v>
      </c>
      <c r="AL45" s="1">
        <v>0</v>
      </c>
      <c r="AM45" s="2">
        <f t="shared" si="13"/>
        <v>88</v>
      </c>
    </row>
    <row r="46" spans="1:42" x14ac:dyDescent="0.25">
      <c r="A46" t="s">
        <v>20</v>
      </c>
      <c r="B46" s="13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">
        <v>0</v>
      </c>
      <c r="P46" s="1">
        <v>23</v>
      </c>
      <c r="Q46" s="1">
        <v>0</v>
      </c>
      <c r="R46" s="1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1">
        <v>0</v>
      </c>
      <c r="AG46" s="1">
        <v>56</v>
      </c>
      <c r="AH46" s="1">
        <v>9</v>
      </c>
      <c r="AI46" s="1">
        <v>0</v>
      </c>
      <c r="AJ46" s="1">
        <v>23</v>
      </c>
      <c r="AK46" s="1">
        <v>0</v>
      </c>
      <c r="AL46" s="1">
        <v>0</v>
      </c>
      <c r="AM46" s="2">
        <f t="shared" si="13"/>
        <v>88</v>
      </c>
    </row>
    <row r="47" spans="1:42" x14ac:dyDescent="0.25">
      <c r="A47" t="s">
        <v>21</v>
      </c>
      <c r="B47" s="13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2">
        <f t="shared" si="13"/>
        <v>0</v>
      </c>
    </row>
    <row r="48" spans="1:42" x14ac:dyDescent="0.25">
      <c r="A48" t="s">
        <v>21</v>
      </c>
      <c r="B48" s="13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2">
        <f t="shared" si="13"/>
        <v>0</v>
      </c>
    </row>
    <row r="49" spans="1:42" x14ac:dyDescent="0.25">
      <c r="A49" t="s">
        <v>23</v>
      </c>
      <c r="B49" s="13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">
        <v>33</v>
      </c>
      <c r="P49" s="1">
        <v>23</v>
      </c>
      <c r="Q49" s="1">
        <v>16</v>
      </c>
      <c r="R49" s="1">
        <v>0</v>
      </c>
      <c r="S49" s="2">
        <f t="shared" si="12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">
        <v>33</v>
      </c>
      <c r="AJ49" s="1">
        <v>23</v>
      </c>
      <c r="AK49" s="1">
        <v>16</v>
      </c>
      <c r="AL49" s="1">
        <v>0</v>
      </c>
      <c r="AM49" s="2">
        <f t="shared" si="13"/>
        <v>98</v>
      </c>
    </row>
    <row r="50" spans="1:42" x14ac:dyDescent="0.25">
      <c r="A50" t="s">
        <v>24</v>
      </c>
      <c r="B50" s="13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">
        <v>33</v>
      </c>
      <c r="P50" s="1">
        <v>23</v>
      </c>
      <c r="Q50" s="1">
        <v>16</v>
      </c>
      <c r="R50" s="1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">
        <v>33</v>
      </c>
      <c r="AJ50" s="1">
        <v>23</v>
      </c>
      <c r="AK50" s="1">
        <v>16</v>
      </c>
      <c r="AL50" s="1">
        <v>0</v>
      </c>
      <c r="AM50" s="2">
        <f>SUM(AF50:AL50)</f>
        <v>98</v>
      </c>
    </row>
    <row r="51" spans="1:42" x14ac:dyDescent="0.25">
      <c r="A51" t="s">
        <v>26</v>
      </c>
      <c r="B51" s="13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">
        <v>33</v>
      </c>
      <c r="P51" s="1">
        <v>23</v>
      </c>
      <c r="Q51" s="1">
        <v>16</v>
      </c>
      <c r="R51" s="1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">
        <v>33</v>
      </c>
      <c r="AJ51" s="1">
        <v>23</v>
      </c>
      <c r="AK51" s="1">
        <v>16</v>
      </c>
      <c r="AL51" s="1">
        <v>0</v>
      </c>
      <c r="AM51" s="2">
        <f>SUM(AF51:AL51)</f>
        <v>98</v>
      </c>
    </row>
    <row r="52" spans="1:42" x14ac:dyDescent="0.25">
      <c r="A52" t="s">
        <v>27</v>
      </c>
      <c r="B52" s="13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3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2">
        <f t="shared" si="15"/>
        <v>0</v>
      </c>
    </row>
    <row r="54" spans="1:42" x14ac:dyDescent="0.25">
      <c r="A54" t="s">
        <v>38</v>
      </c>
      <c r="B54" s="13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2">
        <f t="shared" si="15"/>
        <v>0</v>
      </c>
    </row>
    <row r="55" spans="1:42" x14ac:dyDescent="0.25">
      <c r="K55" s="14">
        <f>SUM(K57:K71)</f>
        <v>155319.63999999998</v>
      </c>
      <c r="AE55" s="14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3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">
        <v>0</v>
      </c>
      <c r="P57" s="1">
        <v>0</v>
      </c>
      <c r="Q57" s="1">
        <v>0</v>
      </c>
      <c r="R57" s="1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">
        <v>0</v>
      </c>
      <c r="AJ57" s="1">
        <v>0</v>
      </c>
      <c r="AK57" s="1">
        <v>0</v>
      </c>
      <c r="AL57" s="1">
        <v>13</v>
      </c>
      <c r="AM57" s="2">
        <f>SUM(AF57:AL57)</f>
        <v>75</v>
      </c>
    </row>
    <row r="58" spans="1:42" x14ac:dyDescent="0.25">
      <c r="A58" t="s">
        <v>14</v>
      </c>
      <c r="B58" s="13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">
        <v>33</v>
      </c>
      <c r="P58" s="1">
        <v>23</v>
      </c>
      <c r="Q58" s="1">
        <v>0</v>
      </c>
      <c r="R58" s="1">
        <v>0</v>
      </c>
      <c r="S58" s="2">
        <f t="shared" ref="S58" si="16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">
        <v>33</v>
      </c>
      <c r="AJ58" s="1">
        <v>23</v>
      </c>
      <c r="AK58" s="1">
        <v>0</v>
      </c>
      <c r="AL58" s="1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3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1">
        <v>0</v>
      </c>
      <c r="M59" s="1">
        <v>56</v>
      </c>
      <c r="N59" s="1">
        <v>0</v>
      </c>
      <c r="O59" s="1">
        <v>5.5</v>
      </c>
      <c r="P59" s="1">
        <v>23</v>
      </c>
      <c r="Q59" s="1">
        <v>0</v>
      </c>
      <c r="R59" s="1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">
        <v>5.5</v>
      </c>
      <c r="AJ59" s="1">
        <v>23</v>
      </c>
      <c r="AK59" s="1">
        <v>0</v>
      </c>
      <c r="AL59" s="1">
        <v>10</v>
      </c>
      <c r="AM59" s="2">
        <f>SUM(AF59:AL59)</f>
        <v>94.5</v>
      </c>
    </row>
    <row r="60" spans="1:42" x14ac:dyDescent="0.25">
      <c r="A60" t="s">
        <v>16</v>
      </c>
      <c r="B60" s="13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1">
        <v>0</v>
      </c>
      <c r="M60" s="1">
        <v>56</v>
      </c>
      <c r="N60" s="1">
        <v>0</v>
      </c>
      <c r="O60" s="1">
        <v>5.5</v>
      </c>
      <c r="P60" s="1">
        <v>23</v>
      </c>
      <c r="Q60" s="1">
        <v>0</v>
      </c>
      <c r="R60" s="1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1">
        <v>0</v>
      </c>
      <c r="AG60" s="1">
        <v>56</v>
      </c>
      <c r="AH60" s="1">
        <v>0</v>
      </c>
      <c r="AI60" s="1">
        <v>5.5</v>
      </c>
      <c r="AJ60" s="1">
        <v>23</v>
      </c>
      <c r="AK60" s="1">
        <v>0</v>
      </c>
      <c r="AL60" s="1">
        <v>10</v>
      </c>
      <c r="AM60" s="2">
        <f>SUM(AF60:AL60)</f>
        <v>94.5</v>
      </c>
    </row>
    <row r="61" spans="1:42" x14ac:dyDescent="0.25">
      <c r="A61" t="s">
        <v>17</v>
      </c>
      <c r="B61" s="13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1">
        <v>0</v>
      </c>
      <c r="M61" s="1">
        <v>56</v>
      </c>
      <c r="N61" s="1">
        <v>9</v>
      </c>
      <c r="O61" s="1">
        <v>0</v>
      </c>
      <c r="P61" s="1">
        <v>23</v>
      </c>
      <c r="Q61" s="1">
        <v>0</v>
      </c>
      <c r="R61" s="1">
        <v>0</v>
      </c>
      <c r="S61" s="2">
        <f t="shared" ref="S61:S67" si="20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1">
        <v>0</v>
      </c>
      <c r="AG61" s="1">
        <v>56</v>
      </c>
      <c r="AH61" s="1">
        <v>9</v>
      </c>
      <c r="AI61" s="1">
        <v>0</v>
      </c>
      <c r="AJ61" s="1">
        <v>23</v>
      </c>
      <c r="AK61" s="1">
        <v>0</v>
      </c>
      <c r="AL61" s="1">
        <v>10</v>
      </c>
      <c r="AM61" s="2">
        <f t="shared" ref="AM61:AM67" si="21">SUM(AF61:AL61)</f>
        <v>98</v>
      </c>
    </row>
    <row r="62" spans="1:42" x14ac:dyDescent="0.25">
      <c r="A62" t="s">
        <v>18</v>
      </c>
      <c r="B62" s="13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1">
        <v>0</v>
      </c>
      <c r="M62" s="1">
        <v>56</v>
      </c>
      <c r="N62" s="1">
        <v>9</v>
      </c>
      <c r="O62" s="1">
        <v>0</v>
      </c>
      <c r="P62" s="1">
        <v>23</v>
      </c>
      <c r="Q62" s="1">
        <v>0</v>
      </c>
      <c r="R62" s="1">
        <v>0</v>
      </c>
      <c r="S62" s="2">
        <f t="shared" si="20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1">
        <v>0</v>
      </c>
      <c r="AG62" s="1">
        <v>56</v>
      </c>
      <c r="AH62" s="1">
        <v>9</v>
      </c>
      <c r="AI62" s="1">
        <v>0</v>
      </c>
      <c r="AJ62" s="1">
        <v>23</v>
      </c>
      <c r="AK62" s="1">
        <v>0</v>
      </c>
      <c r="AL62" s="1">
        <v>10</v>
      </c>
      <c r="AM62" s="2">
        <f t="shared" si="21"/>
        <v>98</v>
      </c>
      <c r="AP62" s="16"/>
    </row>
    <row r="63" spans="1:42" x14ac:dyDescent="0.25">
      <c r="A63" t="s">
        <v>19</v>
      </c>
      <c r="B63" s="13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1">
        <v>0</v>
      </c>
      <c r="M63" s="1">
        <v>56</v>
      </c>
      <c r="N63" s="1">
        <v>9</v>
      </c>
      <c r="O63" s="1">
        <v>0</v>
      </c>
      <c r="P63" s="1">
        <v>23</v>
      </c>
      <c r="Q63" s="1">
        <v>0</v>
      </c>
      <c r="R63" s="1">
        <v>0</v>
      </c>
      <c r="S63" s="2">
        <f t="shared" si="20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1">
        <v>0</v>
      </c>
      <c r="AG63" s="1">
        <v>56</v>
      </c>
      <c r="AH63" s="1">
        <v>9</v>
      </c>
      <c r="AI63" s="1">
        <v>0</v>
      </c>
      <c r="AJ63" s="1">
        <v>23</v>
      </c>
      <c r="AK63" s="1">
        <v>0</v>
      </c>
      <c r="AL63" s="1">
        <v>10</v>
      </c>
      <c r="AM63" s="2">
        <f t="shared" si="21"/>
        <v>98</v>
      </c>
    </row>
    <row r="64" spans="1:42" x14ac:dyDescent="0.25">
      <c r="A64" t="s">
        <v>20</v>
      </c>
      <c r="B64" s="13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1">
        <v>0</v>
      </c>
      <c r="M64" s="1">
        <v>56</v>
      </c>
      <c r="N64" s="1">
        <v>9</v>
      </c>
      <c r="O64" s="1">
        <v>0</v>
      </c>
      <c r="P64" s="1">
        <v>23</v>
      </c>
      <c r="Q64" s="1">
        <v>0</v>
      </c>
      <c r="R64" s="1">
        <v>0</v>
      </c>
      <c r="S64" s="2">
        <f t="shared" si="20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1">
        <v>0</v>
      </c>
      <c r="AG64" s="1">
        <v>56</v>
      </c>
      <c r="AH64" s="1">
        <v>9</v>
      </c>
      <c r="AI64" s="1">
        <v>0</v>
      </c>
      <c r="AJ64" s="1">
        <v>23</v>
      </c>
      <c r="AK64" s="1">
        <v>0</v>
      </c>
      <c r="AL64" s="1">
        <v>10</v>
      </c>
      <c r="AM64" s="2">
        <f t="shared" si="21"/>
        <v>98</v>
      </c>
    </row>
    <row r="65" spans="1:42" x14ac:dyDescent="0.25">
      <c r="A65" t="s">
        <v>21</v>
      </c>
      <c r="B65" s="13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">
        <v>0</v>
      </c>
      <c r="P65" s="1">
        <v>43</v>
      </c>
      <c r="Q65" s="1">
        <v>16</v>
      </c>
      <c r="R65" s="1">
        <v>3</v>
      </c>
      <c r="S65" s="2">
        <f t="shared" si="20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">
        <v>0</v>
      </c>
      <c r="AJ65" s="1">
        <v>43</v>
      </c>
      <c r="AK65" s="1">
        <v>16</v>
      </c>
      <c r="AL65" s="1">
        <v>13</v>
      </c>
      <c r="AM65" s="2">
        <f t="shared" si="21"/>
        <v>176</v>
      </c>
    </row>
    <row r="66" spans="1:42" x14ac:dyDescent="0.25">
      <c r="A66" t="s">
        <v>21</v>
      </c>
      <c r="B66" s="13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">
        <v>0</v>
      </c>
      <c r="P66" s="1">
        <v>43</v>
      </c>
      <c r="Q66" s="1">
        <v>16</v>
      </c>
      <c r="R66" s="1">
        <v>3</v>
      </c>
      <c r="S66" s="2">
        <f t="shared" si="20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">
        <v>0</v>
      </c>
      <c r="AJ66" s="1">
        <v>43</v>
      </c>
      <c r="AK66" s="1">
        <v>16</v>
      </c>
      <c r="AL66" s="1">
        <v>13</v>
      </c>
      <c r="AM66" s="2">
        <f t="shared" si="21"/>
        <v>176</v>
      </c>
    </row>
    <row r="67" spans="1:42" x14ac:dyDescent="0.25">
      <c r="A67" t="s">
        <v>23</v>
      </c>
      <c r="B67" s="13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">
        <v>33</v>
      </c>
      <c r="P67" s="1">
        <v>23</v>
      </c>
      <c r="Q67" s="1">
        <v>16</v>
      </c>
      <c r="R67" s="1">
        <v>0</v>
      </c>
      <c r="S67" s="2">
        <f t="shared" si="20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">
        <v>33</v>
      </c>
      <c r="AJ67" s="1">
        <v>23</v>
      </c>
      <c r="AK67" s="1">
        <v>16</v>
      </c>
      <c r="AL67" s="1">
        <v>10</v>
      </c>
      <c r="AM67" s="2">
        <f t="shared" si="21"/>
        <v>108</v>
      </c>
    </row>
    <row r="68" spans="1:42" x14ac:dyDescent="0.25">
      <c r="A68" t="s">
        <v>24</v>
      </c>
      <c r="B68" s="13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">
        <v>33</v>
      </c>
      <c r="P68" s="1">
        <v>23</v>
      </c>
      <c r="Q68" s="1">
        <v>16</v>
      </c>
      <c r="R68" s="1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">
        <v>33</v>
      </c>
      <c r="AJ68" s="1">
        <v>23</v>
      </c>
      <c r="AK68" s="1">
        <v>16</v>
      </c>
      <c r="AL68" s="1">
        <v>10</v>
      </c>
      <c r="AM68" s="2">
        <f>SUM(AF68:AL68)</f>
        <v>108</v>
      </c>
    </row>
    <row r="69" spans="1:42" x14ac:dyDescent="0.25">
      <c r="A69" t="s">
        <v>26</v>
      </c>
      <c r="B69" s="13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">
        <v>33</v>
      </c>
      <c r="P69" s="1">
        <v>23</v>
      </c>
      <c r="Q69" s="1">
        <v>16</v>
      </c>
      <c r="R69" s="1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">
        <v>33</v>
      </c>
      <c r="AJ69" s="1">
        <v>23</v>
      </c>
      <c r="AK69" s="1">
        <v>16</v>
      </c>
      <c r="AL69" s="1">
        <v>10</v>
      </c>
      <c r="AM69" s="2">
        <f>SUM(AF69:AL69)</f>
        <v>108</v>
      </c>
    </row>
    <row r="70" spans="1:42" x14ac:dyDescent="0.25">
      <c r="A70" t="s">
        <v>27</v>
      </c>
      <c r="B70" s="13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">
        <v>23</v>
      </c>
      <c r="P70" s="1">
        <v>62</v>
      </c>
      <c r="Q70" s="1">
        <v>49</v>
      </c>
      <c r="R70" s="1">
        <v>8</v>
      </c>
      <c r="S70" s="2">
        <f t="shared" ref="S70:S72" si="22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">
        <v>23</v>
      </c>
      <c r="AJ70" s="1">
        <v>62</v>
      </c>
      <c r="AK70" s="1">
        <v>49</v>
      </c>
      <c r="AL70" s="1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3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">
        <v>23</v>
      </c>
      <c r="P71" s="1">
        <v>62</v>
      </c>
      <c r="Q71" s="1">
        <v>49</v>
      </c>
      <c r="R71" s="1">
        <v>8</v>
      </c>
      <c r="S71" s="2">
        <f t="shared" si="22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">
        <v>23</v>
      </c>
      <c r="AJ71" s="1">
        <v>62</v>
      </c>
      <c r="AK71" s="1">
        <v>49</v>
      </c>
      <c r="AL71" s="1">
        <v>18</v>
      </c>
      <c r="AM71" s="2">
        <f t="shared" si="23"/>
        <v>152</v>
      </c>
    </row>
    <row r="72" spans="1:42" x14ac:dyDescent="0.25">
      <c r="A72" t="s">
        <v>38</v>
      </c>
      <c r="B72" s="13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">
        <v>23</v>
      </c>
      <c r="P72" s="1">
        <v>62</v>
      </c>
      <c r="Q72" s="1">
        <v>49</v>
      </c>
      <c r="R72" s="1">
        <v>8</v>
      </c>
      <c r="S72" s="2">
        <f t="shared" si="22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">
        <v>23</v>
      </c>
      <c r="AJ72" s="1">
        <v>62</v>
      </c>
      <c r="AK72" s="1">
        <v>49</v>
      </c>
      <c r="AL72" s="1">
        <v>18</v>
      </c>
      <c r="AM72" s="2">
        <f t="shared" si="23"/>
        <v>152</v>
      </c>
    </row>
    <row r="73" spans="1:42" x14ac:dyDescent="0.25">
      <c r="K73" s="14">
        <f>SUM(K75:K89)</f>
        <v>158873.30499999999</v>
      </c>
      <c r="AE73" s="14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3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">
        <v>0</v>
      </c>
      <c r="P75" s="1">
        <v>0</v>
      </c>
      <c r="Q75" s="1">
        <v>0</v>
      </c>
      <c r="R75" s="1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">
        <v>0</v>
      </c>
      <c r="AJ75" s="1">
        <v>0</v>
      </c>
      <c r="AK75" s="1">
        <v>0</v>
      </c>
      <c r="AL75" s="1">
        <v>13</v>
      </c>
      <c r="AM75" s="2">
        <f>SUM(AF75:AL75)</f>
        <v>75</v>
      </c>
    </row>
    <row r="76" spans="1:42" x14ac:dyDescent="0.25">
      <c r="A76" t="s">
        <v>14</v>
      </c>
      <c r="B76" s="13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">
        <v>33</v>
      </c>
      <c r="P76" s="1">
        <v>23</v>
      </c>
      <c r="Q76" s="1">
        <v>0</v>
      </c>
      <c r="R76" s="1">
        <v>10</v>
      </c>
      <c r="S76" s="2">
        <f t="shared" ref="S76" si="24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">
        <v>33</v>
      </c>
      <c r="AJ76" s="1">
        <v>23</v>
      </c>
      <c r="AK76" s="1">
        <v>0</v>
      </c>
      <c r="AL76" s="1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3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">
        <v>5.5</v>
      </c>
      <c r="P77" s="1">
        <v>23</v>
      </c>
      <c r="Q77" s="1">
        <v>0</v>
      </c>
      <c r="R77" s="1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">
        <v>5.5</v>
      </c>
      <c r="AJ77" s="1">
        <v>23</v>
      </c>
      <c r="AK77" s="1">
        <v>0</v>
      </c>
      <c r="AL77" s="1">
        <v>10</v>
      </c>
      <c r="AM77" s="2">
        <f>SUM(AF77:AL77)</f>
        <v>117.5</v>
      </c>
    </row>
    <row r="78" spans="1:42" x14ac:dyDescent="0.25">
      <c r="A78" t="s">
        <v>16</v>
      </c>
      <c r="B78" s="13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1">
        <v>0</v>
      </c>
      <c r="M78" s="1">
        <v>56</v>
      </c>
      <c r="N78" s="1">
        <v>0</v>
      </c>
      <c r="O78" s="1">
        <v>5.5</v>
      </c>
      <c r="P78" s="1">
        <v>23</v>
      </c>
      <c r="Q78" s="1">
        <v>0</v>
      </c>
      <c r="R78" s="1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1">
        <v>0</v>
      </c>
      <c r="AG78" s="1">
        <v>79</v>
      </c>
      <c r="AH78" s="1">
        <v>0</v>
      </c>
      <c r="AI78" s="1">
        <v>5.5</v>
      </c>
      <c r="AJ78" s="1">
        <v>23</v>
      </c>
      <c r="AK78" s="1">
        <v>0</v>
      </c>
      <c r="AL78" s="1">
        <v>10</v>
      </c>
      <c r="AM78" s="2">
        <f>SUM(AF78:AL78)</f>
        <v>117.5</v>
      </c>
    </row>
    <row r="79" spans="1:42" x14ac:dyDescent="0.25">
      <c r="A79" t="s">
        <v>17</v>
      </c>
      <c r="B79" s="13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1">
        <v>0</v>
      </c>
      <c r="M79" s="1">
        <v>56</v>
      </c>
      <c r="N79" s="1">
        <v>9</v>
      </c>
      <c r="O79" s="1">
        <v>0</v>
      </c>
      <c r="P79" s="1">
        <v>23</v>
      </c>
      <c r="Q79" s="1">
        <v>0</v>
      </c>
      <c r="R79" s="1">
        <v>10</v>
      </c>
      <c r="S79" s="2">
        <f t="shared" ref="S79:S85" si="28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1">
        <v>0</v>
      </c>
      <c r="AG79" s="1">
        <v>79</v>
      </c>
      <c r="AH79" s="1">
        <v>9</v>
      </c>
      <c r="AI79" s="1">
        <v>0</v>
      </c>
      <c r="AJ79" s="1">
        <v>23</v>
      </c>
      <c r="AK79" s="1">
        <v>0</v>
      </c>
      <c r="AL79" s="1">
        <v>10</v>
      </c>
      <c r="AM79" s="2">
        <f t="shared" ref="AM79:AM85" si="29">SUM(AF79:AL79)</f>
        <v>121</v>
      </c>
    </row>
    <row r="80" spans="1:42" x14ac:dyDescent="0.25">
      <c r="A80" t="s">
        <v>18</v>
      </c>
      <c r="B80" s="13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1">
        <v>0</v>
      </c>
      <c r="M80" s="1">
        <v>56</v>
      </c>
      <c r="N80" s="1">
        <v>9</v>
      </c>
      <c r="O80" s="1">
        <v>0</v>
      </c>
      <c r="P80" s="1">
        <v>23</v>
      </c>
      <c r="Q80" s="1">
        <v>0</v>
      </c>
      <c r="R80" s="1">
        <v>10</v>
      </c>
      <c r="S80" s="2">
        <f t="shared" si="28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1">
        <v>0</v>
      </c>
      <c r="AG80" s="1">
        <v>79</v>
      </c>
      <c r="AH80" s="1">
        <v>9</v>
      </c>
      <c r="AI80" s="1">
        <v>0</v>
      </c>
      <c r="AJ80" s="1">
        <v>23</v>
      </c>
      <c r="AK80" s="1">
        <v>0</v>
      </c>
      <c r="AL80" s="1">
        <v>10</v>
      </c>
      <c r="AM80" s="2">
        <f t="shared" si="29"/>
        <v>121</v>
      </c>
      <c r="AP80" s="16"/>
    </row>
    <row r="81" spans="1:39" x14ac:dyDescent="0.25">
      <c r="A81" t="s">
        <v>19</v>
      </c>
      <c r="B81" s="13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1">
        <v>0</v>
      </c>
      <c r="M81" s="1">
        <v>56</v>
      </c>
      <c r="N81" s="1">
        <v>9</v>
      </c>
      <c r="O81" s="1">
        <v>0</v>
      </c>
      <c r="P81" s="1">
        <v>23</v>
      </c>
      <c r="Q81" s="1">
        <v>0</v>
      </c>
      <c r="R81" s="1">
        <v>10</v>
      </c>
      <c r="S81" s="2">
        <f t="shared" si="28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1">
        <v>0</v>
      </c>
      <c r="AG81" s="1">
        <v>79</v>
      </c>
      <c r="AH81" s="1">
        <v>9</v>
      </c>
      <c r="AI81" s="1">
        <v>0</v>
      </c>
      <c r="AJ81" s="1">
        <v>23</v>
      </c>
      <c r="AK81" s="1">
        <v>0</v>
      </c>
      <c r="AL81" s="1">
        <v>10</v>
      </c>
      <c r="AM81" s="2">
        <f t="shared" si="29"/>
        <v>121</v>
      </c>
    </row>
    <row r="82" spans="1:39" x14ac:dyDescent="0.25">
      <c r="A82" t="s">
        <v>20</v>
      </c>
      <c r="B82" s="13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1">
        <v>0</v>
      </c>
      <c r="M82" s="1">
        <v>56</v>
      </c>
      <c r="N82" s="1">
        <v>9</v>
      </c>
      <c r="O82" s="1">
        <v>0</v>
      </c>
      <c r="P82" s="1">
        <v>23</v>
      </c>
      <c r="Q82" s="1">
        <v>0</v>
      </c>
      <c r="R82" s="1">
        <v>10</v>
      </c>
      <c r="S82" s="2">
        <f t="shared" si="28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1">
        <v>0</v>
      </c>
      <c r="AG82" s="1">
        <v>79</v>
      </c>
      <c r="AH82" s="1">
        <v>9</v>
      </c>
      <c r="AI82" s="1">
        <v>0</v>
      </c>
      <c r="AJ82" s="1">
        <v>23</v>
      </c>
      <c r="AK82" s="1">
        <v>0</v>
      </c>
      <c r="AL82" s="1">
        <v>10</v>
      </c>
      <c r="AM82" s="2">
        <f t="shared" si="29"/>
        <v>121</v>
      </c>
    </row>
    <row r="83" spans="1:39" x14ac:dyDescent="0.25">
      <c r="A83" t="s">
        <v>21</v>
      </c>
      <c r="B83" s="13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">
        <v>0</v>
      </c>
      <c r="P83" s="1">
        <v>43</v>
      </c>
      <c r="Q83" s="1">
        <v>16</v>
      </c>
      <c r="R83" s="1">
        <v>13</v>
      </c>
      <c r="S83" s="2">
        <f t="shared" si="28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">
        <v>0</v>
      </c>
      <c r="AJ83" s="1">
        <v>43</v>
      </c>
      <c r="AK83" s="1">
        <v>16</v>
      </c>
      <c r="AL83" s="1">
        <v>13</v>
      </c>
      <c r="AM83" s="2">
        <f t="shared" si="29"/>
        <v>176</v>
      </c>
    </row>
    <row r="84" spans="1:39" x14ac:dyDescent="0.25">
      <c r="A84" t="s">
        <v>21</v>
      </c>
      <c r="B84" s="13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">
        <v>0</v>
      </c>
      <c r="P84" s="1">
        <v>43</v>
      </c>
      <c r="Q84" s="1">
        <v>16</v>
      </c>
      <c r="R84" s="1">
        <v>13</v>
      </c>
      <c r="S84" s="2">
        <f t="shared" si="28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">
        <v>0</v>
      </c>
      <c r="AJ84" s="1">
        <v>43</v>
      </c>
      <c r="AK84" s="1">
        <v>16</v>
      </c>
      <c r="AL84" s="1">
        <v>13</v>
      </c>
      <c r="AM84" s="2">
        <f t="shared" si="29"/>
        <v>176</v>
      </c>
    </row>
    <row r="85" spans="1:39" x14ac:dyDescent="0.25">
      <c r="A85" t="s">
        <v>23</v>
      </c>
      <c r="B85" s="13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">
        <v>33</v>
      </c>
      <c r="P85" s="1">
        <v>23</v>
      </c>
      <c r="Q85" s="1">
        <v>16</v>
      </c>
      <c r="R85" s="1">
        <v>10</v>
      </c>
      <c r="S85" s="2">
        <f t="shared" si="28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">
        <v>33</v>
      </c>
      <c r="AJ85" s="1">
        <v>23</v>
      </c>
      <c r="AK85" s="1">
        <v>16</v>
      </c>
      <c r="AL85" s="1">
        <v>10</v>
      </c>
      <c r="AM85" s="2">
        <f t="shared" si="29"/>
        <v>131</v>
      </c>
    </row>
    <row r="86" spans="1:39" x14ac:dyDescent="0.25">
      <c r="A86" t="s">
        <v>24</v>
      </c>
      <c r="B86" s="13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">
        <v>33</v>
      </c>
      <c r="P86" s="1">
        <v>23</v>
      </c>
      <c r="Q86" s="1">
        <v>16</v>
      </c>
      <c r="R86" s="1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">
        <v>33</v>
      </c>
      <c r="AJ86" s="1">
        <v>23</v>
      </c>
      <c r="AK86" s="1">
        <v>16</v>
      </c>
      <c r="AL86" s="1">
        <v>10</v>
      </c>
      <c r="AM86" s="2">
        <f>SUM(AF86:AL86)</f>
        <v>131</v>
      </c>
    </row>
    <row r="87" spans="1:39" x14ac:dyDescent="0.25">
      <c r="A87" t="s">
        <v>26</v>
      </c>
      <c r="B87" s="13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">
        <v>33</v>
      </c>
      <c r="P87" s="1">
        <v>23</v>
      </c>
      <c r="Q87" s="1">
        <v>16</v>
      </c>
      <c r="R87" s="1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">
        <v>33</v>
      </c>
      <c r="AJ87" s="1">
        <v>23</v>
      </c>
      <c r="AK87" s="1">
        <v>16</v>
      </c>
      <c r="AL87" s="1">
        <v>10</v>
      </c>
      <c r="AM87" s="2">
        <f>SUM(AF87:AL87)</f>
        <v>131</v>
      </c>
    </row>
    <row r="88" spans="1:39" x14ac:dyDescent="0.25">
      <c r="A88" t="s">
        <v>27</v>
      </c>
      <c r="B88" s="13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">
        <v>23</v>
      </c>
      <c r="P88" s="1">
        <v>62</v>
      </c>
      <c r="Q88" s="1">
        <v>49</v>
      </c>
      <c r="R88" s="1">
        <v>18</v>
      </c>
      <c r="S88" s="2">
        <f t="shared" ref="S88:S90" si="30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">
        <v>23</v>
      </c>
      <c r="AJ88" s="1">
        <v>62</v>
      </c>
      <c r="AK88" s="1">
        <v>49</v>
      </c>
      <c r="AL88" s="1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3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">
        <v>23</v>
      </c>
      <c r="P89" s="1">
        <v>62</v>
      </c>
      <c r="Q89" s="1">
        <v>49</v>
      </c>
      <c r="R89" s="1">
        <v>18</v>
      </c>
      <c r="S89" s="2">
        <f t="shared" si="30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">
        <v>23</v>
      </c>
      <c r="AJ89" s="1">
        <v>62</v>
      </c>
      <c r="AK89" s="1">
        <v>49</v>
      </c>
      <c r="AL89" s="1">
        <v>18</v>
      </c>
      <c r="AM89" s="2">
        <f t="shared" si="31"/>
        <v>152</v>
      </c>
    </row>
    <row r="90" spans="1:39" x14ac:dyDescent="0.25">
      <c r="A90" t="s">
        <v>38</v>
      </c>
      <c r="B90" s="13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">
        <v>23</v>
      </c>
      <c r="P90" s="1">
        <v>62</v>
      </c>
      <c r="Q90" s="1">
        <v>49</v>
      </c>
      <c r="R90" s="1">
        <v>18</v>
      </c>
      <c r="S90" s="2">
        <f t="shared" si="30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">
        <v>23</v>
      </c>
      <c r="AJ90" s="1">
        <v>62</v>
      </c>
      <c r="AK90" s="1">
        <v>49</v>
      </c>
      <c r="AL90" s="1">
        <v>18</v>
      </c>
      <c r="AM90" s="2">
        <f t="shared" si="31"/>
        <v>152</v>
      </c>
    </row>
  </sheetData>
  <mergeCells count="1">
    <mergeCell ref="V1:AD1"/>
  </mergeCells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{90007B03-0C9B-4426-82A1-098425DCB708}</x14:id>
        </ext>
      </extLst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{DBCC9537-953D-44E8-A88F-BB6126516630}</x14:id>
        </ext>
      </extLst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{15742A50-4423-4324-8ABD-33970B568FE2}</x14:id>
        </ext>
      </extLst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{3D391B41-AC41-4E74-AA4C-AA66C1A8DB9E}</x14:id>
        </ext>
      </extLst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{D66F65AC-2E7C-414F-9ECA-B0CCA7F1BA3E}</x14:id>
        </ext>
      </extLst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{CDFACF3E-ACF0-48D4-8A5D-BC40E435C367}</x14:id>
        </ext>
      </extLst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{AA6AD3C1-CA8C-469D-9B42-C662D00A8C12}</x14:id>
        </ext>
      </extLst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{F81E4784-A9BE-477D-B9EB-5EA78878A68A}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07B03-0C9B-4426-82A1-098425DCB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DBCC9537-953D-44E8-A88F-BB6126516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15742A50-4423-4324-8ABD-33970B568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3D391B41-AC41-4E74-AA4C-AA66C1A8D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D66F65AC-2E7C-414F-9ECA-B0CCA7F1B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CDFACF3E-ACF0-48D4-8A5D-BC40E435C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AA6AD3C1-CA8C-469D-9B42-C662D00A8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F81E4784-A9BE-477D-B9EB-5EA78878A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32BA-250E-4E52-B812-A2965532BD18}">
  <sheetPr>
    <tabColor theme="9" tint="-0.249977111117893"/>
  </sheetPr>
  <dimension ref="A1:AP88"/>
  <sheetViews>
    <sheetView zoomScale="110" zoomScaleNormal="110" workbookViewId="0">
      <selection activeCell="G8" sqref="G8"/>
    </sheetView>
  </sheetViews>
  <sheetFormatPr baseColWidth="10" defaultRowHeight="15" x14ac:dyDescent="0.25"/>
  <cols>
    <col min="1" max="1" width="5.140625" bestFit="1" customWidth="1"/>
    <col min="2" max="2" width="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26" width="4.5703125" bestFit="1" customWidth="1"/>
    <col min="27" max="27" width="5.5703125" bestFit="1" customWidth="1"/>
    <col min="28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5"/>
    <col min="41" max="42" width="6.7109375" customWidth="1"/>
  </cols>
  <sheetData>
    <row r="1" spans="1:38" x14ac:dyDescent="0.25">
      <c r="D1" s="1"/>
      <c r="E1" s="1"/>
      <c r="F1" s="1"/>
      <c r="G1" s="1"/>
      <c r="H1" s="1"/>
      <c r="I1" s="1"/>
      <c r="J1" s="1"/>
      <c r="K1" s="12">
        <f>SUM(K3:K15)</f>
        <v>37338.5</v>
      </c>
      <c r="L1" s="1"/>
      <c r="M1" s="1"/>
      <c r="N1" s="1"/>
      <c r="O1" s="1"/>
      <c r="P1" s="1"/>
      <c r="Q1" s="1"/>
      <c r="R1" s="1"/>
      <c r="S1" s="1"/>
      <c r="V1" s="23" t="s">
        <v>92</v>
      </c>
      <c r="W1" s="23"/>
      <c r="X1" s="23"/>
      <c r="Y1" s="23"/>
      <c r="Z1" s="23"/>
      <c r="AA1" s="23"/>
      <c r="AB1" s="23"/>
      <c r="AC1" s="23"/>
      <c r="AD1" s="23"/>
      <c r="AF1" s="17">
        <f>AF2+17</f>
        <v>34.40625</v>
      </c>
      <c r="AI1" s="17">
        <f>AI2+17</f>
        <v>32.28125</v>
      </c>
    </row>
    <row r="2" spans="1:3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19" t="s">
        <v>57</v>
      </c>
      <c r="AF2" s="17">
        <f>SUM(AF4:AF8)</f>
        <v>17.40625</v>
      </c>
      <c r="AI2" s="17">
        <f>SUM(AI4:AI8)</f>
        <v>15.28125</v>
      </c>
    </row>
    <row r="3" spans="1:38" x14ac:dyDescent="0.25">
      <c r="A3" t="s">
        <v>12</v>
      </c>
      <c r="B3" s="18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">
        <v>0</v>
      </c>
      <c r="P3" s="1">
        <v>0</v>
      </c>
      <c r="Q3" s="1">
        <v>0</v>
      </c>
      <c r="R3" s="1">
        <v>33</v>
      </c>
      <c r="S3" s="20">
        <f>SUM(L3:R3)</f>
        <v>151</v>
      </c>
      <c r="T3" s="17">
        <f>S3/16</f>
        <v>9.4375</v>
      </c>
      <c r="AF3" s="1" t="s">
        <v>103</v>
      </c>
      <c r="AG3" s="1"/>
      <c r="AH3" s="1"/>
      <c r="AI3" s="1" t="s">
        <v>104</v>
      </c>
      <c r="AJ3" s="1"/>
      <c r="AK3" s="1"/>
      <c r="AL3" s="1"/>
    </row>
    <row r="4" spans="1:38" x14ac:dyDescent="0.25">
      <c r="A4" t="s">
        <v>14</v>
      </c>
      <c r="B4" s="18" t="s">
        <v>37</v>
      </c>
      <c r="C4" s="8"/>
      <c r="D4" s="10">
        <v>0</v>
      </c>
      <c r="E4" s="9">
        <v>14</v>
      </c>
      <c r="F4" s="10">
        <v>2</v>
      </c>
      <c r="G4" s="9">
        <v>14</v>
      </c>
      <c r="H4" s="10">
        <v>12</v>
      </c>
      <c r="I4" s="9">
        <v>2</v>
      </c>
      <c r="J4" s="10">
        <v>19</v>
      </c>
      <c r="K4" s="7"/>
      <c r="L4" s="1">
        <v>0</v>
      </c>
      <c r="M4" s="1">
        <v>79</v>
      </c>
      <c r="N4" s="1">
        <v>0</v>
      </c>
      <c r="O4" s="1">
        <v>46.3</v>
      </c>
      <c r="P4" s="1">
        <v>43</v>
      </c>
      <c r="Q4" s="1">
        <v>0</v>
      </c>
      <c r="R4" s="1">
        <v>33</v>
      </c>
      <c r="S4" s="20">
        <f t="shared" ref="S4:S14" si="0">SUM(L4:R4)</f>
        <v>201.3</v>
      </c>
      <c r="T4" s="17">
        <f t="shared" ref="T4:T15" si="1">S4/16</f>
        <v>12.581250000000001</v>
      </c>
      <c r="W4" s="27" t="s">
        <v>93</v>
      </c>
      <c r="X4" s="27"/>
      <c r="Y4" s="27" t="s">
        <v>94</v>
      </c>
      <c r="Z4" s="27"/>
      <c r="AA4" s="27"/>
      <c r="AB4" s="27"/>
      <c r="AC4" s="27"/>
      <c r="AD4" s="27"/>
      <c r="AE4" s="27"/>
      <c r="AF4" s="21">
        <f>55.5/16</f>
        <v>3.46875</v>
      </c>
      <c r="AG4" s="1"/>
      <c r="AH4" s="1"/>
      <c r="AI4" s="21">
        <f>50.5/16</f>
        <v>3.15625</v>
      </c>
      <c r="AJ4" s="1"/>
      <c r="AK4" s="1"/>
      <c r="AL4" s="1"/>
    </row>
    <row r="5" spans="1:38" x14ac:dyDescent="0.25">
      <c r="A5" t="s">
        <v>15</v>
      </c>
      <c r="B5" s="18" t="s">
        <v>37</v>
      </c>
      <c r="C5" s="8"/>
      <c r="D5" s="10">
        <v>0</v>
      </c>
      <c r="E5" s="9">
        <v>14</v>
      </c>
      <c r="F5" s="10">
        <v>2</v>
      </c>
      <c r="G5" s="9">
        <v>14</v>
      </c>
      <c r="H5" s="10">
        <v>12</v>
      </c>
      <c r="I5" s="9">
        <v>2</v>
      </c>
      <c r="J5" s="10">
        <v>19</v>
      </c>
      <c r="K5" s="7"/>
      <c r="L5" s="1">
        <v>0</v>
      </c>
      <c r="M5" s="1">
        <v>79</v>
      </c>
      <c r="N5" s="1">
        <v>0</v>
      </c>
      <c r="O5" s="1">
        <v>46.3</v>
      </c>
      <c r="P5" s="1">
        <v>43</v>
      </c>
      <c r="Q5" s="1">
        <v>0</v>
      </c>
      <c r="R5" s="1">
        <v>33</v>
      </c>
      <c r="S5" s="20">
        <f t="shared" si="0"/>
        <v>201.3</v>
      </c>
      <c r="T5" s="17">
        <f t="shared" si="1"/>
        <v>12.581250000000001</v>
      </c>
      <c r="W5" s="27" t="s">
        <v>95</v>
      </c>
      <c r="X5" s="27"/>
      <c r="Y5" s="27" t="s">
        <v>96</v>
      </c>
      <c r="Z5" s="27"/>
      <c r="AA5" s="27"/>
      <c r="AB5" s="27"/>
      <c r="AC5" s="27"/>
      <c r="AD5" s="27"/>
      <c r="AE5" s="27"/>
      <c r="AF5" s="21">
        <f>68/16</f>
        <v>4.25</v>
      </c>
      <c r="AG5" s="1"/>
      <c r="AH5" s="1"/>
      <c r="AI5" s="21">
        <f>59/16</f>
        <v>3.6875</v>
      </c>
      <c r="AJ5" s="1"/>
      <c r="AK5" s="1"/>
      <c r="AL5" s="1"/>
    </row>
    <row r="6" spans="1:38" x14ac:dyDescent="0.25">
      <c r="A6" t="s">
        <v>16</v>
      </c>
      <c r="B6" s="18" t="s">
        <v>37</v>
      </c>
      <c r="C6" s="8"/>
      <c r="D6" s="10">
        <v>0</v>
      </c>
      <c r="E6" s="9">
        <v>14</v>
      </c>
      <c r="F6" s="10">
        <v>2</v>
      </c>
      <c r="G6" s="9">
        <v>14</v>
      </c>
      <c r="H6" s="10">
        <v>12</v>
      </c>
      <c r="I6" s="9">
        <v>2</v>
      </c>
      <c r="J6" s="10">
        <v>14</v>
      </c>
      <c r="K6" s="7"/>
      <c r="L6" s="1">
        <v>0</v>
      </c>
      <c r="M6" s="1">
        <v>79</v>
      </c>
      <c r="N6" s="1">
        <v>0</v>
      </c>
      <c r="O6" s="1">
        <v>46.3</v>
      </c>
      <c r="P6" s="1">
        <v>43</v>
      </c>
      <c r="Q6" s="1">
        <v>0</v>
      </c>
      <c r="R6" s="1">
        <v>16</v>
      </c>
      <c r="S6" s="20">
        <f t="shared" si="0"/>
        <v>184.3</v>
      </c>
      <c r="T6" s="17">
        <f t="shared" si="1"/>
        <v>11.518750000000001</v>
      </c>
      <c r="W6" s="27" t="s">
        <v>97</v>
      </c>
      <c r="X6" s="27"/>
      <c r="Y6" s="27" t="s">
        <v>98</v>
      </c>
      <c r="Z6" s="27"/>
      <c r="AA6" s="27"/>
      <c r="AB6" s="27"/>
      <c r="AC6" s="27"/>
      <c r="AD6" s="27"/>
      <c r="AE6" s="27"/>
      <c r="AF6" s="21">
        <f>79/16</f>
        <v>4.9375</v>
      </c>
      <c r="AG6" s="1"/>
      <c r="AH6" s="1"/>
      <c r="AI6" s="21">
        <f>69/16</f>
        <v>4.3125</v>
      </c>
      <c r="AJ6" s="1"/>
      <c r="AK6" s="1"/>
      <c r="AL6" s="1"/>
    </row>
    <row r="7" spans="1:38" x14ac:dyDescent="0.25">
      <c r="A7" t="s">
        <v>17</v>
      </c>
      <c r="B7" s="18" t="s">
        <v>46</v>
      </c>
      <c r="C7" s="8"/>
      <c r="D7" s="10">
        <v>0</v>
      </c>
      <c r="E7" s="9">
        <v>14</v>
      </c>
      <c r="F7" s="10">
        <v>13</v>
      </c>
      <c r="G7" s="9">
        <v>2</v>
      </c>
      <c r="H7" s="10">
        <v>12</v>
      </c>
      <c r="I7" s="9">
        <v>2</v>
      </c>
      <c r="J7" s="10">
        <v>14</v>
      </c>
      <c r="K7" s="7"/>
      <c r="L7" s="1">
        <v>0</v>
      </c>
      <c r="M7" s="1">
        <v>79</v>
      </c>
      <c r="N7" s="1">
        <v>56.6</v>
      </c>
      <c r="O7" s="1">
        <v>0</v>
      </c>
      <c r="P7" s="1">
        <v>43</v>
      </c>
      <c r="Q7" s="1">
        <v>0</v>
      </c>
      <c r="R7" s="1">
        <v>16</v>
      </c>
      <c r="S7" s="20">
        <f t="shared" si="0"/>
        <v>194.6</v>
      </c>
      <c r="T7" s="17">
        <f t="shared" si="1"/>
        <v>12.1625</v>
      </c>
      <c r="W7" s="27" t="s">
        <v>99</v>
      </c>
      <c r="X7" s="27"/>
      <c r="Y7" s="27" t="s">
        <v>100</v>
      </c>
      <c r="Z7" s="27"/>
      <c r="AA7" s="27"/>
      <c r="AB7" s="27"/>
      <c r="AC7" s="27"/>
      <c r="AD7" s="27"/>
      <c r="AE7" s="27"/>
      <c r="AF7" s="21">
        <f>43/16</f>
        <v>2.6875</v>
      </c>
      <c r="AG7" s="1"/>
      <c r="AH7" s="1"/>
      <c r="AI7" s="21">
        <f>36/16</f>
        <v>2.25</v>
      </c>
      <c r="AJ7" s="1"/>
      <c r="AK7" s="1"/>
      <c r="AL7" s="1"/>
    </row>
    <row r="8" spans="1:38" x14ac:dyDescent="0.25">
      <c r="A8" t="s">
        <v>18</v>
      </c>
      <c r="B8" s="18" t="s">
        <v>46</v>
      </c>
      <c r="C8" s="8"/>
      <c r="D8" s="10">
        <v>0</v>
      </c>
      <c r="E8" s="9">
        <v>14</v>
      </c>
      <c r="F8" s="10">
        <v>13</v>
      </c>
      <c r="G8" s="9">
        <v>2</v>
      </c>
      <c r="H8" s="10">
        <v>12</v>
      </c>
      <c r="I8" s="9">
        <v>2</v>
      </c>
      <c r="J8" s="10">
        <v>14</v>
      </c>
      <c r="K8" s="7"/>
      <c r="L8" s="1">
        <v>0</v>
      </c>
      <c r="M8" s="1">
        <v>79</v>
      </c>
      <c r="N8" s="1">
        <v>56.6</v>
      </c>
      <c r="O8" s="1">
        <v>0</v>
      </c>
      <c r="P8" s="1">
        <v>43</v>
      </c>
      <c r="Q8" s="1">
        <v>0</v>
      </c>
      <c r="R8" s="1">
        <v>16</v>
      </c>
      <c r="S8" s="20">
        <f t="shared" si="0"/>
        <v>194.6</v>
      </c>
      <c r="T8" s="17">
        <f t="shared" si="1"/>
        <v>12.1625</v>
      </c>
      <c r="W8" s="27" t="s">
        <v>45</v>
      </c>
      <c r="X8" s="27"/>
      <c r="Y8" s="27" t="s">
        <v>100</v>
      </c>
      <c r="Z8" s="27"/>
      <c r="AA8" s="27"/>
      <c r="AB8" s="27"/>
      <c r="AC8" s="27"/>
      <c r="AD8" s="27"/>
      <c r="AE8" s="27"/>
      <c r="AF8" s="21">
        <f>33/16</f>
        <v>2.0625</v>
      </c>
      <c r="AG8" s="1"/>
      <c r="AH8" s="1"/>
      <c r="AI8" s="21">
        <f>30/16</f>
        <v>1.875</v>
      </c>
      <c r="AJ8" s="1"/>
      <c r="AK8" s="1"/>
      <c r="AL8" s="1"/>
    </row>
    <row r="9" spans="1:38" x14ac:dyDescent="0.25">
      <c r="A9" t="s">
        <v>19</v>
      </c>
      <c r="B9" s="18" t="s">
        <v>47</v>
      </c>
      <c r="C9" s="8"/>
      <c r="D9" s="10">
        <v>0</v>
      </c>
      <c r="E9" s="9">
        <v>14</v>
      </c>
      <c r="F9" s="10">
        <v>14</v>
      </c>
      <c r="G9" s="9">
        <v>2</v>
      </c>
      <c r="H9" s="10">
        <v>12</v>
      </c>
      <c r="I9" s="9">
        <v>7</v>
      </c>
      <c r="J9" s="10">
        <v>14</v>
      </c>
      <c r="K9" s="7"/>
      <c r="L9" s="1">
        <v>0</v>
      </c>
      <c r="M9" s="1">
        <v>79</v>
      </c>
      <c r="N9" s="1">
        <v>68</v>
      </c>
      <c r="O9" s="1">
        <v>0</v>
      </c>
      <c r="P9" s="1">
        <v>43</v>
      </c>
      <c r="Q9" s="1">
        <v>16</v>
      </c>
      <c r="R9" s="1">
        <v>16</v>
      </c>
      <c r="S9" s="20">
        <f t="shared" ref="S9" si="2">SUM(L9:R9)</f>
        <v>222</v>
      </c>
      <c r="T9" s="17">
        <f t="shared" ref="T9" si="3">S9/16</f>
        <v>13.875</v>
      </c>
      <c r="W9" s="27" t="s">
        <v>102</v>
      </c>
      <c r="X9" s="27"/>
      <c r="Y9" s="27"/>
      <c r="Z9" s="27"/>
      <c r="AA9" s="27"/>
      <c r="AB9" s="27"/>
      <c r="AC9" s="27"/>
      <c r="AD9" s="27"/>
      <c r="AE9" s="27"/>
      <c r="AF9" s="1"/>
      <c r="AG9" s="1"/>
      <c r="AH9" s="1"/>
      <c r="AI9" s="1"/>
      <c r="AJ9" s="1"/>
      <c r="AK9" s="1"/>
      <c r="AL9" s="1"/>
    </row>
    <row r="10" spans="1:38" x14ac:dyDescent="0.25">
      <c r="A10" t="s">
        <v>20</v>
      </c>
      <c r="B10" s="18" t="s">
        <v>47</v>
      </c>
      <c r="C10" s="8"/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7</v>
      </c>
      <c r="J10" s="10">
        <v>14</v>
      </c>
      <c r="K10" s="7"/>
      <c r="L10" s="1">
        <v>0</v>
      </c>
      <c r="M10" s="1">
        <v>79</v>
      </c>
      <c r="N10" s="1">
        <v>68</v>
      </c>
      <c r="O10" s="1">
        <v>0</v>
      </c>
      <c r="P10" s="1">
        <v>43</v>
      </c>
      <c r="Q10" s="1">
        <v>16</v>
      </c>
      <c r="R10" s="1">
        <v>16</v>
      </c>
      <c r="S10" s="20">
        <f t="shared" si="0"/>
        <v>222</v>
      </c>
      <c r="T10" s="17">
        <f t="shared" si="1"/>
        <v>13.875</v>
      </c>
      <c r="W10" s="27" t="s">
        <v>101</v>
      </c>
      <c r="X10" s="27"/>
      <c r="Y10" s="27"/>
      <c r="Z10" s="27"/>
      <c r="AA10" s="27"/>
      <c r="AB10" s="27"/>
      <c r="AC10" s="27"/>
      <c r="AD10" s="27"/>
      <c r="AE10" s="27"/>
      <c r="AF10" s="1"/>
      <c r="AG10" s="1"/>
      <c r="AH10" s="1"/>
      <c r="AI10" s="1"/>
      <c r="AJ10" s="1"/>
      <c r="AK10" s="1"/>
      <c r="AL10" s="1"/>
    </row>
    <row r="11" spans="1:38" x14ac:dyDescent="0.25">
      <c r="A11" t="s">
        <v>21</v>
      </c>
      <c r="B11" s="18" t="s">
        <v>47</v>
      </c>
      <c r="C11" s="8"/>
      <c r="D11" s="10">
        <v>0</v>
      </c>
      <c r="E11" s="9">
        <v>14</v>
      </c>
      <c r="F11" s="10">
        <v>14</v>
      </c>
      <c r="G11" s="9">
        <v>2</v>
      </c>
      <c r="H11" s="10">
        <v>12</v>
      </c>
      <c r="I11" s="9">
        <v>7</v>
      </c>
      <c r="J11" s="10">
        <v>14</v>
      </c>
      <c r="K11" s="7"/>
      <c r="L11" s="1">
        <v>0</v>
      </c>
      <c r="M11" s="1">
        <v>79</v>
      </c>
      <c r="N11" s="1">
        <v>68</v>
      </c>
      <c r="O11" s="1">
        <v>0</v>
      </c>
      <c r="P11" s="1">
        <v>43</v>
      </c>
      <c r="Q11" s="1">
        <v>16</v>
      </c>
      <c r="R11" s="1">
        <v>16</v>
      </c>
      <c r="S11" s="20">
        <f t="shared" si="0"/>
        <v>222</v>
      </c>
      <c r="T11" s="17">
        <f t="shared" si="1"/>
        <v>13.875</v>
      </c>
    </row>
    <row r="12" spans="1:38" x14ac:dyDescent="0.25">
      <c r="A12" t="s">
        <v>84</v>
      </c>
      <c r="B12" s="18" t="s">
        <v>22</v>
      </c>
      <c r="C12" s="8"/>
      <c r="D12" s="10">
        <v>0</v>
      </c>
      <c r="E12" s="9">
        <f>10+3/9</f>
        <v>10.333333333333334</v>
      </c>
      <c r="F12" s="10">
        <v>13</v>
      </c>
      <c r="G12" s="9">
        <v>15</v>
      </c>
      <c r="H12" s="10">
        <v>12</v>
      </c>
      <c r="I12" s="9">
        <v>7</v>
      </c>
      <c r="J12" s="10">
        <v>14</v>
      </c>
      <c r="K12" s="7"/>
      <c r="L12" s="1">
        <v>0</v>
      </c>
      <c r="M12" s="1">
        <f>79/2</f>
        <v>39.5</v>
      </c>
      <c r="N12" s="1">
        <v>56.6</v>
      </c>
      <c r="O12" s="1">
        <v>55.5</v>
      </c>
      <c r="P12" s="1">
        <v>43</v>
      </c>
      <c r="Q12" s="1">
        <v>16</v>
      </c>
      <c r="R12" s="1">
        <v>16</v>
      </c>
      <c r="S12" s="20">
        <f t="shared" ref="S12" si="4">SUM(L12:R12)</f>
        <v>226.6</v>
      </c>
      <c r="T12" s="17">
        <f t="shared" si="1"/>
        <v>14.1625</v>
      </c>
    </row>
    <row r="13" spans="1:38" x14ac:dyDescent="0.25">
      <c r="A13" t="s">
        <v>23</v>
      </c>
      <c r="B13" s="18" t="s">
        <v>22</v>
      </c>
      <c r="C13" s="8"/>
      <c r="D13" s="10">
        <v>0</v>
      </c>
      <c r="E13" s="9">
        <f>E12</f>
        <v>10.333333333333334</v>
      </c>
      <c r="F13" s="10">
        <v>13</v>
      </c>
      <c r="G13" s="9">
        <v>15</v>
      </c>
      <c r="H13" s="10">
        <v>12</v>
      </c>
      <c r="I13" s="9">
        <v>7</v>
      </c>
      <c r="J13" s="10">
        <v>14</v>
      </c>
      <c r="K13" s="7"/>
      <c r="L13" s="1">
        <v>0</v>
      </c>
      <c r="M13" s="1">
        <v>39.5</v>
      </c>
      <c r="N13" s="1">
        <v>56.6</v>
      </c>
      <c r="O13" s="1">
        <v>55.5</v>
      </c>
      <c r="P13" s="1">
        <v>43</v>
      </c>
      <c r="Q13" s="1">
        <v>16</v>
      </c>
      <c r="R13" s="1">
        <v>16</v>
      </c>
      <c r="S13" s="20">
        <f t="shared" ref="S13" si="5">SUM(L13:R13)</f>
        <v>226.6</v>
      </c>
      <c r="T13" s="17">
        <f t="shared" ref="T13" si="6">S13/16</f>
        <v>14.1625</v>
      </c>
    </row>
    <row r="14" spans="1:38" x14ac:dyDescent="0.25">
      <c r="A14" t="s">
        <v>24</v>
      </c>
      <c r="B14" s="18" t="s">
        <v>25</v>
      </c>
      <c r="C14" s="8"/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14</v>
      </c>
      <c r="K14" s="7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16</v>
      </c>
      <c r="S14" s="20">
        <f t="shared" si="0"/>
        <v>16</v>
      </c>
      <c r="T14" s="17">
        <f t="shared" si="1"/>
        <v>1</v>
      </c>
    </row>
    <row r="15" spans="1:38" x14ac:dyDescent="0.25">
      <c r="A15" t="s">
        <v>26</v>
      </c>
      <c r="B15" s="18" t="s">
        <v>25</v>
      </c>
      <c r="C15" s="8"/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14</v>
      </c>
      <c r="K15" s="7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16</v>
      </c>
      <c r="S15" s="20">
        <f t="shared" ref="S15" si="7">SUM(L15:R15)</f>
        <v>16</v>
      </c>
      <c r="T15" s="17">
        <f t="shared" si="1"/>
        <v>1</v>
      </c>
      <c r="U15" s="17"/>
    </row>
    <row r="16" spans="1:38" x14ac:dyDescent="0.25">
      <c r="A16" t="s">
        <v>27</v>
      </c>
      <c r="B16" s="18" t="s">
        <v>25</v>
      </c>
      <c r="C16" s="8"/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14</v>
      </c>
      <c r="K16" s="7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16</v>
      </c>
      <c r="S16" s="20">
        <f t="shared" ref="S16" si="8">SUM(L16:R16)</f>
        <v>16</v>
      </c>
      <c r="T16" s="17">
        <f t="shared" ref="T16" si="9">S16/16</f>
        <v>1</v>
      </c>
      <c r="U16" s="17"/>
    </row>
    <row r="17" spans="1:42" x14ac:dyDescent="0.25">
      <c r="K17" s="14">
        <f>SUM(K19:K33)</f>
        <v>0</v>
      </c>
      <c r="AE17" s="14">
        <f>SUM(AE19:AE33)</f>
        <v>19345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2" x14ac:dyDescent="0.25">
      <c r="A19" t="s">
        <v>12</v>
      </c>
      <c r="B19" s="13"/>
      <c r="C19" s="5"/>
      <c r="D19" s="11">
        <v>2</v>
      </c>
      <c r="E19" s="6">
        <v>2</v>
      </c>
      <c r="F19" s="11">
        <v>0</v>
      </c>
      <c r="G19" s="6">
        <v>0</v>
      </c>
      <c r="H19" s="11">
        <v>0</v>
      </c>
      <c r="I19" s="6">
        <v>0</v>
      </c>
      <c r="J19" s="11">
        <v>2</v>
      </c>
      <c r="K19" s="7"/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f>SUM(L19:R19)</f>
        <v>0</v>
      </c>
      <c r="U19" t="s">
        <v>12</v>
      </c>
      <c r="V19" s="4"/>
      <c r="W19" s="5"/>
      <c r="X19" s="11">
        <v>2</v>
      </c>
      <c r="Y19" s="6">
        <v>2</v>
      </c>
      <c r="Z19" s="11">
        <v>0</v>
      </c>
      <c r="AA19" s="6">
        <v>0</v>
      </c>
      <c r="AB19" s="11">
        <v>0</v>
      </c>
      <c r="AC19" s="6">
        <v>0</v>
      </c>
      <c r="AD19" s="11">
        <v>2</v>
      </c>
      <c r="AE19" s="7"/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2">
        <f>SUM(AF19:AL19)</f>
        <v>0</v>
      </c>
    </row>
    <row r="20" spans="1:42" x14ac:dyDescent="0.25">
      <c r="A20" t="s">
        <v>14</v>
      </c>
      <c r="B20" s="13"/>
      <c r="C20" s="8" t="s">
        <v>41</v>
      </c>
      <c r="D20" s="11">
        <v>0</v>
      </c>
      <c r="E20" s="6">
        <v>5</v>
      </c>
      <c r="F20" s="11">
        <v>2</v>
      </c>
      <c r="G20" s="6">
        <v>5</v>
      </c>
      <c r="H20" s="11">
        <v>9</v>
      </c>
      <c r="I20" s="6">
        <v>2</v>
      </c>
      <c r="J20" s="11">
        <v>2</v>
      </c>
      <c r="K20" s="7"/>
      <c r="L20" s="1">
        <v>0</v>
      </c>
      <c r="M20" s="1">
        <v>10</v>
      </c>
      <c r="N20" s="1">
        <v>0</v>
      </c>
      <c r="O20" s="1">
        <v>5.5</v>
      </c>
      <c r="P20" s="1">
        <v>23</v>
      </c>
      <c r="Q20" s="1">
        <v>0</v>
      </c>
      <c r="R20" s="1">
        <v>0</v>
      </c>
      <c r="S20" s="2">
        <f t="shared" ref="S20:S29" si="10">SUM(L20:R20)</f>
        <v>38.5</v>
      </c>
      <c r="U20" t="s">
        <v>14</v>
      </c>
      <c r="V20" s="4"/>
      <c r="W20" s="8" t="s">
        <v>42</v>
      </c>
      <c r="X20" s="11">
        <v>0</v>
      </c>
      <c r="Y20" s="6">
        <v>5</v>
      </c>
      <c r="Z20" s="11">
        <v>2</v>
      </c>
      <c r="AA20" s="6">
        <v>12</v>
      </c>
      <c r="AB20" s="11">
        <v>9</v>
      </c>
      <c r="AC20" s="6">
        <v>2</v>
      </c>
      <c r="AD20" s="11">
        <v>2</v>
      </c>
      <c r="AE20" s="7">
        <f>145+150+4470</f>
        <v>4765</v>
      </c>
      <c r="AF20" s="1">
        <v>0</v>
      </c>
      <c r="AG20" s="1">
        <v>10</v>
      </c>
      <c r="AH20" s="1">
        <v>0</v>
      </c>
      <c r="AI20" s="1">
        <v>33</v>
      </c>
      <c r="AJ20" s="1">
        <v>23</v>
      </c>
      <c r="AK20" s="1">
        <v>0</v>
      </c>
      <c r="AL20" s="1">
        <v>0</v>
      </c>
      <c r="AM20" s="2">
        <f t="shared" ref="AM20" si="11">SUM(AF20:AL20)</f>
        <v>66</v>
      </c>
    </row>
    <row r="21" spans="1:42" x14ac:dyDescent="0.25">
      <c r="A21" t="s">
        <v>15</v>
      </c>
      <c r="B21" s="13"/>
      <c r="C21" s="8" t="s">
        <v>41</v>
      </c>
      <c r="D21" s="11">
        <v>0</v>
      </c>
      <c r="E21" s="6">
        <v>2</v>
      </c>
      <c r="F21" s="11">
        <v>2</v>
      </c>
      <c r="G21" s="6">
        <v>2</v>
      </c>
      <c r="H21" s="11">
        <v>2</v>
      </c>
      <c r="I21" s="6">
        <v>2</v>
      </c>
      <c r="J21" s="11">
        <v>2</v>
      </c>
      <c r="K21" s="7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>SUM(L21:R21)</f>
        <v>0</v>
      </c>
      <c r="U21" t="s">
        <v>15</v>
      </c>
      <c r="V21" s="4"/>
      <c r="W21" s="8"/>
      <c r="X21" s="11">
        <v>0</v>
      </c>
      <c r="Y21" s="6">
        <v>2</v>
      </c>
      <c r="Z21" s="11">
        <v>2</v>
      </c>
      <c r="AA21" s="6">
        <v>2</v>
      </c>
      <c r="AB21" s="11">
        <v>2</v>
      </c>
      <c r="AC21" s="6">
        <v>2</v>
      </c>
      <c r="AD21" s="11">
        <v>2</v>
      </c>
      <c r="AE21" s="7"/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2">
        <f>SUM(AF21:AL21)</f>
        <v>0</v>
      </c>
    </row>
    <row r="22" spans="1:42" x14ac:dyDescent="0.25">
      <c r="A22" t="s">
        <v>16</v>
      </c>
      <c r="B22" s="13"/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>SUM(L22:R22)</f>
        <v>0</v>
      </c>
      <c r="U22" t="s">
        <v>16</v>
      </c>
      <c r="V22" s="4"/>
      <c r="W22" s="8"/>
      <c r="X22" s="11">
        <v>0</v>
      </c>
      <c r="Y22" s="6">
        <v>2</v>
      </c>
      <c r="Z22" s="11">
        <v>2</v>
      </c>
      <c r="AA22" s="6">
        <v>2</v>
      </c>
      <c r="AB22" s="11">
        <v>2</v>
      </c>
      <c r="AC22" s="6">
        <v>2</v>
      </c>
      <c r="AD22" s="11">
        <v>2</v>
      </c>
      <c r="AE22" s="7"/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2">
        <f>SUM(AF22:AL22)</f>
        <v>0</v>
      </c>
    </row>
    <row r="23" spans="1:42" x14ac:dyDescent="0.25">
      <c r="A23" t="s">
        <v>17</v>
      </c>
      <c r="B23" s="13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10"/>
        <v>0</v>
      </c>
      <c r="U23" t="s">
        <v>17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f t="shared" ref="AM23:AM29" si="12">SUM(AF23:AL23)</f>
        <v>0</v>
      </c>
    </row>
    <row r="24" spans="1:42" x14ac:dyDescent="0.25">
      <c r="A24" t="s">
        <v>18</v>
      </c>
      <c r="B24" s="13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10"/>
        <v>0</v>
      </c>
      <c r="U24" t="s">
        <v>18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2">
        <f t="shared" si="12"/>
        <v>0</v>
      </c>
      <c r="AP24" s="16"/>
    </row>
    <row r="25" spans="1:42" x14ac:dyDescent="0.25">
      <c r="A25" t="s">
        <v>19</v>
      </c>
      <c r="B25" s="13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10"/>
        <v>0</v>
      </c>
      <c r="U25" t="s">
        <v>19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2">
        <f t="shared" si="12"/>
        <v>0</v>
      </c>
    </row>
    <row r="26" spans="1:42" x14ac:dyDescent="0.25">
      <c r="A26" t="s">
        <v>20</v>
      </c>
      <c r="B26" s="13"/>
      <c r="C26" s="8" t="s">
        <v>39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10"/>
        <v>0</v>
      </c>
      <c r="U26" t="s">
        <v>20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f t="shared" si="12"/>
        <v>0</v>
      </c>
    </row>
    <row r="27" spans="1:42" x14ac:dyDescent="0.25">
      <c r="A27" t="s">
        <v>21</v>
      </c>
      <c r="B27" s="13"/>
      <c r="C27" s="8" t="s">
        <v>39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10"/>
        <v>0</v>
      </c>
      <c r="U27" t="s">
        <v>21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2">
        <f t="shared" si="12"/>
        <v>0</v>
      </c>
    </row>
    <row r="28" spans="1:42" x14ac:dyDescent="0.25">
      <c r="A28" t="s">
        <v>21</v>
      </c>
      <c r="B28" s="13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10"/>
        <v>0</v>
      </c>
      <c r="U28" t="s">
        <v>21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2">
        <f t="shared" si="12"/>
        <v>0</v>
      </c>
    </row>
    <row r="29" spans="1:42" x14ac:dyDescent="0.25">
      <c r="A29" t="s">
        <v>23</v>
      </c>
      <c r="B29" s="13"/>
      <c r="C29" s="8" t="s">
        <v>39</v>
      </c>
      <c r="D29" s="11">
        <v>0</v>
      </c>
      <c r="E29" s="6">
        <v>2</v>
      </c>
      <c r="F29" s="11">
        <v>2</v>
      </c>
      <c r="G29" s="6">
        <v>5</v>
      </c>
      <c r="H29" s="11">
        <v>9</v>
      </c>
      <c r="I29" s="6">
        <v>7</v>
      </c>
      <c r="J29" s="11">
        <v>2</v>
      </c>
      <c r="K29" s="7"/>
      <c r="L29" s="1">
        <v>0</v>
      </c>
      <c r="M29" s="1">
        <v>0</v>
      </c>
      <c r="N29" s="1">
        <v>0</v>
      </c>
      <c r="O29" s="1">
        <v>5.5</v>
      </c>
      <c r="P29" s="1">
        <v>23</v>
      </c>
      <c r="Q29" s="1">
        <v>16</v>
      </c>
      <c r="R29" s="1">
        <v>0</v>
      </c>
      <c r="S29" s="2">
        <f t="shared" si="10"/>
        <v>44.5</v>
      </c>
      <c r="U29" t="s">
        <v>23</v>
      </c>
      <c r="V29" s="4"/>
      <c r="W29" s="8" t="s">
        <v>39</v>
      </c>
      <c r="X29" s="11">
        <v>0</v>
      </c>
      <c r="Y29" s="6">
        <v>2</v>
      </c>
      <c r="Z29" s="11">
        <v>2</v>
      </c>
      <c r="AA29" s="6">
        <v>12</v>
      </c>
      <c r="AB29" s="11">
        <v>9</v>
      </c>
      <c r="AC29" s="6">
        <v>7</v>
      </c>
      <c r="AD29" s="11">
        <v>2</v>
      </c>
      <c r="AE29" s="7">
        <f>145+245+4470</f>
        <v>4860</v>
      </c>
      <c r="AF29" s="1">
        <v>0</v>
      </c>
      <c r="AG29" s="1">
        <v>0</v>
      </c>
      <c r="AH29" s="1">
        <v>0</v>
      </c>
      <c r="AI29" s="1">
        <v>33</v>
      </c>
      <c r="AJ29" s="1">
        <v>23</v>
      </c>
      <c r="AK29" s="1">
        <v>16</v>
      </c>
      <c r="AL29" s="1">
        <v>0</v>
      </c>
      <c r="AM29" s="2">
        <f t="shared" si="12"/>
        <v>72</v>
      </c>
    </row>
    <row r="30" spans="1:42" x14ac:dyDescent="0.25">
      <c r="A30" t="s">
        <v>24</v>
      </c>
      <c r="B30" s="13"/>
      <c r="C30" s="8" t="s">
        <v>39</v>
      </c>
      <c r="D30" s="11">
        <v>0</v>
      </c>
      <c r="E30" s="6">
        <v>2</v>
      </c>
      <c r="F30" s="11">
        <v>2</v>
      </c>
      <c r="G30" s="6">
        <v>5</v>
      </c>
      <c r="H30" s="11">
        <v>9</v>
      </c>
      <c r="I30" s="6">
        <v>7</v>
      </c>
      <c r="J30" s="11">
        <v>2</v>
      </c>
      <c r="K30" s="7"/>
      <c r="L30" s="1">
        <v>0</v>
      </c>
      <c r="M30" s="1">
        <v>0</v>
      </c>
      <c r="N30" s="1">
        <v>0</v>
      </c>
      <c r="O30" s="1">
        <v>5.5</v>
      </c>
      <c r="P30" s="1">
        <v>23</v>
      </c>
      <c r="Q30" s="1">
        <v>16</v>
      </c>
      <c r="R30" s="1">
        <v>0</v>
      </c>
      <c r="S30" s="2">
        <f>SUM(L30:R30)</f>
        <v>44.5</v>
      </c>
      <c r="U30" t="s">
        <v>24</v>
      </c>
      <c r="V30" s="4"/>
      <c r="W30" s="8" t="s">
        <v>41</v>
      </c>
      <c r="X30" s="11">
        <v>0</v>
      </c>
      <c r="Y30" s="6">
        <v>2</v>
      </c>
      <c r="Z30" s="11">
        <v>2</v>
      </c>
      <c r="AA30" s="6">
        <v>12</v>
      </c>
      <c r="AB30" s="11">
        <v>9</v>
      </c>
      <c r="AC30" s="6">
        <v>7</v>
      </c>
      <c r="AD30" s="11">
        <v>2</v>
      </c>
      <c r="AE30" s="7">
        <f>145+245+4470</f>
        <v>4860</v>
      </c>
      <c r="AF30" s="1">
        <v>0</v>
      </c>
      <c r="AG30" s="1">
        <v>0</v>
      </c>
      <c r="AH30" s="1">
        <v>0</v>
      </c>
      <c r="AI30" s="1">
        <v>33</v>
      </c>
      <c r="AJ30" s="1">
        <v>23</v>
      </c>
      <c r="AK30" s="1">
        <v>16</v>
      </c>
      <c r="AL30" s="1">
        <v>0</v>
      </c>
      <c r="AM30" s="2">
        <f>SUM(AF30:AL30)</f>
        <v>72</v>
      </c>
    </row>
    <row r="31" spans="1:42" x14ac:dyDescent="0.25">
      <c r="A31" t="s">
        <v>26</v>
      </c>
      <c r="B31" s="13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">
        <v>5.5</v>
      </c>
      <c r="P31" s="1">
        <v>23</v>
      </c>
      <c r="Q31" s="1">
        <v>16</v>
      </c>
      <c r="R31" s="1">
        <v>0</v>
      </c>
      <c r="S31" s="2">
        <f>SUM(L31:R31)</f>
        <v>44.5</v>
      </c>
      <c r="U31" t="s">
        <v>26</v>
      </c>
      <c r="V31" s="4"/>
      <c r="W31" s="8" t="s">
        <v>41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">
        <v>33</v>
      </c>
      <c r="AJ31" s="1">
        <v>23</v>
      </c>
      <c r="AK31" s="1">
        <v>16</v>
      </c>
      <c r="AL31" s="1">
        <v>0</v>
      </c>
      <c r="AM31" s="2">
        <f>SUM(AF31:AL31)</f>
        <v>72</v>
      </c>
    </row>
    <row r="32" spans="1:42" x14ac:dyDescent="0.25">
      <c r="A32" t="s">
        <v>27</v>
      </c>
      <c r="B32" s="13"/>
      <c r="C32" s="8" t="s">
        <v>39</v>
      </c>
      <c r="D32" s="11">
        <v>0</v>
      </c>
      <c r="E32" s="6">
        <v>2</v>
      </c>
      <c r="F32" s="11">
        <v>2</v>
      </c>
      <c r="G32" s="6">
        <v>2</v>
      </c>
      <c r="H32" s="11">
        <v>2</v>
      </c>
      <c r="I32" s="6">
        <v>2</v>
      </c>
      <c r="J32" s="11">
        <v>2</v>
      </c>
      <c r="K32" s="7"/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ref="S32:S34" si="13">SUM(L32:R32)</f>
        <v>0</v>
      </c>
      <c r="U32" t="s">
        <v>27</v>
      </c>
      <c r="V32" s="4"/>
      <c r="W32" s="8"/>
      <c r="X32" s="11">
        <v>0</v>
      </c>
      <c r="Y32" s="6">
        <v>2</v>
      </c>
      <c r="Z32" s="11">
        <v>2</v>
      </c>
      <c r="AA32" s="6">
        <v>2</v>
      </c>
      <c r="AB32" s="11">
        <v>2</v>
      </c>
      <c r="AC32" s="6">
        <v>2</v>
      </c>
      <c r="AD32" s="11">
        <v>2</v>
      </c>
      <c r="AE32" s="7"/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2">
        <f t="shared" ref="AM32:AM34" si="14">SUM(AF32:AL32)</f>
        <v>0</v>
      </c>
    </row>
    <row r="33" spans="1:42" x14ac:dyDescent="0.25">
      <c r="A33" t="s">
        <v>28</v>
      </c>
      <c r="B33" s="13"/>
      <c r="C33" s="8" t="s">
        <v>39</v>
      </c>
      <c r="D33" s="11">
        <v>0</v>
      </c>
      <c r="E33" s="6">
        <v>2</v>
      </c>
      <c r="F33" s="11">
        <v>2</v>
      </c>
      <c r="G33" s="6">
        <v>2</v>
      </c>
      <c r="H33" s="11">
        <v>2</v>
      </c>
      <c r="I33" s="6">
        <v>2</v>
      </c>
      <c r="J33" s="11">
        <v>2</v>
      </c>
      <c r="K33" s="7"/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13"/>
        <v>0</v>
      </c>
      <c r="U33" t="s">
        <v>28</v>
      </c>
      <c r="V33" s="4"/>
      <c r="W33" s="8"/>
      <c r="X33" s="11">
        <v>0</v>
      </c>
      <c r="Y33" s="6">
        <v>2</v>
      </c>
      <c r="Z33" s="11">
        <v>2</v>
      </c>
      <c r="AA33" s="6">
        <v>2</v>
      </c>
      <c r="AB33" s="11">
        <v>2</v>
      </c>
      <c r="AC33" s="6">
        <v>2</v>
      </c>
      <c r="AD33" s="11">
        <v>2</v>
      </c>
      <c r="AE33" s="7"/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2">
        <f t="shared" si="14"/>
        <v>0</v>
      </c>
    </row>
    <row r="34" spans="1:42" x14ac:dyDescent="0.25">
      <c r="A34" t="s">
        <v>38</v>
      </c>
      <c r="B34" s="13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13"/>
        <v>0</v>
      </c>
      <c r="U34" t="s">
        <v>38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f t="shared" si="14"/>
        <v>0</v>
      </c>
    </row>
    <row r="35" spans="1:42" x14ac:dyDescent="0.25">
      <c r="K35" s="14">
        <f>SUM(K37:K51)</f>
        <v>34985</v>
      </c>
      <c r="AE35" s="14">
        <f>SUM(AE37:AE51)</f>
        <v>66725</v>
      </c>
    </row>
    <row r="36" spans="1:42" x14ac:dyDescent="0.25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29</v>
      </c>
      <c r="M36" s="3" t="s">
        <v>30</v>
      </c>
      <c r="N36" s="3" t="s">
        <v>31</v>
      </c>
      <c r="O36" s="3" t="s">
        <v>32</v>
      </c>
      <c r="P36" s="3" t="s">
        <v>33</v>
      </c>
      <c r="Q36" s="3" t="s">
        <v>34</v>
      </c>
      <c r="R36" s="3" t="s">
        <v>35</v>
      </c>
      <c r="S36" s="3" t="s">
        <v>36</v>
      </c>
      <c r="U36" s="3" t="s">
        <v>1</v>
      </c>
      <c r="V36" s="3" t="s">
        <v>2</v>
      </c>
      <c r="W36" s="3" t="s">
        <v>3</v>
      </c>
      <c r="X36" s="3" t="s">
        <v>4</v>
      </c>
      <c r="Y36" s="3" t="s">
        <v>5</v>
      </c>
      <c r="Z36" s="3" t="s">
        <v>6</v>
      </c>
      <c r="AA36" s="3" t="s">
        <v>7</v>
      </c>
      <c r="AB36" s="3" t="s">
        <v>8</v>
      </c>
      <c r="AC36" s="3" t="s">
        <v>9</v>
      </c>
      <c r="AD36" s="3" t="s">
        <v>10</v>
      </c>
      <c r="AE36" s="3" t="s">
        <v>11</v>
      </c>
      <c r="AF36" s="3" t="s">
        <v>29</v>
      </c>
      <c r="AG36" s="3" t="s">
        <v>30</v>
      </c>
      <c r="AH36" s="3" t="s">
        <v>31</v>
      </c>
      <c r="AI36" s="3" t="s">
        <v>32</v>
      </c>
      <c r="AJ36" s="3" t="s">
        <v>33</v>
      </c>
      <c r="AK36" s="3" t="s">
        <v>34</v>
      </c>
      <c r="AL36" s="3" t="s">
        <v>35</v>
      </c>
      <c r="AM36" s="3" t="s">
        <v>36</v>
      </c>
    </row>
    <row r="37" spans="1:42" x14ac:dyDescent="0.25">
      <c r="A37" t="s">
        <v>12</v>
      </c>
      <c r="B37" s="13"/>
      <c r="C37" s="5"/>
      <c r="D37" s="11">
        <v>2</v>
      </c>
      <c r="E37" s="6">
        <v>2</v>
      </c>
      <c r="F37" s="11">
        <v>0</v>
      </c>
      <c r="G37" s="6">
        <v>0</v>
      </c>
      <c r="H37" s="11">
        <v>0</v>
      </c>
      <c r="I37" s="6">
        <v>0</v>
      </c>
      <c r="J37" s="11">
        <v>2</v>
      </c>
      <c r="K37" s="7"/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>SUM(L37:R37)</f>
        <v>0</v>
      </c>
      <c r="U37" t="s">
        <v>12</v>
      </c>
      <c r="V37" s="4"/>
      <c r="W37" s="5"/>
      <c r="X37" s="11">
        <v>2</v>
      </c>
      <c r="Y37" s="6">
        <v>2</v>
      </c>
      <c r="Z37" s="11">
        <v>0</v>
      </c>
      <c r="AA37" s="6">
        <v>0</v>
      </c>
      <c r="AB37" s="11">
        <v>0</v>
      </c>
      <c r="AC37" s="6">
        <v>0</v>
      </c>
      <c r="AD37" s="11">
        <v>2</v>
      </c>
      <c r="AE37" s="7"/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2">
        <f>SUM(AF37:AL37)</f>
        <v>0</v>
      </c>
    </row>
    <row r="38" spans="1:42" x14ac:dyDescent="0.25">
      <c r="A38" t="s">
        <v>14</v>
      </c>
      <c r="B38" s="13"/>
      <c r="C38" s="8" t="s">
        <v>42</v>
      </c>
      <c r="D38" s="11">
        <v>0</v>
      </c>
      <c r="E38" s="6">
        <v>5</v>
      </c>
      <c r="F38" s="11">
        <v>2</v>
      </c>
      <c r="G38" s="6">
        <v>12</v>
      </c>
      <c r="H38" s="11">
        <v>9</v>
      </c>
      <c r="I38" s="6">
        <v>2</v>
      </c>
      <c r="J38" s="11">
        <v>2</v>
      </c>
      <c r="K38" s="7">
        <f>145+150+4470</f>
        <v>4765</v>
      </c>
      <c r="L38" s="1">
        <v>0</v>
      </c>
      <c r="M38" s="1">
        <v>10</v>
      </c>
      <c r="N38" s="1">
        <v>0</v>
      </c>
      <c r="O38" s="1">
        <v>33</v>
      </c>
      <c r="P38" s="1">
        <v>23</v>
      </c>
      <c r="Q38" s="1">
        <v>0</v>
      </c>
      <c r="R38" s="1">
        <v>0</v>
      </c>
      <c r="S38" s="2">
        <f t="shared" ref="S38" si="15">SUM(L38:R38)</f>
        <v>66</v>
      </c>
      <c r="U38" t="s">
        <v>14</v>
      </c>
      <c r="V38" s="4"/>
      <c r="W38" s="8" t="s">
        <v>42</v>
      </c>
      <c r="X38" s="11">
        <v>0</v>
      </c>
      <c r="Y38" s="6">
        <f>9+6/7</f>
        <v>9.8571428571428577</v>
      </c>
      <c r="Z38" s="11">
        <v>2</v>
      </c>
      <c r="AA38" s="6">
        <v>12</v>
      </c>
      <c r="AB38" s="11">
        <v>9</v>
      </c>
      <c r="AC38" s="6">
        <v>2</v>
      </c>
      <c r="AD38" s="11">
        <v>2</v>
      </c>
      <c r="AE38" s="7">
        <f>145+1150+4470</f>
        <v>5765</v>
      </c>
      <c r="AF38" s="1">
        <v>0</v>
      </c>
      <c r="AG38" s="1">
        <v>36</v>
      </c>
      <c r="AH38" s="1">
        <v>0</v>
      </c>
      <c r="AI38" s="1">
        <v>33</v>
      </c>
      <c r="AJ38" s="1">
        <v>23</v>
      </c>
      <c r="AK38" s="1">
        <v>0</v>
      </c>
      <c r="AL38" s="1">
        <v>0</v>
      </c>
      <c r="AM38" s="2">
        <f t="shared" ref="AM38" si="16">SUM(AF38:AL38)</f>
        <v>92</v>
      </c>
    </row>
    <row r="39" spans="1:42" x14ac:dyDescent="0.25">
      <c r="A39" t="s">
        <v>15</v>
      </c>
      <c r="B39" s="13"/>
      <c r="C39" s="8"/>
      <c r="D39" s="11">
        <v>0</v>
      </c>
      <c r="E39" s="6">
        <v>9</v>
      </c>
      <c r="F39" s="11">
        <v>2</v>
      </c>
      <c r="G39" s="6">
        <v>5</v>
      </c>
      <c r="H39" s="11">
        <v>9</v>
      </c>
      <c r="I39" s="6">
        <v>2</v>
      </c>
      <c r="J39" s="11">
        <v>2</v>
      </c>
      <c r="K39" s="7">
        <f>2330+145+125</f>
        <v>2600</v>
      </c>
      <c r="L39" s="1">
        <v>0</v>
      </c>
      <c r="M39" s="1">
        <v>30</v>
      </c>
      <c r="N39" s="1">
        <v>0</v>
      </c>
      <c r="O39" s="1">
        <v>5.5</v>
      </c>
      <c r="P39" s="1">
        <v>23</v>
      </c>
      <c r="Q39" s="1">
        <v>0</v>
      </c>
      <c r="R39" s="1">
        <v>0</v>
      </c>
      <c r="S39" s="2">
        <f>SUM(L39:R39)</f>
        <v>58.5</v>
      </c>
      <c r="U39" t="s">
        <v>15</v>
      </c>
      <c r="V39" s="4"/>
      <c r="W39" s="8"/>
      <c r="X39" s="11">
        <v>0</v>
      </c>
      <c r="Y39" s="6">
        <v>12</v>
      </c>
      <c r="Z39" s="11">
        <v>2</v>
      </c>
      <c r="AA39" s="6">
        <v>5</v>
      </c>
      <c r="AB39" s="11">
        <v>9</v>
      </c>
      <c r="AC39" s="6">
        <v>2</v>
      </c>
      <c r="AD39" s="11">
        <v>2</v>
      </c>
      <c r="AE39" s="7">
        <f t="shared" ref="AE39:AE44" si="17">7010+195+125</f>
        <v>7330</v>
      </c>
      <c r="AF39" s="1">
        <v>0</v>
      </c>
      <c r="AG39" s="1">
        <v>56</v>
      </c>
      <c r="AH39" s="1">
        <v>0</v>
      </c>
      <c r="AI39" s="1">
        <v>5.5</v>
      </c>
      <c r="AJ39" s="1">
        <v>23</v>
      </c>
      <c r="AK39" s="1">
        <v>0</v>
      </c>
      <c r="AL39" s="1">
        <v>0</v>
      </c>
      <c r="AM39" s="2">
        <f>SUM(AF39:AL39)</f>
        <v>84.5</v>
      </c>
    </row>
    <row r="40" spans="1:42" x14ac:dyDescent="0.25">
      <c r="A40" t="s">
        <v>16</v>
      </c>
      <c r="B40" s="13"/>
      <c r="C40" s="8"/>
      <c r="D40" s="11">
        <v>0</v>
      </c>
      <c r="E40" s="6">
        <v>9</v>
      </c>
      <c r="F40" s="11">
        <v>2</v>
      </c>
      <c r="G40" s="6">
        <v>5</v>
      </c>
      <c r="H40" s="11">
        <v>9</v>
      </c>
      <c r="I40" s="6">
        <v>2</v>
      </c>
      <c r="J40" s="11">
        <v>2</v>
      </c>
      <c r="K40" s="7">
        <f>2330+145+125</f>
        <v>2600</v>
      </c>
      <c r="L40" s="1">
        <v>0</v>
      </c>
      <c r="M40" s="1">
        <v>30</v>
      </c>
      <c r="N40" s="1">
        <v>0</v>
      </c>
      <c r="O40" s="1">
        <v>5.5</v>
      </c>
      <c r="P40" s="1">
        <v>23</v>
      </c>
      <c r="Q40" s="1">
        <v>0</v>
      </c>
      <c r="R40" s="1">
        <v>0</v>
      </c>
      <c r="S40" s="2">
        <f>SUM(L40:R40)</f>
        <v>58.5</v>
      </c>
      <c r="U40" t="s">
        <v>16</v>
      </c>
      <c r="V40" s="4"/>
      <c r="W40" s="8"/>
      <c r="X40" s="11">
        <v>0</v>
      </c>
      <c r="Y40" s="6">
        <v>12</v>
      </c>
      <c r="Z40" s="11">
        <v>2</v>
      </c>
      <c r="AA40" s="6">
        <v>5</v>
      </c>
      <c r="AB40" s="11">
        <v>9</v>
      </c>
      <c r="AC40" s="6">
        <v>2</v>
      </c>
      <c r="AD40" s="11">
        <v>2</v>
      </c>
      <c r="AE40" s="7">
        <f t="shared" si="17"/>
        <v>7330</v>
      </c>
      <c r="AF40" s="1">
        <v>0</v>
      </c>
      <c r="AG40" s="1">
        <v>56</v>
      </c>
      <c r="AH40" s="1">
        <v>0</v>
      </c>
      <c r="AI40" s="1">
        <v>5.5</v>
      </c>
      <c r="AJ40" s="1">
        <v>23</v>
      </c>
      <c r="AK40" s="1">
        <v>0</v>
      </c>
      <c r="AL40" s="1">
        <v>0</v>
      </c>
      <c r="AM40" s="2">
        <f>SUM(AF40:AL40)</f>
        <v>84.5</v>
      </c>
    </row>
    <row r="41" spans="1:42" x14ac:dyDescent="0.25">
      <c r="A41" t="s">
        <v>17</v>
      </c>
      <c r="B41" s="13"/>
      <c r="C41" s="8"/>
      <c r="D41" s="11">
        <v>0</v>
      </c>
      <c r="E41" s="6">
        <v>9</v>
      </c>
      <c r="F41" s="11">
        <v>5</v>
      </c>
      <c r="G41" s="6">
        <v>0</v>
      </c>
      <c r="H41" s="11">
        <v>9</v>
      </c>
      <c r="I41" s="6">
        <v>2</v>
      </c>
      <c r="J41" s="11">
        <v>2</v>
      </c>
      <c r="K41" s="7">
        <f>2330+145+135</f>
        <v>2610</v>
      </c>
      <c r="L41" s="1">
        <v>0</v>
      </c>
      <c r="M41" s="1">
        <v>30</v>
      </c>
      <c r="N41" s="1">
        <v>9</v>
      </c>
      <c r="O41" s="1">
        <v>0</v>
      </c>
      <c r="P41" s="1">
        <v>23</v>
      </c>
      <c r="Q41" s="1">
        <v>0</v>
      </c>
      <c r="R41" s="1">
        <v>0</v>
      </c>
      <c r="S41" s="2">
        <f t="shared" ref="S41:S47" si="18">SUM(L41:R41)</f>
        <v>62</v>
      </c>
      <c r="U41" t="s">
        <v>17</v>
      </c>
      <c r="V41" s="4"/>
      <c r="W41" s="8"/>
      <c r="X41" s="11">
        <v>0</v>
      </c>
      <c r="Y41" s="6">
        <v>12</v>
      </c>
      <c r="Z41" s="11">
        <v>5</v>
      </c>
      <c r="AA41" s="6">
        <v>0</v>
      </c>
      <c r="AB41" s="11">
        <v>9</v>
      </c>
      <c r="AC41" s="6">
        <v>2</v>
      </c>
      <c r="AD41" s="11">
        <v>2</v>
      </c>
      <c r="AE41" s="7">
        <f t="shared" si="17"/>
        <v>7330</v>
      </c>
      <c r="AF41" s="1">
        <v>0</v>
      </c>
      <c r="AG41" s="1">
        <v>56</v>
      </c>
      <c r="AH41" s="1">
        <v>9</v>
      </c>
      <c r="AI41" s="1">
        <v>0</v>
      </c>
      <c r="AJ41" s="1">
        <v>23</v>
      </c>
      <c r="AK41" s="1">
        <v>0</v>
      </c>
      <c r="AL41" s="1">
        <v>0</v>
      </c>
      <c r="AM41" s="2">
        <f t="shared" ref="AM41:AM47" si="19">SUM(AF41:AL41)</f>
        <v>88</v>
      </c>
      <c r="AP41" s="16"/>
    </row>
    <row r="42" spans="1:42" x14ac:dyDescent="0.25">
      <c r="A42" t="s">
        <v>18</v>
      </c>
      <c r="B42" s="13"/>
      <c r="C42" s="8"/>
      <c r="D42" s="11">
        <v>0</v>
      </c>
      <c r="E42" s="6">
        <v>9</v>
      </c>
      <c r="F42" s="11">
        <v>5</v>
      </c>
      <c r="G42" s="6">
        <v>2</v>
      </c>
      <c r="H42" s="11">
        <v>9</v>
      </c>
      <c r="I42" s="6">
        <v>2</v>
      </c>
      <c r="J42" s="11">
        <v>2</v>
      </c>
      <c r="K42" s="7">
        <f>2330+145+135</f>
        <v>2610</v>
      </c>
      <c r="L42" s="1">
        <v>0</v>
      </c>
      <c r="M42" s="1">
        <v>30</v>
      </c>
      <c r="N42" s="1">
        <v>9</v>
      </c>
      <c r="O42" s="1">
        <v>0</v>
      </c>
      <c r="P42" s="1">
        <v>23</v>
      </c>
      <c r="Q42" s="1">
        <v>0</v>
      </c>
      <c r="R42" s="1">
        <v>0</v>
      </c>
      <c r="S42" s="2">
        <f t="shared" si="18"/>
        <v>62</v>
      </c>
      <c r="U42" t="s">
        <v>18</v>
      </c>
      <c r="V42" s="4"/>
      <c r="W42" s="8"/>
      <c r="X42" s="11">
        <v>0</v>
      </c>
      <c r="Y42" s="6">
        <v>12</v>
      </c>
      <c r="Z42" s="11">
        <v>5</v>
      </c>
      <c r="AA42" s="6">
        <v>2</v>
      </c>
      <c r="AB42" s="11">
        <v>9</v>
      </c>
      <c r="AC42" s="6">
        <v>2</v>
      </c>
      <c r="AD42" s="11">
        <v>2</v>
      </c>
      <c r="AE42" s="7">
        <f t="shared" si="17"/>
        <v>7330</v>
      </c>
      <c r="AF42" s="1">
        <v>0</v>
      </c>
      <c r="AG42" s="1">
        <v>56</v>
      </c>
      <c r="AH42" s="1">
        <v>9</v>
      </c>
      <c r="AI42" s="1">
        <v>0</v>
      </c>
      <c r="AJ42" s="1">
        <v>23</v>
      </c>
      <c r="AK42" s="1">
        <v>0</v>
      </c>
      <c r="AL42" s="1">
        <v>0</v>
      </c>
      <c r="AM42" s="2">
        <f t="shared" si="19"/>
        <v>88</v>
      </c>
    </row>
    <row r="43" spans="1:42" x14ac:dyDescent="0.25">
      <c r="A43" t="s">
        <v>19</v>
      </c>
      <c r="B43" s="13"/>
      <c r="C43" s="8"/>
      <c r="D43" s="11">
        <v>0</v>
      </c>
      <c r="E43" s="6">
        <v>9</v>
      </c>
      <c r="F43" s="11">
        <v>5</v>
      </c>
      <c r="G43" s="6">
        <v>2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">
        <v>0</v>
      </c>
      <c r="P43" s="1">
        <v>23</v>
      </c>
      <c r="Q43" s="1">
        <v>0</v>
      </c>
      <c r="R43" s="1">
        <v>0</v>
      </c>
      <c r="S43" s="2">
        <f t="shared" si="18"/>
        <v>62</v>
      </c>
      <c r="U43" t="s">
        <v>19</v>
      </c>
      <c r="V43" s="4"/>
      <c r="W43" s="8"/>
      <c r="X43" s="11">
        <v>0</v>
      </c>
      <c r="Y43" s="6">
        <v>12</v>
      </c>
      <c r="Z43" s="11">
        <v>5</v>
      </c>
      <c r="AA43" s="6">
        <v>2</v>
      </c>
      <c r="AB43" s="11">
        <v>9</v>
      </c>
      <c r="AC43" s="6">
        <v>2</v>
      </c>
      <c r="AD43" s="11">
        <v>2</v>
      </c>
      <c r="AE43" s="7">
        <f t="shared" si="17"/>
        <v>7330</v>
      </c>
      <c r="AF43" s="1">
        <v>0</v>
      </c>
      <c r="AG43" s="1">
        <v>56</v>
      </c>
      <c r="AH43" s="1">
        <v>9</v>
      </c>
      <c r="AI43" s="1">
        <v>0</v>
      </c>
      <c r="AJ43" s="1">
        <v>23</v>
      </c>
      <c r="AK43" s="1">
        <v>0</v>
      </c>
      <c r="AL43" s="1">
        <v>0</v>
      </c>
      <c r="AM43" s="2">
        <f t="shared" si="19"/>
        <v>88</v>
      </c>
    </row>
    <row r="44" spans="1:42" x14ac:dyDescent="0.25">
      <c r="A44" t="s">
        <v>20</v>
      </c>
      <c r="B44" s="13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">
        <v>0</v>
      </c>
      <c r="P44" s="1">
        <v>23</v>
      </c>
      <c r="Q44" s="1">
        <v>0</v>
      </c>
      <c r="R44" s="1">
        <v>0</v>
      </c>
      <c r="S44" s="2">
        <f t="shared" si="18"/>
        <v>62</v>
      </c>
      <c r="U44" t="s">
        <v>20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7"/>
        <v>7330</v>
      </c>
      <c r="AF44" s="1">
        <v>0</v>
      </c>
      <c r="AG44" s="1">
        <v>56</v>
      </c>
      <c r="AH44" s="1">
        <v>9</v>
      </c>
      <c r="AI44" s="1">
        <v>0</v>
      </c>
      <c r="AJ44" s="1">
        <v>23</v>
      </c>
      <c r="AK44" s="1">
        <v>0</v>
      </c>
      <c r="AL44" s="1">
        <v>0</v>
      </c>
      <c r="AM44" s="2">
        <f t="shared" si="19"/>
        <v>88</v>
      </c>
    </row>
    <row r="45" spans="1:42" x14ac:dyDescent="0.25">
      <c r="A45" t="s">
        <v>21</v>
      </c>
      <c r="B45" s="13"/>
      <c r="C45" s="8"/>
      <c r="D45" s="11">
        <v>0</v>
      </c>
      <c r="E45" s="6">
        <v>2</v>
      </c>
      <c r="F45" s="11">
        <v>2</v>
      </c>
      <c r="G45" s="6">
        <v>2</v>
      </c>
      <c r="H45" s="11">
        <v>2</v>
      </c>
      <c r="I45" s="6">
        <v>2</v>
      </c>
      <c r="J45" s="11">
        <v>2</v>
      </c>
      <c r="K45" s="7"/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2">
        <f t="shared" si="18"/>
        <v>0</v>
      </c>
      <c r="U45" t="s">
        <v>21</v>
      </c>
      <c r="V45" s="4"/>
      <c r="W45" s="8"/>
      <c r="X45" s="11">
        <v>0</v>
      </c>
      <c r="Y45" s="6">
        <v>2</v>
      </c>
      <c r="Z45" s="11">
        <v>2</v>
      </c>
      <c r="AA45" s="6">
        <v>2</v>
      </c>
      <c r="AB45" s="11">
        <v>2</v>
      </c>
      <c r="AC45" s="6">
        <v>2</v>
      </c>
      <c r="AD45" s="11">
        <v>2</v>
      </c>
      <c r="AE45" s="7"/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2">
        <f t="shared" si="19"/>
        <v>0</v>
      </c>
    </row>
    <row r="46" spans="1:42" x14ac:dyDescent="0.25">
      <c r="A46" t="s">
        <v>21</v>
      </c>
      <c r="B46" s="13"/>
      <c r="C46" s="8"/>
      <c r="D46" s="11">
        <v>0</v>
      </c>
      <c r="E46" s="6">
        <v>2</v>
      </c>
      <c r="F46" s="11">
        <v>2</v>
      </c>
      <c r="G46" s="6">
        <v>2</v>
      </c>
      <c r="H46" s="11">
        <v>2</v>
      </c>
      <c r="I46" s="6">
        <v>2</v>
      </c>
      <c r="J46" s="11">
        <v>2</v>
      </c>
      <c r="K46" s="7"/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2">
        <f t="shared" si="18"/>
        <v>0</v>
      </c>
      <c r="U46" t="s">
        <v>21</v>
      </c>
      <c r="V46" s="4"/>
      <c r="W46" s="8"/>
      <c r="X46" s="11">
        <v>0</v>
      </c>
      <c r="Y46" s="6">
        <v>2</v>
      </c>
      <c r="Z46" s="11">
        <v>2</v>
      </c>
      <c r="AA46" s="6">
        <v>2</v>
      </c>
      <c r="AB46" s="11">
        <v>2</v>
      </c>
      <c r="AC46" s="6">
        <v>2</v>
      </c>
      <c r="AD46" s="11">
        <v>2</v>
      </c>
      <c r="AE46" s="7"/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2">
        <f t="shared" si="19"/>
        <v>0</v>
      </c>
    </row>
    <row r="47" spans="1:42" x14ac:dyDescent="0.25">
      <c r="A47" t="s">
        <v>23</v>
      </c>
      <c r="B47" s="13"/>
      <c r="C47" s="8" t="s">
        <v>39</v>
      </c>
      <c r="D47" s="11">
        <v>0</v>
      </c>
      <c r="E47" s="6">
        <v>2</v>
      </c>
      <c r="F47" s="11">
        <v>2</v>
      </c>
      <c r="G47" s="6">
        <v>12</v>
      </c>
      <c r="H47" s="11">
        <v>9</v>
      </c>
      <c r="I47" s="6">
        <v>7</v>
      </c>
      <c r="J47" s="11">
        <v>2</v>
      </c>
      <c r="K47" s="7">
        <f>145+245+4470</f>
        <v>4860</v>
      </c>
      <c r="L47" s="1">
        <v>0</v>
      </c>
      <c r="M47" s="1">
        <v>0</v>
      </c>
      <c r="N47" s="1">
        <v>0</v>
      </c>
      <c r="O47" s="1">
        <v>33</v>
      </c>
      <c r="P47" s="1">
        <v>23</v>
      </c>
      <c r="Q47" s="1">
        <v>16</v>
      </c>
      <c r="R47" s="1">
        <v>0</v>
      </c>
      <c r="S47" s="2">
        <f t="shared" si="18"/>
        <v>72</v>
      </c>
      <c r="U47" t="s">
        <v>23</v>
      </c>
      <c r="V47" s="4"/>
      <c r="W47" s="8" t="s">
        <v>39</v>
      </c>
      <c r="X47" s="11">
        <v>0</v>
      </c>
      <c r="Y47" s="6">
        <f>8+2/6</f>
        <v>8.3333333333333339</v>
      </c>
      <c r="Z47" s="11">
        <v>2</v>
      </c>
      <c r="AA47" s="6">
        <v>12</v>
      </c>
      <c r="AB47" s="11">
        <v>9</v>
      </c>
      <c r="AC47" s="6">
        <v>7</v>
      </c>
      <c r="AD47" s="11">
        <v>2</v>
      </c>
      <c r="AE47" s="7">
        <f>145+245+4470+800</f>
        <v>5660</v>
      </c>
      <c r="AF47" s="1">
        <v>0</v>
      </c>
      <c r="AG47" s="1">
        <v>26</v>
      </c>
      <c r="AH47" s="1">
        <v>0</v>
      </c>
      <c r="AI47" s="1">
        <v>33</v>
      </c>
      <c r="AJ47" s="1">
        <v>23</v>
      </c>
      <c r="AK47" s="1">
        <v>16</v>
      </c>
      <c r="AL47" s="1">
        <v>0</v>
      </c>
      <c r="AM47" s="2">
        <f t="shared" si="19"/>
        <v>98</v>
      </c>
    </row>
    <row r="48" spans="1:42" x14ac:dyDescent="0.25">
      <c r="A48" t="s">
        <v>24</v>
      </c>
      <c r="B48" s="13"/>
      <c r="C48" s="8" t="s">
        <v>41</v>
      </c>
      <c r="D48" s="11">
        <v>0</v>
      </c>
      <c r="E48" s="6">
        <v>2</v>
      </c>
      <c r="F48" s="11">
        <v>2</v>
      </c>
      <c r="G48" s="6">
        <v>12</v>
      </c>
      <c r="H48" s="11">
        <v>9</v>
      </c>
      <c r="I48" s="6">
        <v>7</v>
      </c>
      <c r="J48" s="11">
        <v>2</v>
      </c>
      <c r="K48" s="7">
        <f>145+245+4470</f>
        <v>4860</v>
      </c>
      <c r="L48" s="1">
        <v>0</v>
      </c>
      <c r="M48" s="1">
        <v>0</v>
      </c>
      <c r="N48" s="1">
        <v>0</v>
      </c>
      <c r="O48" s="1">
        <v>33</v>
      </c>
      <c r="P48" s="1">
        <v>23</v>
      </c>
      <c r="Q48" s="1">
        <v>16</v>
      </c>
      <c r="R48" s="1">
        <v>0</v>
      </c>
      <c r="S48" s="2">
        <f>SUM(L48:R48)</f>
        <v>72</v>
      </c>
      <c r="U48" t="s">
        <v>24</v>
      </c>
      <c r="V48" s="4"/>
      <c r="W48" s="8" t="s">
        <v>41</v>
      </c>
      <c r="X48" s="11">
        <v>0</v>
      </c>
      <c r="Y48" s="6">
        <f>8+2/6</f>
        <v>8.3333333333333339</v>
      </c>
      <c r="Z48" s="11">
        <v>2</v>
      </c>
      <c r="AA48" s="6">
        <v>12</v>
      </c>
      <c r="AB48" s="11">
        <v>9</v>
      </c>
      <c r="AC48" s="6">
        <v>7</v>
      </c>
      <c r="AD48" s="11">
        <v>2</v>
      </c>
      <c r="AE48" s="7">
        <f>145+245+4470+800</f>
        <v>5660</v>
      </c>
      <c r="AF48" s="1">
        <v>0</v>
      </c>
      <c r="AG48" s="1">
        <v>26</v>
      </c>
      <c r="AH48" s="1">
        <v>0</v>
      </c>
      <c r="AI48" s="1">
        <v>33</v>
      </c>
      <c r="AJ48" s="1">
        <v>23</v>
      </c>
      <c r="AK48" s="1">
        <v>16</v>
      </c>
      <c r="AL48" s="1">
        <v>0</v>
      </c>
      <c r="AM48" s="2">
        <f>SUM(AF48:AL48)</f>
        <v>98</v>
      </c>
    </row>
    <row r="49" spans="1:42" x14ac:dyDescent="0.25">
      <c r="A49" t="s">
        <v>26</v>
      </c>
      <c r="B49" s="13"/>
      <c r="C49" s="8" t="s">
        <v>41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">
        <v>33</v>
      </c>
      <c r="P49" s="1">
        <v>23</v>
      </c>
      <c r="Q49" s="1">
        <v>16</v>
      </c>
      <c r="R49" s="1">
        <v>0</v>
      </c>
      <c r="S49" s="2">
        <f>SUM(L49:R49)</f>
        <v>72</v>
      </c>
      <c r="U49" t="s">
        <v>26</v>
      </c>
      <c r="V49" s="4"/>
      <c r="W49" s="8" t="s">
        <v>41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">
        <v>33</v>
      </c>
      <c r="AJ49" s="1">
        <v>23</v>
      </c>
      <c r="AK49" s="1">
        <v>16</v>
      </c>
      <c r="AL49" s="1">
        <v>0</v>
      </c>
      <c r="AM49" s="2">
        <f>SUM(AF49:AL49)</f>
        <v>98</v>
      </c>
    </row>
    <row r="50" spans="1:42" x14ac:dyDescent="0.25">
      <c r="A50" t="s">
        <v>27</v>
      </c>
      <c r="B50" s="13"/>
      <c r="C50" s="8"/>
      <c r="D50" s="11">
        <v>0</v>
      </c>
      <c r="E50" s="6">
        <v>2</v>
      </c>
      <c r="F50" s="11">
        <v>2</v>
      </c>
      <c r="G50" s="6">
        <v>2</v>
      </c>
      <c r="H50" s="11">
        <v>2</v>
      </c>
      <c r="I50" s="6">
        <v>2</v>
      </c>
      <c r="J50" s="11">
        <v>2</v>
      </c>
      <c r="K50" s="7"/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2">
        <f t="shared" ref="S50:S52" si="20">SUM(L50:R50)</f>
        <v>0</v>
      </c>
      <c r="U50" t="s">
        <v>27</v>
      </c>
      <c r="V50" s="4"/>
      <c r="W50" s="8"/>
      <c r="X50" s="11">
        <v>0</v>
      </c>
      <c r="Y50" s="6">
        <v>2</v>
      </c>
      <c r="Z50" s="11">
        <v>2</v>
      </c>
      <c r="AA50" s="6">
        <v>2</v>
      </c>
      <c r="AB50" s="11">
        <v>2</v>
      </c>
      <c r="AC50" s="6">
        <v>2</v>
      </c>
      <c r="AD50" s="11">
        <v>2</v>
      </c>
      <c r="AE50" s="7"/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2">
        <f t="shared" ref="AM50:AM52" si="21">SUM(AF50:AL50)</f>
        <v>0</v>
      </c>
    </row>
    <row r="51" spans="1:42" x14ac:dyDescent="0.25">
      <c r="A51" t="s">
        <v>28</v>
      </c>
      <c r="B51" s="13"/>
      <c r="C51" s="8"/>
      <c r="D51" s="11">
        <v>0</v>
      </c>
      <c r="E51" s="6">
        <v>2</v>
      </c>
      <c r="F51" s="11">
        <v>2</v>
      </c>
      <c r="G51" s="6">
        <v>2</v>
      </c>
      <c r="H51" s="11">
        <v>2</v>
      </c>
      <c r="I51" s="6">
        <v>2</v>
      </c>
      <c r="J51" s="11">
        <v>2</v>
      </c>
      <c r="K51" s="7"/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2">
        <f t="shared" si="20"/>
        <v>0</v>
      </c>
      <c r="U51" t="s">
        <v>28</v>
      </c>
      <c r="V51" s="4"/>
      <c r="W51" s="8"/>
      <c r="X51" s="11">
        <v>0</v>
      </c>
      <c r="Y51" s="6">
        <v>2</v>
      </c>
      <c r="Z51" s="11">
        <v>2</v>
      </c>
      <c r="AA51" s="6">
        <v>2</v>
      </c>
      <c r="AB51" s="11">
        <v>2</v>
      </c>
      <c r="AC51" s="6">
        <v>2</v>
      </c>
      <c r="AD51" s="11">
        <v>2</v>
      </c>
      <c r="AE51" s="7"/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2">
        <f t="shared" si="21"/>
        <v>0</v>
      </c>
    </row>
    <row r="52" spans="1:42" x14ac:dyDescent="0.25">
      <c r="A52" t="s">
        <v>38</v>
      </c>
      <c r="B52" s="13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2">
        <f t="shared" si="20"/>
        <v>0</v>
      </c>
      <c r="U52" t="s">
        <v>38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f t="shared" si="21"/>
        <v>0</v>
      </c>
    </row>
    <row r="53" spans="1:42" x14ac:dyDescent="0.25">
      <c r="K53" s="14">
        <f>SUM(K55:K69)</f>
        <v>155319.63999999998</v>
      </c>
      <c r="AE53" s="14">
        <f>SUM(AE55:AE69)</f>
        <v>158873.30499999999</v>
      </c>
    </row>
    <row r="54" spans="1:42" x14ac:dyDescent="0.25">
      <c r="A54" s="3" t="s">
        <v>1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6</v>
      </c>
      <c r="G54" s="3" t="s">
        <v>7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29</v>
      </c>
      <c r="M54" s="3" t="s">
        <v>30</v>
      </c>
      <c r="N54" s="3" t="s">
        <v>31</v>
      </c>
      <c r="O54" s="3" t="s">
        <v>32</v>
      </c>
      <c r="P54" s="3" t="s">
        <v>33</v>
      </c>
      <c r="Q54" s="3" t="s">
        <v>34</v>
      </c>
      <c r="R54" s="3" t="s">
        <v>35</v>
      </c>
      <c r="S54" s="3" t="s">
        <v>36</v>
      </c>
      <c r="U54" s="3" t="s">
        <v>1</v>
      </c>
      <c r="V54" s="3" t="s">
        <v>2</v>
      </c>
      <c r="W54" s="3" t="s">
        <v>3</v>
      </c>
      <c r="X54" s="3" t="s">
        <v>4</v>
      </c>
      <c r="Y54" s="3" t="s">
        <v>5</v>
      </c>
      <c r="Z54" s="3" t="s">
        <v>6</v>
      </c>
      <c r="AA54" s="3" t="s">
        <v>7</v>
      </c>
      <c r="AB54" s="3" t="s">
        <v>8</v>
      </c>
      <c r="AC54" s="3" t="s">
        <v>9</v>
      </c>
      <c r="AD54" s="3" t="s">
        <v>10</v>
      </c>
      <c r="AE54" s="3" t="s">
        <v>11</v>
      </c>
      <c r="AF54" s="3" t="s">
        <v>29</v>
      </c>
      <c r="AG54" s="3" t="s">
        <v>30</v>
      </c>
      <c r="AH54" s="3" t="s">
        <v>31</v>
      </c>
      <c r="AI54" s="3" t="s">
        <v>32</v>
      </c>
      <c r="AJ54" s="3" t="s">
        <v>33</v>
      </c>
      <c r="AK54" s="3" t="s">
        <v>34</v>
      </c>
      <c r="AL54" s="3" t="s">
        <v>35</v>
      </c>
      <c r="AM54" s="3" t="s">
        <v>36</v>
      </c>
    </row>
    <row r="55" spans="1:42" x14ac:dyDescent="0.25">
      <c r="A55" t="s">
        <v>12</v>
      </c>
      <c r="B55" s="13"/>
      <c r="C55" s="5"/>
      <c r="D55" s="11">
        <v>15</v>
      </c>
      <c r="E55" s="6">
        <v>5</v>
      </c>
      <c r="F55" s="11">
        <v>0</v>
      </c>
      <c r="G55" s="6">
        <v>0</v>
      </c>
      <c r="H55" s="11">
        <v>0</v>
      </c>
      <c r="I55" s="6">
        <v>0</v>
      </c>
      <c r="J55" s="11">
        <v>5</v>
      </c>
      <c r="K55" s="7">
        <f>(24270+135)*1.016</f>
        <v>24795.48</v>
      </c>
      <c r="L55" s="1">
        <v>52</v>
      </c>
      <c r="M55" s="1">
        <v>10</v>
      </c>
      <c r="N55" s="1">
        <v>0</v>
      </c>
      <c r="O55" s="1">
        <v>0</v>
      </c>
      <c r="P55" s="1">
        <v>0</v>
      </c>
      <c r="Q55" s="1">
        <v>0</v>
      </c>
      <c r="R55" s="1">
        <v>3</v>
      </c>
      <c r="S55" s="2">
        <f>SUM(L55:R55)</f>
        <v>65</v>
      </c>
      <c r="U55" t="s">
        <v>12</v>
      </c>
      <c r="V55" s="4"/>
      <c r="W55" s="5"/>
      <c r="X55" s="11">
        <v>15</v>
      </c>
      <c r="Y55" s="6">
        <v>5</v>
      </c>
      <c r="Z55" s="11">
        <v>0</v>
      </c>
      <c r="AA55" s="6">
        <v>0</v>
      </c>
      <c r="AB55" s="11">
        <v>0</v>
      </c>
      <c r="AC55" s="6">
        <v>0</v>
      </c>
      <c r="AD55" s="11">
        <v>12.5</v>
      </c>
      <c r="AE55" s="7">
        <f>(24270+135)*1.035</f>
        <v>25259.174999999999</v>
      </c>
      <c r="AF55" s="1">
        <v>52</v>
      </c>
      <c r="AG55" s="1">
        <v>10</v>
      </c>
      <c r="AH55" s="1">
        <v>0</v>
      </c>
      <c r="AI55" s="1">
        <v>0</v>
      </c>
      <c r="AJ55" s="1">
        <v>0</v>
      </c>
      <c r="AK55" s="1">
        <v>0</v>
      </c>
      <c r="AL55" s="1">
        <v>13</v>
      </c>
      <c r="AM55" s="2">
        <f>SUM(AF55:AL55)</f>
        <v>75</v>
      </c>
    </row>
    <row r="56" spans="1:42" x14ac:dyDescent="0.25">
      <c r="A56" t="s">
        <v>14</v>
      </c>
      <c r="B56" s="13"/>
      <c r="C56" s="8" t="s">
        <v>42</v>
      </c>
      <c r="D56" s="11">
        <v>0</v>
      </c>
      <c r="E56" s="6">
        <f>9+6/7</f>
        <v>9.8571428571428577</v>
      </c>
      <c r="F56" s="11">
        <v>2</v>
      </c>
      <c r="G56" s="6">
        <v>12</v>
      </c>
      <c r="H56" s="11">
        <v>9</v>
      </c>
      <c r="I56" s="6">
        <v>2</v>
      </c>
      <c r="J56" s="11">
        <v>2</v>
      </c>
      <c r="K56" s="7">
        <f>145+1150+4470</f>
        <v>5765</v>
      </c>
      <c r="L56" s="1">
        <v>0</v>
      </c>
      <c r="M56" s="1">
        <v>36</v>
      </c>
      <c r="N56" s="1">
        <v>0</v>
      </c>
      <c r="O56" s="1">
        <v>33</v>
      </c>
      <c r="P56" s="1">
        <v>23</v>
      </c>
      <c r="Q56" s="1">
        <v>0</v>
      </c>
      <c r="R56" s="1">
        <v>0</v>
      </c>
      <c r="S56" s="2">
        <f t="shared" ref="S56" si="22">SUM(L56:R56)</f>
        <v>92</v>
      </c>
      <c r="U56" t="s">
        <v>14</v>
      </c>
      <c r="V56" s="4"/>
      <c r="W56" s="8" t="s">
        <v>42</v>
      </c>
      <c r="X56" s="11">
        <v>0</v>
      </c>
      <c r="Y56" s="6">
        <f>9+6/7</f>
        <v>9.8571428571428577</v>
      </c>
      <c r="Z56" s="11">
        <v>2</v>
      </c>
      <c r="AA56" s="6">
        <v>12</v>
      </c>
      <c r="AB56" s="11">
        <v>9</v>
      </c>
      <c r="AC56" s="6">
        <v>2</v>
      </c>
      <c r="AD56" s="11">
        <v>11</v>
      </c>
      <c r="AE56" s="7">
        <f>(145+1150+4470)*1.032</f>
        <v>5949.4800000000005</v>
      </c>
      <c r="AF56" s="1">
        <v>0</v>
      </c>
      <c r="AG56" s="1">
        <v>36</v>
      </c>
      <c r="AH56" s="1">
        <v>0</v>
      </c>
      <c r="AI56" s="1">
        <v>33</v>
      </c>
      <c r="AJ56" s="1">
        <v>23</v>
      </c>
      <c r="AK56" s="1">
        <v>0</v>
      </c>
      <c r="AL56" s="1">
        <v>10</v>
      </c>
      <c r="AM56" s="2">
        <f t="shared" ref="AM56" si="23">SUM(AF56:AL56)</f>
        <v>102</v>
      </c>
    </row>
    <row r="57" spans="1:42" x14ac:dyDescent="0.25">
      <c r="A57" t="s">
        <v>15</v>
      </c>
      <c r="B57" s="13"/>
      <c r="C57" s="8" t="s">
        <v>42</v>
      </c>
      <c r="D57" s="11">
        <v>0</v>
      </c>
      <c r="E57" s="6">
        <v>12</v>
      </c>
      <c r="F57" s="11">
        <v>2</v>
      </c>
      <c r="G57" s="6">
        <v>5</v>
      </c>
      <c r="H57" s="11">
        <v>9</v>
      </c>
      <c r="I57" s="6">
        <v>2</v>
      </c>
      <c r="J57" s="11">
        <v>2</v>
      </c>
      <c r="K57" s="7">
        <f t="shared" ref="K57:K62" si="24">7010+195+125</f>
        <v>7330</v>
      </c>
      <c r="L57" s="1">
        <v>0</v>
      </c>
      <c r="M57" s="1">
        <v>56</v>
      </c>
      <c r="N57" s="1">
        <v>0</v>
      </c>
      <c r="O57" s="1">
        <v>5.5</v>
      </c>
      <c r="P57" s="1">
        <v>23</v>
      </c>
      <c r="Q57" s="1">
        <v>0</v>
      </c>
      <c r="R57" s="1">
        <v>0</v>
      </c>
      <c r="S57" s="2">
        <f>SUM(L57:R57)</f>
        <v>84.5</v>
      </c>
      <c r="U57" t="s">
        <v>15</v>
      </c>
      <c r="V57" s="4"/>
      <c r="W57" s="8" t="s">
        <v>42</v>
      </c>
      <c r="X57" s="11">
        <v>0</v>
      </c>
      <c r="Y57" s="6">
        <v>12</v>
      </c>
      <c r="Z57" s="11">
        <v>2</v>
      </c>
      <c r="AA57" s="6">
        <v>5</v>
      </c>
      <c r="AB57" s="11">
        <v>9</v>
      </c>
      <c r="AC57" s="6">
        <v>2</v>
      </c>
      <c r="AD57" s="11">
        <v>11</v>
      </c>
      <c r="AE57" s="7">
        <f t="shared" ref="AE57:AE62" si="25">(7010+195+125)*1.032</f>
        <v>7564.56</v>
      </c>
      <c r="AF57" s="1">
        <v>0</v>
      </c>
      <c r="AG57" s="1">
        <v>56</v>
      </c>
      <c r="AH57" s="1">
        <v>0</v>
      </c>
      <c r="AI57" s="1">
        <v>5.5</v>
      </c>
      <c r="AJ57" s="1">
        <v>23</v>
      </c>
      <c r="AK57" s="1">
        <v>0</v>
      </c>
      <c r="AL57" s="1">
        <v>10</v>
      </c>
      <c r="AM57" s="2">
        <f>SUM(AF57:AL57)</f>
        <v>94.5</v>
      </c>
    </row>
    <row r="58" spans="1:42" x14ac:dyDescent="0.25">
      <c r="A58" t="s">
        <v>16</v>
      </c>
      <c r="B58" s="13"/>
      <c r="C58" s="8" t="s">
        <v>42</v>
      </c>
      <c r="D58" s="11">
        <v>0</v>
      </c>
      <c r="E58" s="6">
        <v>12</v>
      </c>
      <c r="F58" s="11">
        <v>2</v>
      </c>
      <c r="G58" s="6">
        <v>5</v>
      </c>
      <c r="H58" s="11">
        <v>9</v>
      </c>
      <c r="I58" s="6">
        <v>2</v>
      </c>
      <c r="J58" s="11">
        <v>2</v>
      </c>
      <c r="K58" s="7">
        <f t="shared" si="24"/>
        <v>7330</v>
      </c>
      <c r="L58" s="1">
        <v>0</v>
      </c>
      <c r="M58" s="1">
        <v>56</v>
      </c>
      <c r="N58" s="1">
        <v>0</v>
      </c>
      <c r="O58" s="1">
        <v>5.5</v>
      </c>
      <c r="P58" s="1">
        <v>23</v>
      </c>
      <c r="Q58" s="1">
        <v>0</v>
      </c>
      <c r="R58" s="1">
        <v>0</v>
      </c>
      <c r="S58" s="2">
        <f>SUM(L58:R58)</f>
        <v>84.5</v>
      </c>
      <c r="U58" t="s">
        <v>16</v>
      </c>
      <c r="V58" s="4"/>
      <c r="W58" s="8" t="s">
        <v>42</v>
      </c>
      <c r="X58" s="11">
        <v>0</v>
      </c>
      <c r="Y58" s="6">
        <v>12</v>
      </c>
      <c r="Z58" s="11">
        <v>2</v>
      </c>
      <c r="AA58" s="6">
        <v>5</v>
      </c>
      <c r="AB58" s="11">
        <v>9</v>
      </c>
      <c r="AC58" s="6">
        <v>2</v>
      </c>
      <c r="AD58" s="11">
        <v>11</v>
      </c>
      <c r="AE58" s="7">
        <f t="shared" si="25"/>
        <v>7564.56</v>
      </c>
      <c r="AF58" s="1">
        <v>0</v>
      </c>
      <c r="AG58" s="1">
        <v>56</v>
      </c>
      <c r="AH58" s="1">
        <v>0</v>
      </c>
      <c r="AI58" s="1">
        <v>5.5</v>
      </c>
      <c r="AJ58" s="1">
        <v>23</v>
      </c>
      <c r="AK58" s="1">
        <v>0</v>
      </c>
      <c r="AL58" s="1">
        <v>10</v>
      </c>
      <c r="AM58" s="2">
        <f>SUM(AF58:AL58)</f>
        <v>94.5</v>
      </c>
    </row>
    <row r="59" spans="1:42" x14ac:dyDescent="0.25">
      <c r="A59" t="s">
        <v>17</v>
      </c>
      <c r="B59" s="13"/>
      <c r="C59" s="8" t="s">
        <v>41</v>
      </c>
      <c r="D59" s="11">
        <v>0</v>
      </c>
      <c r="E59" s="6">
        <v>12</v>
      </c>
      <c r="F59" s="11">
        <v>5</v>
      </c>
      <c r="G59" s="6">
        <v>0</v>
      </c>
      <c r="H59" s="11">
        <v>9</v>
      </c>
      <c r="I59" s="6">
        <v>2</v>
      </c>
      <c r="J59" s="11">
        <v>2</v>
      </c>
      <c r="K59" s="7">
        <f t="shared" si="24"/>
        <v>7330</v>
      </c>
      <c r="L59" s="1">
        <v>0</v>
      </c>
      <c r="M59" s="1">
        <v>56</v>
      </c>
      <c r="N59" s="1">
        <v>9</v>
      </c>
      <c r="O59" s="1">
        <v>0</v>
      </c>
      <c r="P59" s="1">
        <v>23</v>
      </c>
      <c r="Q59" s="1">
        <v>0</v>
      </c>
      <c r="R59" s="1">
        <v>0</v>
      </c>
      <c r="S59" s="2">
        <f t="shared" ref="S59:S65" si="26">SUM(L59:R59)</f>
        <v>88</v>
      </c>
      <c r="U59" t="s">
        <v>17</v>
      </c>
      <c r="V59" s="4"/>
      <c r="W59" s="8" t="s">
        <v>41</v>
      </c>
      <c r="X59" s="11">
        <v>0</v>
      </c>
      <c r="Y59" s="6">
        <v>12</v>
      </c>
      <c r="Z59" s="11">
        <v>5</v>
      </c>
      <c r="AA59" s="6">
        <v>0</v>
      </c>
      <c r="AB59" s="11">
        <v>9</v>
      </c>
      <c r="AC59" s="6">
        <v>2</v>
      </c>
      <c r="AD59" s="11">
        <v>11</v>
      </c>
      <c r="AE59" s="7">
        <f t="shared" si="25"/>
        <v>7564.56</v>
      </c>
      <c r="AF59" s="1">
        <v>0</v>
      </c>
      <c r="AG59" s="1">
        <v>56</v>
      </c>
      <c r="AH59" s="1">
        <v>9</v>
      </c>
      <c r="AI59" s="1">
        <v>0</v>
      </c>
      <c r="AJ59" s="1">
        <v>23</v>
      </c>
      <c r="AK59" s="1">
        <v>0</v>
      </c>
      <c r="AL59" s="1">
        <v>10</v>
      </c>
      <c r="AM59" s="2">
        <f t="shared" ref="AM59:AM65" si="27">SUM(AF59:AL59)</f>
        <v>98</v>
      </c>
    </row>
    <row r="60" spans="1:42" x14ac:dyDescent="0.25">
      <c r="A60" t="s">
        <v>18</v>
      </c>
      <c r="B60" s="13"/>
      <c r="C60" s="8" t="s">
        <v>41</v>
      </c>
      <c r="D60" s="11">
        <v>0</v>
      </c>
      <c r="E60" s="6">
        <v>12</v>
      </c>
      <c r="F60" s="11">
        <v>5</v>
      </c>
      <c r="G60" s="6">
        <v>2</v>
      </c>
      <c r="H60" s="11">
        <v>9</v>
      </c>
      <c r="I60" s="6">
        <v>2</v>
      </c>
      <c r="J60" s="11">
        <v>2</v>
      </c>
      <c r="K60" s="7">
        <f t="shared" si="24"/>
        <v>7330</v>
      </c>
      <c r="L60" s="1">
        <v>0</v>
      </c>
      <c r="M60" s="1">
        <v>56</v>
      </c>
      <c r="N60" s="1">
        <v>9</v>
      </c>
      <c r="O60" s="1">
        <v>0</v>
      </c>
      <c r="P60" s="1">
        <v>23</v>
      </c>
      <c r="Q60" s="1">
        <v>0</v>
      </c>
      <c r="R60" s="1">
        <v>0</v>
      </c>
      <c r="S60" s="2">
        <f t="shared" si="26"/>
        <v>88</v>
      </c>
      <c r="U60" t="s">
        <v>18</v>
      </c>
      <c r="V60" s="4"/>
      <c r="W60" s="8" t="s">
        <v>41</v>
      </c>
      <c r="X60" s="11">
        <v>0</v>
      </c>
      <c r="Y60" s="6">
        <v>12</v>
      </c>
      <c r="Z60" s="11">
        <v>5</v>
      </c>
      <c r="AA60" s="6">
        <v>2</v>
      </c>
      <c r="AB60" s="11">
        <v>9</v>
      </c>
      <c r="AC60" s="6">
        <v>2</v>
      </c>
      <c r="AD60" s="11">
        <v>11</v>
      </c>
      <c r="AE60" s="7">
        <f t="shared" si="25"/>
        <v>7564.56</v>
      </c>
      <c r="AF60" s="1">
        <v>0</v>
      </c>
      <c r="AG60" s="1">
        <v>56</v>
      </c>
      <c r="AH60" s="1">
        <v>9</v>
      </c>
      <c r="AI60" s="1">
        <v>0</v>
      </c>
      <c r="AJ60" s="1">
        <v>23</v>
      </c>
      <c r="AK60" s="1">
        <v>0</v>
      </c>
      <c r="AL60" s="1">
        <v>10</v>
      </c>
      <c r="AM60" s="2">
        <f t="shared" si="27"/>
        <v>98</v>
      </c>
      <c r="AP60" s="16"/>
    </row>
    <row r="61" spans="1:42" x14ac:dyDescent="0.25">
      <c r="A61" t="s">
        <v>19</v>
      </c>
      <c r="B61" s="13"/>
      <c r="C61" s="8" t="s">
        <v>43</v>
      </c>
      <c r="D61" s="11">
        <v>0</v>
      </c>
      <c r="E61" s="6">
        <v>12</v>
      </c>
      <c r="F61" s="11">
        <v>5</v>
      </c>
      <c r="G61" s="6">
        <v>2</v>
      </c>
      <c r="H61" s="11">
        <v>9</v>
      </c>
      <c r="I61" s="6">
        <v>2</v>
      </c>
      <c r="J61" s="11">
        <v>2</v>
      </c>
      <c r="K61" s="7">
        <f t="shared" si="24"/>
        <v>7330</v>
      </c>
      <c r="L61" s="1">
        <v>0</v>
      </c>
      <c r="M61" s="1">
        <v>56</v>
      </c>
      <c r="N61" s="1">
        <v>9</v>
      </c>
      <c r="O61" s="1">
        <v>0</v>
      </c>
      <c r="P61" s="1">
        <v>23</v>
      </c>
      <c r="Q61" s="1">
        <v>0</v>
      </c>
      <c r="R61" s="1">
        <v>0</v>
      </c>
      <c r="S61" s="2">
        <f t="shared" si="26"/>
        <v>88</v>
      </c>
      <c r="U61" t="s">
        <v>19</v>
      </c>
      <c r="V61" s="4"/>
      <c r="W61" s="8" t="s">
        <v>43</v>
      </c>
      <c r="X61" s="11">
        <v>0</v>
      </c>
      <c r="Y61" s="6">
        <v>12</v>
      </c>
      <c r="Z61" s="11">
        <v>5</v>
      </c>
      <c r="AA61" s="6">
        <v>2</v>
      </c>
      <c r="AB61" s="11">
        <v>9</v>
      </c>
      <c r="AC61" s="6">
        <v>2</v>
      </c>
      <c r="AD61" s="11">
        <v>11</v>
      </c>
      <c r="AE61" s="7">
        <f t="shared" si="25"/>
        <v>7564.56</v>
      </c>
      <c r="AF61" s="1">
        <v>0</v>
      </c>
      <c r="AG61" s="1">
        <v>56</v>
      </c>
      <c r="AH61" s="1">
        <v>9</v>
      </c>
      <c r="AI61" s="1">
        <v>0</v>
      </c>
      <c r="AJ61" s="1">
        <v>23</v>
      </c>
      <c r="AK61" s="1">
        <v>0</v>
      </c>
      <c r="AL61" s="1">
        <v>10</v>
      </c>
      <c r="AM61" s="2">
        <f t="shared" si="27"/>
        <v>98</v>
      </c>
    </row>
    <row r="62" spans="1:42" x14ac:dyDescent="0.25">
      <c r="A62" t="s">
        <v>20</v>
      </c>
      <c r="B62" s="13"/>
      <c r="C62" s="8" t="s">
        <v>44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24"/>
        <v>7330</v>
      </c>
      <c r="L62" s="1">
        <v>0</v>
      </c>
      <c r="M62" s="1">
        <v>56</v>
      </c>
      <c r="N62" s="1">
        <v>9</v>
      </c>
      <c r="O62" s="1">
        <v>0</v>
      </c>
      <c r="P62" s="1">
        <v>23</v>
      </c>
      <c r="Q62" s="1">
        <v>0</v>
      </c>
      <c r="R62" s="1">
        <v>0</v>
      </c>
      <c r="S62" s="2">
        <f t="shared" si="26"/>
        <v>88</v>
      </c>
      <c r="U62" t="s">
        <v>20</v>
      </c>
      <c r="V62" s="4"/>
      <c r="W62" s="8" t="s">
        <v>44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5"/>
        <v>7564.56</v>
      </c>
      <c r="AF62" s="1">
        <v>0</v>
      </c>
      <c r="AG62" s="1">
        <v>56</v>
      </c>
      <c r="AH62" s="1">
        <v>9</v>
      </c>
      <c r="AI62" s="1">
        <v>0</v>
      </c>
      <c r="AJ62" s="1">
        <v>23</v>
      </c>
      <c r="AK62" s="1">
        <v>0</v>
      </c>
      <c r="AL62" s="1">
        <v>10</v>
      </c>
      <c r="AM62" s="2">
        <f t="shared" si="27"/>
        <v>98</v>
      </c>
    </row>
    <row r="63" spans="1:42" x14ac:dyDescent="0.25">
      <c r="A63" t="s">
        <v>21</v>
      </c>
      <c r="B63" s="13"/>
      <c r="C63" s="8" t="s">
        <v>43</v>
      </c>
      <c r="D63" s="11">
        <v>0</v>
      </c>
      <c r="E63" s="6">
        <v>12</v>
      </c>
      <c r="F63" s="11">
        <v>12</v>
      </c>
      <c r="G63" s="6">
        <v>2</v>
      </c>
      <c r="H63" s="11">
        <v>12</v>
      </c>
      <c r="I63" s="6">
        <v>7</v>
      </c>
      <c r="J63" s="11">
        <v>5</v>
      </c>
      <c r="K63" s="7">
        <f>(7010+4335+515+245)*1.016</f>
        <v>12298.68</v>
      </c>
      <c r="L63" s="1">
        <v>0</v>
      </c>
      <c r="M63" s="1">
        <v>56</v>
      </c>
      <c r="N63" s="1">
        <v>48</v>
      </c>
      <c r="O63" s="1">
        <v>0</v>
      </c>
      <c r="P63" s="1">
        <v>43</v>
      </c>
      <c r="Q63" s="1">
        <v>16</v>
      </c>
      <c r="R63" s="1">
        <v>3</v>
      </c>
      <c r="S63" s="2">
        <f t="shared" si="26"/>
        <v>166</v>
      </c>
      <c r="U63" t="s">
        <v>21</v>
      </c>
      <c r="V63" s="4"/>
      <c r="W63" s="8" t="s">
        <v>43</v>
      </c>
      <c r="X63" s="11">
        <v>0</v>
      </c>
      <c r="Y63" s="6">
        <v>12</v>
      </c>
      <c r="Z63" s="11">
        <v>12</v>
      </c>
      <c r="AA63" s="6">
        <v>2</v>
      </c>
      <c r="AB63" s="11">
        <v>12</v>
      </c>
      <c r="AC63" s="6">
        <v>7</v>
      </c>
      <c r="AD63" s="11">
        <v>12.5</v>
      </c>
      <c r="AE63" s="7">
        <f>(7010+4335+515+245)*1.035</f>
        <v>12528.674999999999</v>
      </c>
      <c r="AF63" s="1">
        <v>0</v>
      </c>
      <c r="AG63" s="1">
        <v>56</v>
      </c>
      <c r="AH63" s="1">
        <v>48</v>
      </c>
      <c r="AI63" s="1">
        <v>0</v>
      </c>
      <c r="AJ63" s="1">
        <v>43</v>
      </c>
      <c r="AK63" s="1">
        <v>16</v>
      </c>
      <c r="AL63" s="1">
        <v>13</v>
      </c>
      <c r="AM63" s="2">
        <f t="shared" si="27"/>
        <v>176</v>
      </c>
    </row>
    <row r="64" spans="1:42" x14ac:dyDescent="0.25">
      <c r="A64" t="s">
        <v>21</v>
      </c>
      <c r="B64" s="13"/>
      <c r="C64" s="8" t="s">
        <v>42</v>
      </c>
      <c r="D64" s="11">
        <v>0</v>
      </c>
      <c r="E64" s="6">
        <v>12</v>
      </c>
      <c r="F64" s="11">
        <v>12</v>
      </c>
      <c r="G64" s="6">
        <v>2</v>
      </c>
      <c r="H64" s="11">
        <v>12</v>
      </c>
      <c r="I64" s="6">
        <v>7</v>
      </c>
      <c r="J64" s="11">
        <v>5</v>
      </c>
      <c r="K64" s="7">
        <f>(7010+4335+515+245)*1.016</f>
        <v>12298.68</v>
      </c>
      <c r="L64" s="1">
        <v>0</v>
      </c>
      <c r="M64" s="1">
        <v>56</v>
      </c>
      <c r="N64" s="1">
        <v>48</v>
      </c>
      <c r="O64" s="1">
        <v>0</v>
      </c>
      <c r="P64" s="1">
        <v>43</v>
      </c>
      <c r="Q64" s="1">
        <v>16</v>
      </c>
      <c r="R64" s="1">
        <v>3</v>
      </c>
      <c r="S64" s="2">
        <f t="shared" si="26"/>
        <v>166</v>
      </c>
      <c r="U64" t="s">
        <v>21</v>
      </c>
      <c r="V64" s="4"/>
      <c r="W64" s="8" t="s">
        <v>42</v>
      </c>
      <c r="X64" s="11">
        <v>0</v>
      </c>
      <c r="Y64" s="6">
        <v>12</v>
      </c>
      <c r="Z64" s="11">
        <v>12</v>
      </c>
      <c r="AA64" s="6">
        <v>2</v>
      </c>
      <c r="AB64" s="11">
        <v>12</v>
      </c>
      <c r="AC64" s="6">
        <v>7</v>
      </c>
      <c r="AD64" s="11">
        <v>12.5</v>
      </c>
      <c r="AE64" s="7">
        <f>(7010+4335+515+245)*1.035</f>
        <v>12528.674999999999</v>
      </c>
      <c r="AF64" s="1">
        <v>0</v>
      </c>
      <c r="AG64" s="1">
        <v>56</v>
      </c>
      <c r="AH64" s="1">
        <v>48</v>
      </c>
      <c r="AI64" s="1">
        <v>0</v>
      </c>
      <c r="AJ64" s="1">
        <v>43</v>
      </c>
      <c r="AK64" s="1">
        <v>16</v>
      </c>
      <c r="AL64" s="1">
        <v>13</v>
      </c>
      <c r="AM64" s="2">
        <f t="shared" si="27"/>
        <v>176</v>
      </c>
    </row>
    <row r="65" spans="1:42" x14ac:dyDescent="0.25">
      <c r="A65" t="s">
        <v>23</v>
      </c>
      <c r="B65" s="13"/>
      <c r="C65" s="8" t="s">
        <v>39</v>
      </c>
      <c r="D65" s="11">
        <v>0</v>
      </c>
      <c r="E65" s="6">
        <f>8+2/6</f>
        <v>8.3333333333333339</v>
      </c>
      <c r="F65" s="11">
        <v>2</v>
      </c>
      <c r="G65" s="6">
        <v>12</v>
      </c>
      <c r="H65" s="11">
        <v>9</v>
      </c>
      <c r="I65" s="6">
        <v>7</v>
      </c>
      <c r="J65" s="11">
        <v>2</v>
      </c>
      <c r="K65" s="7">
        <f>145+245+4470+800</f>
        <v>5660</v>
      </c>
      <c r="L65" s="1">
        <v>0</v>
      </c>
      <c r="M65" s="1">
        <v>26</v>
      </c>
      <c r="N65" s="1">
        <v>0</v>
      </c>
      <c r="O65" s="1">
        <v>33</v>
      </c>
      <c r="P65" s="1">
        <v>23</v>
      </c>
      <c r="Q65" s="1">
        <v>16</v>
      </c>
      <c r="R65" s="1">
        <v>0</v>
      </c>
      <c r="S65" s="2">
        <f t="shared" si="26"/>
        <v>98</v>
      </c>
      <c r="U65" t="s">
        <v>23</v>
      </c>
      <c r="V65" s="4"/>
      <c r="W65" s="8" t="s">
        <v>39</v>
      </c>
      <c r="X65" s="11">
        <v>0</v>
      </c>
      <c r="Y65" s="6">
        <f>8+2/6</f>
        <v>8.3333333333333339</v>
      </c>
      <c r="Z65" s="11">
        <v>2</v>
      </c>
      <c r="AA65" s="6">
        <v>12</v>
      </c>
      <c r="AB65" s="11">
        <v>9</v>
      </c>
      <c r="AC65" s="6">
        <v>7</v>
      </c>
      <c r="AD65" s="11">
        <v>11</v>
      </c>
      <c r="AE65" s="7">
        <f>(145+245+4470+800)*1.032</f>
        <v>5841.12</v>
      </c>
      <c r="AF65" s="1">
        <v>0</v>
      </c>
      <c r="AG65" s="1">
        <v>26</v>
      </c>
      <c r="AH65" s="1">
        <v>0</v>
      </c>
      <c r="AI65" s="1">
        <v>33</v>
      </c>
      <c r="AJ65" s="1">
        <v>23</v>
      </c>
      <c r="AK65" s="1">
        <v>16</v>
      </c>
      <c r="AL65" s="1">
        <v>10</v>
      </c>
      <c r="AM65" s="2">
        <f t="shared" si="27"/>
        <v>108</v>
      </c>
    </row>
    <row r="66" spans="1:42" x14ac:dyDescent="0.25">
      <c r="A66" t="s">
        <v>24</v>
      </c>
      <c r="B66" s="13"/>
      <c r="C66" s="8" t="s">
        <v>41</v>
      </c>
      <c r="D66" s="11">
        <v>0</v>
      </c>
      <c r="E66" s="6">
        <f>8+2/6</f>
        <v>8.3333333333333339</v>
      </c>
      <c r="F66" s="11">
        <v>2</v>
      </c>
      <c r="G66" s="6">
        <v>12</v>
      </c>
      <c r="H66" s="11">
        <v>9</v>
      </c>
      <c r="I66" s="6">
        <v>7</v>
      </c>
      <c r="J66" s="11">
        <v>2</v>
      </c>
      <c r="K66" s="7">
        <f>145+245+4470+800</f>
        <v>5660</v>
      </c>
      <c r="L66" s="1">
        <v>0</v>
      </c>
      <c r="M66" s="1">
        <v>26</v>
      </c>
      <c r="N66" s="1">
        <v>0</v>
      </c>
      <c r="O66" s="1">
        <v>33</v>
      </c>
      <c r="P66" s="1">
        <v>23</v>
      </c>
      <c r="Q66" s="1">
        <v>16</v>
      </c>
      <c r="R66" s="1">
        <v>0</v>
      </c>
      <c r="S66" s="2">
        <f>SUM(L66:R66)</f>
        <v>98</v>
      </c>
      <c r="U66" t="s">
        <v>24</v>
      </c>
      <c r="V66" s="4"/>
      <c r="W66" s="8" t="s">
        <v>41</v>
      </c>
      <c r="X66" s="11">
        <v>0</v>
      </c>
      <c r="Y66" s="6">
        <f>8+2/6</f>
        <v>8.3333333333333339</v>
      </c>
      <c r="Z66" s="11">
        <v>2</v>
      </c>
      <c r="AA66" s="6">
        <v>12</v>
      </c>
      <c r="AB66" s="11">
        <v>9</v>
      </c>
      <c r="AC66" s="6">
        <v>7</v>
      </c>
      <c r="AD66" s="11">
        <v>11</v>
      </c>
      <c r="AE66" s="7">
        <f>(145+245+4470+800)*1.032</f>
        <v>5841.12</v>
      </c>
      <c r="AF66" s="1">
        <v>0</v>
      </c>
      <c r="AG66" s="1">
        <v>26</v>
      </c>
      <c r="AH66" s="1">
        <v>0</v>
      </c>
      <c r="AI66" s="1">
        <v>33</v>
      </c>
      <c r="AJ66" s="1">
        <v>23</v>
      </c>
      <c r="AK66" s="1">
        <v>16</v>
      </c>
      <c r="AL66" s="1">
        <v>10</v>
      </c>
      <c r="AM66" s="2">
        <f>SUM(AF66:AL66)</f>
        <v>108</v>
      </c>
    </row>
    <row r="67" spans="1:42" x14ac:dyDescent="0.25">
      <c r="A67" t="s">
        <v>26</v>
      </c>
      <c r="B67" s="13"/>
      <c r="C67" s="8" t="s">
        <v>41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">
        <v>33</v>
      </c>
      <c r="P67" s="1">
        <v>23</v>
      </c>
      <c r="Q67" s="1">
        <v>16</v>
      </c>
      <c r="R67" s="1">
        <v>0</v>
      </c>
      <c r="S67" s="2">
        <f>SUM(L67:R67)</f>
        <v>98</v>
      </c>
      <c r="U67" t="s">
        <v>26</v>
      </c>
      <c r="V67" s="4"/>
      <c r="W67" s="8" t="s">
        <v>41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">
        <v>33</v>
      </c>
      <c r="AJ67" s="1">
        <v>23</v>
      </c>
      <c r="AK67" s="1">
        <v>16</v>
      </c>
      <c r="AL67" s="1">
        <v>10</v>
      </c>
      <c r="AM67" s="2">
        <f>SUM(AF67:AL67)</f>
        <v>108</v>
      </c>
    </row>
    <row r="68" spans="1:42" x14ac:dyDescent="0.25">
      <c r="A68" t="s">
        <v>27</v>
      </c>
      <c r="B68" s="13"/>
      <c r="C68" s="8" t="s">
        <v>41</v>
      </c>
      <c r="D68" s="11">
        <v>0</v>
      </c>
      <c r="E68" s="6">
        <v>2</v>
      </c>
      <c r="F68" s="11">
        <v>2</v>
      </c>
      <c r="G68" s="6">
        <v>10</v>
      </c>
      <c r="H68" s="11">
        <v>14</v>
      </c>
      <c r="I68" s="6">
        <v>12</v>
      </c>
      <c r="J68" s="11">
        <v>10</v>
      </c>
      <c r="K68" s="7">
        <f>(14290+3955+785)*1.03</f>
        <v>19600.900000000001</v>
      </c>
      <c r="L68" s="1">
        <v>0</v>
      </c>
      <c r="M68" s="1">
        <v>0</v>
      </c>
      <c r="N68" s="1">
        <v>0</v>
      </c>
      <c r="O68" s="1">
        <v>23</v>
      </c>
      <c r="P68" s="1">
        <v>62</v>
      </c>
      <c r="Q68" s="1">
        <v>49</v>
      </c>
      <c r="R68" s="1">
        <v>8</v>
      </c>
      <c r="S68" s="2">
        <f t="shared" ref="S68:S70" si="28">SUM(L68:R68)</f>
        <v>142</v>
      </c>
      <c r="U68" t="s">
        <v>27</v>
      </c>
      <c r="V68" s="4"/>
      <c r="W68" s="8" t="s">
        <v>41</v>
      </c>
      <c r="X68" s="11">
        <v>0</v>
      </c>
      <c r="Y68" s="6">
        <v>2</v>
      </c>
      <c r="Z68" s="11">
        <v>2</v>
      </c>
      <c r="AA68" s="6">
        <v>10</v>
      </c>
      <c r="AB68" s="11">
        <v>14</v>
      </c>
      <c r="AC68" s="6">
        <v>12</v>
      </c>
      <c r="AD68" s="11">
        <v>15</v>
      </c>
      <c r="AE68" s="7">
        <f>(14290+3955+785)*1.043</f>
        <v>19848.289999999997</v>
      </c>
      <c r="AF68" s="1">
        <v>0</v>
      </c>
      <c r="AG68" s="1">
        <v>0</v>
      </c>
      <c r="AH68" s="1">
        <v>0</v>
      </c>
      <c r="AI68" s="1">
        <v>23</v>
      </c>
      <c r="AJ68" s="1">
        <v>62</v>
      </c>
      <c r="AK68" s="1">
        <v>49</v>
      </c>
      <c r="AL68" s="1">
        <v>18</v>
      </c>
      <c r="AM68" s="2">
        <f t="shared" ref="AM68:AM70" si="29">SUM(AF68:AL68)</f>
        <v>152</v>
      </c>
    </row>
    <row r="69" spans="1:42" x14ac:dyDescent="0.25">
      <c r="A69" t="s">
        <v>28</v>
      </c>
      <c r="B69" s="13"/>
      <c r="C69" s="8" t="s">
        <v>39</v>
      </c>
      <c r="D69" s="11">
        <v>0</v>
      </c>
      <c r="E69" s="6">
        <v>2</v>
      </c>
      <c r="F69" s="11">
        <v>2</v>
      </c>
      <c r="G69" s="6">
        <v>10</v>
      </c>
      <c r="H69" s="11">
        <v>14</v>
      </c>
      <c r="I69" s="6">
        <v>12</v>
      </c>
      <c r="J69" s="11">
        <v>10</v>
      </c>
      <c r="K69" s="7">
        <f>(14290+3955+785)*1.03</f>
        <v>19600.900000000001</v>
      </c>
      <c r="L69" s="1">
        <v>0</v>
      </c>
      <c r="M69" s="1">
        <v>0</v>
      </c>
      <c r="N69" s="1">
        <v>0</v>
      </c>
      <c r="O69" s="1">
        <v>23</v>
      </c>
      <c r="P69" s="1">
        <v>62</v>
      </c>
      <c r="Q69" s="1">
        <v>49</v>
      </c>
      <c r="R69" s="1">
        <v>8</v>
      </c>
      <c r="S69" s="2">
        <f t="shared" si="28"/>
        <v>142</v>
      </c>
      <c r="U69" t="s">
        <v>28</v>
      </c>
      <c r="V69" s="4"/>
      <c r="W69" s="8" t="s">
        <v>39</v>
      </c>
      <c r="X69" s="11">
        <v>0</v>
      </c>
      <c r="Y69" s="6">
        <v>2</v>
      </c>
      <c r="Z69" s="11">
        <v>2</v>
      </c>
      <c r="AA69" s="6">
        <v>10</v>
      </c>
      <c r="AB69" s="11">
        <v>14</v>
      </c>
      <c r="AC69" s="6">
        <v>12</v>
      </c>
      <c r="AD69" s="11">
        <v>15</v>
      </c>
      <c r="AE69" s="7">
        <f>(14290+3955+785)*1.043</f>
        <v>19848.289999999997</v>
      </c>
      <c r="AF69" s="1">
        <v>0</v>
      </c>
      <c r="AG69" s="1">
        <v>0</v>
      </c>
      <c r="AH69" s="1">
        <v>0</v>
      </c>
      <c r="AI69" s="1">
        <v>23</v>
      </c>
      <c r="AJ69" s="1">
        <v>62</v>
      </c>
      <c r="AK69" s="1">
        <v>49</v>
      </c>
      <c r="AL69" s="1">
        <v>18</v>
      </c>
      <c r="AM69" s="2">
        <f t="shared" si="29"/>
        <v>152</v>
      </c>
    </row>
    <row r="70" spans="1:42" x14ac:dyDescent="0.25">
      <c r="A70" t="s">
        <v>38</v>
      </c>
      <c r="B70" s="13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">
        <v>23</v>
      </c>
      <c r="P70" s="1">
        <v>62</v>
      </c>
      <c r="Q70" s="1">
        <v>49</v>
      </c>
      <c r="R70" s="1">
        <v>8</v>
      </c>
      <c r="S70" s="2">
        <f t="shared" si="28"/>
        <v>142</v>
      </c>
      <c r="U70" t="s">
        <v>38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">
        <v>23</v>
      </c>
      <c r="AJ70" s="1">
        <v>62</v>
      </c>
      <c r="AK70" s="1">
        <v>49</v>
      </c>
      <c r="AL70" s="1">
        <v>18</v>
      </c>
      <c r="AM70" s="2">
        <f t="shared" si="29"/>
        <v>152</v>
      </c>
    </row>
    <row r="71" spans="1:42" x14ac:dyDescent="0.25">
      <c r="K71" s="14">
        <f>SUM(K73:K87)</f>
        <v>158873.30499999999</v>
      </c>
      <c r="AE71" s="14">
        <f>SUM(AE73:AE87)</f>
        <v>240042.42999999996</v>
      </c>
    </row>
    <row r="72" spans="1:42" x14ac:dyDescent="0.25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  <c r="I72" s="3" t="s">
        <v>9</v>
      </c>
      <c r="J72" s="3" t="s">
        <v>10</v>
      </c>
      <c r="K72" s="3" t="s">
        <v>11</v>
      </c>
      <c r="L72" s="3" t="s">
        <v>29</v>
      </c>
      <c r="M72" s="3" t="s">
        <v>30</v>
      </c>
      <c r="N72" s="3" t="s">
        <v>31</v>
      </c>
      <c r="O72" s="3" t="s">
        <v>32</v>
      </c>
      <c r="P72" s="3" t="s">
        <v>33</v>
      </c>
      <c r="Q72" s="3" t="s">
        <v>34</v>
      </c>
      <c r="R72" s="3" t="s">
        <v>35</v>
      </c>
      <c r="S72" s="3" t="s">
        <v>36</v>
      </c>
      <c r="U72" s="3" t="s">
        <v>1</v>
      </c>
      <c r="V72" s="3" t="s">
        <v>2</v>
      </c>
      <c r="W72" s="3" t="s">
        <v>3</v>
      </c>
      <c r="X72" s="3" t="s">
        <v>4</v>
      </c>
      <c r="Y72" s="3" t="s">
        <v>5</v>
      </c>
      <c r="Z72" s="3" t="s">
        <v>6</v>
      </c>
      <c r="AA72" s="3" t="s">
        <v>7</v>
      </c>
      <c r="AB72" s="3" t="s">
        <v>8</v>
      </c>
      <c r="AC72" s="3" t="s">
        <v>9</v>
      </c>
      <c r="AD72" s="3" t="s">
        <v>10</v>
      </c>
      <c r="AE72" s="3" t="s">
        <v>11</v>
      </c>
      <c r="AF72" s="3" t="s">
        <v>29</v>
      </c>
      <c r="AG72" s="3" t="s">
        <v>30</v>
      </c>
      <c r="AH72" s="3" t="s">
        <v>31</v>
      </c>
      <c r="AI72" s="3" t="s">
        <v>32</v>
      </c>
      <c r="AJ72" s="3" t="s">
        <v>33</v>
      </c>
      <c r="AK72" s="3" t="s">
        <v>34</v>
      </c>
      <c r="AL72" s="3" t="s">
        <v>35</v>
      </c>
      <c r="AM72" s="3" t="s">
        <v>36</v>
      </c>
    </row>
    <row r="73" spans="1:42" x14ac:dyDescent="0.25">
      <c r="A73" t="s">
        <v>12</v>
      </c>
      <c r="B73" s="13"/>
      <c r="C73" s="5"/>
      <c r="D73" s="11">
        <v>15</v>
      </c>
      <c r="E73" s="6">
        <v>5</v>
      </c>
      <c r="F73" s="11">
        <v>0</v>
      </c>
      <c r="G73" s="6">
        <v>0</v>
      </c>
      <c r="H73" s="11">
        <v>0</v>
      </c>
      <c r="I73" s="6">
        <v>0</v>
      </c>
      <c r="J73" s="11">
        <v>12.5</v>
      </c>
      <c r="K73" s="7">
        <f>(24270+135)*1.035</f>
        <v>25259.174999999999</v>
      </c>
      <c r="L73" s="1">
        <v>52</v>
      </c>
      <c r="M73" s="1">
        <v>10</v>
      </c>
      <c r="N73" s="1">
        <v>0</v>
      </c>
      <c r="O73" s="1">
        <v>0</v>
      </c>
      <c r="P73" s="1">
        <v>0</v>
      </c>
      <c r="Q73" s="1">
        <v>0</v>
      </c>
      <c r="R73" s="1">
        <v>13</v>
      </c>
      <c r="S73" s="2">
        <f>SUM(L73:R73)</f>
        <v>75</v>
      </c>
      <c r="U73" t="s">
        <v>12</v>
      </c>
      <c r="V73" s="4"/>
      <c r="W73" s="5"/>
      <c r="X73" s="11">
        <v>15</v>
      </c>
      <c r="Y73" s="6">
        <f>9+3/7</f>
        <v>9.4285714285714288</v>
      </c>
      <c r="Z73" s="11">
        <v>0</v>
      </c>
      <c r="AA73" s="6">
        <v>0</v>
      </c>
      <c r="AB73" s="11">
        <v>0</v>
      </c>
      <c r="AC73" s="6">
        <v>0</v>
      </c>
      <c r="AD73" s="11">
        <v>12.5</v>
      </c>
      <c r="AE73" s="7">
        <f>(24270+910)*1.035</f>
        <v>26061.3</v>
      </c>
      <c r="AF73" s="1">
        <v>52</v>
      </c>
      <c r="AG73" s="1">
        <v>10</v>
      </c>
      <c r="AH73" s="1">
        <v>0</v>
      </c>
      <c r="AI73" s="1">
        <v>0</v>
      </c>
      <c r="AJ73" s="1">
        <v>0</v>
      </c>
      <c r="AK73" s="1">
        <v>0</v>
      </c>
      <c r="AL73" s="1">
        <v>13</v>
      </c>
      <c r="AM73" s="2">
        <f>SUM(AF73:AL73)</f>
        <v>75</v>
      </c>
    </row>
    <row r="74" spans="1:42" x14ac:dyDescent="0.25">
      <c r="A74" t="s">
        <v>14</v>
      </c>
      <c r="B74" s="13"/>
      <c r="C74" s="8" t="s">
        <v>42</v>
      </c>
      <c r="D74" s="11">
        <v>0</v>
      </c>
      <c r="E74" s="6">
        <f>9+6/7</f>
        <v>9.8571428571428577</v>
      </c>
      <c r="F74" s="11">
        <v>2</v>
      </c>
      <c r="G74" s="6">
        <v>12</v>
      </c>
      <c r="H74" s="11">
        <v>9</v>
      </c>
      <c r="I74" s="6">
        <v>2</v>
      </c>
      <c r="J74" s="11">
        <v>11</v>
      </c>
      <c r="K74" s="7">
        <f>(145+1150+4470)*1.032</f>
        <v>5949.4800000000005</v>
      </c>
      <c r="L74" s="1">
        <v>0</v>
      </c>
      <c r="M74" s="1">
        <v>36</v>
      </c>
      <c r="N74" s="1">
        <v>0</v>
      </c>
      <c r="O74" s="1">
        <v>33</v>
      </c>
      <c r="P74" s="1">
        <v>23</v>
      </c>
      <c r="Q74" s="1">
        <v>0</v>
      </c>
      <c r="R74" s="1">
        <v>10</v>
      </c>
      <c r="S74" s="2">
        <f t="shared" ref="S74" si="30">SUM(L74:R74)</f>
        <v>102</v>
      </c>
      <c r="U74" t="s">
        <v>14</v>
      </c>
      <c r="V74" s="4"/>
      <c r="W74" s="8" t="s">
        <v>42</v>
      </c>
      <c r="X74" s="11">
        <v>0</v>
      </c>
      <c r="Y74" s="6">
        <f>12+3/11</f>
        <v>12.272727272727273</v>
      </c>
      <c r="Z74" s="11">
        <v>2</v>
      </c>
      <c r="AA74" s="6">
        <v>12</v>
      </c>
      <c r="AB74" s="11">
        <v>9</v>
      </c>
      <c r="AC74" s="6">
        <v>2</v>
      </c>
      <c r="AD74" s="11">
        <v>11</v>
      </c>
      <c r="AE74" s="7">
        <f>(8000+2235+145)*1.032</f>
        <v>10712.16</v>
      </c>
      <c r="AF74" s="1">
        <v>0</v>
      </c>
      <c r="AG74" s="1">
        <v>59</v>
      </c>
      <c r="AH74" s="1">
        <v>0</v>
      </c>
      <c r="AI74" s="1">
        <v>33</v>
      </c>
      <c r="AJ74" s="1">
        <v>23</v>
      </c>
      <c r="AK74" s="1">
        <v>0</v>
      </c>
      <c r="AL74" s="1">
        <v>10</v>
      </c>
      <c r="AM74" s="2">
        <f t="shared" ref="AM74" si="31">SUM(AF74:AL74)</f>
        <v>125</v>
      </c>
    </row>
    <row r="75" spans="1:42" x14ac:dyDescent="0.25">
      <c r="A75" t="s">
        <v>15</v>
      </c>
      <c r="B75" s="13"/>
      <c r="C75" s="8" t="s">
        <v>42</v>
      </c>
      <c r="D75" s="11">
        <v>0</v>
      </c>
      <c r="E75" s="6">
        <v>12</v>
      </c>
      <c r="F75" s="11">
        <v>2</v>
      </c>
      <c r="G75" s="6">
        <v>5</v>
      </c>
      <c r="H75" s="11">
        <v>9</v>
      </c>
      <c r="I75" s="6">
        <v>2</v>
      </c>
      <c r="J75" s="11">
        <v>11</v>
      </c>
      <c r="K75" s="7">
        <f t="shared" ref="K75:K80" si="32">(7010+195+125)*1.032</f>
        <v>7564.56</v>
      </c>
      <c r="L75" s="1">
        <v>0</v>
      </c>
      <c r="M75" s="1">
        <v>56</v>
      </c>
      <c r="N75" s="1">
        <v>0</v>
      </c>
      <c r="O75" s="1">
        <v>5.5</v>
      </c>
      <c r="P75" s="1">
        <v>23</v>
      </c>
      <c r="Q75" s="1">
        <v>0</v>
      </c>
      <c r="R75" s="1">
        <v>10</v>
      </c>
      <c r="S75" s="2">
        <f>SUM(L75:R75)</f>
        <v>94.5</v>
      </c>
      <c r="U75" t="s">
        <v>15</v>
      </c>
      <c r="V75" s="4"/>
      <c r="W75" s="8" t="s">
        <v>42</v>
      </c>
      <c r="X75" s="11">
        <v>0</v>
      </c>
      <c r="Y75" s="6">
        <v>14</v>
      </c>
      <c r="Z75" s="11">
        <v>2</v>
      </c>
      <c r="AA75" s="6">
        <v>5</v>
      </c>
      <c r="AB75" s="11">
        <v>9</v>
      </c>
      <c r="AC75" s="6">
        <v>2</v>
      </c>
      <c r="AD75" s="11">
        <v>11</v>
      </c>
      <c r="AE75" s="7">
        <f t="shared" ref="AE75:AE80" si="33">(18370+195+125)*1.032</f>
        <v>19288.080000000002</v>
      </c>
      <c r="AF75" s="1">
        <v>0</v>
      </c>
      <c r="AG75" s="1">
        <v>79</v>
      </c>
      <c r="AH75" s="1">
        <v>0</v>
      </c>
      <c r="AI75" s="1">
        <v>5.5</v>
      </c>
      <c r="AJ75" s="1">
        <v>23</v>
      </c>
      <c r="AK75" s="1">
        <v>0</v>
      </c>
      <c r="AL75" s="1">
        <v>10</v>
      </c>
      <c r="AM75" s="2">
        <f>SUM(AF75:AL75)</f>
        <v>117.5</v>
      </c>
    </row>
    <row r="76" spans="1:42" x14ac:dyDescent="0.25">
      <c r="A76" t="s">
        <v>16</v>
      </c>
      <c r="B76" s="13"/>
      <c r="C76" s="8" t="s">
        <v>42</v>
      </c>
      <c r="D76" s="11">
        <v>0</v>
      </c>
      <c r="E76" s="6">
        <v>12</v>
      </c>
      <c r="F76" s="11">
        <v>2</v>
      </c>
      <c r="G76" s="6">
        <v>5</v>
      </c>
      <c r="H76" s="11">
        <v>9</v>
      </c>
      <c r="I76" s="6">
        <v>2</v>
      </c>
      <c r="J76" s="11">
        <v>11</v>
      </c>
      <c r="K76" s="7">
        <f t="shared" si="32"/>
        <v>7564.56</v>
      </c>
      <c r="L76" s="1">
        <v>0</v>
      </c>
      <c r="M76" s="1">
        <v>56</v>
      </c>
      <c r="N76" s="1">
        <v>0</v>
      </c>
      <c r="O76" s="1">
        <v>5.5</v>
      </c>
      <c r="P76" s="1">
        <v>23</v>
      </c>
      <c r="Q76" s="1">
        <v>0</v>
      </c>
      <c r="R76" s="1">
        <v>10</v>
      </c>
      <c r="S76" s="2">
        <f>SUM(L76:R76)</f>
        <v>94.5</v>
      </c>
      <c r="U76" t="s">
        <v>16</v>
      </c>
      <c r="V76" s="4"/>
      <c r="W76" s="8" t="s">
        <v>42</v>
      </c>
      <c r="X76" s="11">
        <v>0</v>
      </c>
      <c r="Y76" s="6">
        <v>14</v>
      </c>
      <c r="Z76" s="11">
        <v>2</v>
      </c>
      <c r="AA76" s="6">
        <v>5</v>
      </c>
      <c r="AB76" s="11">
        <v>9</v>
      </c>
      <c r="AC76" s="6">
        <v>2</v>
      </c>
      <c r="AD76" s="11">
        <v>11</v>
      </c>
      <c r="AE76" s="7">
        <f t="shared" si="33"/>
        <v>19288.080000000002</v>
      </c>
      <c r="AF76" s="1">
        <v>0</v>
      </c>
      <c r="AG76" s="1">
        <v>79</v>
      </c>
      <c r="AH76" s="1">
        <v>0</v>
      </c>
      <c r="AI76" s="1">
        <v>5.5</v>
      </c>
      <c r="AJ76" s="1">
        <v>23</v>
      </c>
      <c r="AK76" s="1">
        <v>0</v>
      </c>
      <c r="AL76" s="1">
        <v>10</v>
      </c>
      <c r="AM76" s="2">
        <f>SUM(AF76:AL76)</f>
        <v>117.5</v>
      </c>
    </row>
    <row r="77" spans="1:42" x14ac:dyDescent="0.25">
      <c r="A77" t="s">
        <v>17</v>
      </c>
      <c r="B77" s="13"/>
      <c r="C77" s="8" t="s">
        <v>41</v>
      </c>
      <c r="D77" s="11">
        <v>0</v>
      </c>
      <c r="E77" s="6">
        <v>12</v>
      </c>
      <c r="F77" s="11">
        <v>5</v>
      </c>
      <c r="G77" s="6">
        <v>0</v>
      </c>
      <c r="H77" s="11">
        <v>9</v>
      </c>
      <c r="I77" s="6">
        <v>2</v>
      </c>
      <c r="J77" s="11">
        <v>11</v>
      </c>
      <c r="K77" s="7">
        <f t="shared" si="32"/>
        <v>7564.56</v>
      </c>
      <c r="L77" s="1">
        <v>0</v>
      </c>
      <c r="M77" s="1">
        <v>56</v>
      </c>
      <c r="N77" s="1">
        <v>9</v>
      </c>
      <c r="O77" s="1">
        <v>0</v>
      </c>
      <c r="P77" s="1">
        <v>23</v>
      </c>
      <c r="Q77" s="1">
        <v>0</v>
      </c>
      <c r="R77" s="1">
        <v>10</v>
      </c>
      <c r="S77" s="2">
        <f t="shared" ref="S77:S83" si="34">SUM(L77:R77)</f>
        <v>98</v>
      </c>
      <c r="U77" t="s">
        <v>17</v>
      </c>
      <c r="V77" s="4"/>
      <c r="W77" s="8" t="s">
        <v>41</v>
      </c>
      <c r="X77" s="11">
        <v>0</v>
      </c>
      <c r="Y77" s="6">
        <v>14</v>
      </c>
      <c r="Z77" s="11">
        <v>5</v>
      </c>
      <c r="AA77" s="6">
        <v>0</v>
      </c>
      <c r="AB77" s="11">
        <v>9</v>
      </c>
      <c r="AC77" s="6">
        <v>2</v>
      </c>
      <c r="AD77" s="11">
        <v>11</v>
      </c>
      <c r="AE77" s="7">
        <f t="shared" si="33"/>
        <v>19288.080000000002</v>
      </c>
      <c r="AF77" s="1">
        <v>0</v>
      </c>
      <c r="AG77" s="1">
        <v>79</v>
      </c>
      <c r="AH77" s="1">
        <v>9</v>
      </c>
      <c r="AI77" s="1">
        <v>0</v>
      </c>
      <c r="AJ77" s="1">
        <v>23</v>
      </c>
      <c r="AK77" s="1">
        <v>0</v>
      </c>
      <c r="AL77" s="1">
        <v>10</v>
      </c>
      <c r="AM77" s="2">
        <f t="shared" ref="AM77:AM83" si="35">SUM(AF77:AL77)</f>
        <v>121</v>
      </c>
    </row>
    <row r="78" spans="1:42" x14ac:dyDescent="0.25">
      <c r="A78" t="s">
        <v>18</v>
      </c>
      <c r="B78" s="13"/>
      <c r="C78" s="8" t="s">
        <v>41</v>
      </c>
      <c r="D78" s="11">
        <v>0</v>
      </c>
      <c r="E78" s="6">
        <v>12</v>
      </c>
      <c r="F78" s="11">
        <v>5</v>
      </c>
      <c r="G78" s="6">
        <v>2</v>
      </c>
      <c r="H78" s="11">
        <v>9</v>
      </c>
      <c r="I78" s="6">
        <v>2</v>
      </c>
      <c r="J78" s="11">
        <v>11</v>
      </c>
      <c r="K78" s="7">
        <f t="shared" si="32"/>
        <v>7564.56</v>
      </c>
      <c r="L78" s="1">
        <v>0</v>
      </c>
      <c r="M78" s="1">
        <v>56</v>
      </c>
      <c r="N78" s="1">
        <v>9</v>
      </c>
      <c r="O78" s="1">
        <v>0</v>
      </c>
      <c r="P78" s="1">
        <v>23</v>
      </c>
      <c r="Q78" s="1">
        <v>0</v>
      </c>
      <c r="R78" s="1">
        <v>10</v>
      </c>
      <c r="S78" s="2">
        <f t="shared" si="34"/>
        <v>98</v>
      </c>
      <c r="U78" t="s">
        <v>18</v>
      </c>
      <c r="V78" s="4"/>
      <c r="W78" s="8" t="s">
        <v>41</v>
      </c>
      <c r="X78" s="11">
        <v>0</v>
      </c>
      <c r="Y78" s="6">
        <v>14</v>
      </c>
      <c r="Z78" s="11">
        <v>5</v>
      </c>
      <c r="AA78" s="6">
        <v>2</v>
      </c>
      <c r="AB78" s="11">
        <v>9</v>
      </c>
      <c r="AC78" s="6">
        <v>2</v>
      </c>
      <c r="AD78" s="11">
        <v>11</v>
      </c>
      <c r="AE78" s="7">
        <f t="shared" si="33"/>
        <v>19288.080000000002</v>
      </c>
      <c r="AF78" s="1">
        <v>0</v>
      </c>
      <c r="AG78" s="1">
        <v>79</v>
      </c>
      <c r="AH78" s="1">
        <v>9</v>
      </c>
      <c r="AI78" s="1">
        <v>0</v>
      </c>
      <c r="AJ78" s="1">
        <v>23</v>
      </c>
      <c r="AK78" s="1">
        <v>0</v>
      </c>
      <c r="AL78" s="1">
        <v>10</v>
      </c>
      <c r="AM78" s="2">
        <f t="shared" si="35"/>
        <v>121</v>
      </c>
      <c r="AP78" s="16"/>
    </row>
    <row r="79" spans="1:42" s="15" customFormat="1" x14ac:dyDescent="0.25">
      <c r="A79" t="s">
        <v>19</v>
      </c>
      <c r="B79" s="13"/>
      <c r="C79" s="8" t="s">
        <v>43</v>
      </c>
      <c r="D79" s="11">
        <v>0</v>
      </c>
      <c r="E79" s="6">
        <v>12</v>
      </c>
      <c r="F79" s="11">
        <v>5</v>
      </c>
      <c r="G79" s="6">
        <v>2</v>
      </c>
      <c r="H79" s="11">
        <v>9</v>
      </c>
      <c r="I79" s="6">
        <v>2</v>
      </c>
      <c r="J79" s="11">
        <v>11</v>
      </c>
      <c r="K79" s="7">
        <f t="shared" si="32"/>
        <v>7564.56</v>
      </c>
      <c r="L79" s="1">
        <v>0</v>
      </c>
      <c r="M79" s="1">
        <v>56</v>
      </c>
      <c r="N79" s="1">
        <v>9</v>
      </c>
      <c r="O79" s="1">
        <v>0</v>
      </c>
      <c r="P79" s="1">
        <v>23</v>
      </c>
      <c r="Q79" s="1">
        <v>0</v>
      </c>
      <c r="R79" s="1">
        <v>10</v>
      </c>
      <c r="S79" s="2">
        <f t="shared" si="34"/>
        <v>98</v>
      </c>
      <c r="T79"/>
      <c r="U79" t="s">
        <v>19</v>
      </c>
      <c r="V79" s="4"/>
      <c r="W79" s="8" t="s">
        <v>43</v>
      </c>
      <c r="X79" s="11">
        <v>0</v>
      </c>
      <c r="Y79" s="6">
        <v>14</v>
      </c>
      <c r="Z79" s="11">
        <v>5</v>
      </c>
      <c r="AA79" s="6">
        <v>2</v>
      </c>
      <c r="AB79" s="11">
        <v>9</v>
      </c>
      <c r="AC79" s="6">
        <v>2</v>
      </c>
      <c r="AD79" s="11">
        <v>11</v>
      </c>
      <c r="AE79" s="7">
        <f t="shared" si="33"/>
        <v>19288.080000000002</v>
      </c>
      <c r="AF79" s="1">
        <v>0</v>
      </c>
      <c r="AG79" s="1">
        <v>79</v>
      </c>
      <c r="AH79" s="1">
        <v>9</v>
      </c>
      <c r="AI79" s="1">
        <v>0</v>
      </c>
      <c r="AJ79" s="1">
        <v>23</v>
      </c>
      <c r="AK79" s="1">
        <v>0</v>
      </c>
      <c r="AL79" s="1">
        <v>10</v>
      </c>
      <c r="AM79" s="2">
        <f t="shared" si="35"/>
        <v>121</v>
      </c>
      <c r="AO79"/>
      <c r="AP79"/>
    </row>
    <row r="80" spans="1:42" s="15" customFormat="1" x14ac:dyDescent="0.25">
      <c r="A80" t="s">
        <v>20</v>
      </c>
      <c r="B80" s="13"/>
      <c r="C80" s="8" t="s">
        <v>44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32"/>
        <v>7564.56</v>
      </c>
      <c r="L80" s="1">
        <v>0</v>
      </c>
      <c r="M80" s="1">
        <v>56</v>
      </c>
      <c r="N80" s="1">
        <v>9</v>
      </c>
      <c r="O80" s="1">
        <v>0</v>
      </c>
      <c r="P80" s="1">
        <v>23</v>
      </c>
      <c r="Q80" s="1">
        <v>0</v>
      </c>
      <c r="R80" s="1">
        <v>10</v>
      </c>
      <c r="S80" s="2">
        <f t="shared" si="34"/>
        <v>98</v>
      </c>
      <c r="T80"/>
      <c r="U80" t="s">
        <v>20</v>
      </c>
      <c r="V80" s="4"/>
      <c r="W80" s="8" t="s">
        <v>44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33"/>
        <v>19288.080000000002</v>
      </c>
      <c r="AF80" s="1">
        <v>0</v>
      </c>
      <c r="AG80" s="1">
        <v>79</v>
      </c>
      <c r="AH80" s="1">
        <v>9</v>
      </c>
      <c r="AI80" s="1">
        <v>0</v>
      </c>
      <c r="AJ80" s="1">
        <v>23</v>
      </c>
      <c r="AK80" s="1">
        <v>0</v>
      </c>
      <c r="AL80" s="1">
        <v>10</v>
      </c>
      <c r="AM80" s="2">
        <f t="shared" si="35"/>
        <v>121</v>
      </c>
      <c r="AO80"/>
      <c r="AP80"/>
    </row>
    <row r="81" spans="1:42" s="15" customFormat="1" x14ac:dyDescent="0.25">
      <c r="A81" t="s">
        <v>21</v>
      </c>
      <c r="B81" s="13"/>
      <c r="C81" s="8" t="s">
        <v>43</v>
      </c>
      <c r="D81" s="11">
        <v>0</v>
      </c>
      <c r="E81" s="6">
        <v>12</v>
      </c>
      <c r="F81" s="11">
        <v>12</v>
      </c>
      <c r="G81" s="6">
        <v>2</v>
      </c>
      <c r="H81" s="11">
        <v>12</v>
      </c>
      <c r="I81" s="6">
        <v>7</v>
      </c>
      <c r="J81" s="11">
        <v>12.5</v>
      </c>
      <c r="K81" s="7">
        <f>(7010+4335+515+245)*1.035</f>
        <v>12528.674999999999</v>
      </c>
      <c r="L81" s="1">
        <v>0</v>
      </c>
      <c r="M81" s="1">
        <v>56</v>
      </c>
      <c r="N81" s="1">
        <v>48</v>
      </c>
      <c r="O81" s="1">
        <v>0</v>
      </c>
      <c r="P81" s="1">
        <v>43</v>
      </c>
      <c r="Q81" s="1">
        <v>16</v>
      </c>
      <c r="R81" s="1">
        <v>13</v>
      </c>
      <c r="S81" s="2">
        <f t="shared" si="34"/>
        <v>176</v>
      </c>
      <c r="T81"/>
      <c r="U81" t="s">
        <v>21</v>
      </c>
      <c r="V81" s="4"/>
      <c r="W81" s="8" t="s">
        <v>43</v>
      </c>
      <c r="X81" s="11">
        <v>0</v>
      </c>
      <c r="Y81" s="6">
        <v>12</v>
      </c>
      <c r="Z81" s="11">
        <v>12</v>
      </c>
      <c r="AA81" s="6">
        <v>2</v>
      </c>
      <c r="AB81" s="11">
        <v>12</v>
      </c>
      <c r="AC81" s="6">
        <v>7</v>
      </c>
      <c r="AD81" s="11">
        <v>12.5</v>
      </c>
      <c r="AE81" s="7">
        <f>(7010+4335+515+245)*1.035</f>
        <v>12528.674999999999</v>
      </c>
      <c r="AF81" s="1">
        <v>0</v>
      </c>
      <c r="AG81" s="1">
        <v>56</v>
      </c>
      <c r="AH81" s="1">
        <v>48</v>
      </c>
      <c r="AI81" s="1">
        <v>0</v>
      </c>
      <c r="AJ81" s="1">
        <v>43</v>
      </c>
      <c r="AK81" s="1">
        <v>16</v>
      </c>
      <c r="AL81" s="1">
        <v>13</v>
      </c>
      <c r="AM81" s="2">
        <f t="shared" si="35"/>
        <v>176</v>
      </c>
      <c r="AO81"/>
      <c r="AP81"/>
    </row>
    <row r="82" spans="1:42" s="15" customFormat="1" x14ac:dyDescent="0.25">
      <c r="A82" t="s">
        <v>21</v>
      </c>
      <c r="B82" s="13"/>
      <c r="C82" s="8" t="s">
        <v>42</v>
      </c>
      <c r="D82" s="11">
        <v>0</v>
      </c>
      <c r="E82" s="6">
        <v>12</v>
      </c>
      <c r="F82" s="11">
        <v>12</v>
      </c>
      <c r="G82" s="6">
        <v>2</v>
      </c>
      <c r="H82" s="11">
        <v>12</v>
      </c>
      <c r="I82" s="6">
        <v>7</v>
      </c>
      <c r="J82" s="11">
        <v>12.5</v>
      </c>
      <c r="K82" s="7">
        <f>(7010+4335+515+245)*1.035</f>
        <v>12528.674999999999</v>
      </c>
      <c r="L82" s="1">
        <v>0</v>
      </c>
      <c r="M82" s="1">
        <v>56</v>
      </c>
      <c r="N82" s="1">
        <v>48</v>
      </c>
      <c r="O82" s="1">
        <v>0</v>
      </c>
      <c r="P82" s="1">
        <v>43</v>
      </c>
      <c r="Q82" s="1">
        <v>16</v>
      </c>
      <c r="R82" s="1">
        <v>13</v>
      </c>
      <c r="S82" s="2">
        <f t="shared" si="34"/>
        <v>176</v>
      </c>
      <c r="T82"/>
      <c r="U82" t="s">
        <v>21</v>
      </c>
      <c r="V82" s="4"/>
      <c r="W82" s="8" t="s">
        <v>42</v>
      </c>
      <c r="X82" s="11">
        <v>0</v>
      </c>
      <c r="Y82" s="6">
        <v>12</v>
      </c>
      <c r="Z82" s="11">
        <v>12</v>
      </c>
      <c r="AA82" s="6">
        <v>2</v>
      </c>
      <c r="AB82" s="11">
        <v>12</v>
      </c>
      <c r="AC82" s="6">
        <v>7</v>
      </c>
      <c r="AD82" s="11">
        <v>12.5</v>
      </c>
      <c r="AE82" s="7">
        <f>(7010+4335+515+245)*1.035</f>
        <v>12528.674999999999</v>
      </c>
      <c r="AF82" s="1">
        <v>0</v>
      </c>
      <c r="AG82" s="1">
        <v>56</v>
      </c>
      <c r="AH82" s="1">
        <v>48</v>
      </c>
      <c r="AI82" s="1">
        <v>0</v>
      </c>
      <c r="AJ82" s="1">
        <v>43</v>
      </c>
      <c r="AK82" s="1">
        <v>16</v>
      </c>
      <c r="AL82" s="1">
        <v>13</v>
      </c>
      <c r="AM82" s="2">
        <f t="shared" si="35"/>
        <v>176</v>
      </c>
      <c r="AO82"/>
      <c r="AP82"/>
    </row>
    <row r="83" spans="1:42" s="15" customFormat="1" x14ac:dyDescent="0.25">
      <c r="A83" t="s">
        <v>23</v>
      </c>
      <c r="B83" s="13"/>
      <c r="C83" s="8" t="s">
        <v>39</v>
      </c>
      <c r="D83" s="11">
        <v>0</v>
      </c>
      <c r="E83" s="6">
        <f>8+2/6</f>
        <v>8.3333333333333339</v>
      </c>
      <c r="F83" s="11">
        <v>2</v>
      </c>
      <c r="G83" s="6">
        <v>12</v>
      </c>
      <c r="H83" s="11">
        <v>9</v>
      </c>
      <c r="I83" s="6">
        <v>7</v>
      </c>
      <c r="J83" s="11">
        <v>11</v>
      </c>
      <c r="K83" s="7">
        <f>(145+245+4470+800)*1.032</f>
        <v>5841.12</v>
      </c>
      <c r="L83" s="1">
        <v>0</v>
      </c>
      <c r="M83" s="1">
        <v>26</v>
      </c>
      <c r="N83" s="1">
        <v>0</v>
      </c>
      <c r="O83" s="1">
        <v>33</v>
      </c>
      <c r="P83" s="1">
        <v>23</v>
      </c>
      <c r="Q83" s="1">
        <v>16</v>
      </c>
      <c r="R83" s="1">
        <v>10</v>
      </c>
      <c r="S83" s="2">
        <f t="shared" si="34"/>
        <v>108</v>
      </c>
      <c r="T83"/>
      <c r="U83" t="s">
        <v>23</v>
      </c>
      <c r="V83" s="4"/>
      <c r="W83" s="8" t="s">
        <v>39</v>
      </c>
      <c r="X83" s="11">
        <v>0</v>
      </c>
      <c r="Y83" s="6">
        <f>11+3/10</f>
        <v>11.3</v>
      </c>
      <c r="Z83" s="11">
        <v>2</v>
      </c>
      <c r="AA83" s="6">
        <v>12</v>
      </c>
      <c r="AB83" s="11">
        <v>9</v>
      </c>
      <c r="AC83" s="6">
        <v>7</v>
      </c>
      <c r="AD83" s="11">
        <v>11</v>
      </c>
      <c r="AE83" s="7">
        <f>(145+245+4470+2500)*1.032</f>
        <v>7595.52</v>
      </c>
      <c r="AF83" s="1">
        <v>0</v>
      </c>
      <c r="AG83" s="1">
        <v>49</v>
      </c>
      <c r="AH83" s="1">
        <v>0</v>
      </c>
      <c r="AI83" s="1">
        <v>33</v>
      </c>
      <c r="AJ83" s="1">
        <v>23</v>
      </c>
      <c r="AK83" s="1">
        <v>16</v>
      </c>
      <c r="AL83" s="1">
        <v>10</v>
      </c>
      <c r="AM83" s="2">
        <f t="shared" si="35"/>
        <v>131</v>
      </c>
      <c r="AO83"/>
      <c r="AP83"/>
    </row>
    <row r="84" spans="1:42" s="15" customFormat="1" x14ac:dyDescent="0.25">
      <c r="A84" t="s">
        <v>24</v>
      </c>
      <c r="B84" s="13"/>
      <c r="C84" s="8" t="s">
        <v>41</v>
      </c>
      <c r="D84" s="11">
        <v>0</v>
      </c>
      <c r="E84" s="6">
        <f>8+2/6</f>
        <v>8.3333333333333339</v>
      </c>
      <c r="F84" s="11">
        <v>2</v>
      </c>
      <c r="G84" s="6">
        <v>12</v>
      </c>
      <c r="H84" s="11">
        <v>9</v>
      </c>
      <c r="I84" s="6">
        <v>7</v>
      </c>
      <c r="J84" s="11">
        <v>11</v>
      </c>
      <c r="K84" s="7">
        <f>(145+245+4470+800)*1.032</f>
        <v>5841.12</v>
      </c>
      <c r="L84" s="1">
        <v>0</v>
      </c>
      <c r="M84" s="1">
        <v>26</v>
      </c>
      <c r="N84" s="1">
        <v>0</v>
      </c>
      <c r="O84" s="1">
        <v>33</v>
      </c>
      <c r="P84" s="1">
        <v>23</v>
      </c>
      <c r="Q84" s="1">
        <v>16</v>
      </c>
      <c r="R84" s="1">
        <v>10</v>
      </c>
      <c r="S84" s="2">
        <f>SUM(L84:R84)</f>
        <v>108</v>
      </c>
      <c r="T84"/>
      <c r="U84" t="s">
        <v>24</v>
      </c>
      <c r="V84" s="4"/>
      <c r="W84" s="8" t="s">
        <v>41</v>
      </c>
      <c r="X84" s="11">
        <v>0</v>
      </c>
      <c r="Y84" s="6">
        <f>11+3/10</f>
        <v>11.3</v>
      </c>
      <c r="Z84" s="11">
        <v>2</v>
      </c>
      <c r="AA84" s="6">
        <v>12</v>
      </c>
      <c r="AB84" s="11">
        <v>9</v>
      </c>
      <c r="AC84" s="6">
        <v>7</v>
      </c>
      <c r="AD84" s="11">
        <v>11</v>
      </c>
      <c r="AE84" s="7">
        <f>(145+245+4470+2500)*1.032</f>
        <v>7595.52</v>
      </c>
      <c r="AF84" s="1">
        <v>0</v>
      </c>
      <c r="AG84" s="1">
        <v>49</v>
      </c>
      <c r="AH84" s="1">
        <v>0</v>
      </c>
      <c r="AI84" s="1">
        <v>33</v>
      </c>
      <c r="AJ84" s="1">
        <v>23</v>
      </c>
      <c r="AK84" s="1">
        <v>16</v>
      </c>
      <c r="AL84" s="1">
        <v>10</v>
      </c>
      <c r="AM84" s="2">
        <f>SUM(AF84:AL84)</f>
        <v>131</v>
      </c>
      <c r="AO84"/>
      <c r="AP84"/>
    </row>
    <row r="85" spans="1:42" s="15" customFormat="1" x14ac:dyDescent="0.25">
      <c r="A85" t="s">
        <v>26</v>
      </c>
      <c r="B85" s="13"/>
      <c r="C85" s="8" t="s">
        <v>41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">
        <v>33</v>
      </c>
      <c r="P85" s="1">
        <v>23</v>
      </c>
      <c r="Q85" s="1">
        <v>16</v>
      </c>
      <c r="R85" s="1">
        <v>10</v>
      </c>
      <c r="S85" s="2">
        <f>SUM(L85:R85)</f>
        <v>108</v>
      </c>
      <c r="T85"/>
      <c r="U85" t="s">
        <v>26</v>
      </c>
      <c r="V85" s="4"/>
      <c r="W85" s="8" t="s">
        <v>41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">
        <v>33</v>
      </c>
      <c r="AJ85" s="1">
        <v>23</v>
      </c>
      <c r="AK85" s="1">
        <v>16</v>
      </c>
      <c r="AL85" s="1">
        <v>10</v>
      </c>
      <c r="AM85" s="2">
        <f>SUM(AF85:AL85)</f>
        <v>131</v>
      </c>
      <c r="AO85"/>
      <c r="AP85"/>
    </row>
    <row r="86" spans="1:42" s="15" customFormat="1" x14ac:dyDescent="0.25">
      <c r="A86" t="s">
        <v>27</v>
      </c>
      <c r="B86" s="13"/>
      <c r="C86" s="8" t="s">
        <v>41</v>
      </c>
      <c r="D86" s="11">
        <v>0</v>
      </c>
      <c r="E86" s="6">
        <v>2</v>
      </c>
      <c r="F86" s="11">
        <v>2</v>
      </c>
      <c r="G86" s="6">
        <v>10</v>
      </c>
      <c r="H86" s="11">
        <v>14</v>
      </c>
      <c r="I86" s="6">
        <v>12</v>
      </c>
      <c r="J86" s="11">
        <v>15</v>
      </c>
      <c r="K86" s="7">
        <f>(14290+3955+785)*1.043</f>
        <v>19848.289999999997</v>
      </c>
      <c r="L86" s="1">
        <v>0</v>
      </c>
      <c r="M86" s="1">
        <v>0</v>
      </c>
      <c r="N86" s="1">
        <v>0</v>
      </c>
      <c r="O86" s="1">
        <v>23</v>
      </c>
      <c r="P86" s="1">
        <v>62</v>
      </c>
      <c r="Q86" s="1">
        <v>49</v>
      </c>
      <c r="R86" s="1">
        <v>18</v>
      </c>
      <c r="S86" s="2">
        <f t="shared" ref="S86:S88" si="36">SUM(L86:R86)</f>
        <v>152</v>
      </c>
      <c r="T86"/>
      <c r="U86" t="s">
        <v>27</v>
      </c>
      <c r="V86" s="4"/>
      <c r="W86" s="8" t="s">
        <v>41</v>
      </c>
      <c r="X86" s="11">
        <v>0</v>
      </c>
      <c r="Y86" s="6">
        <v>2</v>
      </c>
      <c r="Z86" s="11">
        <v>2</v>
      </c>
      <c r="AA86" s="6">
        <v>10</v>
      </c>
      <c r="AB86" s="11">
        <v>14</v>
      </c>
      <c r="AC86" s="6">
        <v>12</v>
      </c>
      <c r="AD86" s="11">
        <v>15</v>
      </c>
      <c r="AE86" s="7">
        <f>(14290+3955+785)*1.043</f>
        <v>19848.289999999997</v>
      </c>
      <c r="AF86" s="1">
        <v>0</v>
      </c>
      <c r="AG86" s="1">
        <v>0</v>
      </c>
      <c r="AH86" s="1">
        <v>0</v>
      </c>
      <c r="AI86" s="1">
        <v>23</v>
      </c>
      <c r="AJ86" s="1">
        <v>62</v>
      </c>
      <c r="AK86" s="1">
        <v>49</v>
      </c>
      <c r="AL86" s="1">
        <v>18</v>
      </c>
      <c r="AM86" s="2">
        <f t="shared" ref="AM86:AM88" si="37">SUM(AF86:AL86)</f>
        <v>152</v>
      </c>
      <c r="AO86"/>
      <c r="AP86"/>
    </row>
    <row r="87" spans="1:42" s="15" customFormat="1" x14ac:dyDescent="0.25">
      <c r="A87" t="s">
        <v>28</v>
      </c>
      <c r="B87" s="13"/>
      <c r="C87" s="8" t="s">
        <v>39</v>
      </c>
      <c r="D87" s="11">
        <v>0</v>
      </c>
      <c r="E87" s="6">
        <v>2</v>
      </c>
      <c r="F87" s="11">
        <v>2</v>
      </c>
      <c r="G87" s="6">
        <v>10</v>
      </c>
      <c r="H87" s="11">
        <v>14</v>
      </c>
      <c r="I87" s="6">
        <v>12</v>
      </c>
      <c r="J87" s="11">
        <v>15</v>
      </c>
      <c r="K87" s="7">
        <f>(14290+3955+785)*1.043</f>
        <v>19848.289999999997</v>
      </c>
      <c r="L87" s="1">
        <v>0</v>
      </c>
      <c r="M87" s="1">
        <v>0</v>
      </c>
      <c r="N87" s="1">
        <v>0</v>
      </c>
      <c r="O87" s="1">
        <v>23</v>
      </c>
      <c r="P87" s="1">
        <v>62</v>
      </c>
      <c r="Q87" s="1">
        <v>49</v>
      </c>
      <c r="R87" s="1">
        <v>18</v>
      </c>
      <c r="S87" s="2">
        <f t="shared" si="36"/>
        <v>152</v>
      </c>
      <c r="T87"/>
      <c r="U87" t="s">
        <v>28</v>
      </c>
      <c r="V87" s="4"/>
      <c r="W87" s="8" t="s">
        <v>39</v>
      </c>
      <c r="X87" s="11">
        <v>0</v>
      </c>
      <c r="Y87" s="6">
        <v>2</v>
      </c>
      <c r="Z87" s="11">
        <v>2</v>
      </c>
      <c r="AA87" s="6">
        <v>10</v>
      </c>
      <c r="AB87" s="11">
        <v>14</v>
      </c>
      <c r="AC87" s="6">
        <v>12</v>
      </c>
      <c r="AD87" s="11">
        <v>15</v>
      </c>
      <c r="AE87" s="7">
        <f>(14290+3955+785)*1.043</f>
        <v>19848.289999999997</v>
      </c>
      <c r="AF87" s="1">
        <v>0</v>
      </c>
      <c r="AG87" s="1">
        <v>0</v>
      </c>
      <c r="AH87" s="1">
        <v>0</v>
      </c>
      <c r="AI87" s="1">
        <v>23</v>
      </c>
      <c r="AJ87" s="1">
        <v>62</v>
      </c>
      <c r="AK87" s="1">
        <v>49</v>
      </c>
      <c r="AL87" s="1">
        <v>18</v>
      </c>
      <c r="AM87" s="2">
        <f t="shared" si="37"/>
        <v>152</v>
      </c>
      <c r="AO87"/>
      <c r="AP87"/>
    </row>
    <row r="88" spans="1:42" s="15" customFormat="1" x14ac:dyDescent="0.25">
      <c r="A88" t="s">
        <v>38</v>
      </c>
      <c r="B88" s="13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">
        <v>23</v>
      </c>
      <c r="P88" s="1">
        <v>62</v>
      </c>
      <c r="Q88" s="1">
        <v>49</v>
      </c>
      <c r="R88" s="1">
        <v>18</v>
      </c>
      <c r="S88" s="2">
        <f t="shared" si="36"/>
        <v>152</v>
      </c>
      <c r="T88"/>
      <c r="U88" t="s">
        <v>38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">
        <v>23</v>
      </c>
      <c r="AJ88" s="1">
        <v>62</v>
      </c>
      <c r="AK88" s="1">
        <v>49</v>
      </c>
      <c r="AL88" s="1">
        <v>18</v>
      </c>
      <c r="AM88" s="2">
        <f t="shared" si="37"/>
        <v>152</v>
      </c>
      <c r="AO88"/>
      <c r="AP88"/>
    </row>
  </sheetData>
  <mergeCells count="13">
    <mergeCell ref="W6:X6"/>
    <mergeCell ref="Y6:AE6"/>
    <mergeCell ref="V1:AD1"/>
    <mergeCell ref="W4:X4"/>
    <mergeCell ref="Y4:AE4"/>
    <mergeCell ref="W5:X5"/>
    <mergeCell ref="Y5:AE5"/>
    <mergeCell ref="W9:AE9"/>
    <mergeCell ref="W10:AE10"/>
    <mergeCell ref="W7:X7"/>
    <mergeCell ref="Y7:AE7"/>
    <mergeCell ref="W8:X8"/>
    <mergeCell ref="Y8:AE8"/>
  </mergeCells>
  <phoneticPr fontId="6" type="noConversion"/>
  <conditionalFormatting sqref="D3:J16">
    <cfRule type="colorScale" priority="5">
      <colorScale>
        <cfvo type="min"/>
        <cfvo type="max"/>
        <color rgb="FFFFEF9C"/>
        <color rgb="FF63BE7B"/>
      </colorScale>
    </cfRule>
  </conditionalFormatting>
  <conditionalFormatting sqref="D19:J34">
    <cfRule type="colorScale" priority="38">
      <colorScale>
        <cfvo type="min"/>
        <cfvo type="max"/>
        <color rgb="FFFFEF9C"/>
        <color rgb="FF63BE7B"/>
      </colorScale>
    </cfRule>
  </conditionalFormatting>
  <conditionalFormatting sqref="D37:J52">
    <cfRule type="colorScale" priority="32">
      <colorScale>
        <cfvo type="min"/>
        <cfvo type="max"/>
        <color rgb="FFFFEF9C"/>
        <color rgb="FF63BE7B"/>
      </colorScale>
    </cfRule>
  </conditionalFormatting>
  <conditionalFormatting sqref="D55:J70">
    <cfRule type="colorScale" priority="26">
      <colorScale>
        <cfvo type="min"/>
        <cfvo type="max"/>
        <color rgb="FFFFEF9C"/>
        <color rgb="FF63BE7B"/>
      </colorScale>
    </cfRule>
  </conditionalFormatting>
  <conditionalFormatting sqref="D73:J88">
    <cfRule type="colorScale" priority="20">
      <colorScale>
        <cfvo type="min"/>
        <cfvo type="max"/>
        <color rgb="FFFFEF9C"/>
        <color rgb="FF63BE7B"/>
      </colorScale>
    </cfRule>
  </conditionalFormatting>
  <conditionalFormatting sqref="K3:K8 K10:K12 K14:K1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9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3">
    <cfRule type="colorScale" priority="7">
      <colorScale>
        <cfvo type="min"/>
        <cfvo type="max"/>
        <color rgb="FFFCFCFF"/>
        <color rgb="FFF8696B"/>
      </colorScale>
    </cfRule>
  </conditionalFormatting>
  <conditionalFormatting sqref="K16">
    <cfRule type="colorScale" priority="3">
      <colorScale>
        <cfvo type="min"/>
        <cfvo type="max"/>
        <color rgb="FFFCFCFF"/>
        <color rgb="FFF8696B"/>
      </colorScale>
    </cfRule>
  </conditionalFormatting>
  <conditionalFormatting sqref="K19:K3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{DE444BD4-807C-46BE-BDF1-9A8B1135367A}</x14:id>
        </ext>
      </extLst>
    </cfRule>
  </conditionalFormatting>
  <conditionalFormatting sqref="K37:K52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{9D558706-1859-4034-B232-1B2D94B2E5C7}</x14:id>
        </ext>
      </extLst>
    </cfRule>
  </conditionalFormatting>
  <conditionalFormatting sqref="K55:K70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{B4324ECC-CE87-477F-9BD9-B5155559A45F}</x14:id>
        </ext>
      </extLst>
    </cfRule>
  </conditionalFormatting>
  <conditionalFormatting sqref="K73:K8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{777C8C66-3760-408D-BD08-8554AA567874}</x14:id>
        </ext>
      </extLst>
    </cfRule>
  </conditionalFormatting>
  <conditionalFormatting sqref="L3:R16">
    <cfRule type="colorScale" priority="1">
      <colorScale>
        <cfvo type="min"/>
        <cfvo type="max"/>
        <color rgb="FFFCFCFF"/>
        <color rgb="FFF8696B"/>
      </colorScale>
    </cfRule>
  </conditionalFormatting>
  <conditionalFormatting sqref="L19:R34">
    <cfRule type="colorScale" priority="36">
      <colorScale>
        <cfvo type="min"/>
        <cfvo type="max"/>
        <color rgb="FFFCFCFF"/>
        <color rgb="FF63BE7B"/>
      </colorScale>
    </cfRule>
  </conditionalFormatting>
  <conditionalFormatting sqref="L37:R52">
    <cfRule type="colorScale" priority="30">
      <colorScale>
        <cfvo type="min"/>
        <cfvo type="max"/>
        <color rgb="FFFCFCFF"/>
        <color rgb="FF63BE7B"/>
      </colorScale>
    </cfRule>
  </conditionalFormatting>
  <conditionalFormatting sqref="L55:R70">
    <cfRule type="colorScale" priority="24">
      <colorScale>
        <cfvo type="min"/>
        <cfvo type="max"/>
        <color rgb="FFFCFCFF"/>
        <color rgb="FF63BE7B"/>
      </colorScale>
    </cfRule>
  </conditionalFormatting>
  <conditionalFormatting sqref="L73:R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X19:AD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X37:AD52">
    <cfRule type="colorScale" priority="29">
      <colorScale>
        <cfvo type="min"/>
        <cfvo type="max"/>
        <color rgb="FFFFEF9C"/>
        <color rgb="FF63BE7B"/>
      </colorScale>
    </cfRule>
  </conditionalFormatting>
  <conditionalFormatting sqref="X55:AD70">
    <cfRule type="colorScale" priority="23">
      <colorScale>
        <cfvo type="min"/>
        <cfvo type="max"/>
        <color rgb="FFFFEF9C"/>
        <color rgb="FF63BE7B"/>
      </colorScale>
    </cfRule>
  </conditionalFormatting>
  <conditionalFormatting sqref="X73:AD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AE19:AE3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{80570147-3C8B-47CB-ABC4-4B0F79C73944}</x14:id>
        </ext>
      </extLst>
    </cfRule>
  </conditionalFormatting>
  <conditionalFormatting sqref="AE37:AE52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{6D8B32AF-E752-4B19-B1DC-65E54AB2C853}</x14:id>
        </ext>
      </extLst>
    </cfRule>
  </conditionalFormatting>
  <conditionalFormatting sqref="AE55:AE70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{EF2FA55B-A3ED-476D-9CB0-63A55539292C}</x14:id>
        </ext>
      </extLst>
    </cfRule>
  </conditionalFormatting>
  <conditionalFormatting sqref="AE73:AE8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{6949C3DA-9071-4573-9E82-09D40603D26F}</x14:id>
        </ext>
      </extLst>
    </cfRule>
  </conditionalFormatting>
  <conditionalFormatting sqref="AF19:AL34">
    <cfRule type="colorScale" priority="33">
      <colorScale>
        <cfvo type="min"/>
        <cfvo type="max"/>
        <color rgb="FFFCFCFF"/>
        <color rgb="FF63BE7B"/>
      </colorScale>
    </cfRule>
  </conditionalFormatting>
  <conditionalFormatting sqref="AF37:AL52">
    <cfRule type="colorScale" priority="27">
      <colorScale>
        <cfvo type="min"/>
        <cfvo type="max"/>
        <color rgb="FFFCFCFF"/>
        <color rgb="FF63BE7B"/>
      </colorScale>
    </cfRule>
  </conditionalFormatting>
  <conditionalFormatting sqref="AF55:AL70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73:AL88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44BD4-807C-46BE-BDF1-9A8B11353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K19:K34</xm:sqref>
        </x14:conditionalFormatting>
        <x14:conditionalFormatting xmlns:xm="http://schemas.microsoft.com/office/excel/2006/main">
          <x14:cfRule type="dataBar" id="{9D558706-1859-4034-B232-1B2D94B2E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K37:K52</xm:sqref>
        </x14:conditionalFormatting>
        <x14:conditionalFormatting xmlns:xm="http://schemas.microsoft.com/office/excel/2006/main">
          <x14:cfRule type="dataBar" id="{B4324ECC-CE87-477F-9BD9-B5155559A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K55:K70</xm:sqref>
        </x14:conditionalFormatting>
        <x14:conditionalFormatting xmlns:xm="http://schemas.microsoft.com/office/excel/2006/main">
          <x14:cfRule type="dataBar" id="{777C8C66-3760-408D-BD08-8554AA567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K73:K88</xm:sqref>
        </x14:conditionalFormatting>
        <x14:conditionalFormatting xmlns:xm="http://schemas.microsoft.com/office/excel/2006/main">
          <x14:cfRule type="dataBar" id="{80570147-3C8B-47CB-ABC4-4B0F79C73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AE19:AE34</xm:sqref>
        </x14:conditionalFormatting>
        <x14:conditionalFormatting xmlns:xm="http://schemas.microsoft.com/office/excel/2006/main">
          <x14:cfRule type="dataBar" id="{6D8B32AF-E752-4B19-B1DC-65E54AB2C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AE37:AE52</xm:sqref>
        </x14:conditionalFormatting>
        <x14:conditionalFormatting xmlns:xm="http://schemas.microsoft.com/office/excel/2006/main">
          <x14:cfRule type="dataBar" id="{EF2FA55B-A3ED-476D-9CB0-63A555392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AE55:AE70</xm:sqref>
        </x14:conditionalFormatting>
        <x14:conditionalFormatting xmlns:xm="http://schemas.microsoft.com/office/excel/2006/main">
          <x14:cfRule type="dataBar" id="{6949C3DA-9071-4573-9E82-09D40603D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AE73:AE88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</vt:lpstr>
      <vt:lpstr>442</vt:lpstr>
      <vt:lpstr>442_Ideal</vt:lpstr>
      <vt:lpstr>CANTERANOS</vt:lpstr>
      <vt:lpstr>PLANTILLA_IDEAL</vt:lpstr>
      <vt:lpstr>Plantilla_ENTRENADA</vt:lpstr>
      <vt:lpstr>PLANTILLA_CORTA_Entrenada</vt:lpstr>
      <vt:lpstr>test2</vt:lpstr>
      <vt:lpstr>EquipoEntrenado</vt:lpstr>
      <vt:lpstr>otro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Isaac Porta</cp:lastModifiedBy>
  <cp:lastPrinted>2017-12-07T09:53:50Z</cp:lastPrinted>
  <dcterms:created xsi:type="dcterms:W3CDTF">2017-09-06T09:13:46Z</dcterms:created>
  <dcterms:modified xsi:type="dcterms:W3CDTF">2023-09-22T11:00:56Z</dcterms:modified>
</cp:coreProperties>
</file>