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3"/>
  </bookViews>
  <sheets>
    <sheet name="OBIWAN-LA_Crsuh" sheetId="448" r:id="rId1"/>
    <sheet name="OlsTown-OBIWAN" sheetId="449" r:id="rId2"/>
    <sheet name="Fhilty-OBIWAN" sheetId="450" r:id="rId3"/>
    <sheet name="Black-OBIWAN" sheetId="451" r:id="rId4"/>
    <sheet name="SIMULADOR_v3" sheetId="446" r:id="rId5"/>
    <sheet name="SIMULADOR&gt;22-12-17_v2" sheetId="436" r:id="rId6"/>
    <sheet name="SIMULADOR&gt;22-12-17" sheetId="435" r:id="rId7"/>
    <sheet name="SIMULADOR" sheetId="285" r:id="rId8"/>
    <sheet name="SIMULADOR_sinJC" sheetId="273" r:id="rId9"/>
  </sheets>
  <calcPr calcId="152511"/>
  <fileRecoveryPr autoRecover="0"/>
</workbook>
</file>

<file path=xl/calcChain.xml><?xml version="1.0" encoding="utf-8"?>
<calcChain xmlns="http://schemas.openxmlformats.org/spreadsheetml/2006/main">
  <c r="BF48" i="451" l="1"/>
  <c r="BF47" i="451"/>
  <c r="BF46" i="451"/>
  <c r="BF45" i="451"/>
  <c r="BE45" i="451"/>
  <c r="BF44" i="451"/>
  <c r="BE44" i="451"/>
  <c r="BD44" i="451"/>
  <c r="BE43" i="451"/>
  <c r="BD43" i="451"/>
  <c r="BC43" i="451"/>
  <c r="BF42" i="451"/>
  <c r="BE42" i="451"/>
  <c r="BF43" i="451" s="1"/>
  <c r="BD42" i="451"/>
  <c r="BC42" i="451"/>
  <c r="BF41" i="451"/>
  <c r="BE41" i="451"/>
  <c r="BD41" i="451"/>
  <c r="BC41" i="451"/>
  <c r="BF40" i="451"/>
  <c r="BE40" i="451"/>
  <c r="BD40" i="451"/>
  <c r="BC40" i="451"/>
  <c r="BC39" i="451"/>
  <c r="AS38" i="451"/>
  <c r="AR38" i="451"/>
  <c r="AQ38" i="451"/>
  <c r="AP38" i="451"/>
  <c r="AO38" i="451"/>
  <c r="AN38" i="451"/>
  <c r="AM38" i="451"/>
  <c r="AL38" i="451"/>
  <c r="AK38" i="451"/>
  <c r="AJ38" i="451"/>
  <c r="AI38" i="451"/>
  <c r="AH38" i="451"/>
  <c r="AG38" i="451"/>
  <c r="AF38" i="451"/>
  <c r="AE38" i="451"/>
  <c r="AD38" i="451"/>
  <c r="AC38" i="451"/>
  <c r="AB38" i="451"/>
  <c r="AA38" i="451"/>
  <c r="Z38" i="451"/>
  <c r="Y38" i="451"/>
  <c r="X38" i="451"/>
  <c r="W38" i="451"/>
  <c r="V38" i="451"/>
  <c r="U38" i="451"/>
  <c r="T38" i="451"/>
  <c r="S38" i="451"/>
  <c r="R38" i="451"/>
  <c r="Q38" i="451"/>
  <c r="P38" i="451"/>
  <c r="O38" i="451"/>
  <c r="N38" i="451"/>
  <c r="M38" i="451"/>
  <c r="L38" i="451"/>
  <c r="K38" i="451"/>
  <c r="J38" i="451"/>
  <c r="I38" i="451"/>
  <c r="H38" i="451"/>
  <c r="G38" i="451"/>
  <c r="BH37" i="451"/>
  <c r="BH43" i="451" s="1"/>
  <c r="BH48" i="451" s="1"/>
  <c r="BH53" i="451" s="1"/>
  <c r="BH56" i="451" s="1"/>
  <c r="BH58" i="451" s="1"/>
  <c r="BH59" i="451" s="1"/>
  <c r="BF34" i="451"/>
  <c r="BF33" i="451"/>
  <c r="C33" i="451"/>
  <c r="B33" i="451"/>
  <c r="C32" i="451"/>
  <c r="B32" i="451"/>
  <c r="BE31" i="451"/>
  <c r="BF32" i="451" s="1"/>
  <c r="BH30" i="451"/>
  <c r="BF30" i="451"/>
  <c r="BE30" i="451"/>
  <c r="BF31" i="451" s="1"/>
  <c r="BD30" i="451"/>
  <c r="E30" i="451"/>
  <c r="D30" i="451"/>
  <c r="BH29" i="451"/>
  <c r="BH36" i="451" s="1"/>
  <c r="BH42" i="451" s="1"/>
  <c r="BH47" i="451" s="1"/>
  <c r="BH52" i="451" s="1"/>
  <c r="BH55" i="451" s="1"/>
  <c r="BH57" i="451" s="1"/>
  <c r="BL13" i="451" s="1"/>
  <c r="BE29" i="451"/>
  <c r="BD29" i="451"/>
  <c r="BC29" i="451"/>
  <c r="C29" i="451"/>
  <c r="B29" i="451"/>
  <c r="BH28" i="451"/>
  <c r="BH35" i="451" s="1"/>
  <c r="BH41" i="451" s="1"/>
  <c r="BH46" i="451" s="1"/>
  <c r="BH51" i="451" s="1"/>
  <c r="BH54" i="451" s="1"/>
  <c r="BF28" i="451"/>
  <c r="BE28" i="451"/>
  <c r="BD28" i="451"/>
  <c r="BC28" i="451"/>
  <c r="BH27" i="451"/>
  <c r="BH34" i="451" s="1"/>
  <c r="BH40" i="451" s="1"/>
  <c r="BH45" i="451" s="1"/>
  <c r="BH50" i="451" s="1"/>
  <c r="BL11" i="451" s="1"/>
  <c r="BP38" i="451" s="1"/>
  <c r="BP46" i="451" s="1"/>
  <c r="BF27" i="451"/>
  <c r="BE27" i="451"/>
  <c r="BD27" i="451"/>
  <c r="BC27" i="451"/>
  <c r="C27" i="451"/>
  <c r="B27" i="451"/>
  <c r="BH26" i="451"/>
  <c r="BH33" i="451" s="1"/>
  <c r="BH39" i="451" s="1"/>
  <c r="BH44" i="451" s="1"/>
  <c r="BF26" i="451"/>
  <c r="BE26" i="451"/>
  <c r="BD26" i="451"/>
  <c r="BC26" i="451"/>
  <c r="E26" i="451"/>
  <c r="E27" i="451" s="1"/>
  <c r="D26" i="451"/>
  <c r="C26" i="451"/>
  <c r="B26" i="451"/>
  <c r="BH25" i="451"/>
  <c r="BH32" i="451" s="1"/>
  <c r="BH38" i="451" s="1"/>
  <c r="BC25" i="451"/>
  <c r="E25" i="451"/>
  <c r="D25" i="451"/>
  <c r="C25" i="451"/>
  <c r="B25" i="451"/>
  <c r="BH24" i="451"/>
  <c r="BH31" i="451" s="1"/>
  <c r="BH23" i="451"/>
  <c r="B22" i="451"/>
  <c r="C22" i="451" s="1"/>
  <c r="B20" i="451"/>
  <c r="B21" i="451" s="1"/>
  <c r="AO19" i="451"/>
  <c r="AL19" i="451"/>
  <c r="AK19" i="451"/>
  <c r="AH19" i="451"/>
  <c r="AG19" i="451"/>
  <c r="Z19" i="451"/>
  <c r="P19" i="451"/>
  <c r="AO18" i="451"/>
  <c r="AL18" i="451"/>
  <c r="AK18" i="451"/>
  <c r="AH18" i="451"/>
  <c r="AG18" i="451"/>
  <c r="P18" i="451"/>
  <c r="AO17" i="451"/>
  <c r="AL17" i="451"/>
  <c r="AK17" i="451"/>
  <c r="AH17" i="451"/>
  <c r="AG17" i="451"/>
  <c r="Z17" i="451"/>
  <c r="Z18" i="451" s="1"/>
  <c r="P17" i="451"/>
  <c r="C16" i="451"/>
  <c r="B16" i="451"/>
  <c r="AG15" i="451"/>
  <c r="AN15" i="451" s="1"/>
  <c r="Z15" i="451"/>
  <c r="P15" i="451"/>
  <c r="AL14" i="451"/>
  <c r="AG14" i="451" s="1"/>
  <c r="AN14" i="451" s="1"/>
  <c r="AH14" i="451"/>
  <c r="AK14" i="451" s="1"/>
  <c r="Z14" i="451"/>
  <c r="P14" i="451"/>
  <c r="AG13" i="451"/>
  <c r="AN13" i="451" s="1"/>
  <c r="Z13" i="451"/>
  <c r="P13" i="451"/>
  <c r="BL12" i="451"/>
  <c r="BP47" i="451" s="1"/>
  <c r="AO12" i="451"/>
  <c r="AL12" i="451"/>
  <c r="AK12" i="451"/>
  <c r="AH12" i="451"/>
  <c r="AG12" i="451"/>
  <c r="Z12" i="451"/>
  <c r="P12" i="451"/>
  <c r="AO11" i="451"/>
  <c r="AL11" i="451"/>
  <c r="AK11" i="451"/>
  <c r="AH11" i="451"/>
  <c r="AG11" i="451"/>
  <c r="AN11" i="451" s="1"/>
  <c r="Z11" i="451"/>
  <c r="P11" i="451"/>
  <c r="BL10" i="451"/>
  <c r="BP30" i="451" s="1"/>
  <c r="BP37" i="451" s="1"/>
  <c r="BP45" i="451" s="1"/>
  <c r="AO10" i="451"/>
  <c r="AL10" i="451"/>
  <c r="AK10" i="451"/>
  <c r="AH10" i="451"/>
  <c r="AG10" i="451"/>
  <c r="Z10" i="451"/>
  <c r="P10" i="451"/>
  <c r="BP9" i="451"/>
  <c r="BP12" i="451" s="1"/>
  <c r="BP16" i="451" s="1"/>
  <c r="BP20" i="451" s="1"/>
  <c r="BP26" i="451" s="1"/>
  <c r="BP33" i="451" s="1"/>
  <c r="BP41" i="451" s="1"/>
  <c r="BL9" i="451"/>
  <c r="BP23" i="451" s="1"/>
  <c r="BP29" i="451" s="1"/>
  <c r="BP36" i="451" s="1"/>
  <c r="BP44" i="451" s="1"/>
  <c r="AL9" i="451"/>
  <c r="AK9" i="451"/>
  <c r="AH9" i="451"/>
  <c r="AG9" i="451"/>
  <c r="Z9" i="451"/>
  <c r="P9" i="451"/>
  <c r="BP8" i="451"/>
  <c r="BP11" i="451" s="1"/>
  <c r="BP15" i="451" s="1"/>
  <c r="BP19" i="451" s="1"/>
  <c r="BP25" i="451" s="1"/>
  <c r="BP32" i="451" s="1"/>
  <c r="BP40" i="451" s="1"/>
  <c r="BL8" i="451"/>
  <c r="BP18" i="451" s="1"/>
  <c r="BP22" i="451" s="1"/>
  <c r="BP28" i="451" s="1"/>
  <c r="BP35" i="451" s="1"/>
  <c r="BP43" i="451" s="1"/>
  <c r="AO8" i="451"/>
  <c r="AL8" i="451"/>
  <c r="AK8" i="451"/>
  <c r="AH8" i="451"/>
  <c r="AG8" i="451"/>
  <c r="Z8" i="451"/>
  <c r="P8" i="451"/>
  <c r="BL7" i="451"/>
  <c r="BP13" i="451" s="1"/>
  <c r="BP17" i="451" s="1"/>
  <c r="BP21" i="451" s="1"/>
  <c r="BP27" i="451" s="1"/>
  <c r="BP34" i="451" s="1"/>
  <c r="BP42" i="451" s="1"/>
  <c r="AL7" i="451"/>
  <c r="AK7" i="451"/>
  <c r="AH7" i="451"/>
  <c r="AG7" i="451"/>
  <c r="Z7" i="451"/>
  <c r="P7" i="451"/>
  <c r="BP6" i="451"/>
  <c r="BL6" i="451"/>
  <c r="AO6" i="451"/>
  <c r="AL6" i="451"/>
  <c r="AK6" i="451"/>
  <c r="AH6" i="451"/>
  <c r="AG6" i="451"/>
  <c r="Z6" i="451"/>
  <c r="P6" i="451"/>
  <c r="BP5" i="451"/>
  <c r="BP7" i="451" s="1"/>
  <c r="BP10" i="451" s="1"/>
  <c r="BP14" i="451" s="1"/>
  <c r="BH49" i="451" s="1"/>
  <c r="BP24" i="451" s="1"/>
  <c r="BP31" i="451" s="1"/>
  <c r="BP39" i="451" s="1"/>
  <c r="BL14" i="451" s="1"/>
  <c r="AO5" i="451"/>
  <c r="AL5" i="451"/>
  <c r="AK5" i="451"/>
  <c r="AH5" i="451"/>
  <c r="AG5" i="451"/>
  <c r="Z5" i="451"/>
  <c r="P5" i="451"/>
  <c r="AM3" i="451"/>
  <c r="D3" i="451"/>
  <c r="K3" i="451" s="1"/>
  <c r="E23" i="451" l="1"/>
  <c r="AN6" i="451"/>
  <c r="AN19" i="451"/>
  <c r="AN5" i="451"/>
  <c r="AN8" i="451"/>
  <c r="AK13" i="451"/>
  <c r="AG16" i="451"/>
  <c r="AN16" i="451" s="1"/>
  <c r="AK15" i="451"/>
  <c r="AK16" i="451"/>
  <c r="K2" i="451"/>
  <c r="G1" i="451"/>
  <c r="K1" i="451"/>
  <c r="G3" i="451"/>
  <c r="G2" i="451"/>
  <c r="B23" i="451"/>
  <c r="AN9" i="451"/>
  <c r="AN17" i="451"/>
  <c r="D27" i="451"/>
  <c r="D23" i="451"/>
  <c r="B31" i="451"/>
  <c r="W25" i="451" s="1"/>
  <c r="AN7" i="451"/>
  <c r="AN10" i="451"/>
  <c r="AN12" i="451"/>
  <c r="AN18" i="451"/>
  <c r="C31" i="451"/>
  <c r="W39" i="451" s="1"/>
  <c r="BF29" i="451"/>
  <c r="B6" i="450"/>
  <c r="BF48" i="450"/>
  <c r="BF47" i="450"/>
  <c r="BF46" i="450"/>
  <c r="BE45" i="450"/>
  <c r="BE44" i="450"/>
  <c r="BF45" i="450" s="1"/>
  <c r="BD44" i="450"/>
  <c r="BE43" i="450"/>
  <c r="BD43" i="450"/>
  <c r="BC43" i="450"/>
  <c r="BH42" i="450"/>
  <c r="BH47" i="450" s="1"/>
  <c r="BH52" i="450" s="1"/>
  <c r="BH55" i="450" s="1"/>
  <c r="BH57" i="450" s="1"/>
  <c r="BL13" i="450" s="1"/>
  <c r="BF42" i="450"/>
  <c r="BE42" i="450"/>
  <c r="BF43" i="450" s="1"/>
  <c r="BD42" i="450"/>
  <c r="BC42" i="450"/>
  <c r="BF41" i="450"/>
  <c r="BE41" i="450"/>
  <c r="BD41" i="450"/>
  <c r="BC41" i="450"/>
  <c r="BF40" i="450"/>
  <c r="BE40" i="450"/>
  <c r="BD40" i="450"/>
  <c r="BC40" i="450"/>
  <c r="BC39" i="450"/>
  <c r="AS38" i="450"/>
  <c r="AR38" i="450"/>
  <c r="AQ38" i="450"/>
  <c r="AP38" i="450"/>
  <c r="AO38" i="450"/>
  <c r="AN38" i="450"/>
  <c r="AM38" i="450"/>
  <c r="AL38" i="450"/>
  <c r="AK38" i="450"/>
  <c r="AJ38" i="450"/>
  <c r="AI38" i="450"/>
  <c r="AH38" i="450"/>
  <c r="AG38" i="450"/>
  <c r="AF38" i="450"/>
  <c r="AE38" i="450"/>
  <c r="AD38" i="450"/>
  <c r="AC38" i="450"/>
  <c r="AB38" i="450"/>
  <c r="AA38" i="450"/>
  <c r="Z38" i="450"/>
  <c r="Y38" i="450"/>
  <c r="X38" i="450"/>
  <c r="W38" i="450"/>
  <c r="V38" i="450"/>
  <c r="U38" i="450"/>
  <c r="T38" i="450"/>
  <c r="S38" i="450"/>
  <c r="R38" i="450"/>
  <c r="Q38" i="450"/>
  <c r="P38" i="450"/>
  <c r="O38" i="450"/>
  <c r="N38" i="450"/>
  <c r="M38" i="450"/>
  <c r="L38" i="450"/>
  <c r="K38" i="450"/>
  <c r="J38" i="450"/>
  <c r="I38" i="450"/>
  <c r="H38" i="450"/>
  <c r="G38" i="450"/>
  <c r="BH36" i="450"/>
  <c r="BF34" i="450"/>
  <c r="BF33" i="450"/>
  <c r="C33" i="450"/>
  <c r="B33" i="450"/>
  <c r="C32" i="450"/>
  <c r="B32" i="450"/>
  <c r="BE31" i="450"/>
  <c r="BH30" i="450"/>
  <c r="BH37" i="450" s="1"/>
  <c r="BH43" i="450" s="1"/>
  <c r="BH48" i="450" s="1"/>
  <c r="BH53" i="450" s="1"/>
  <c r="BH56" i="450" s="1"/>
  <c r="BH58" i="450" s="1"/>
  <c r="BH59" i="450" s="1"/>
  <c r="BE30" i="450"/>
  <c r="BD30" i="450"/>
  <c r="E30" i="450"/>
  <c r="D30" i="450"/>
  <c r="BH29" i="450"/>
  <c r="BE29" i="450"/>
  <c r="BF30" i="450" s="1"/>
  <c r="BD29" i="450"/>
  <c r="BC29" i="450"/>
  <c r="C29" i="450"/>
  <c r="B29" i="450"/>
  <c r="BH28" i="450"/>
  <c r="BH35" i="450" s="1"/>
  <c r="BH41" i="450" s="1"/>
  <c r="BH46" i="450" s="1"/>
  <c r="BH51" i="450" s="1"/>
  <c r="BH54" i="450" s="1"/>
  <c r="BE28" i="450"/>
  <c r="BF29" i="450" s="1"/>
  <c r="BD28" i="450"/>
  <c r="BC28" i="450"/>
  <c r="BH27" i="450"/>
  <c r="BH34" i="450" s="1"/>
  <c r="BH40" i="450" s="1"/>
  <c r="BH45" i="450" s="1"/>
  <c r="BH50" i="450" s="1"/>
  <c r="BL11" i="450" s="1"/>
  <c r="BP38" i="450" s="1"/>
  <c r="BP46" i="450" s="1"/>
  <c r="BF27" i="450"/>
  <c r="BE27" i="450"/>
  <c r="BD27" i="450"/>
  <c r="BC27" i="450"/>
  <c r="C27" i="450"/>
  <c r="B27" i="450"/>
  <c r="BH26" i="450"/>
  <c r="BH33" i="450" s="1"/>
  <c r="BH39" i="450" s="1"/>
  <c r="BH44" i="450" s="1"/>
  <c r="BL10" i="450" s="1"/>
  <c r="BP30" i="450" s="1"/>
  <c r="BP37" i="450" s="1"/>
  <c r="BP45" i="450" s="1"/>
  <c r="BF26" i="450"/>
  <c r="BE26" i="450"/>
  <c r="BD26" i="450"/>
  <c r="BC26" i="450"/>
  <c r="E26" i="450"/>
  <c r="E27" i="450" s="1"/>
  <c r="E23" i="450" s="1"/>
  <c r="D26" i="450"/>
  <c r="D27" i="450" s="1"/>
  <c r="C26" i="450"/>
  <c r="B26" i="450"/>
  <c r="BH25" i="450"/>
  <c r="BH32" i="450" s="1"/>
  <c r="BH38" i="450" s="1"/>
  <c r="BC25" i="450"/>
  <c r="E25" i="450"/>
  <c r="D25" i="450"/>
  <c r="D23" i="450" s="1"/>
  <c r="C25" i="450"/>
  <c r="B25" i="450"/>
  <c r="BH24" i="450"/>
  <c r="BH31" i="450" s="1"/>
  <c r="BH23" i="450"/>
  <c r="B22" i="450"/>
  <c r="B20" i="450"/>
  <c r="B21" i="450" s="1"/>
  <c r="AO19" i="450"/>
  <c r="AL19" i="450"/>
  <c r="AK19" i="450"/>
  <c r="AH19" i="450"/>
  <c r="AG19" i="450"/>
  <c r="Z19" i="450"/>
  <c r="P19" i="450"/>
  <c r="BP18" i="450"/>
  <c r="BP22" i="450" s="1"/>
  <c r="BP28" i="450" s="1"/>
  <c r="BP35" i="450" s="1"/>
  <c r="BP43" i="450" s="1"/>
  <c r="AO18" i="450"/>
  <c r="AL18" i="450"/>
  <c r="AK18" i="450"/>
  <c r="AH18" i="450"/>
  <c r="AG18" i="450"/>
  <c r="P18" i="450"/>
  <c r="AO17" i="450"/>
  <c r="AL17" i="450"/>
  <c r="AK17" i="450"/>
  <c r="AH17" i="450"/>
  <c r="AG17" i="450"/>
  <c r="AN17" i="450" s="1"/>
  <c r="Z17" i="450"/>
  <c r="P17" i="450"/>
  <c r="C16" i="450"/>
  <c r="B16" i="450"/>
  <c r="Z15" i="450"/>
  <c r="P15" i="450"/>
  <c r="AL14" i="450"/>
  <c r="AH14" i="450"/>
  <c r="Z14" i="450"/>
  <c r="P14" i="450"/>
  <c r="Z13" i="450"/>
  <c r="P13" i="450"/>
  <c r="BL12" i="450"/>
  <c r="BP47" i="450" s="1"/>
  <c r="AO12" i="450"/>
  <c r="AL12" i="450"/>
  <c r="AK12" i="450"/>
  <c r="AH12" i="450"/>
  <c r="AG12" i="450"/>
  <c r="Z12" i="450"/>
  <c r="P12" i="450"/>
  <c r="BP11" i="450"/>
  <c r="BP15" i="450" s="1"/>
  <c r="BP19" i="450" s="1"/>
  <c r="BP25" i="450" s="1"/>
  <c r="BP32" i="450" s="1"/>
  <c r="BP40" i="450" s="1"/>
  <c r="AO11" i="450"/>
  <c r="AL11" i="450"/>
  <c r="AK11" i="450"/>
  <c r="AH11" i="450"/>
  <c r="AG11" i="450"/>
  <c r="Z11" i="450"/>
  <c r="P11" i="450"/>
  <c r="AO10" i="450"/>
  <c r="AL10" i="450"/>
  <c r="AK10" i="450"/>
  <c r="AH10" i="450"/>
  <c r="AG10" i="450"/>
  <c r="Z10" i="450"/>
  <c r="P10" i="450"/>
  <c r="BL9" i="450"/>
  <c r="BP23" i="450" s="1"/>
  <c r="BP29" i="450" s="1"/>
  <c r="BP36" i="450" s="1"/>
  <c r="BP44" i="450" s="1"/>
  <c r="AL9" i="450"/>
  <c r="AK9" i="450"/>
  <c r="AH9" i="450"/>
  <c r="AG9" i="450"/>
  <c r="Z9" i="450"/>
  <c r="P9" i="450"/>
  <c r="BP8" i="450"/>
  <c r="BL8" i="450"/>
  <c r="AO8" i="450"/>
  <c r="AL8" i="450"/>
  <c r="AK8" i="450"/>
  <c r="AH8" i="450"/>
  <c r="AG8" i="450"/>
  <c r="Z8" i="450"/>
  <c r="P8" i="450"/>
  <c r="BL7" i="450"/>
  <c r="BP13" i="450" s="1"/>
  <c r="BP17" i="450" s="1"/>
  <c r="BP21" i="450" s="1"/>
  <c r="BP27" i="450" s="1"/>
  <c r="BP34" i="450" s="1"/>
  <c r="BP42" i="450" s="1"/>
  <c r="AL7" i="450"/>
  <c r="AK7" i="450"/>
  <c r="AH7" i="450"/>
  <c r="AG7" i="450"/>
  <c r="AN7" i="450" s="1"/>
  <c r="Z7" i="450"/>
  <c r="P7" i="450"/>
  <c r="BP6" i="450"/>
  <c r="BL6" i="450"/>
  <c r="BP9" i="450" s="1"/>
  <c r="BP12" i="450" s="1"/>
  <c r="BP16" i="450" s="1"/>
  <c r="BP20" i="450" s="1"/>
  <c r="BP26" i="450" s="1"/>
  <c r="BP33" i="450" s="1"/>
  <c r="BP41" i="450" s="1"/>
  <c r="AO6" i="450"/>
  <c r="AL6" i="450"/>
  <c r="AK6" i="450"/>
  <c r="AH6" i="450"/>
  <c r="AG6" i="450"/>
  <c r="Z6" i="450"/>
  <c r="P6" i="450"/>
  <c r="BP5" i="450"/>
  <c r="BP7" i="450" s="1"/>
  <c r="BP10" i="450" s="1"/>
  <c r="BP14" i="450" s="1"/>
  <c r="BH49" i="450" s="1"/>
  <c r="BP24" i="450" s="1"/>
  <c r="BP31" i="450" s="1"/>
  <c r="BP39" i="450" s="1"/>
  <c r="BL14" i="450" s="1"/>
  <c r="AO5" i="450"/>
  <c r="AL5" i="450"/>
  <c r="AK5" i="450"/>
  <c r="AH5" i="450"/>
  <c r="AG5" i="450"/>
  <c r="Z5" i="450"/>
  <c r="P5" i="450"/>
  <c r="AM3" i="450"/>
  <c r="D3" i="450"/>
  <c r="K1" i="450"/>
  <c r="T39" i="451" l="1"/>
  <c r="T46" i="451"/>
  <c r="T41" i="451"/>
  <c r="T48" i="451"/>
  <c r="T49" i="451"/>
  <c r="T42" i="451"/>
  <c r="T43" i="451"/>
  <c r="AN3" i="451"/>
  <c r="AI12" i="451" s="1"/>
  <c r="B34" i="451"/>
  <c r="T40" i="451"/>
  <c r="B24" i="451"/>
  <c r="T47" i="451"/>
  <c r="T44" i="451"/>
  <c r="T45" i="451"/>
  <c r="C23" i="451"/>
  <c r="C31" i="450"/>
  <c r="W39" i="450" s="1"/>
  <c r="AN10" i="450"/>
  <c r="AN18" i="450"/>
  <c r="AN5" i="450"/>
  <c r="AN8" i="450"/>
  <c r="AN19" i="450"/>
  <c r="K2" i="450"/>
  <c r="K3" i="450"/>
  <c r="G2" i="450"/>
  <c r="AN11" i="450"/>
  <c r="C22" i="450"/>
  <c r="B23" i="450" s="1"/>
  <c r="AK16" i="450"/>
  <c r="AG14" i="450"/>
  <c r="AG13" i="450"/>
  <c r="G3" i="450"/>
  <c r="AN9" i="450"/>
  <c r="AG15" i="450"/>
  <c r="Z18" i="450"/>
  <c r="G1" i="450"/>
  <c r="AN6" i="450"/>
  <c r="AN12" i="450"/>
  <c r="BF32" i="450"/>
  <c r="BF31" i="450"/>
  <c r="B31" i="450"/>
  <c r="W25" i="450" s="1"/>
  <c r="BF28" i="450"/>
  <c r="BF44" i="450"/>
  <c r="Z10" i="449"/>
  <c r="AI9" i="451" l="1"/>
  <c r="AI18" i="451"/>
  <c r="AI17" i="451"/>
  <c r="AI10" i="451"/>
  <c r="Y10" i="451" s="1"/>
  <c r="AA10" i="451" s="1"/>
  <c r="AB10" i="451" s="1"/>
  <c r="T37" i="451"/>
  <c r="Y12" i="451"/>
  <c r="AA12" i="451" s="1"/>
  <c r="AB12" i="451" s="1"/>
  <c r="O12" i="451"/>
  <c r="Q12" i="451" s="1"/>
  <c r="R12" i="451" s="1"/>
  <c r="Y9" i="451"/>
  <c r="AA9" i="451" s="1"/>
  <c r="AB9" i="451" s="1"/>
  <c r="O9" i="451"/>
  <c r="Q9" i="451" s="1"/>
  <c r="R9" i="451" s="1"/>
  <c r="O18" i="451"/>
  <c r="Q18" i="451" s="1"/>
  <c r="R18" i="451" s="1"/>
  <c r="Y18" i="451"/>
  <c r="AA18" i="451" s="1"/>
  <c r="AB18" i="451" s="1"/>
  <c r="N29" i="451"/>
  <c r="P29" i="451" s="1"/>
  <c r="N27" i="451"/>
  <c r="P27" i="451" s="1"/>
  <c r="N30" i="451"/>
  <c r="P30" i="451" s="1"/>
  <c r="R35" i="451" s="1"/>
  <c r="N26" i="451"/>
  <c r="N25" i="451"/>
  <c r="N28" i="451"/>
  <c r="P28" i="451" s="1"/>
  <c r="C34" i="451"/>
  <c r="T28" i="451"/>
  <c r="T25" i="451"/>
  <c r="T27" i="451"/>
  <c r="T32" i="451"/>
  <c r="T26" i="451"/>
  <c r="C24" i="451"/>
  <c r="T29" i="451"/>
  <c r="T34" i="451"/>
  <c r="T30" i="451"/>
  <c r="T35" i="451"/>
  <c r="T33" i="451"/>
  <c r="T31" i="451"/>
  <c r="O17" i="451"/>
  <c r="Q17" i="451" s="1"/>
  <c r="R17" i="451" s="1"/>
  <c r="Y17" i="451"/>
  <c r="AA17" i="451" s="1"/>
  <c r="AB17" i="451" s="1"/>
  <c r="AI13" i="451"/>
  <c r="AI15" i="451"/>
  <c r="AI16" i="451"/>
  <c r="AI6" i="451"/>
  <c r="AI8" i="451"/>
  <c r="AI11" i="451"/>
  <c r="AI14" i="451"/>
  <c r="AI5" i="451"/>
  <c r="AI19" i="451"/>
  <c r="AI7" i="451"/>
  <c r="AK14" i="450"/>
  <c r="T48" i="450"/>
  <c r="B34" i="450"/>
  <c r="T40" i="450"/>
  <c r="T44" i="450"/>
  <c r="T47" i="450"/>
  <c r="B24" i="450"/>
  <c r="T45" i="450"/>
  <c r="T46" i="450"/>
  <c r="T49" i="450"/>
  <c r="T39" i="450"/>
  <c r="C23" i="450"/>
  <c r="T41" i="450"/>
  <c r="T43" i="450"/>
  <c r="T42" i="450"/>
  <c r="AN13" i="450"/>
  <c r="AN15" i="450"/>
  <c r="AG16" i="450"/>
  <c r="AK15" i="450"/>
  <c r="AK13" i="450"/>
  <c r="AN14" i="450"/>
  <c r="BF48" i="449"/>
  <c r="BF47" i="449"/>
  <c r="BF46" i="449"/>
  <c r="BE45" i="449"/>
  <c r="BE44" i="449"/>
  <c r="BF45" i="449" s="1"/>
  <c r="BD44" i="449"/>
  <c r="BE43" i="449"/>
  <c r="BD43" i="449"/>
  <c r="BC43" i="449"/>
  <c r="BF42" i="449"/>
  <c r="BE42" i="449"/>
  <c r="BF43" i="449" s="1"/>
  <c r="BD42" i="449"/>
  <c r="BC42" i="449"/>
  <c r="BF41" i="449"/>
  <c r="BE41" i="449"/>
  <c r="BD41" i="449"/>
  <c r="BC41" i="449"/>
  <c r="BF40" i="449"/>
  <c r="BE40" i="449"/>
  <c r="BD40" i="449"/>
  <c r="BC40" i="449"/>
  <c r="BC39" i="449"/>
  <c r="AS38" i="449"/>
  <c r="AR38" i="449"/>
  <c r="AQ38" i="449"/>
  <c r="AP38" i="449"/>
  <c r="AO38" i="449"/>
  <c r="AN38" i="449"/>
  <c r="AM38" i="449"/>
  <c r="AL38" i="449"/>
  <c r="AK38" i="449"/>
  <c r="AJ38" i="449"/>
  <c r="AI38" i="449"/>
  <c r="AH38" i="449"/>
  <c r="AG38" i="449"/>
  <c r="AF38" i="449"/>
  <c r="AE38" i="449"/>
  <c r="AD38" i="449"/>
  <c r="AC38" i="449"/>
  <c r="AB38" i="449"/>
  <c r="AA38" i="449"/>
  <c r="Z38" i="449"/>
  <c r="Y38" i="449"/>
  <c r="X38" i="449"/>
  <c r="W38" i="449"/>
  <c r="V38" i="449"/>
  <c r="U38" i="449"/>
  <c r="T38" i="449"/>
  <c r="S38" i="449"/>
  <c r="R38" i="449"/>
  <c r="Q38" i="449"/>
  <c r="P38" i="449"/>
  <c r="O38" i="449"/>
  <c r="N38" i="449"/>
  <c r="M38" i="449"/>
  <c r="L38" i="449"/>
  <c r="K38" i="449"/>
  <c r="J38" i="449"/>
  <c r="I38" i="449"/>
  <c r="H38" i="449"/>
  <c r="G38" i="449"/>
  <c r="BH36" i="449"/>
  <c r="BH42" i="449" s="1"/>
  <c r="BH47" i="449" s="1"/>
  <c r="BH52" i="449" s="1"/>
  <c r="BH55" i="449" s="1"/>
  <c r="BH57" i="449" s="1"/>
  <c r="BL13" i="449" s="1"/>
  <c r="BF34" i="449"/>
  <c r="BH33" i="449"/>
  <c r="BH39" i="449" s="1"/>
  <c r="BH44" i="449" s="1"/>
  <c r="BL10" i="449" s="1"/>
  <c r="BP30" i="449" s="1"/>
  <c r="BP37" i="449" s="1"/>
  <c r="BP45" i="449" s="1"/>
  <c r="BF33" i="449"/>
  <c r="C33" i="449"/>
  <c r="B33" i="449"/>
  <c r="C32" i="449"/>
  <c r="B32" i="449"/>
  <c r="BE31" i="449"/>
  <c r="BH30" i="449"/>
  <c r="BH37" i="449" s="1"/>
  <c r="BH43" i="449" s="1"/>
  <c r="BH48" i="449" s="1"/>
  <c r="BH53" i="449" s="1"/>
  <c r="BH56" i="449" s="1"/>
  <c r="BH58" i="449" s="1"/>
  <c r="BH59" i="449" s="1"/>
  <c r="BE30" i="449"/>
  <c r="BD30" i="449"/>
  <c r="E30" i="449"/>
  <c r="D30" i="449"/>
  <c r="BH29" i="449"/>
  <c r="BE29" i="449"/>
  <c r="BD29" i="449"/>
  <c r="BC29" i="449"/>
  <c r="C29" i="449"/>
  <c r="B29" i="449"/>
  <c r="BH28" i="449"/>
  <c r="BH35" i="449" s="1"/>
  <c r="BH41" i="449" s="1"/>
  <c r="BH46" i="449" s="1"/>
  <c r="BH51" i="449" s="1"/>
  <c r="BH54" i="449" s="1"/>
  <c r="BL12" i="449" s="1"/>
  <c r="BP47" i="449" s="1"/>
  <c r="BE28" i="449"/>
  <c r="BD28" i="449"/>
  <c r="BC28" i="449"/>
  <c r="BH27" i="449"/>
  <c r="BH34" i="449" s="1"/>
  <c r="BH40" i="449" s="1"/>
  <c r="BH45" i="449" s="1"/>
  <c r="BH50" i="449" s="1"/>
  <c r="BF27" i="449"/>
  <c r="BE27" i="449"/>
  <c r="BF28" i="449" s="1"/>
  <c r="BD27" i="449"/>
  <c r="BC27" i="449"/>
  <c r="E27" i="449"/>
  <c r="D27" i="449"/>
  <c r="C27" i="449"/>
  <c r="B27" i="449"/>
  <c r="BH26" i="449"/>
  <c r="BF26" i="449"/>
  <c r="BE26" i="449"/>
  <c r="BD26" i="449"/>
  <c r="BC26" i="449"/>
  <c r="E26" i="449"/>
  <c r="D26" i="449"/>
  <c r="C26" i="449"/>
  <c r="B26" i="449"/>
  <c r="BH25" i="449"/>
  <c r="BH32" i="449" s="1"/>
  <c r="BH38" i="449" s="1"/>
  <c r="BC25" i="449"/>
  <c r="E25" i="449"/>
  <c r="D25" i="449"/>
  <c r="C25" i="449"/>
  <c r="B25" i="449"/>
  <c r="BH24" i="449"/>
  <c r="BH31" i="449" s="1"/>
  <c r="BH23" i="449"/>
  <c r="E23" i="449"/>
  <c r="B22" i="449"/>
  <c r="AK16" i="449" s="1"/>
  <c r="B20" i="449"/>
  <c r="B21" i="449" s="1"/>
  <c r="BP19" i="449"/>
  <c r="BP25" i="449" s="1"/>
  <c r="BP32" i="449" s="1"/>
  <c r="BP40" i="449" s="1"/>
  <c r="AO19" i="449"/>
  <c r="AL19" i="449"/>
  <c r="AK19" i="449"/>
  <c r="AH19" i="449"/>
  <c r="AG19" i="449"/>
  <c r="Z19" i="449"/>
  <c r="P19" i="449"/>
  <c r="AO18" i="449"/>
  <c r="AL18" i="449"/>
  <c r="AK18" i="449"/>
  <c r="AH18" i="449"/>
  <c r="AG18" i="449"/>
  <c r="AO17" i="449"/>
  <c r="AL17" i="449"/>
  <c r="AK17" i="449"/>
  <c r="AH17" i="449"/>
  <c r="AG17" i="449"/>
  <c r="AN17" i="449" s="1"/>
  <c r="Z17" i="449"/>
  <c r="Z18" i="449" s="1"/>
  <c r="P17" i="449"/>
  <c r="C16" i="449"/>
  <c r="B16" i="449"/>
  <c r="AG15" i="449"/>
  <c r="AN15" i="449" s="1"/>
  <c r="Z15" i="449"/>
  <c r="P15" i="449"/>
  <c r="AL14" i="449"/>
  <c r="AG14" i="449" s="1"/>
  <c r="AH14" i="449"/>
  <c r="AK14" i="449" s="1"/>
  <c r="Z14" i="449"/>
  <c r="P14" i="449"/>
  <c r="BP13" i="449"/>
  <c r="BP17" i="449" s="1"/>
  <c r="BP21" i="449" s="1"/>
  <c r="BP27" i="449" s="1"/>
  <c r="BP34" i="449" s="1"/>
  <c r="BP42" i="449" s="1"/>
  <c r="Z13" i="449"/>
  <c r="P13" i="449"/>
  <c r="AO12" i="449"/>
  <c r="AL12" i="449"/>
  <c r="AK12" i="449"/>
  <c r="AH12" i="449"/>
  <c r="AG12" i="449"/>
  <c r="AN12" i="449" s="1"/>
  <c r="Z12" i="449"/>
  <c r="P12" i="449"/>
  <c r="BL11" i="449"/>
  <c r="BP38" i="449" s="1"/>
  <c r="BP46" i="449" s="1"/>
  <c r="AO11" i="449"/>
  <c r="AL11" i="449"/>
  <c r="AK11" i="449"/>
  <c r="AH11" i="449"/>
  <c r="AG11" i="449"/>
  <c r="Z11" i="449"/>
  <c r="P11" i="449"/>
  <c r="AO10" i="449"/>
  <c r="AL10" i="449"/>
  <c r="AK10" i="449"/>
  <c r="AH10" i="449"/>
  <c r="AG10" i="449"/>
  <c r="P10" i="449"/>
  <c r="BL9" i="449"/>
  <c r="BP23" i="449" s="1"/>
  <c r="BP29" i="449" s="1"/>
  <c r="BP36" i="449" s="1"/>
  <c r="BP44" i="449" s="1"/>
  <c r="AL9" i="449"/>
  <c r="AK9" i="449"/>
  <c r="AH9" i="449"/>
  <c r="AG9" i="449"/>
  <c r="Z9" i="449"/>
  <c r="P9" i="449"/>
  <c r="BL8" i="449"/>
  <c r="BP18" i="449" s="1"/>
  <c r="BP22" i="449" s="1"/>
  <c r="BP28" i="449" s="1"/>
  <c r="BP35" i="449" s="1"/>
  <c r="BP43" i="449" s="1"/>
  <c r="AO8" i="449"/>
  <c r="AL8" i="449"/>
  <c r="AK8" i="449"/>
  <c r="AH8" i="449"/>
  <c r="AG8" i="449"/>
  <c r="Z8" i="449"/>
  <c r="P8" i="449"/>
  <c r="BP7" i="449"/>
  <c r="BP10" i="449" s="1"/>
  <c r="BP14" i="449" s="1"/>
  <c r="BH49" i="449" s="1"/>
  <c r="BP24" i="449" s="1"/>
  <c r="BP31" i="449" s="1"/>
  <c r="BP39" i="449" s="1"/>
  <c r="BL14" i="449" s="1"/>
  <c r="BL7" i="449"/>
  <c r="AL7" i="449"/>
  <c r="AK7" i="449"/>
  <c r="AH7" i="449"/>
  <c r="AG7" i="449"/>
  <c r="Z7" i="449"/>
  <c r="P7" i="449"/>
  <c r="BP6" i="449"/>
  <c r="BP8" i="449" s="1"/>
  <c r="BP11" i="449" s="1"/>
  <c r="BP15" i="449" s="1"/>
  <c r="BL6" i="449"/>
  <c r="BP9" i="449" s="1"/>
  <c r="BP12" i="449" s="1"/>
  <c r="BP16" i="449" s="1"/>
  <c r="BP20" i="449" s="1"/>
  <c r="BP26" i="449" s="1"/>
  <c r="BP33" i="449" s="1"/>
  <c r="BP41" i="449" s="1"/>
  <c r="AO6" i="449"/>
  <c r="AL6" i="449"/>
  <c r="AK6" i="449"/>
  <c r="AH6" i="449"/>
  <c r="AG6" i="449"/>
  <c r="Z6" i="449"/>
  <c r="P6" i="449"/>
  <c r="BP5" i="449"/>
  <c r="AO5" i="449"/>
  <c r="AL5" i="449"/>
  <c r="AK5" i="449"/>
  <c r="AH5" i="449"/>
  <c r="AG5" i="449"/>
  <c r="Z5" i="449"/>
  <c r="P5" i="449"/>
  <c r="AM3" i="449"/>
  <c r="D3" i="449"/>
  <c r="K2" i="449"/>
  <c r="G1" i="449"/>
  <c r="O10" i="451" l="1"/>
  <c r="Q10" i="451" s="1"/>
  <c r="R10" i="451" s="1"/>
  <c r="O14" i="451"/>
  <c r="Q14" i="451" s="1"/>
  <c r="R14" i="451" s="1"/>
  <c r="Y14" i="451"/>
  <c r="AA14" i="451" s="1"/>
  <c r="AB14" i="451" s="1"/>
  <c r="Y16" i="451"/>
  <c r="AA16" i="451" s="1"/>
  <c r="AB16" i="451" s="1"/>
  <c r="O16" i="451"/>
  <c r="Q16" i="451" s="1"/>
  <c r="R16" i="451" s="1"/>
  <c r="AC17" i="451"/>
  <c r="R33" i="451"/>
  <c r="R32" i="451"/>
  <c r="AC12" i="451"/>
  <c r="O7" i="451"/>
  <c r="Q7" i="451" s="1"/>
  <c r="R7" i="451" s="1"/>
  <c r="Y7" i="451"/>
  <c r="AA7" i="451" s="1"/>
  <c r="AB7" i="451" s="1"/>
  <c r="Y11" i="451"/>
  <c r="AA11" i="451" s="1"/>
  <c r="AB11" i="451" s="1"/>
  <c r="O11" i="451"/>
  <c r="Q11" i="451" s="1"/>
  <c r="R11" i="451" s="1"/>
  <c r="O15" i="451"/>
  <c r="Q15" i="451" s="1"/>
  <c r="R15" i="451" s="1"/>
  <c r="Y15" i="451"/>
  <c r="AA15" i="451" s="1"/>
  <c r="AB15" i="451" s="1"/>
  <c r="S17" i="451"/>
  <c r="N43" i="451"/>
  <c r="P43" i="451" s="1"/>
  <c r="N41" i="451"/>
  <c r="P41" i="451" s="1"/>
  <c r="N44" i="451"/>
  <c r="P44" i="451" s="1"/>
  <c r="N40" i="451"/>
  <c r="P40" i="451" s="1"/>
  <c r="N39" i="451"/>
  <c r="N42" i="451"/>
  <c r="P42" i="451" s="1"/>
  <c r="T23" i="451"/>
  <c r="N23" i="451"/>
  <c r="P25" i="451"/>
  <c r="R34" i="451"/>
  <c r="S9" i="451"/>
  <c r="O19" i="451"/>
  <c r="Q19" i="451" s="1"/>
  <c r="R19" i="451" s="1"/>
  <c r="Y19" i="451"/>
  <c r="AA19" i="451" s="1"/>
  <c r="AB19" i="451" s="1"/>
  <c r="O8" i="451"/>
  <c r="Q8" i="451" s="1"/>
  <c r="R8" i="451" s="1"/>
  <c r="Y8" i="451"/>
  <c r="AA8" i="451" s="1"/>
  <c r="AB8" i="451" s="1"/>
  <c r="Y13" i="451"/>
  <c r="AA13" i="451" s="1"/>
  <c r="AB13" i="451" s="1"/>
  <c r="O13" i="451"/>
  <c r="Q13" i="451" s="1"/>
  <c r="R13" i="451" s="1"/>
  <c r="P26" i="451"/>
  <c r="R31" i="451" s="1"/>
  <c r="AC18" i="451"/>
  <c r="AC9" i="451"/>
  <c r="AC10" i="451"/>
  <c r="AI3" i="451"/>
  <c r="O5" i="451"/>
  <c r="Q5" i="451" s="1"/>
  <c r="R5" i="451" s="1"/>
  <c r="Y5" i="451"/>
  <c r="AA5" i="451" s="1"/>
  <c r="AB5" i="451" s="1"/>
  <c r="O6" i="451"/>
  <c r="Q6" i="451" s="1"/>
  <c r="R6" i="451" s="1"/>
  <c r="Y6" i="451"/>
  <c r="AA6" i="451" s="1"/>
  <c r="AB6" i="451" s="1"/>
  <c r="S18" i="451"/>
  <c r="S12" i="451"/>
  <c r="S10" i="451"/>
  <c r="AN16" i="450"/>
  <c r="T37" i="450"/>
  <c r="N30" i="450"/>
  <c r="P30" i="450" s="1"/>
  <c r="R35" i="450" s="1"/>
  <c r="N29" i="450"/>
  <c r="P29" i="450" s="1"/>
  <c r="N26" i="450"/>
  <c r="N28" i="450"/>
  <c r="P28" i="450" s="1"/>
  <c r="N25" i="450"/>
  <c r="N27" i="450"/>
  <c r="P27" i="450" s="1"/>
  <c r="T32" i="450"/>
  <c r="C34" i="450"/>
  <c r="T27" i="450"/>
  <c r="T30" i="450"/>
  <c r="T31" i="450"/>
  <c r="T29" i="450"/>
  <c r="T26" i="450"/>
  <c r="C24" i="450"/>
  <c r="T25" i="450"/>
  <c r="T28" i="450"/>
  <c r="T34" i="450"/>
  <c r="T33" i="450"/>
  <c r="T35" i="450"/>
  <c r="AN18" i="449"/>
  <c r="B31" i="449"/>
  <c r="W25" i="449" s="1"/>
  <c r="AG13" i="449"/>
  <c r="AN13" i="449" s="1"/>
  <c r="C22" i="449"/>
  <c r="AN10" i="449"/>
  <c r="AN7" i="449"/>
  <c r="AN9" i="449"/>
  <c r="AN14" i="449"/>
  <c r="K3" i="449"/>
  <c r="G2" i="449"/>
  <c r="G3" i="449"/>
  <c r="K1" i="449"/>
  <c r="BF30" i="449"/>
  <c r="BF29" i="449"/>
  <c r="BF32" i="449"/>
  <c r="BF31" i="449"/>
  <c r="AN8" i="449"/>
  <c r="AN5" i="449"/>
  <c r="AN6" i="449"/>
  <c r="D23" i="449"/>
  <c r="AN11" i="449"/>
  <c r="P18" i="449"/>
  <c r="AN19" i="449"/>
  <c r="B23" i="449"/>
  <c r="C31" i="449"/>
  <c r="W39" i="449" s="1"/>
  <c r="BF44" i="449"/>
  <c r="C16" i="448"/>
  <c r="BF48" i="448"/>
  <c r="BF47" i="448"/>
  <c r="BF46" i="448"/>
  <c r="BE45" i="448"/>
  <c r="BE44" i="448"/>
  <c r="BF45" i="448" s="1"/>
  <c r="BD44" i="448"/>
  <c r="BE43" i="448"/>
  <c r="BF44" i="448" s="1"/>
  <c r="BD43" i="448"/>
  <c r="BC43" i="448"/>
  <c r="BF42" i="448"/>
  <c r="BE42" i="448"/>
  <c r="BF43" i="448" s="1"/>
  <c r="BD42" i="448"/>
  <c r="BC42" i="448"/>
  <c r="BF41" i="448"/>
  <c r="BE41" i="448"/>
  <c r="BD41" i="448"/>
  <c r="BC41" i="448"/>
  <c r="BH40" i="448"/>
  <c r="BH45" i="448" s="1"/>
  <c r="BH50" i="448" s="1"/>
  <c r="BL11" i="448" s="1"/>
  <c r="BP38" i="448" s="1"/>
  <c r="BP46" i="448" s="1"/>
  <c r="BF40" i="448"/>
  <c r="BE40" i="448"/>
  <c r="BD40" i="448"/>
  <c r="BC40" i="448"/>
  <c r="BC39" i="448"/>
  <c r="AS38" i="448"/>
  <c r="AR38" i="448"/>
  <c r="AQ38" i="448"/>
  <c r="AP38" i="448"/>
  <c r="AO38" i="448"/>
  <c r="AN38" i="448"/>
  <c r="AM38" i="448"/>
  <c r="AL38" i="448"/>
  <c r="AK38" i="448"/>
  <c r="AJ38" i="448"/>
  <c r="AI38" i="448"/>
  <c r="AH38" i="448"/>
  <c r="AG38" i="448"/>
  <c r="AF38" i="448"/>
  <c r="AE38" i="448"/>
  <c r="AD38" i="448"/>
  <c r="AC38" i="448"/>
  <c r="AB38" i="448"/>
  <c r="AA38" i="448"/>
  <c r="Z38" i="448"/>
  <c r="Y38" i="448"/>
  <c r="X38" i="448"/>
  <c r="W38" i="448"/>
  <c r="V38" i="448"/>
  <c r="U38" i="448"/>
  <c r="T38" i="448"/>
  <c r="S38" i="448"/>
  <c r="R38" i="448"/>
  <c r="Q38" i="448"/>
  <c r="P38" i="448"/>
  <c r="O38" i="448"/>
  <c r="N38" i="448"/>
  <c r="M38" i="448"/>
  <c r="L38" i="448"/>
  <c r="K38" i="448"/>
  <c r="J38" i="448"/>
  <c r="I38" i="448"/>
  <c r="H38" i="448"/>
  <c r="G38" i="448"/>
  <c r="BH36" i="448"/>
  <c r="BH42" i="448" s="1"/>
  <c r="BH47" i="448" s="1"/>
  <c r="BH52" i="448" s="1"/>
  <c r="BH55" i="448" s="1"/>
  <c r="BH57" i="448" s="1"/>
  <c r="BF34" i="448"/>
  <c r="BF33" i="448"/>
  <c r="C33" i="448"/>
  <c r="B33" i="448"/>
  <c r="BH32" i="448"/>
  <c r="BH38" i="448" s="1"/>
  <c r="BL9" i="448" s="1"/>
  <c r="BP23" i="448" s="1"/>
  <c r="BP29" i="448" s="1"/>
  <c r="BP36" i="448" s="1"/>
  <c r="BP44" i="448" s="1"/>
  <c r="C32" i="448"/>
  <c r="B32" i="448"/>
  <c r="BH31" i="448"/>
  <c r="BE31" i="448"/>
  <c r="BF32" i="448" s="1"/>
  <c r="BP30" i="448"/>
  <c r="BP37" i="448" s="1"/>
  <c r="BP45" i="448" s="1"/>
  <c r="BH30" i="448"/>
  <c r="BH37" i="448" s="1"/>
  <c r="BH43" i="448" s="1"/>
  <c r="BH48" i="448" s="1"/>
  <c r="BH53" i="448" s="1"/>
  <c r="BH56" i="448" s="1"/>
  <c r="BH58" i="448" s="1"/>
  <c r="BH59" i="448" s="1"/>
  <c r="BE30" i="448"/>
  <c r="BD30" i="448"/>
  <c r="E30" i="448"/>
  <c r="D30" i="448"/>
  <c r="BH29" i="448"/>
  <c r="BE29" i="448"/>
  <c r="BF30" i="448" s="1"/>
  <c r="BD29" i="448"/>
  <c r="BC29" i="448"/>
  <c r="C29" i="448"/>
  <c r="B29" i="448"/>
  <c r="BH28" i="448"/>
  <c r="BH35" i="448" s="1"/>
  <c r="BH41" i="448" s="1"/>
  <c r="BH46" i="448" s="1"/>
  <c r="BH51" i="448" s="1"/>
  <c r="BH54" i="448" s="1"/>
  <c r="BE28" i="448"/>
  <c r="BD28" i="448"/>
  <c r="BC28" i="448"/>
  <c r="BH27" i="448"/>
  <c r="BH34" i="448" s="1"/>
  <c r="BF27" i="448"/>
  <c r="BE27" i="448"/>
  <c r="BF28" i="448" s="1"/>
  <c r="BD27" i="448"/>
  <c r="BC27" i="448"/>
  <c r="C27" i="448"/>
  <c r="B27" i="448"/>
  <c r="BH26" i="448"/>
  <c r="BH33" i="448" s="1"/>
  <c r="BH39" i="448" s="1"/>
  <c r="BH44" i="448" s="1"/>
  <c r="BF26" i="448"/>
  <c r="BE26" i="448"/>
  <c r="BD26" i="448"/>
  <c r="BC26" i="448"/>
  <c r="E26" i="448"/>
  <c r="E27" i="448" s="1"/>
  <c r="E23" i="448" s="1"/>
  <c r="D26" i="448"/>
  <c r="D27" i="448" s="1"/>
  <c r="D23" i="448" s="1"/>
  <c r="C26" i="448"/>
  <c r="B26" i="448"/>
  <c r="BH25" i="448"/>
  <c r="BC25" i="448"/>
  <c r="E25" i="448"/>
  <c r="D25" i="448"/>
  <c r="C25" i="448"/>
  <c r="B25" i="448"/>
  <c r="BH24" i="448"/>
  <c r="BH23" i="448"/>
  <c r="B22" i="448"/>
  <c r="C22" i="448" s="1"/>
  <c r="B20" i="448"/>
  <c r="B21" i="448" s="1"/>
  <c r="AO19" i="448"/>
  <c r="AL19" i="448"/>
  <c r="AH19" i="448"/>
  <c r="AG19" i="448"/>
  <c r="Z19" i="448"/>
  <c r="P19" i="448"/>
  <c r="AO18" i="448"/>
  <c r="AL18" i="448"/>
  <c r="AK18" i="448"/>
  <c r="AH18" i="448"/>
  <c r="AG18" i="448"/>
  <c r="AO17" i="448"/>
  <c r="AL17" i="448"/>
  <c r="AK17" i="448"/>
  <c r="AH17" i="448"/>
  <c r="AG17" i="448"/>
  <c r="AN17" i="448" s="1"/>
  <c r="Z17" i="448"/>
  <c r="Z18" i="448" s="1"/>
  <c r="P17" i="448"/>
  <c r="AK16" i="448"/>
  <c r="B16" i="448"/>
  <c r="Z15" i="448"/>
  <c r="P15" i="448"/>
  <c r="AL14" i="448"/>
  <c r="AG14" i="448" s="1"/>
  <c r="AN14" i="448" s="1"/>
  <c r="AH14" i="448"/>
  <c r="Z14" i="448"/>
  <c r="BL13" i="448"/>
  <c r="Z13" i="448"/>
  <c r="P13" i="448"/>
  <c r="BL12" i="448"/>
  <c r="BP47" i="448" s="1"/>
  <c r="AO12" i="448"/>
  <c r="AL12" i="448"/>
  <c r="AK12" i="448"/>
  <c r="AH12" i="448"/>
  <c r="AG12" i="448"/>
  <c r="Z12" i="448"/>
  <c r="P12" i="448"/>
  <c r="AO11" i="448"/>
  <c r="AL11" i="448"/>
  <c r="AK11" i="448"/>
  <c r="AH11" i="448"/>
  <c r="AG11" i="448"/>
  <c r="AN11" i="448" s="1"/>
  <c r="Z11" i="448"/>
  <c r="P11" i="448"/>
  <c r="BL10" i="448"/>
  <c r="AO10" i="448"/>
  <c r="AL10" i="448"/>
  <c r="AK10" i="448"/>
  <c r="AH10" i="448"/>
  <c r="AG10" i="448"/>
  <c r="AN10" i="448" s="1"/>
  <c r="Z10" i="448"/>
  <c r="AL9" i="448"/>
  <c r="AK9" i="448"/>
  <c r="AH9" i="448"/>
  <c r="AG9" i="448"/>
  <c r="Z9" i="448"/>
  <c r="P9" i="448"/>
  <c r="BP8" i="448"/>
  <c r="BP11" i="448" s="1"/>
  <c r="BP15" i="448" s="1"/>
  <c r="BP19" i="448" s="1"/>
  <c r="BP25" i="448" s="1"/>
  <c r="BP32" i="448" s="1"/>
  <c r="BP40" i="448" s="1"/>
  <c r="BL8" i="448"/>
  <c r="BP18" i="448" s="1"/>
  <c r="BP22" i="448" s="1"/>
  <c r="BP28" i="448" s="1"/>
  <c r="BP35" i="448" s="1"/>
  <c r="BP43" i="448" s="1"/>
  <c r="AO8" i="448"/>
  <c r="AL8" i="448"/>
  <c r="AK8" i="448"/>
  <c r="AH8" i="448"/>
  <c r="AG8" i="448"/>
  <c r="Z8" i="448"/>
  <c r="BP7" i="448"/>
  <c r="BP10" i="448" s="1"/>
  <c r="BP14" i="448" s="1"/>
  <c r="BH49" i="448" s="1"/>
  <c r="BP24" i="448" s="1"/>
  <c r="BP31" i="448" s="1"/>
  <c r="BP39" i="448" s="1"/>
  <c r="BL14" i="448" s="1"/>
  <c r="BL7" i="448"/>
  <c r="BP13" i="448" s="1"/>
  <c r="BP17" i="448" s="1"/>
  <c r="BP21" i="448" s="1"/>
  <c r="BP27" i="448" s="1"/>
  <c r="BP34" i="448" s="1"/>
  <c r="BP42" i="448" s="1"/>
  <c r="AL7" i="448"/>
  <c r="AK7" i="448"/>
  <c r="AH7" i="448"/>
  <c r="AG7" i="448"/>
  <c r="Z7" i="448"/>
  <c r="P7" i="448"/>
  <c r="BP6" i="448"/>
  <c r="BL6" i="448"/>
  <c r="BP9" i="448" s="1"/>
  <c r="BP12" i="448" s="1"/>
  <c r="BP16" i="448" s="1"/>
  <c r="BP20" i="448" s="1"/>
  <c r="BP26" i="448" s="1"/>
  <c r="BP33" i="448" s="1"/>
  <c r="BP41" i="448" s="1"/>
  <c r="AO6" i="448"/>
  <c r="AL6" i="448"/>
  <c r="AK6" i="448"/>
  <c r="AH6" i="448"/>
  <c r="AG6" i="448"/>
  <c r="Z6" i="448"/>
  <c r="BP5" i="448"/>
  <c r="AO5" i="448"/>
  <c r="AL5" i="448"/>
  <c r="AK5" i="448"/>
  <c r="AH5" i="448"/>
  <c r="AG5" i="448"/>
  <c r="Z5" i="448"/>
  <c r="P5" i="448"/>
  <c r="AM3" i="448"/>
  <c r="K3" i="448"/>
  <c r="G3" i="448"/>
  <c r="D3" i="448"/>
  <c r="K2" i="448"/>
  <c r="G2" i="448"/>
  <c r="K1" i="448"/>
  <c r="G1" i="448"/>
  <c r="R26" i="451" l="1"/>
  <c r="AC6" i="451"/>
  <c r="S8" i="451"/>
  <c r="AC15" i="451"/>
  <c r="AC7" i="451"/>
  <c r="S16" i="451"/>
  <c r="S6" i="451"/>
  <c r="S13" i="451"/>
  <c r="AC19" i="451"/>
  <c r="R47" i="451"/>
  <c r="R49" i="451"/>
  <c r="R46" i="451"/>
  <c r="R45" i="451"/>
  <c r="R48" i="451"/>
  <c r="S15" i="451"/>
  <c r="S7" i="451"/>
  <c r="AC16" i="451"/>
  <c r="AC5" i="451"/>
  <c r="AC13" i="451"/>
  <c r="S19" i="451"/>
  <c r="S11" i="451"/>
  <c r="AC14" i="451"/>
  <c r="S5" i="451"/>
  <c r="AC8" i="451"/>
  <c r="R30" i="451"/>
  <c r="R28" i="451"/>
  <c r="R25" i="451"/>
  <c r="R29" i="451"/>
  <c r="R27" i="451"/>
  <c r="P23" i="451"/>
  <c r="P39" i="451"/>
  <c r="R40" i="451" s="1"/>
  <c r="N37" i="451"/>
  <c r="AC11" i="451"/>
  <c r="S14" i="451"/>
  <c r="N43" i="450"/>
  <c r="P43" i="450" s="1"/>
  <c r="N41" i="450"/>
  <c r="P41" i="450" s="1"/>
  <c r="N44" i="450"/>
  <c r="P44" i="450" s="1"/>
  <c r="N39" i="450"/>
  <c r="N42" i="450"/>
  <c r="P42" i="450" s="1"/>
  <c r="N40" i="450"/>
  <c r="P40" i="450" s="1"/>
  <c r="R33" i="450"/>
  <c r="P26" i="450"/>
  <c r="R31" i="450" s="1"/>
  <c r="T23" i="450"/>
  <c r="P25" i="450"/>
  <c r="N23" i="450"/>
  <c r="R32" i="450"/>
  <c r="R34" i="450"/>
  <c r="AN3" i="450"/>
  <c r="T43" i="449"/>
  <c r="T39" i="449"/>
  <c r="T42" i="449"/>
  <c r="T41" i="449"/>
  <c r="T45" i="449"/>
  <c r="T49" i="449"/>
  <c r="AK13" i="449"/>
  <c r="AG16" i="449"/>
  <c r="AN16" i="449" s="1"/>
  <c r="AN3" i="449" s="1"/>
  <c r="AK15" i="449"/>
  <c r="T48" i="449"/>
  <c r="B34" i="449"/>
  <c r="T47" i="449"/>
  <c r="T44" i="449"/>
  <c r="B24" i="449"/>
  <c r="T40" i="449"/>
  <c r="T46" i="449"/>
  <c r="C23" i="449"/>
  <c r="AG13" i="448"/>
  <c r="AN13" i="448" s="1"/>
  <c r="AK14" i="448"/>
  <c r="AG15" i="448"/>
  <c r="AN15" i="448" s="1"/>
  <c r="AN5" i="448"/>
  <c r="AN8" i="448"/>
  <c r="AG16" i="448"/>
  <c r="AN16" i="448" s="1"/>
  <c r="AK15" i="448"/>
  <c r="AN6" i="448"/>
  <c r="AN7" i="448"/>
  <c r="AN18" i="448"/>
  <c r="AN19" i="448"/>
  <c r="AN9" i="448"/>
  <c r="B31" i="448"/>
  <c r="W25" i="448" s="1"/>
  <c r="C31" i="448"/>
  <c r="W39" i="448" s="1"/>
  <c r="AK13" i="448"/>
  <c r="AN12" i="448"/>
  <c r="B23" i="448"/>
  <c r="BF29" i="448"/>
  <c r="BF31" i="448"/>
  <c r="P18" i="448"/>
  <c r="AK15" i="446"/>
  <c r="AG15" i="446"/>
  <c r="AK14" i="446"/>
  <c r="AG14" i="446"/>
  <c r="U14" i="451" l="1"/>
  <c r="AE15" i="451"/>
  <c r="AD11" i="451"/>
  <c r="T5" i="451"/>
  <c r="T14" i="451"/>
  <c r="V28" i="451"/>
  <c r="R42" i="451"/>
  <c r="AE10" i="451"/>
  <c r="AE13" i="451"/>
  <c r="AE12" i="451"/>
  <c r="U13" i="451"/>
  <c r="AD14" i="451"/>
  <c r="U10" i="451"/>
  <c r="AE6" i="451"/>
  <c r="AE8" i="451"/>
  <c r="S20" i="451"/>
  <c r="U18" i="451"/>
  <c r="T17" i="451"/>
  <c r="T18" i="451"/>
  <c r="T9" i="451"/>
  <c r="T10" i="451"/>
  <c r="T12" i="451"/>
  <c r="AE14" i="451"/>
  <c r="U11" i="451"/>
  <c r="U17" i="451"/>
  <c r="AE9" i="451"/>
  <c r="U7" i="451"/>
  <c r="U15" i="451"/>
  <c r="AD19" i="451"/>
  <c r="U16" i="451"/>
  <c r="AD7" i="451"/>
  <c r="AE11" i="451"/>
  <c r="R39" i="451"/>
  <c r="V40" i="451" s="1"/>
  <c r="P37" i="451"/>
  <c r="R23" i="451"/>
  <c r="V25" i="451"/>
  <c r="V29" i="451"/>
  <c r="V31" i="451"/>
  <c r="V34" i="451"/>
  <c r="V32" i="451"/>
  <c r="V33" i="451"/>
  <c r="V30" i="451"/>
  <c r="AD8" i="451"/>
  <c r="U5" i="451"/>
  <c r="R41" i="451"/>
  <c r="V41" i="451" s="1"/>
  <c r="AD13" i="451"/>
  <c r="AD5" i="451"/>
  <c r="AD16" i="451"/>
  <c r="R44" i="451"/>
  <c r="U12" i="451"/>
  <c r="T6" i="451"/>
  <c r="T8" i="451"/>
  <c r="AD6" i="451"/>
  <c r="AE28" i="451"/>
  <c r="AE27" i="451"/>
  <c r="AE25" i="451"/>
  <c r="AE26" i="451"/>
  <c r="AE5" i="451"/>
  <c r="AE16" i="451"/>
  <c r="T13" i="451"/>
  <c r="U6" i="451"/>
  <c r="AE7" i="451"/>
  <c r="AD15" i="451"/>
  <c r="U8" i="451"/>
  <c r="R43" i="451"/>
  <c r="V27" i="451"/>
  <c r="V26" i="451"/>
  <c r="T11" i="451"/>
  <c r="T19" i="451"/>
  <c r="AC20" i="451"/>
  <c r="AD17" i="451"/>
  <c r="AE18" i="451"/>
  <c r="AD10" i="451"/>
  <c r="AD18" i="451"/>
  <c r="AD9" i="451"/>
  <c r="AD12" i="451"/>
  <c r="T7" i="451"/>
  <c r="T15" i="451"/>
  <c r="AE17" i="451"/>
  <c r="T16" i="451"/>
  <c r="U9" i="451"/>
  <c r="AI5" i="450"/>
  <c r="AI7" i="450"/>
  <c r="AI18" i="450"/>
  <c r="AI17" i="450"/>
  <c r="AI10" i="450"/>
  <c r="AI8" i="450"/>
  <c r="AI19" i="450"/>
  <c r="AI12" i="450"/>
  <c r="AI6" i="450"/>
  <c r="AI11" i="450"/>
  <c r="AI9" i="450"/>
  <c r="AI14" i="450"/>
  <c r="AI15" i="450"/>
  <c r="AI13" i="450"/>
  <c r="N37" i="450"/>
  <c r="P39" i="450"/>
  <c r="R41" i="450" s="1"/>
  <c r="AI16" i="450"/>
  <c r="R47" i="450"/>
  <c r="R49" i="450"/>
  <c r="R48" i="450"/>
  <c r="R46" i="450"/>
  <c r="R45" i="450"/>
  <c r="R28" i="450"/>
  <c r="R25" i="450"/>
  <c r="R27" i="450"/>
  <c r="R30" i="450"/>
  <c r="P23" i="450"/>
  <c r="R29" i="450"/>
  <c r="R26" i="450"/>
  <c r="T37" i="449"/>
  <c r="AI5" i="449"/>
  <c r="O5" i="449" s="1"/>
  <c r="Q5" i="449" s="1"/>
  <c r="R5" i="449" s="1"/>
  <c r="AI11" i="449"/>
  <c r="Y11" i="449" s="1"/>
  <c r="AA11" i="449" s="1"/>
  <c r="AB11" i="449" s="1"/>
  <c r="AI19" i="449"/>
  <c r="Y19" i="449" s="1"/>
  <c r="AA19" i="449" s="1"/>
  <c r="AB19" i="449" s="1"/>
  <c r="AI6" i="449"/>
  <c r="Y6" i="449" s="1"/>
  <c r="AA6" i="449" s="1"/>
  <c r="AB6" i="449" s="1"/>
  <c r="AI14" i="449"/>
  <c r="AI8" i="449"/>
  <c r="O8" i="449" s="1"/>
  <c r="Q8" i="449" s="1"/>
  <c r="R8" i="449" s="1"/>
  <c r="Y5" i="449"/>
  <c r="AA5" i="449" s="1"/>
  <c r="AB5" i="449" s="1"/>
  <c r="T32" i="449"/>
  <c r="C34" i="449"/>
  <c r="T30" i="449"/>
  <c r="T26" i="449"/>
  <c r="C24" i="449"/>
  <c r="T31" i="449"/>
  <c r="T29" i="449"/>
  <c r="T25" i="449"/>
  <c r="T28" i="449"/>
  <c r="T27" i="449"/>
  <c r="T33" i="449"/>
  <c r="T35" i="449"/>
  <c r="T34" i="449"/>
  <c r="O14" i="449"/>
  <c r="Q14" i="449" s="1"/>
  <c r="R14" i="449" s="1"/>
  <c r="Y14" i="449"/>
  <c r="AA14" i="449" s="1"/>
  <c r="AB14" i="449" s="1"/>
  <c r="N30" i="449"/>
  <c r="P30" i="449" s="1"/>
  <c r="R35" i="449" s="1"/>
  <c r="N29" i="449"/>
  <c r="P29" i="449" s="1"/>
  <c r="N26" i="449"/>
  <c r="N28" i="449"/>
  <c r="P28" i="449" s="1"/>
  <c r="N25" i="449"/>
  <c r="N27" i="449"/>
  <c r="P27" i="449" s="1"/>
  <c r="AI7" i="449"/>
  <c r="AI18" i="449"/>
  <c r="AI10" i="449"/>
  <c r="AI15" i="449"/>
  <c r="AI17" i="449"/>
  <c r="AI13" i="449"/>
  <c r="AI12" i="449"/>
  <c r="AI9" i="449"/>
  <c r="AI16" i="449"/>
  <c r="T42" i="448"/>
  <c r="T39" i="448"/>
  <c r="T46" i="448"/>
  <c r="T43" i="448"/>
  <c r="T45" i="448"/>
  <c r="AN3" i="448"/>
  <c r="AI5" i="448" s="1"/>
  <c r="T41" i="448"/>
  <c r="T48" i="448"/>
  <c r="B34" i="448"/>
  <c r="T47" i="448"/>
  <c r="T40" i="448"/>
  <c r="B24" i="448"/>
  <c r="T44" i="448"/>
  <c r="T49" i="448"/>
  <c r="C23" i="448"/>
  <c r="AL14" i="446"/>
  <c r="AH14" i="446"/>
  <c r="V42" i="451" l="1"/>
  <c r="T20" i="451"/>
  <c r="L26" i="451" s="1"/>
  <c r="L39" i="451"/>
  <c r="AC25" i="451"/>
  <c r="AC26" i="451"/>
  <c r="AC27" i="451"/>
  <c r="AE20" i="451"/>
  <c r="L41" i="451" s="1"/>
  <c r="AE23" i="451"/>
  <c r="U20" i="451"/>
  <c r="L27" i="451" s="1"/>
  <c r="AO29" i="451"/>
  <c r="AO25" i="451"/>
  <c r="AO33" i="451"/>
  <c r="AO30" i="451"/>
  <c r="AO28" i="451"/>
  <c r="AO31" i="451"/>
  <c r="AO32" i="451"/>
  <c r="AO27" i="451"/>
  <c r="AO26" i="451"/>
  <c r="AG27" i="451"/>
  <c r="AG26" i="451"/>
  <c r="AG25" i="451"/>
  <c r="AG28" i="451"/>
  <c r="AG29" i="451"/>
  <c r="R37" i="451"/>
  <c r="V39" i="451"/>
  <c r="V48" i="451"/>
  <c r="V46" i="451"/>
  <c r="V44" i="451"/>
  <c r="V45" i="451"/>
  <c r="V47" i="451"/>
  <c r="V43" i="451"/>
  <c r="AE41" i="451"/>
  <c r="AE39" i="451"/>
  <c r="AE40" i="451"/>
  <c r="AE42" i="451"/>
  <c r="AD20" i="451"/>
  <c r="L40" i="451" s="1"/>
  <c r="AM30" i="451"/>
  <c r="AM27" i="451"/>
  <c r="AM25" i="451"/>
  <c r="AM26" i="451"/>
  <c r="AM32" i="451"/>
  <c r="AM31" i="451"/>
  <c r="AM29" i="451"/>
  <c r="AM28" i="451"/>
  <c r="V23" i="451"/>
  <c r="V35" i="451" s="1"/>
  <c r="V22" i="451" s="1"/>
  <c r="Y25" i="451"/>
  <c r="L25" i="451"/>
  <c r="AI25" i="451"/>
  <c r="AI28" i="451"/>
  <c r="AI30" i="451"/>
  <c r="AI26" i="451"/>
  <c r="AI27" i="451"/>
  <c r="AI29" i="451"/>
  <c r="AQ31" i="451"/>
  <c r="AQ28" i="451"/>
  <c r="AQ32" i="451"/>
  <c r="AQ26" i="451"/>
  <c r="AQ30" i="451"/>
  <c r="AQ29" i="451"/>
  <c r="AQ27" i="451"/>
  <c r="AQ33" i="451"/>
  <c r="AQ25" i="451"/>
  <c r="AQ34" i="451"/>
  <c r="AA25" i="451"/>
  <c r="AA26" i="451"/>
  <c r="AC41" i="451"/>
  <c r="AC40" i="451"/>
  <c r="AC39" i="451"/>
  <c r="AK27" i="451"/>
  <c r="AK26" i="451"/>
  <c r="AK29" i="451"/>
  <c r="AK25" i="451"/>
  <c r="AK28" i="451"/>
  <c r="AK30" i="451"/>
  <c r="AK31" i="451"/>
  <c r="AA40" i="451"/>
  <c r="AA39" i="451"/>
  <c r="R40" i="450"/>
  <c r="V26" i="450"/>
  <c r="AA26" i="450" s="1"/>
  <c r="R44" i="450"/>
  <c r="R43" i="450"/>
  <c r="O9" i="450"/>
  <c r="Q9" i="450" s="1"/>
  <c r="R9" i="450" s="1"/>
  <c r="Y9" i="450"/>
  <c r="AA9" i="450" s="1"/>
  <c r="AB9" i="450" s="1"/>
  <c r="O18" i="450"/>
  <c r="Q18" i="450" s="1"/>
  <c r="R18" i="450" s="1"/>
  <c r="Y18" i="450"/>
  <c r="AA18" i="450" s="1"/>
  <c r="AB18" i="450" s="1"/>
  <c r="O13" i="450"/>
  <c r="Q13" i="450" s="1"/>
  <c r="R13" i="450" s="1"/>
  <c r="Y13" i="450"/>
  <c r="AA13" i="450" s="1"/>
  <c r="AB13" i="450" s="1"/>
  <c r="O7" i="450"/>
  <c r="Q7" i="450" s="1"/>
  <c r="R7" i="450" s="1"/>
  <c r="Y7" i="450"/>
  <c r="AA7" i="450" s="1"/>
  <c r="AB7" i="450" s="1"/>
  <c r="R23" i="450"/>
  <c r="V25" i="450"/>
  <c r="V34" i="450"/>
  <c r="V29" i="450"/>
  <c r="V31" i="450"/>
  <c r="V30" i="450"/>
  <c r="V33" i="450"/>
  <c r="V32" i="450"/>
  <c r="Y16" i="450"/>
  <c r="AA16" i="450" s="1"/>
  <c r="AB16" i="450" s="1"/>
  <c r="O16" i="450"/>
  <c r="Q16" i="450" s="1"/>
  <c r="R16" i="450" s="1"/>
  <c r="O15" i="450"/>
  <c r="Q15" i="450" s="1"/>
  <c r="R15" i="450" s="1"/>
  <c r="Y15" i="450"/>
  <c r="AA15" i="450" s="1"/>
  <c r="AB15" i="450" s="1"/>
  <c r="Y6" i="450"/>
  <c r="AA6" i="450" s="1"/>
  <c r="AB6" i="450" s="1"/>
  <c r="O6" i="450"/>
  <c r="Q6" i="450" s="1"/>
  <c r="R6" i="450" s="1"/>
  <c r="O10" i="450"/>
  <c r="Q10" i="450" s="1"/>
  <c r="R10" i="450" s="1"/>
  <c r="Y10" i="450"/>
  <c r="AA10" i="450" s="1"/>
  <c r="AB10" i="450" s="1"/>
  <c r="AI3" i="450"/>
  <c r="Y5" i="450"/>
  <c r="AA5" i="450" s="1"/>
  <c r="AB5" i="450" s="1"/>
  <c r="O5" i="450"/>
  <c r="Q5" i="450" s="1"/>
  <c r="R5" i="450" s="1"/>
  <c r="Y19" i="450"/>
  <c r="AA19" i="450" s="1"/>
  <c r="AB19" i="450" s="1"/>
  <c r="O19" i="450"/>
  <c r="Q19" i="450" s="1"/>
  <c r="R19" i="450" s="1"/>
  <c r="V27" i="450"/>
  <c r="Y11" i="450"/>
  <c r="AA11" i="450" s="1"/>
  <c r="AB11" i="450" s="1"/>
  <c r="O11" i="450"/>
  <c r="Q11" i="450" s="1"/>
  <c r="R11" i="450" s="1"/>
  <c r="Y8" i="450"/>
  <c r="AA8" i="450" s="1"/>
  <c r="AB8" i="450" s="1"/>
  <c r="O8" i="450"/>
  <c r="Q8" i="450" s="1"/>
  <c r="R8" i="450" s="1"/>
  <c r="V28" i="450"/>
  <c r="R39" i="450"/>
  <c r="V41" i="450" s="1"/>
  <c r="P37" i="450"/>
  <c r="Y14" i="450"/>
  <c r="AA14" i="450" s="1"/>
  <c r="AB14" i="450" s="1"/>
  <c r="O14" i="450"/>
  <c r="Q14" i="450" s="1"/>
  <c r="R14" i="450" s="1"/>
  <c r="Y12" i="450"/>
  <c r="AA12" i="450" s="1"/>
  <c r="AB12" i="450" s="1"/>
  <c r="O12" i="450"/>
  <c r="Q12" i="450" s="1"/>
  <c r="R12" i="450" s="1"/>
  <c r="O17" i="450"/>
  <c r="Q17" i="450" s="1"/>
  <c r="R17" i="450" s="1"/>
  <c r="Y17" i="450"/>
  <c r="AA17" i="450" s="1"/>
  <c r="AB17" i="450" s="1"/>
  <c r="R42" i="450"/>
  <c r="V42" i="450" s="1"/>
  <c r="O11" i="449"/>
  <c r="Q11" i="449" s="1"/>
  <c r="R11" i="449" s="1"/>
  <c r="AI3" i="449"/>
  <c r="Y8" i="449"/>
  <c r="AA8" i="449" s="1"/>
  <c r="AB8" i="449" s="1"/>
  <c r="O19" i="449"/>
  <c r="Q19" i="449" s="1"/>
  <c r="R19" i="449" s="1"/>
  <c r="S19" i="449" s="1"/>
  <c r="R32" i="449"/>
  <c r="R33" i="449"/>
  <c r="O6" i="449"/>
  <c r="Q6" i="449" s="1"/>
  <c r="R6" i="449" s="1"/>
  <c r="S6" i="449" s="1"/>
  <c r="O9" i="449"/>
  <c r="Q9" i="449" s="1"/>
  <c r="R9" i="449" s="1"/>
  <c r="Y9" i="449"/>
  <c r="AA9" i="449" s="1"/>
  <c r="AB9" i="449" s="1"/>
  <c r="Y15" i="449"/>
  <c r="AA15" i="449" s="1"/>
  <c r="AB15" i="449" s="1"/>
  <c r="O15" i="449"/>
  <c r="Q15" i="449" s="1"/>
  <c r="R15" i="449" s="1"/>
  <c r="AC8" i="449"/>
  <c r="O12" i="449"/>
  <c r="Q12" i="449" s="1"/>
  <c r="R12" i="449" s="1"/>
  <c r="Y12" i="449"/>
  <c r="AA12" i="449" s="1"/>
  <c r="AB12" i="449" s="1"/>
  <c r="O10" i="449"/>
  <c r="Q10" i="449" s="1"/>
  <c r="R10" i="449" s="1"/>
  <c r="Y10" i="449"/>
  <c r="AA10" i="449" s="1"/>
  <c r="AB10" i="449" s="1"/>
  <c r="R34" i="449"/>
  <c r="AC14" i="449"/>
  <c r="AC11" i="449"/>
  <c r="AC6" i="449"/>
  <c r="S11" i="449"/>
  <c r="Y13" i="449"/>
  <c r="AA13" i="449" s="1"/>
  <c r="AB13" i="449" s="1"/>
  <c r="O13" i="449"/>
  <c r="Q13" i="449" s="1"/>
  <c r="R13" i="449" s="1"/>
  <c r="O18" i="449"/>
  <c r="Q18" i="449" s="1"/>
  <c r="R18" i="449" s="1"/>
  <c r="Y18" i="449"/>
  <c r="AA18" i="449" s="1"/>
  <c r="AB18" i="449" s="1"/>
  <c r="P25" i="449"/>
  <c r="N23" i="449"/>
  <c r="S14" i="449"/>
  <c r="N43" i="449"/>
  <c r="P43" i="449" s="1"/>
  <c r="N41" i="449"/>
  <c r="P41" i="449" s="1"/>
  <c r="N44" i="449"/>
  <c r="P44" i="449" s="1"/>
  <c r="N39" i="449"/>
  <c r="N40" i="449"/>
  <c r="P40" i="449" s="1"/>
  <c r="N42" i="449"/>
  <c r="P42" i="449" s="1"/>
  <c r="AC5" i="449"/>
  <c r="P26" i="449"/>
  <c r="R31" i="449" s="1"/>
  <c r="S5" i="449"/>
  <c r="O16" i="449"/>
  <c r="Q16" i="449" s="1"/>
  <c r="R16" i="449" s="1"/>
  <c r="Y16" i="449"/>
  <c r="AA16" i="449" s="1"/>
  <c r="AB16" i="449" s="1"/>
  <c r="O17" i="449"/>
  <c r="Q17" i="449" s="1"/>
  <c r="R17" i="449" s="1"/>
  <c r="Y17" i="449"/>
  <c r="AA17" i="449" s="1"/>
  <c r="AB17" i="449" s="1"/>
  <c r="Y7" i="449"/>
  <c r="AA7" i="449" s="1"/>
  <c r="AB7" i="449" s="1"/>
  <c r="O7" i="449"/>
  <c r="Q7" i="449" s="1"/>
  <c r="R7" i="449" s="1"/>
  <c r="S8" i="449"/>
  <c r="T23" i="449"/>
  <c r="AC19" i="449"/>
  <c r="AI10" i="448"/>
  <c r="AI11" i="448"/>
  <c r="AI16" i="448"/>
  <c r="AI7" i="448"/>
  <c r="O7" i="448" s="1"/>
  <c r="Q7" i="448" s="1"/>
  <c r="R7" i="448" s="1"/>
  <c r="AI6" i="448"/>
  <c r="AI15" i="448"/>
  <c r="AI12" i="448"/>
  <c r="Y12" i="448" s="1"/>
  <c r="AA12" i="448" s="1"/>
  <c r="AB12" i="448" s="1"/>
  <c r="AI14" i="448"/>
  <c r="O14" i="448" s="1"/>
  <c r="Q14" i="448" s="1"/>
  <c r="R14" i="448" s="1"/>
  <c r="AI18" i="448"/>
  <c r="AI9" i="448"/>
  <c r="O9" i="448" s="1"/>
  <c r="Q9" i="448" s="1"/>
  <c r="R9" i="448" s="1"/>
  <c r="AI17" i="448"/>
  <c r="Y17" i="448" s="1"/>
  <c r="AA17" i="448" s="1"/>
  <c r="AB17" i="448" s="1"/>
  <c r="AI19" i="448"/>
  <c r="O19" i="448" s="1"/>
  <c r="Q19" i="448" s="1"/>
  <c r="R19" i="448" s="1"/>
  <c r="AI8" i="448"/>
  <c r="O8" i="448" s="1"/>
  <c r="Q8" i="448" s="1"/>
  <c r="R8" i="448" s="1"/>
  <c r="AI13" i="448"/>
  <c r="Y16" i="448"/>
  <c r="AA16" i="448" s="1"/>
  <c r="AB16" i="448" s="1"/>
  <c r="O16" i="448"/>
  <c r="Q16" i="448" s="1"/>
  <c r="R16" i="448" s="1"/>
  <c r="O5" i="448"/>
  <c r="Q5" i="448" s="1"/>
  <c r="R5" i="448" s="1"/>
  <c r="Y5" i="448"/>
  <c r="AA5" i="448" s="1"/>
  <c r="AB5" i="448" s="1"/>
  <c r="T37" i="448"/>
  <c r="Y18" i="448"/>
  <c r="AA18" i="448" s="1"/>
  <c r="AB18" i="448" s="1"/>
  <c r="O18" i="448"/>
  <c r="Q18" i="448" s="1"/>
  <c r="R18" i="448" s="1"/>
  <c r="C34" i="448"/>
  <c r="T32" i="448"/>
  <c r="T26" i="448"/>
  <c r="C24" i="448"/>
  <c r="T28" i="448"/>
  <c r="T25" i="448"/>
  <c r="T27" i="448"/>
  <c r="T29" i="448"/>
  <c r="T34" i="448"/>
  <c r="T30" i="448"/>
  <c r="T35" i="448"/>
  <c r="T33" i="448"/>
  <c r="T31" i="448"/>
  <c r="N30" i="448"/>
  <c r="P30" i="448" s="1"/>
  <c r="R35" i="448" s="1"/>
  <c r="N26" i="448"/>
  <c r="N28" i="448"/>
  <c r="P28" i="448" s="1"/>
  <c r="N25" i="448"/>
  <c r="N29" i="448"/>
  <c r="P29" i="448" s="1"/>
  <c r="R34" i="448" s="1"/>
  <c r="N27" i="448"/>
  <c r="P27" i="448" s="1"/>
  <c r="O10" i="448"/>
  <c r="Q10" i="448" s="1"/>
  <c r="R10" i="448" s="1"/>
  <c r="Y10" i="448"/>
  <c r="AA10" i="448" s="1"/>
  <c r="AB10" i="448" s="1"/>
  <c r="Y9" i="448"/>
  <c r="AA9" i="448" s="1"/>
  <c r="AB9" i="448" s="1"/>
  <c r="O15" i="448"/>
  <c r="Q15" i="448" s="1"/>
  <c r="R15" i="448" s="1"/>
  <c r="Y15" i="448"/>
  <c r="AA15" i="448" s="1"/>
  <c r="AB15" i="448" s="1"/>
  <c r="Y6" i="448"/>
  <c r="AA6" i="448" s="1"/>
  <c r="AB6" i="448" s="1"/>
  <c r="O6" i="448"/>
  <c r="Q6" i="448" s="1"/>
  <c r="R6" i="448" s="1"/>
  <c r="Y11" i="448"/>
  <c r="AA11" i="448" s="1"/>
  <c r="AB11" i="448" s="1"/>
  <c r="O11" i="448"/>
  <c r="Q11" i="448" s="1"/>
  <c r="R11" i="448" s="1"/>
  <c r="Y8" i="448"/>
  <c r="AA8" i="448" s="1"/>
  <c r="AB8" i="448" s="1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AE37" i="451" l="1"/>
  <c r="AA23" i="451"/>
  <c r="V20" i="451"/>
  <c r="L28" i="451" s="1"/>
  <c r="L23" i="451" s="1"/>
  <c r="AA37" i="451"/>
  <c r="AQ23" i="451"/>
  <c r="AI41" i="451"/>
  <c r="AI43" i="451"/>
  <c r="AI39" i="451"/>
  <c r="AI42" i="451"/>
  <c r="AI44" i="451"/>
  <c r="AI40" i="451"/>
  <c r="Y39" i="451"/>
  <c r="V37" i="451"/>
  <c r="V49" i="451" s="1"/>
  <c r="AG23" i="451"/>
  <c r="AK23" i="451"/>
  <c r="AC37" i="451"/>
  <c r="Y23" i="451"/>
  <c r="AM23" i="451"/>
  <c r="AG41" i="451"/>
  <c r="AG43" i="451"/>
  <c r="AG39" i="451"/>
  <c r="AG40" i="451"/>
  <c r="AG42" i="451"/>
  <c r="AM43" i="451"/>
  <c r="AM44" i="451"/>
  <c r="AM45" i="451"/>
  <c r="AM42" i="451"/>
  <c r="AM40" i="451"/>
  <c r="AM41" i="451"/>
  <c r="AM39" i="451"/>
  <c r="AM46" i="451"/>
  <c r="AC23" i="451"/>
  <c r="AI23" i="451"/>
  <c r="AO41" i="451"/>
  <c r="AO46" i="451"/>
  <c r="AO43" i="451"/>
  <c r="AO45" i="451"/>
  <c r="AO39" i="451"/>
  <c r="AO40" i="451"/>
  <c r="AO42" i="451"/>
  <c r="AO44" i="451"/>
  <c r="AO47" i="451"/>
  <c r="AO23" i="451"/>
  <c r="AF20" i="451"/>
  <c r="L42" i="451" s="1"/>
  <c r="L37" i="451" s="1"/>
  <c r="AS34" i="451"/>
  <c r="J34" i="451" s="1"/>
  <c r="AS26" i="451"/>
  <c r="J26" i="451" s="1"/>
  <c r="AS30" i="451"/>
  <c r="J30" i="451" s="1"/>
  <c r="AS31" i="451"/>
  <c r="J31" i="451" s="1"/>
  <c r="AS29" i="451"/>
  <c r="J29" i="451" s="1"/>
  <c r="AS27" i="451"/>
  <c r="J27" i="451" s="1"/>
  <c r="AS28" i="451"/>
  <c r="J28" i="451" s="1"/>
  <c r="AS33" i="451"/>
  <c r="J33" i="451" s="1"/>
  <c r="AS32" i="451"/>
  <c r="J32" i="451" s="1"/>
  <c r="AS25" i="451"/>
  <c r="AS35" i="451"/>
  <c r="J35" i="451" s="1"/>
  <c r="AK45" i="451"/>
  <c r="AK43" i="451"/>
  <c r="AK40" i="451"/>
  <c r="AK42" i="451"/>
  <c r="AK41" i="451"/>
  <c r="AK44" i="451"/>
  <c r="AK39" i="451"/>
  <c r="AQ39" i="451"/>
  <c r="AQ46" i="451"/>
  <c r="AQ45" i="451"/>
  <c r="AQ42" i="451"/>
  <c r="AQ48" i="451"/>
  <c r="AQ44" i="451"/>
  <c r="AQ40" i="451"/>
  <c r="AQ47" i="451"/>
  <c r="AQ41" i="451"/>
  <c r="AQ43" i="451"/>
  <c r="V40" i="450"/>
  <c r="AA25" i="450"/>
  <c r="AA23" i="450" s="1"/>
  <c r="AC17" i="450"/>
  <c r="AE28" i="450"/>
  <c r="AE27" i="450"/>
  <c r="AE26" i="450"/>
  <c r="AE25" i="450"/>
  <c r="AC19" i="450"/>
  <c r="AC15" i="450"/>
  <c r="AG26" i="450"/>
  <c r="AG25" i="450"/>
  <c r="AG28" i="450"/>
  <c r="AG27" i="450"/>
  <c r="AG29" i="450"/>
  <c r="AC13" i="450"/>
  <c r="AC14" i="450"/>
  <c r="AC11" i="450"/>
  <c r="S10" i="450"/>
  <c r="AO27" i="450"/>
  <c r="AO29" i="450"/>
  <c r="AO33" i="450"/>
  <c r="AO28" i="450"/>
  <c r="AO26" i="450"/>
  <c r="AO32" i="450"/>
  <c r="AO25" i="450"/>
  <c r="AO30" i="450"/>
  <c r="AO31" i="450"/>
  <c r="AC41" i="450"/>
  <c r="AC40" i="450"/>
  <c r="AC39" i="450"/>
  <c r="S9" i="450"/>
  <c r="S12" i="450"/>
  <c r="S8" i="450"/>
  <c r="AC25" i="450"/>
  <c r="AC26" i="450"/>
  <c r="AC27" i="450"/>
  <c r="AC5" i="450"/>
  <c r="S6" i="450"/>
  <c r="S16" i="450"/>
  <c r="AI25" i="450"/>
  <c r="AI30" i="450"/>
  <c r="AI27" i="450"/>
  <c r="AI28" i="450"/>
  <c r="AI29" i="450"/>
  <c r="AI26" i="450"/>
  <c r="AC7" i="450"/>
  <c r="AC18" i="450"/>
  <c r="S14" i="450"/>
  <c r="S11" i="450"/>
  <c r="AC10" i="450"/>
  <c r="AM29" i="450"/>
  <c r="AM32" i="450"/>
  <c r="AM26" i="450"/>
  <c r="AM30" i="450"/>
  <c r="AM31" i="450"/>
  <c r="AM27" i="450"/>
  <c r="AM25" i="450"/>
  <c r="AM28" i="450"/>
  <c r="AC9" i="450"/>
  <c r="S17" i="450"/>
  <c r="AA39" i="450"/>
  <c r="AA40" i="450"/>
  <c r="S5" i="450"/>
  <c r="S15" i="450"/>
  <c r="AQ30" i="450"/>
  <c r="AQ33" i="450"/>
  <c r="AQ29" i="450"/>
  <c r="AQ34" i="450"/>
  <c r="AQ32" i="450"/>
  <c r="AQ31" i="450"/>
  <c r="AQ26" i="450"/>
  <c r="AQ28" i="450"/>
  <c r="AQ25" i="450"/>
  <c r="AQ27" i="450"/>
  <c r="S13" i="450"/>
  <c r="AE40" i="450"/>
  <c r="AE41" i="450"/>
  <c r="AE42" i="450"/>
  <c r="AE39" i="450"/>
  <c r="AC12" i="450"/>
  <c r="R37" i="450"/>
  <c r="V39" i="450"/>
  <c r="V47" i="450"/>
  <c r="V43" i="450"/>
  <c r="V45" i="450"/>
  <c r="V44" i="450"/>
  <c r="V48" i="450"/>
  <c r="V46" i="450"/>
  <c r="AC8" i="450"/>
  <c r="S19" i="450"/>
  <c r="AC6" i="450"/>
  <c r="AC16" i="450"/>
  <c r="AK30" i="450"/>
  <c r="AK28" i="450"/>
  <c r="AK27" i="450"/>
  <c r="AK26" i="450"/>
  <c r="AK29" i="450"/>
  <c r="AK31" i="450"/>
  <c r="AK25" i="450"/>
  <c r="Y25" i="450"/>
  <c r="V23" i="450"/>
  <c r="V35" i="450" s="1"/>
  <c r="S7" i="450"/>
  <c r="S18" i="450"/>
  <c r="R47" i="449"/>
  <c r="R49" i="449"/>
  <c r="R48" i="449"/>
  <c r="R45" i="449"/>
  <c r="R46" i="449"/>
  <c r="R27" i="449"/>
  <c r="P23" i="449"/>
  <c r="R30" i="449"/>
  <c r="R28" i="449"/>
  <c r="R29" i="449"/>
  <c r="R25" i="449"/>
  <c r="S15" i="449"/>
  <c r="AC17" i="449"/>
  <c r="R26" i="449"/>
  <c r="AC18" i="449"/>
  <c r="S10" i="449"/>
  <c r="AC15" i="449"/>
  <c r="S16" i="449"/>
  <c r="AC10" i="449"/>
  <c r="S17" i="449"/>
  <c r="S18" i="449"/>
  <c r="AC12" i="449"/>
  <c r="AC9" i="449"/>
  <c r="AC7" i="449"/>
  <c r="AD17" i="449" s="1"/>
  <c r="AC13" i="449"/>
  <c r="S7" i="449"/>
  <c r="AC16" i="449"/>
  <c r="AE16" i="449"/>
  <c r="N37" i="449"/>
  <c r="P39" i="449"/>
  <c r="R44" i="449" s="1"/>
  <c r="S13" i="449"/>
  <c r="S12" i="449"/>
  <c r="S9" i="449"/>
  <c r="Y19" i="448"/>
  <c r="AA19" i="448" s="1"/>
  <c r="AB19" i="448" s="1"/>
  <c r="Y14" i="448"/>
  <c r="AA14" i="448" s="1"/>
  <c r="AB14" i="448" s="1"/>
  <c r="AC14" i="448" s="1"/>
  <c r="Y7" i="448"/>
  <c r="AA7" i="448" s="1"/>
  <c r="AB7" i="448" s="1"/>
  <c r="AC7" i="448" s="1"/>
  <c r="O12" i="448"/>
  <c r="Q12" i="448" s="1"/>
  <c r="R12" i="448" s="1"/>
  <c r="S12" i="448" s="1"/>
  <c r="O17" i="448"/>
  <c r="Q17" i="448" s="1"/>
  <c r="R17" i="448" s="1"/>
  <c r="S17" i="448" s="1"/>
  <c r="AI3" i="448"/>
  <c r="R33" i="448"/>
  <c r="O13" i="448"/>
  <c r="Q13" i="448" s="1"/>
  <c r="R13" i="448" s="1"/>
  <c r="S13" i="448" s="1"/>
  <c r="Y13" i="448"/>
  <c r="AA13" i="448" s="1"/>
  <c r="AB13" i="448" s="1"/>
  <c r="AC13" i="448" s="1"/>
  <c r="S7" i="448"/>
  <c r="S9" i="448"/>
  <c r="AC12" i="448"/>
  <c r="AC6" i="448"/>
  <c r="AC9" i="448"/>
  <c r="S10" i="448"/>
  <c r="R32" i="448"/>
  <c r="P26" i="448"/>
  <c r="R31" i="448" s="1"/>
  <c r="AC18" i="448"/>
  <c r="AC5" i="448"/>
  <c r="S16" i="448"/>
  <c r="S15" i="448"/>
  <c r="S18" i="448"/>
  <c r="S8" i="448"/>
  <c r="S11" i="448"/>
  <c r="S14" i="448"/>
  <c r="AC19" i="448"/>
  <c r="T23" i="448"/>
  <c r="AC16" i="448"/>
  <c r="S6" i="448"/>
  <c r="AC10" i="448"/>
  <c r="N43" i="448"/>
  <c r="P43" i="448" s="1"/>
  <c r="N41" i="448"/>
  <c r="P41" i="448" s="1"/>
  <c r="N44" i="448"/>
  <c r="P44" i="448" s="1"/>
  <c r="N40" i="448"/>
  <c r="P40" i="448" s="1"/>
  <c r="N42" i="448"/>
  <c r="P42" i="448" s="1"/>
  <c r="N39" i="448"/>
  <c r="AC17" i="448"/>
  <c r="AC8" i="448"/>
  <c r="AC11" i="448"/>
  <c r="AC15" i="448"/>
  <c r="S19" i="448"/>
  <c r="P25" i="448"/>
  <c r="R26" i="448" s="1"/>
  <c r="N23" i="448"/>
  <c r="S5" i="448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H32" i="451" l="1"/>
  <c r="H29" i="451"/>
  <c r="AS23" i="451"/>
  <c r="H30" i="451"/>
  <c r="H34" i="451"/>
  <c r="H33" i="451"/>
  <c r="H31" i="451"/>
  <c r="AK37" i="451"/>
  <c r="H35" i="451"/>
  <c r="AO37" i="451"/>
  <c r="AS22" i="451"/>
  <c r="Y37" i="451"/>
  <c r="AI37" i="451"/>
  <c r="J25" i="451"/>
  <c r="H26" i="451" s="1"/>
  <c r="AM37" i="451"/>
  <c r="AS46" i="451"/>
  <c r="J46" i="451" s="1"/>
  <c r="AS43" i="451"/>
  <c r="J43" i="451" s="1"/>
  <c r="AS39" i="451"/>
  <c r="J39" i="451" s="1"/>
  <c r="AS40" i="451"/>
  <c r="J40" i="451" s="1"/>
  <c r="AS48" i="451"/>
  <c r="J48" i="451" s="1"/>
  <c r="AS45" i="451"/>
  <c r="J45" i="451" s="1"/>
  <c r="AS44" i="451"/>
  <c r="J44" i="451" s="1"/>
  <c r="AS47" i="451"/>
  <c r="J47" i="451" s="1"/>
  <c r="AS42" i="451"/>
  <c r="J42" i="451" s="1"/>
  <c r="AS49" i="451"/>
  <c r="J49" i="451" s="1"/>
  <c r="AS41" i="451"/>
  <c r="J41" i="451" s="1"/>
  <c r="AQ37" i="451"/>
  <c r="AG37" i="451"/>
  <c r="V36" i="451"/>
  <c r="AE6" i="450"/>
  <c r="AE5" i="450"/>
  <c r="U7" i="450"/>
  <c r="T18" i="450"/>
  <c r="U12" i="450"/>
  <c r="U15" i="450"/>
  <c r="U17" i="450"/>
  <c r="T13" i="450"/>
  <c r="T7" i="450"/>
  <c r="AO23" i="450"/>
  <c r="AE14" i="450"/>
  <c r="AD9" i="450"/>
  <c r="U14" i="450"/>
  <c r="AE13" i="450"/>
  <c r="T5" i="450"/>
  <c r="AK23" i="450"/>
  <c r="AD5" i="450"/>
  <c r="U5" i="450"/>
  <c r="AE7" i="450"/>
  <c r="AE16" i="450"/>
  <c r="AE12" i="450"/>
  <c r="AI39" i="450"/>
  <c r="AI44" i="450"/>
  <c r="AI43" i="450"/>
  <c r="AI42" i="450"/>
  <c r="AI40" i="450"/>
  <c r="AI41" i="450"/>
  <c r="AO45" i="450"/>
  <c r="AO39" i="450"/>
  <c r="AO44" i="450"/>
  <c r="AO46" i="450"/>
  <c r="AO41" i="450"/>
  <c r="AO42" i="450"/>
  <c r="AO43" i="450"/>
  <c r="AO47" i="450"/>
  <c r="AO40" i="450"/>
  <c r="AD12" i="450"/>
  <c r="U11" i="450"/>
  <c r="AC20" i="450"/>
  <c r="AE11" i="450"/>
  <c r="AD13" i="450"/>
  <c r="AD19" i="450"/>
  <c r="AS33" i="450"/>
  <c r="J33" i="450" s="1"/>
  <c r="AS32" i="450"/>
  <c r="J32" i="450" s="1"/>
  <c r="AS31" i="450"/>
  <c r="J31" i="450" s="1"/>
  <c r="AS26" i="450"/>
  <c r="J26" i="450" s="1"/>
  <c r="AS28" i="450"/>
  <c r="J28" i="450" s="1"/>
  <c r="AS34" i="450"/>
  <c r="J34" i="450" s="1"/>
  <c r="AS30" i="450"/>
  <c r="J30" i="450" s="1"/>
  <c r="AS27" i="450"/>
  <c r="J27" i="450" s="1"/>
  <c r="AS29" i="450"/>
  <c r="J29" i="450" s="1"/>
  <c r="AS25" i="450"/>
  <c r="J25" i="450" s="1"/>
  <c r="AS35" i="450"/>
  <c r="J35" i="450" s="1"/>
  <c r="AE8" i="450"/>
  <c r="Y39" i="450"/>
  <c r="V37" i="450"/>
  <c r="V49" i="450" s="1"/>
  <c r="V36" i="450" s="1"/>
  <c r="AD10" i="450"/>
  <c r="AD7" i="450"/>
  <c r="AI23" i="450"/>
  <c r="U9" i="450"/>
  <c r="AE23" i="450"/>
  <c r="V22" i="450"/>
  <c r="T19" i="450"/>
  <c r="AM46" i="450"/>
  <c r="AM42" i="450"/>
  <c r="AM44" i="450"/>
  <c r="AM40" i="450"/>
  <c r="AM41" i="450"/>
  <c r="AM43" i="450"/>
  <c r="AM45" i="450"/>
  <c r="AM39" i="450"/>
  <c r="AK43" i="450"/>
  <c r="AK42" i="450"/>
  <c r="AK41" i="450"/>
  <c r="AK40" i="450"/>
  <c r="AK45" i="450"/>
  <c r="AK44" i="450"/>
  <c r="AK39" i="450"/>
  <c r="AE37" i="450"/>
  <c r="U13" i="450"/>
  <c r="AQ23" i="450"/>
  <c r="S20" i="450"/>
  <c r="AA37" i="450"/>
  <c r="AE9" i="450"/>
  <c r="AM23" i="450"/>
  <c r="AE10" i="450"/>
  <c r="T11" i="450"/>
  <c r="AD18" i="450"/>
  <c r="U16" i="450"/>
  <c r="T12" i="450"/>
  <c r="AD14" i="450"/>
  <c r="AG23" i="450"/>
  <c r="AE15" i="450"/>
  <c r="AD17" i="450"/>
  <c r="AD8" i="450"/>
  <c r="T14" i="450"/>
  <c r="T16" i="450"/>
  <c r="U8" i="450"/>
  <c r="T9" i="450"/>
  <c r="T10" i="450"/>
  <c r="U18" i="450"/>
  <c r="AD16" i="450"/>
  <c r="T15" i="450"/>
  <c r="U6" i="450"/>
  <c r="AC23" i="450"/>
  <c r="U10" i="450"/>
  <c r="AD15" i="450"/>
  <c r="AE17" i="450"/>
  <c r="Y23" i="450"/>
  <c r="AD6" i="450"/>
  <c r="AQ45" i="450"/>
  <c r="AQ42" i="450"/>
  <c r="AQ43" i="450"/>
  <c r="AQ47" i="450"/>
  <c r="AQ41" i="450"/>
  <c r="AQ39" i="450"/>
  <c r="AQ46" i="450"/>
  <c r="AQ48" i="450"/>
  <c r="AQ44" i="450"/>
  <c r="AQ40" i="450"/>
  <c r="AG41" i="450"/>
  <c r="AG39" i="450"/>
  <c r="AG43" i="450"/>
  <c r="AG40" i="450"/>
  <c r="AG42" i="450"/>
  <c r="T17" i="450"/>
  <c r="AE18" i="450"/>
  <c r="T6" i="450"/>
  <c r="T8" i="450"/>
  <c r="AC37" i="450"/>
  <c r="AD11" i="450"/>
  <c r="T9" i="449"/>
  <c r="AE15" i="449"/>
  <c r="AD7" i="449"/>
  <c r="AE17" i="449"/>
  <c r="U16" i="449"/>
  <c r="AC20" i="449"/>
  <c r="U17" i="449"/>
  <c r="U12" i="449"/>
  <c r="AE6" i="449"/>
  <c r="AE11" i="449"/>
  <c r="AE12" i="449"/>
  <c r="T11" i="449"/>
  <c r="U6" i="449"/>
  <c r="U15" i="449"/>
  <c r="V26" i="449"/>
  <c r="AA25" i="449" s="1"/>
  <c r="R40" i="449"/>
  <c r="AE14" i="449"/>
  <c r="U11" i="449"/>
  <c r="T13" i="449"/>
  <c r="U7" i="449"/>
  <c r="AE7" i="449"/>
  <c r="T18" i="449"/>
  <c r="R43" i="449"/>
  <c r="AE10" i="449"/>
  <c r="R42" i="449"/>
  <c r="V28" i="449"/>
  <c r="U5" i="449"/>
  <c r="U9" i="449"/>
  <c r="T12" i="449"/>
  <c r="U13" i="449"/>
  <c r="T19" i="449"/>
  <c r="T8" i="449"/>
  <c r="AD13" i="449"/>
  <c r="AD9" i="449"/>
  <c r="AD12" i="449"/>
  <c r="U14" i="449"/>
  <c r="T10" i="449"/>
  <c r="AE18" i="449"/>
  <c r="AE5" i="449"/>
  <c r="T5" i="449"/>
  <c r="AD5" i="449"/>
  <c r="AD19" i="449"/>
  <c r="AE9" i="449"/>
  <c r="U18" i="449"/>
  <c r="S20" i="449"/>
  <c r="T16" i="449"/>
  <c r="U10" i="449"/>
  <c r="AD18" i="449"/>
  <c r="U8" i="449"/>
  <c r="R23" i="449"/>
  <c r="V25" i="449"/>
  <c r="V31" i="449"/>
  <c r="V34" i="449"/>
  <c r="V30" i="449"/>
  <c r="V33" i="449"/>
  <c r="V32" i="449"/>
  <c r="V29" i="449"/>
  <c r="AD8" i="449"/>
  <c r="L39" i="449"/>
  <c r="T6" i="449"/>
  <c r="AE8" i="449"/>
  <c r="AD6" i="449"/>
  <c r="R39" i="449"/>
  <c r="P37" i="449"/>
  <c r="AD16" i="449"/>
  <c r="T7" i="449"/>
  <c r="AE13" i="449"/>
  <c r="AD11" i="449"/>
  <c r="T14" i="449"/>
  <c r="T17" i="449"/>
  <c r="AD10" i="449"/>
  <c r="AD15" i="449"/>
  <c r="AD14" i="449"/>
  <c r="R41" i="449"/>
  <c r="T15" i="449"/>
  <c r="V27" i="449"/>
  <c r="U6" i="448"/>
  <c r="U7" i="448"/>
  <c r="U17" i="448"/>
  <c r="T19" i="448"/>
  <c r="AE17" i="448"/>
  <c r="AE14" i="448"/>
  <c r="U16" i="448"/>
  <c r="U12" i="448"/>
  <c r="T15" i="448"/>
  <c r="AD7" i="448"/>
  <c r="AE11" i="448"/>
  <c r="AE16" i="448"/>
  <c r="U15" i="448"/>
  <c r="U11" i="448"/>
  <c r="AE5" i="448"/>
  <c r="AE15" i="448"/>
  <c r="U10" i="448"/>
  <c r="AE12" i="448"/>
  <c r="AE10" i="448"/>
  <c r="AD12" i="448"/>
  <c r="S20" i="448"/>
  <c r="T13" i="448"/>
  <c r="T12" i="448"/>
  <c r="AD15" i="448"/>
  <c r="AE8" i="448"/>
  <c r="P39" i="448"/>
  <c r="N37" i="448"/>
  <c r="R41" i="448"/>
  <c r="U13" i="448"/>
  <c r="AD19" i="448"/>
  <c r="T14" i="448"/>
  <c r="T18" i="448"/>
  <c r="AD5" i="448"/>
  <c r="AD18" i="448"/>
  <c r="AD14" i="448"/>
  <c r="AE6" i="448"/>
  <c r="T7" i="448"/>
  <c r="R47" i="448"/>
  <c r="R44" i="448"/>
  <c r="R49" i="448"/>
  <c r="R46" i="448"/>
  <c r="R45" i="448"/>
  <c r="R48" i="448"/>
  <c r="AE7" i="448"/>
  <c r="T9" i="448"/>
  <c r="U5" i="448"/>
  <c r="R29" i="448"/>
  <c r="R27" i="448"/>
  <c r="V27" i="448" s="1"/>
  <c r="P23" i="448"/>
  <c r="R30" i="448"/>
  <c r="R25" i="448"/>
  <c r="R28" i="448"/>
  <c r="V28" i="448" s="1"/>
  <c r="AD11" i="448"/>
  <c r="R42" i="448"/>
  <c r="R43" i="448"/>
  <c r="AD10" i="448"/>
  <c r="AD16" i="448"/>
  <c r="T11" i="448"/>
  <c r="U8" i="448"/>
  <c r="U18" i="448"/>
  <c r="AC20" i="448"/>
  <c r="AD13" i="448"/>
  <c r="AE18" i="448"/>
  <c r="AD9" i="448"/>
  <c r="AD6" i="448"/>
  <c r="T17" i="448"/>
  <c r="T5" i="448"/>
  <c r="AD8" i="448"/>
  <c r="AD17" i="448"/>
  <c r="R40" i="448"/>
  <c r="T6" i="448"/>
  <c r="U14" i="448"/>
  <c r="T8" i="448"/>
  <c r="T16" i="448"/>
  <c r="T10" i="448"/>
  <c r="AE9" i="448"/>
  <c r="AE13" i="448"/>
  <c r="U9" i="448"/>
  <c r="D23" i="446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H40" i="451" l="1"/>
  <c r="BR11" i="451" s="1"/>
  <c r="H45" i="451"/>
  <c r="BJ39" i="451" s="1"/>
  <c r="H43" i="451"/>
  <c r="BJ16" i="451" s="1"/>
  <c r="H47" i="451"/>
  <c r="BJ20" i="451" s="1"/>
  <c r="H41" i="451"/>
  <c r="BJ14" i="451" s="1"/>
  <c r="H42" i="451"/>
  <c r="BR21" i="451" s="1"/>
  <c r="H46" i="451"/>
  <c r="BJ19" i="451" s="1"/>
  <c r="AS37" i="451"/>
  <c r="AS36" i="451" s="1"/>
  <c r="H49" i="451"/>
  <c r="BJ53" i="451" s="1"/>
  <c r="J23" i="451"/>
  <c r="H25" i="451"/>
  <c r="J37" i="451"/>
  <c r="H39" i="451"/>
  <c r="BR14" i="451" s="1"/>
  <c r="H48" i="451"/>
  <c r="BJ57" i="451" s="1"/>
  <c r="H27" i="451"/>
  <c r="BR16" i="451"/>
  <c r="H44" i="451"/>
  <c r="BR23" i="451" s="1"/>
  <c r="H28" i="451"/>
  <c r="T20" i="450"/>
  <c r="L26" i="450" s="1"/>
  <c r="AS23" i="450"/>
  <c r="U20" i="450"/>
  <c r="L27" i="450" s="1"/>
  <c r="AD20" i="450"/>
  <c r="L40" i="450" s="1"/>
  <c r="AE20" i="450"/>
  <c r="L41" i="450" s="1"/>
  <c r="AQ37" i="450"/>
  <c r="Y37" i="450"/>
  <c r="L39" i="450"/>
  <c r="J23" i="450"/>
  <c r="L25" i="450"/>
  <c r="AK37" i="450"/>
  <c r="AO37" i="450"/>
  <c r="AG37" i="450"/>
  <c r="AS22" i="450"/>
  <c r="AM37" i="450"/>
  <c r="AS40" i="450"/>
  <c r="J40" i="450" s="1"/>
  <c r="AS49" i="450"/>
  <c r="J49" i="450" s="1"/>
  <c r="AS46" i="450"/>
  <c r="J46" i="450" s="1"/>
  <c r="AS41" i="450"/>
  <c r="J41" i="450" s="1"/>
  <c r="AS45" i="450"/>
  <c r="J45" i="450" s="1"/>
  <c r="AS44" i="450"/>
  <c r="J44" i="450" s="1"/>
  <c r="AS39" i="450"/>
  <c r="AS42" i="450"/>
  <c r="J42" i="450" s="1"/>
  <c r="AS43" i="450"/>
  <c r="J43" i="450" s="1"/>
  <c r="AS47" i="450"/>
  <c r="J47" i="450" s="1"/>
  <c r="AS48" i="450"/>
  <c r="J48" i="450" s="1"/>
  <c r="AI37" i="450"/>
  <c r="V40" i="449"/>
  <c r="AA40" i="449" s="1"/>
  <c r="AA26" i="449"/>
  <c r="AC26" i="449"/>
  <c r="AC27" i="449"/>
  <c r="AC25" i="449"/>
  <c r="AI30" i="449"/>
  <c r="AI29" i="449"/>
  <c r="AI28" i="449"/>
  <c r="AI27" i="449"/>
  <c r="AI26" i="449"/>
  <c r="AI25" i="449"/>
  <c r="T20" i="449"/>
  <c r="L26" i="449" s="1"/>
  <c r="V42" i="449"/>
  <c r="AG25" i="449"/>
  <c r="AG28" i="449"/>
  <c r="AG27" i="449"/>
  <c r="AG29" i="449"/>
  <c r="AG26" i="449"/>
  <c r="AE20" i="449"/>
  <c r="L41" i="449" s="1"/>
  <c r="AQ28" i="449"/>
  <c r="AQ32" i="449"/>
  <c r="AQ25" i="449"/>
  <c r="AQ33" i="449"/>
  <c r="AQ31" i="449"/>
  <c r="AQ34" i="449"/>
  <c r="AQ27" i="449"/>
  <c r="AQ26" i="449"/>
  <c r="AQ30" i="449"/>
  <c r="AQ29" i="449"/>
  <c r="V41" i="449"/>
  <c r="AM25" i="449"/>
  <c r="AM28" i="449"/>
  <c r="AM32" i="449"/>
  <c r="AM29" i="449"/>
  <c r="AM27" i="449"/>
  <c r="AM31" i="449"/>
  <c r="AM30" i="449"/>
  <c r="AM26" i="449"/>
  <c r="AK26" i="449"/>
  <c r="AK29" i="449"/>
  <c r="AK27" i="449"/>
  <c r="AK30" i="449"/>
  <c r="AK25" i="449"/>
  <c r="AK31" i="449"/>
  <c r="AK28" i="449"/>
  <c r="U20" i="449"/>
  <c r="L27" i="449" s="1"/>
  <c r="R37" i="449"/>
  <c r="V39" i="449"/>
  <c r="V45" i="449"/>
  <c r="V43" i="449"/>
  <c r="V44" i="449"/>
  <c r="V47" i="449"/>
  <c r="V46" i="449"/>
  <c r="V48" i="449"/>
  <c r="AO27" i="449"/>
  <c r="AO32" i="449"/>
  <c r="AO28" i="449"/>
  <c r="AO29" i="449"/>
  <c r="AO33" i="449"/>
  <c r="AO26" i="449"/>
  <c r="AO30" i="449"/>
  <c r="AO31" i="449"/>
  <c r="AO25" i="449"/>
  <c r="V23" i="449"/>
  <c r="V35" i="449" s="1"/>
  <c r="V22" i="449" s="1"/>
  <c r="Y25" i="449"/>
  <c r="AA23" i="449"/>
  <c r="L25" i="449"/>
  <c r="AD20" i="449"/>
  <c r="AE27" i="449"/>
  <c r="AE25" i="449"/>
  <c r="AE26" i="449"/>
  <c r="AE28" i="449"/>
  <c r="AE20" i="448"/>
  <c r="L41" i="448" s="1"/>
  <c r="T20" i="448"/>
  <c r="L26" i="448" s="1"/>
  <c r="R23" i="448"/>
  <c r="V25" i="448"/>
  <c r="V33" i="448"/>
  <c r="V34" i="448"/>
  <c r="V32" i="448"/>
  <c r="V29" i="448"/>
  <c r="V30" i="448"/>
  <c r="V31" i="448"/>
  <c r="U20" i="448"/>
  <c r="L27" i="448" s="1"/>
  <c r="R39" i="448"/>
  <c r="V40" i="448" s="1"/>
  <c r="P37" i="448"/>
  <c r="V26" i="448"/>
  <c r="AE27" i="448"/>
  <c r="AE25" i="448"/>
  <c r="AE28" i="448"/>
  <c r="AE26" i="448"/>
  <c r="AC27" i="448"/>
  <c r="AC25" i="448"/>
  <c r="AC26" i="448"/>
  <c r="L39" i="448"/>
  <c r="AD20" i="448"/>
  <c r="L40" i="448" s="1"/>
  <c r="L25" i="448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BJ18" i="451" l="1"/>
  <c r="BJ44" i="451"/>
  <c r="BR37" i="451"/>
  <c r="BR45" i="451"/>
  <c r="BR41" i="451"/>
  <c r="BR25" i="451"/>
  <c r="BR15" i="451"/>
  <c r="BR32" i="451"/>
  <c r="BN5" i="451"/>
  <c r="BR19" i="451"/>
  <c r="BR40" i="451"/>
  <c r="BR43" i="451"/>
  <c r="BN10" i="451"/>
  <c r="BR33" i="451"/>
  <c r="BR30" i="451"/>
  <c r="BR46" i="451"/>
  <c r="BR18" i="451"/>
  <c r="BR35" i="451"/>
  <c r="BR38" i="451"/>
  <c r="BR20" i="451"/>
  <c r="BR42" i="451"/>
  <c r="BR17" i="451"/>
  <c r="BJ58" i="451"/>
  <c r="BJ15" i="451"/>
  <c r="BJ45" i="451"/>
  <c r="BR34" i="451"/>
  <c r="BR22" i="451"/>
  <c r="BN8" i="451"/>
  <c r="BJ46" i="451"/>
  <c r="BR28" i="451"/>
  <c r="BR47" i="451"/>
  <c r="BR31" i="451"/>
  <c r="BJ51" i="451"/>
  <c r="BN12" i="451"/>
  <c r="BJ35" i="451"/>
  <c r="BJ33" i="451"/>
  <c r="BJ37" i="451"/>
  <c r="BJ36" i="451"/>
  <c r="BJ32" i="451"/>
  <c r="BJ31" i="451"/>
  <c r="BJ34" i="451"/>
  <c r="BR7" i="451"/>
  <c r="BR9" i="451"/>
  <c r="BN7" i="451"/>
  <c r="BR8" i="451"/>
  <c r="BR44" i="451"/>
  <c r="BN13" i="451"/>
  <c r="BR39" i="451"/>
  <c r="BN14" i="451"/>
  <c r="BJ50" i="451"/>
  <c r="BR27" i="451"/>
  <c r="BR13" i="451"/>
  <c r="BJ17" i="451"/>
  <c r="BR26" i="451"/>
  <c r="BR12" i="451"/>
  <c r="BJ55" i="451"/>
  <c r="BJ42" i="451"/>
  <c r="BR36" i="451"/>
  <c r="H37" i="451"/>
  <c r="BR10" i="451"/>
  <c r="BR24" i="451"/>
  <c r="BJ56" i="451"/>
  <c r="BJ43" i="451"/>
  <c r="BJ52" i="451"/>
  <c r="BR4" i="451"/>
  <c r="BJ47" i="451"/>
  <c r="BJ59" i="451"/>
  <c r="BN9" i="451"/>
  <c r="BJ48" i="451"/>
  <c r="BJ49" i="451"/>
  <c r="BJ21" i="451"/>
  <c r="BR29" i="451"/>
  <c r="BJ38" i="451"/>
  <c r="BJ30" i="451"/>
  <c r="BJ25" i="451"/>
  <c r="BJ28" i="451"/>
  <c r="BJ27" i="451"/>
  <c r="BJ24" i="451"/>
  <c r="BJ26" i="451"/>
  <c r="BJ29" i="451"/>
  <c r="BJ23" i="451"/>
  <c r="BR6" i="451"/>
  <c r="BR5" i="451"/>
  <c r="BN6" i="451"/>
  <c r="BJ13" i="451"/>
  <c r="BJ7" i="451"/>
  <c r="BJ4" i="451"/>
  <c r="BJ12" i="451"/>
  <c r="BJ10" i="451"/>
  <c r="BJ11" i="451"/>
  <c r="BJ9" i="451"/>
  <c r="BJ6" i="451"/>
  <c r="BN4" i="451"/>
  <c r="H23" i="451"/>
  <c r="BJ8" i="451"/>
  <c r="BJ5" i="451"/>
  <c r="BJ40" i="451"/>
  <c r="BN11" i="451"/>
  <c r="BJ22" i="451"/>
  <c r="BJ54" i="451"/>
  <c r="BJ41" i="451"/>
  <c r="V20" i="450"/>
  <c r="L28" i="450" s="1"/>
  <c r="H33" i="450"/>
  <c r="H32" i="450"/>
  <c r="H35" i="450"/>
  <c r="AF20" i="450"/>
  <c r="L42" i="450" s="1"/>
  <c r="H47" i="450" s="1"/>
  <c r="H29" i="450"/>
  <c r="H28" i="450"/>
  <c r="AS37" i="450"/>
  <c r="AS36" i="450" s="1"/>
  <c r="J39" i="450"/>
  <c r="J37" i="450" s="1"/>
  <c r="H26" i="450"/>
  <c r="L23" i="450"/>
  <c r="H25" i="450"/>
  <c r="H27" i="450"/>
  <c r="H31" i="450"/>
  <c r="H30" i="450"/>
  <c r="H34" i="450"/>
  <c r="AA39" i="449"/>
  <c r="AA37" i="449" s="1"/>
  <c r="V20" i="449"/>
  <c r="L28" i="449" s="1"/>
  <c r="AI23" i="449"/>
  <c r="L40" i="449"/>
  <c r="AF20" i="449"/>
  <c r="L42" i="449" s="1"/>
  <c r="AQ39" i="449"/>
  <c r="AQ46" i="449"/>
  <c r="AQ43" i="449"/>
  <c r="AQ47" i="449"/>
  <c r="AQ41" i="449"/>
  <c r="AQ45" i="449"/>
  <c r="AQ42" i="449"/>
  <c r="AQ48" i="449"/>
  <c r="AQ44" i="449"/>
  <c r="AQ40" i="449"/>
  <c r="L23" i="449"/>
  <c r="Y23" i="449"/>
  <c r="AM43" i="449"/>
  <c r="AM45" i="449"/>
  <c r="AM39" i="449"/>
  <c r="AM46" i="449"/>
  <c r="AM42" i="449"/>
  <c r="AM44" i="449"/>
  <c r="AM40" i="449"/>
  <c r="AM41" i="449"/>
  <c r="AG43" i="449"/>
  <c r="AG41" i="449"/>
  <c r="AG40" i="449"/>
  <c r="AG39" i="449"/>
  <c r="AG42" i="449"/>
  <c r="AK23" i="449"/>
  <c r="AM23" i="449"/>
  <c r="AE23" i="449"/>
  <c r="AS34" i="449"/>
  <c r="J34" i="449" s="1"/>
  <c r="AS25" i="449"/>
  <c r="AS31" i="449"/>
  <c r="J31" i="449" s="1"/>
  <c r="AS28" i="449"/>
  <c r="J28" i="449" s="1"/>
  <c r="AS33" i="449"/>
  <c r="J33" i="449" s="1"/>
  <c r="AS35" i="449"/>
  <c r="J35" i="449" s="1"/>
  <c r="AS32" i="449"/>
  <c r="AS26" i="449"/>
  <c r="J26" i="449" s="1"/>
  <c r="AS30" i="449"/>
  <c r="AS27" i="449"/>
  <c r="J27" i="449" s="1"/>
  <c r="AS29" i="449"/>
  <c r="J29" i="449" s="1"/>
  <c r="AO41" i="449"/>
  <c r="AO40" i="449"/>
  <c r="AO45" i="449"/>
  <c r="AO39" i="449"/>
  <c r="AO44" i="449"/>
  <c r="AO47" i="449"/>
  <c r="AO46" i="449"/>
  <c r="AO42" i="449"/>
  <c r="AO43" i="449"/>
  <c r="AK41" i="449"/>
  <c r="AK43" i="449"/>
  <c r="AK39" i="449"/>
  <c r="AK40" i="449"/>
  <c r="AK45" i="449"/>
  <c r="AK42" i="449"/>
  <c r="AK44" i="449"/>
  <c r="AC39" i="449"/>
  <c r="AC41" i="449"/>
  <c r="AC40" i="449"/>
  <c r="AQ23" i="449"/>
  <c r="AG23" i="449"/>
  <c r="J30" i="449"/>
  <c r="AO23" i="449"/>
  <c r="AI41" i="449"/>
  <c r="AI43" i="449"/>
  <c r="AI44" i="449"/>
  <c r="AI40" i="449"/>
  <c r="AI39" i="449"/>
  <c r="AI42" i="449"/>
  <c r="Y39" i="449"/>
  <c r="V37" i="449"/>
  <c r="V49" i="449" s="1"/>
  <c r="J32" i="449"/>
  <c r="AE39" i="449"/>
  <c r="AE40" i="449"/>
  <c r="AE41" i="449"/>
  <c r="AE42" i="449"/>
  <c r="AC23" i="449"/>
  <c r="AF20" i="448"/>
  <c r="L42" i="448" s="1"/>
  <c r="V20" i="448"/>
  <c r="L28" i="448" s="1"/>
  <c r="L23" i="448" s="1"/>
  <c r="AC23" i="448"/>
  <c r="AE23" i="448"/>
  <c r="R37" i="448"/>
  <c r="V39" i="448"/>
  <c r="V46" i="448"/>
  <c r="V43" i="448"/>
  <c r="V48" i="448"/>
  <c r="V45" i="448"/>
  <c r="V44" i="448"/>
  <c r="V47" i="448"/>
  <c r="V41" i="448"/>
  <c r="AM32" i="448"/>
  <c r="AM27" i="448"/>
  <c r="AM25" i="448"/>
  <c r="AM29" i="448"/>
  <c r="AM26" i="448"/>
  <c r="AM30" i="448"/>
  <c r="AM28" i="448"/>
  <c r="AM31" i="448"/>
  <c r="V23" i="448"/>
  <c r="V35" i="448" s="1"/>
  <c r="V22" i="448" s="1"/>
  <c r="Y25" i="448"/>
  <c r="AG28" i="448"/>
  <c r="AG27" i="448"/>
  <c r="AG25" i="448"/>
  <c r="AG29" i="448"/>
  <c r="AG26" i="448"/>
  <c r="AK29" i="448"/>
  <c r="AK25" i="448"/>
  <c r="AK26" i="448"/>
  <c r="AK30" i="448"/>
  <c r="AK28" i="448"/>
  <c r="AK31" i="448"/>
  <c r="AK27" i="448"/>
  <c r="AQ32" i="448"/>
  <c r="AQ34" i="448"/>
  <c r="AQ33" i="448"/>
  <c r="AQ29" i="448"/>
  <c r="AQ27" i="448"/>
  <c r="AQ31" i="448"/>
  <c r="AQ30" i="448"/>
  <c r="AQ25" i="448"/>
  <c r="AQ26" i="448"/>
  <c r="AQ28" i="448"/>
  <c r="AA40" i="448"/>
  <c r="AA39" i="448"/>
  <c r="L37" i="448"/>
  <c r="AA25" i="448"/>
  <c r="AA26" i="448"/>
  <c r="V42" i="448"/>
  <c r="AI30" i="448"/>
  <c r="AI28" i="448"/>
  <c r="AI26" i="448"/>
  <c r="AI29" i="448"/>
  <c r="AI25" i="448"/>
  <c r="AI27" i="448"/>
  <c r="AO30" i="448"/>
  <c r="AO33" i="448"/>
  <c r="AO31" i="448"/>
  <c r="AO25" i="448"/>
  <c r="AO26" i="448"/>
  <c r="AO32" i="448"/>
  <c r="AO27" i="448"/>
  <c r="AO28" i="448"/>
  <c r="AO29" i="448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B37" i="451" l="1"/>
  <c r="B39" i="451"/>
  <c r="B38" i="451"/>
  <c r="H49" i="450"/>
  <c r="BJ58" i="450" s="1"/>
  <c r="L37" i="450"/>
  <c r="H45" i="450"/>
  <c r="BR37" i="450" s="1"/>
  <c r="H46" i="450"/>
  <c r="BR38" i="450" s="1"/>
  <c r="H44" i="450"/>
  <c r="BJ38" i="450" s="1"/>
  <c r="H43" i="450"/>
  <c r="BR35" i="450" s="1"/>
  <c r="H48" i="450"/>
  <c r="BJ21" i="450" s="1"/>
  <c r="BJ41" i="450"/>
  <c r="BN12" i="450"/>
  <c r="BJ54" i="450"/>
  <c r="BJ32" i="450"/>
  <c r="BN14" i="450"/>
  <c r="H39" i="450"/>
  <c r="BR10" i="450" s="1"/>
  <c r="BJ35" i="450"/>
  <c r="BJ31" i="450"/>
  <c r="BJ37" i="450"/>
  <c r="BJ48" i="450"/>
  <c r="BJ46" i="450"/>
  <c r="BN9" i="450"/>
  <c r="BJ53" i="450"/>
  <c r="BJ51" i="450"/>
  <c r="BR23" i="450"/>
  <c r="BJ20" i="450"/>
  <c r="BJ17" i="450"/>
  <c r="BJ22" i="450"/>
  <c r="H40" i="450"/>
  <c r="BR6" i="450" s="1"/>
  <c r="BJ28" i="450"/>
  <c r="BJ30" i="450"/>
  <c r="BJ25" i="450"/>
  <c r="BR5" i="450"/>
  <c r="BJ43" i="450"/>
  <c r="BJ56" i="450"/>
  <c r="BJ59" i="450"/>
  <c r="BR44" i="450"/>
  <c r="BR43" i="450"/>
  <c r="BR47" i="450"/>
  <c r="BJ11" i="450"/>
  <c r="H23" i="450"/>
  <c r="BJ8" i="450"/>
  <c r="BJ13" i="450"/>
  <c r="H41" i="450"/>
  <c r="BR41" i="450" s="1"/>
  <c r="H42" i="450"/>
  <c r="BR21" i="450" s="1"/>
  <c r="H31" i="449"/>
  <c r="H34" i="449"/>
  <c r="Y37" i="449"/>
  <c r="H35" i="449"/>
  <c r="AS23" i="449"/>
  <c r="AS22" i="449" s="1"/>
  <c r="AQ37" i="449"/>
  <c r="H30" i="449"/>
  <c r="H32" i="449"/>
  <c r="AE37" i="449"/>
  <c r="AS46" i="449"/>
  <c r="J46" i="449" s="1"/>
  <c r="AS43" i="449"/>
  <c r="J43" i="449" s="1"/>
  <c r="AS47" i="449"/>
  <c r="J47" i="449" s="1"/>
  <c r="AS41" i="449"/>
  <c r="J41" i="449" s="1"/>
  <c r="AS40" i="449"/>
  <c r="J40" i="449" s="1"/>
  <c r="AS49" i="449"/>
  <c r="J49" i="449" s="1"/>
  <c r="AS45" i="449"/>
  <c r="J45" i="449" s="1"/>
  <c r="AS44" i="449"/>
  <c r="J44" i="449" s="1"/>
  <c r="AS39" i="449"/>
  <c r="J39" i="449" s="1"/>
  <c r="AS48" i="449"/>
  <c r="J48" i="449" s="1"/>
  <c r="AS42" i="449"/>
  <c r="J42" i="449" s="1"/>
  <c r="AI37" i="449"/>
  <c r="AC37" i="449"/>
  <c r="AG37" i="449"/>
  <c r="J25" i="449"/>
  <c r="L37" i="449"/>
  <c r="H29" i="449"/>
  <c r="V36" i="449"/>
  <c r="H33" i="449"/>
  <c r="AK37" i="449"/>
  <c r="AO37" i="449"/>
  <c r="AM37" i="449"/>
  <c r="AE41" i="448"/>
  <c r="AE39" i="448"/>
  <c r="AE40" i="448"/>
  <c r="AE42" i="448"/>
  <c r="AK45" i="448"/>
  <c r="AK44" i="448"/>
  <c r="AK43" i="448"/>
  <c r="AK41" i="448"/>
  <c r="AK40" i="448"/>
  <c r="AK42" i="448"/>
  <c r="AK39" i="448"/>
  <c r="AK23" i="448"/>
  <c r="Y23" i="448"/>
  <c r="AM23" i="448"/>
  <c r="AQ39" i="448"/>
  <c r="AQ46" i="448"/>
  <c r="AQ47" i="448"/>
  <c r="AQ43" i="448"/>
  <c r="AQ45" i="448"/>
  <c r="AQ42" i="448"/>
  <c r="AQ41" i="448"/>
  <c r="AQ48" i="448"/>
  <c r="AQ44" i="448"/>
  <c r="AQ40" i="448"/>
  <c r="AQ23" i="448"/>
  <c r="AO23" i="448"/>
  <c r="AA23" i="448"/>
  <c r="AG23" i="448"/>
  <c r="AO41" i="448"/>
  <c r="AO46" i="448"/>
  <c r="AO45" i="448"/>
  <c r="AO39" i="448"/>
  <c r="AO40" i="448"/>
  <c r="AO43" i="448"/>
  <c r="AO47" i="448"/>
  <c r="AO42" i="448"/>
  <c r="AO44" i="448"/>
  <c r="AG42" i="448"/>
  <c r="AG41" i="448"/>
  <c r="AG43" i="448"/>
  <c r="AG39" i="448"/>
  <c r="AG40" i="448"/>
  <c r="AC40" i="448"/>
  <c r="AC41" i="448"/>
  <c r="AC39" i="448"/>
  <c r="Y39" i="448"/>
  <c r="V37" i="448"/>
  <c r="V49" i="448" s="1"/>
  <c r="V36" i="448" s="1"/>
  <c r="AI23" i="448"/>
  <c r="AA37" i="448"/>
  <c r="AS33" i="448"/>
  <c r="J33" i="448" s="1"/>
  <c r="AS28" i="448"/>
  <c r="J28" i="448" s="1"/>
  <c r="AS30" i="448"/>
  <c r="J30" i="448" s="1"/>
  <c r="AS25" i="448"/>
  <c r="AS26" i="448"/>
  <c r="J26" i="448" s="1"/>
  <c r="AS32" i="448"/>
  <c r="J32" i="448" s="1"/>
  <c r="AS31" i="448"/>
  <c r="J31" i="448" s="1"/>
  <c r="AS29" i="448"/>
  <c r="J29" i="448" s="1"/>
  <c r="AS34" i="448"/>
  <c r="J34" i="448" s="1"/>
  <c r="AS35" i="448"/>
  <c r="J35" i="448" s="1"/>
  <c r="AS27" i="448"/>
  <c r="J27" i="448" s="1"/>
  <c r="AI41" i="448"/>
  <c r="AI43" i="448"/>
  <c r="AI39" i="448"/>
  <c r="AI40" i="448"/>
  <c r="AI42" i="448"/>
  <c r="AI44" i="448"/>
  <c r="AM43" i="448"/>
  <c r="AM44" i="448"/>
  <c r="AM46" i="448"/>
  <c r="AM45" i="448"/>
  <c r="AM42" i="448"/>
  <c r="AM41" i="448"/>
  <c r="AM40" i="448"/>
  <c r="AM39" i="448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B36" i="451" l="1"/>
  <c r="BR28" i="450"/>
  <c r="BR39" i="450"/>
  <c r="BR7" i="450"/>
  <c r="BR4" i="450"/>
  <c r="BJ33" i="450"/>
  <c r="BJ47" i="450"/>
  <c r="BN8" i="450"/>
  <c r="BJ42" i="450"/>
  <c r="BJ16" i="450"/>
  <c r="BJ7" i="450"/>
  <c r="BJ24" i="450"/>
  <c r="BR22" i="450"/>
  <c r="BR18" i="450"/>
  <c r="BJ9" i="450"/>
  <c r="BN13" i="450"/>
  <c r="BJ29" i="450"/>
  <c r="BJ52" i="450"/>
  <c r="BJ12" i="450"/>
  <c r="BR45" i="450"/>
  <c r="BJ39" i="450"/>
  <c r="BJ44" i="450"/>
  <c r="BJ26" i="450"/>
  <c r="BN10" i="450"/>
  <c r="BR30" i="450"/>
  <c r="BJ18" i="450"/>
  <c r="BJ10" i="450"/>
  <c r="BJ27" i="450"/>
  <c r="BJ50" i="450"/>
  <c r="BN11" i="450"/>
  <c r="BJ57" i="450"/>
  <c r="BJ36" i="450"/>
  <c r="BJ55" i="450"/>
  <c r="BJ19" i="450"/>
  <c r="BJ45" i="450"/>
  <c r="BJ40" i="450"/>
  <c r="BJ6" i="450"/>
  <c r="BR46" i="450"/>
  <c r="BJ34" i="450"/>
  <c r="BR36" i="450"/>
  <c r="BR29" i="450"/>
  <c r="BJ4" i="450"/>
  <c r="BR40" i="450"/>
  <c r="BR24" i="450"/>
  <c r="BN6" i="450"/>
  <c r="BR42" i="450"/>
  <c r="BJ15" i="450"/>
  <c r="BR19" i="450"/>
  <c r="BR14" i="450"/>
  <c r="BR31" i="450"/>
  <c r="BN4" i="450"/>
  <c r="BJ49" i="450"/>
  <c r="BR9" i="450"/>
  <c r="BR26" i="450"/>
  <c r="BR33" i="450"/>
  <c r="BR12" i="450"/>
  <c r="BJ14" i="450"/>
  <c r="BR20" i="450"/>
  <c r="BJ5" i="450"/>
  <c r="BR25" i="450"/>
  <c r="BR11" i="450"/>
  <c r="BR8" i="450"/>
  <c r="BR32" i="450"/>
  <c r="BR16" i="450"/>
  <c r="BR13" i="450"/>
  <c r="BN7" i="450"/>
  <c r="BR34" i="450"/>
  <c r="BR27" i="450"/>
  <c r="H37" i="450"/>
  <c r="BJ23" i="450"/>
  <c r="BN5" i="450"/>
  <c r="BR15" i="450"/>
  <c r="BR17" i="450"/>
  <c r="H48" i="449"/>
  <c r="BJ55" i="449" s="1"/>
  <c r="H43" i="449"/>
  <c r="BR18" i="449" s="1"/>
  <c r="H45" i="449"/>
  <c r="BR30" i="449" s="1"/>
  <c r="H44" i="449"/>
  <c r="BR23" i="449" s="1"/>
  <c r="H47" i="449"/>
  <c r="BJ41" i="449" s="1"/>
  <c r="J37" i="449"/>
  <c r="H39" i="449"/>
  <c r="BR24" i="449" s="1"/>
  <c r="H40" i="449"/>
  <c r="BR40" i="449" s="1"/>
  <c r="H41" i="449"/>
  <c r="BR12" i="449" s="1"/>
  <c r="J23" i="449"/>
  <c r="H25" i="449"/>
  <c r="H46" i="449"/>
  <c r="BN11" i="449" s="1"/>
  <c r="H28" i="449"/>
  <c r="H42" i="449"/>
  <c r="BR13" i="449" s="1"/>
  <c r="H49" i="449"/>
  <c r="BJ43" i="449" s="1"/>
  <c r="H26" i="449"/>
  <c r="AS37" i="449"/>
  <c r="AS36" i="449" s="1"/>
  <c r="H27" i="449"/>
  <c r="H33" i="448"/>
  <c r="H31" i="448"/>
  <c r="AE37" i="448"/>
  <c r="H29" i="448"/>
  <c r="H30" i="448"/>
  <c r="AS23" i="448"/>
  <c r="AS22" i="448" s="1"/>
  <c r="H34" i="448"/>
  <c r="AI37" i="448"/>
  <c r="Y37" i="448"/>
  <c r="J25" i="448"/>
  <c r="H26" i="448" s="1"/>
  <c r="AM37" i="448"/>
  <c r="H35" i="448"/>
  <c r="AC37" i="448"/>
  <c r="AG37" i="448"/>
  <c r="H32" i="448"/>
  <c r="AS46" i="448"/>
  <c r="J46" i="448" s="1"/>
  <c r="AS43" i="448"/>
  <c r="J43" i="448" s="1"/>
  <c r="AS45" i="448"/>
  <c r="J45" i="448" s="1"/>
  <c r="AS39" i="448"/>
  <c r="J39" i="448" s="1"/>
  <c r="AS40" i="448"/>
  <c r="J40" i="448" s="1"/>
  <c r="AS48" i="448"/>
  <c r="J48" i="448" s="1"/>
  <c r="AS44" i="448"/>
  <c r="J44" i="448" s="1"/>
  <c r="AS47" i="448"/>
  <c r="J47" i="448" s="1"/>
  <c r="AS42" i="448"/>
  <c r="J42" i="448" s="1"/>
  <c r="AS49" i="448"/>
  <c r="J49" i="448" s="1"/>
  <c r="AS41" i="448"/>
  <c r="J41" i="448" s="1"/>
  <c r="AO37" i="448"/>
  <c r="AQ37" i="448"/>
  <c r="AK37" i="448"/>
  <c r="R46" i="446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B37" i="450" l="1"/>
  <c r="B39" i="450"/>
  <c r="B38" i="450"/>
  <c r="BR47" i="449"/>
  <c r="BJ47" i="449"/>
  <c r="BR20" i="449"/>
  <c r="BR35" i="449"/>
  <c r="BR41" i="449"/>
  <c r="BJ51" i="449"/>
  <c r="BJ57" i="449"/>
  <c r="BN8" i="449"/>
  <c r="BR16" i="449"/>
  <c r="BN12" i="449"/>
  <c r="BR43" i="449"/>
  <c r="BR28" i="449"/>
  <c r="BJ42" i="449"/>
  <c r="BJ52" i="449"/>
  <c r="BJ46" i="449"/>
  <c r="BR33" i="449"/>
  <c r="BN13" i="449"/>
  <c r="BR26" i="449"/>
  <c r="BR10" i="449"/>
  <c r="BJ44" i="449"/>
  <c r="BJ39" i="449"/>
  <c r="BR22" i="449"/>
  <c r="BR37" i="449"/>
  <c r="BR34" i="449"/>
  <c r="BR42" i="449"/>
  <c r="BN10" i="449"/>
  <c r="BJ54" i="449"/>
  <c r="BJ53" i="449"/>
  <c r="BR21" i="449"/>
  <c r="BJ49" i="449"/>
  <c r="BR14" i="449"/>
  <c r="BR31" i="449"/>
  <c r="BR45" i="449"/>
  <c r="BR39" i="449"/>
  <c r="BR17" i="449"/>
  <c r="BJ48" i="449"/>
  <c r="BR25" i="449"/>
  <c r="BN9" i="449"/>
  <c r="BJ58" i="449"/>
  <c r="BJ59" i="449"/>
  <c r="BJ45" i="449"/>
  <c r="BR36" i="449"/>
  <c r="BR44" i="449"/>
  <c r="BR29" i="449"/>
  <c r="BR11" i="449"/>
  <c r="BJ38" i="449"/>
  <c r="BJ50" i="449"/>
  <c r="BR46" i="449"/>
  <c r="BR19" i="449"/>
  <c r="BR15" i="449"/>
  <c r="BR32" i="449"/>
  <c r="BR38" i="449"/>
  <c r="BJ32" i="449"/>
  <c r="BJ31" i="449"/>
  <c r="BJ35" i="449"/>
  <c r="BJ33" i="449"/>
  <c r="BJ37" i="449"/>
  <c r="BJ36" i="449"/>
  <c r="BR8" i="449"/>
  <c r="BN7" i="449"/>
  <c r="BJ34" i="449"/>
  <c r="BR7" i="449"/>
  <c r="BR9" i="449"/>
  <c r="BJ56" i="449"/>
  <c r="BJ40" i="449"/>
  <c r="BJ22" i="449"/>
  <c r="BJ18" i="449"/>
  <c r="BJ19" i="449"/>
  <c r="BJ15" i="449"/>
  <c r="BJ20" i="449"/>
  <c r="BJ17" i="449"/>
  <c r="BJ16" i="449"/>
  <c r="BJ14" i="449"/>
  <c r="BJ21" i="449"/>
  <c r="BN5" i="449"/>
  <c r="BR4" i="449"/>
  <c r="BN14" i="449"/>
  <c r="H23" i="449"/>
  <c r="BJ8" i="449"/>
  <c r="BJ5" i="449"/>
  <c r="BJ4" i="449"/>
  <c r="BJ12" i="449"/>
  <c r="BJ10" i="449"/>
  <c r="BJ13" i="449"/>
  <c r="BN4" i="449"/>
  <c r="BJ9" i="449"/>
  <c r="BJ7" i="449"/>
  <c r="BJ11" i="449"/>
  <c r="BJ6" i="449"/>
  <c r="H37" i="449"/>
  <c r="BJ29" i="449"/>
  <c r="BJ26" i="449"/>
  <c r="BJ23" i="449"/>
  <c r="BJ27" i="449"/>
  <c r="BJ24" i="449"/>
  <c r="BN6" i="449"/>
  <c r="BR5" i="449"/>
  <c r="BJ30" i="449"/>
  <c r="BJ28" i="449"/>
  <c r="BR6" i="449"/>
  <c r="BJ25" i="449"/>
  <c r="BR27" i="449"/>
  <c r="H40" i="448"/>
  <c r="BN5" i="448" s="1"/>
  <c r="H41" i="448"/>
  <c r="BJ14" i="448" s="1"/>
  <c r="H44" i="448"/>
  <c r="BR23" i="448" s="1"/>
  <c r="H45" i="448"/>
  <c r="BJ39" i="448" s="1"/>
  <c r="H28" i="448"/>
  <c r="BR20" i="448"/>
  <c r="H48" i="448"/>
  <c r="BJ47" i="448" s="1"/>
  <c r="H43" i="448"/>
  <c r="BN8" i="448" s="1"/>
  <c r="H46" i="448"/>
  <c r="BJ19" i="448" s="1"/>
  <c r="H49" i="448"/>
  <c r="BJ22" i="448" s="1"/>
  <c r="H42" i="448"/>
  <c r="BR13" i="448" s="1"/>
  <c r="J37" i="448"/>
  <c r="H39" i="448"/>
  <c r="BR24" i="448" s="1"/>
  <c r="H27" i="448"/>
  <c r="H47" i="448"/>
  <c r="BR47" i="448" s="1"/>
  <c r="AS37" i="448"/>
  <c r="AS36" i="448" s="1"/>
  <c r="J23" i="448"/>
  <c r="H25" i="448"/>
  <c r="S9" i="446"/>
  <c r="T5" i="446" s="1"/>
  <c r="S15" i="446"/>
  <c r="S18" i="446"/>
  <c r="AC9" i="446"/>
  <c r="AC16" i="446"/>
  <c r="AC5" i="446"/>
  <c r="AC15" i="446"/>
  <c r="S11" i="446"/>
  <c r="AC6" i="446"/>
  <c r="AD5" i="446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6" i="450" l="1"/>
  <c r="B39" i="449"/>
  <c r="B37" i="449"/>
  <c r="B38" i="449"/>
  <c r="BN11" i="448"/>
  <c r="BJ40" i="448"/>
  <c r="BR32" i="448"/>
  <c r="BR9" i="448"/>
  <c r="BR16" i="448"/>
  <c r="BR8" i="448"/>
  <c r="BR15" i="448"/>
  <c r="BR11" i="448"/>
  <c r="BR33" i="448"/>
  <c r="BR10" i="448"/>
  <c r="BR26" i="448"/>
  <c r="BR12" i="448"/>
  <c r="BR41" i="448"/>
  <c r="BR25" i="448"/>
  <c r="BR40" i="448"/>
  <c r="BR19" i="448"/>
  <c r="BR7" i="448"/>
  <c r="BR29" i="448"/>
  <c r="BJ37" i="448"/>
  <c r="BN13" i="448"/>
  <c r="BR14" i="448"/>
  <c r="BJ33" i="448"/>
  <c r="BJ56" i="448"/>
  <c r="BN14" i="448"/>
  <c r="BJ38" i="448"/>
  <c r="BR39" i="448"/>
  <c r="BN9" i="448"/>
  <c r="BJ59" i="448"/>
  <c r="BJ44" i="448"/>
  <c r="BJ55" i="448"/>
  <c r="BJ32" i="448"/>
  <c r="BR44" i="448"/>
  <c r="BJ48" i="448"/>
  <c r="BJ17" i="448"/>
  <c r="BJ41" i="448"/>
  <c r="BR46" i="448"/>
  <c r="BJ45" i="448"/>
  <c r="BR37" i="448"/>
  <c r="BR30" i="448"/>
  <c r="BJ54" i="448"/>
  <c r="BJ36" i="448"/>
  <c r="BJ43" i="448"/>
  <c r="BJ42" i="448"/>
  <c r="BR45" i="448"/>
  <c r="BJ18" i="448"/>
  <c r="BR36" i="448"/>
  <c r="BN10" i="448"/>
  <c r="BJ34" i="448"/>
  <c r="BR21" i="448"/>
  <c r="BR34" i="448"/>
  <c r="BR43" i="448"/>
  <c r="BJ51" i="448"/>
  <c r="BN12" i="448"/>
  <c r="BJ30" i="448"/>
  <c r="BJ26" i="448"/>
  <c r="BJ29" i="448"/>
  <c r="BJ23" i="448"/>
  <c r="BJ25" i="448"/>
  <c r="BJ28" i="448"/>
  <c r="BJ24" i="448"/>
  <c r="BJ27" i="448"/>
  <c r="BR5" i="448"/>
  <c r="BR6" i="448"/>
  <c r="BN6" i="448"/>
  <c r="BJ58" i="448"/>
  <c r="BJ53" i="448"/>
  <c r="BJ20" i="448"/>
  <c r="BJ16" i="448"/>
  <c r="BR38" i="448"/>
  <c r="BJ50" i="448"/>
  <c r="BJ57" i="448"/>
  <c r="BJ52" i="448"/>
  <c r="BR17" i="448"/>
  <c r="BJ15" i="448"/>
  <c r="BR27" i="448"/>
  <c r="BJ31" i="448"/>
  <c r="BJ35" i="448"/>
  <c r="BR42" i="448"/>
  <c r="H23" i="448"/>
  <c r="BJ13" i="448"/>
  <c r="BJ8" i="448"/>
  <c r="BJ5" i="448"/>
  <c r="BJ4" i="448"/>
  <c r="BJ12" i="448"/>
  <c r="BJ7" i="448"/>
  <c r="BJ9" i="448"/>
  <c r="BJ11" i="448"/>
  <c r="BJ6" i="448"/>
  <c r="BN4" i="448"/>
  <c r="BJ10" i="448"/>
  <c r="BJ46" i="448"/>
  <c r="H37" i="448"/>
  <c r="BJ49" i="448"/>
  <c r="BR31" i="448"/>
  <c r="BJ21" i="448"/>
  <c r="BR35" i="448"/>
  <c r="BR22" i="448"/>
  <c r="BR28" i="448"/>
  <c r="BN7" i="448"/>
  <c r="BR18" i="448"/>
  <c r="BR4" i="448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B36" i="449" l="1"/>
  <c r="B38" i="448"/>
  <c r="B39" i="448"/>
  <c r="B37" i="448"/>
  <c r="T20" i="446"/>
  <c r="L26" i="446"/>
  <c r="AE37" i="446"/>
  <c r="AE20" i="446"/>
  <c r="L41" i="446" s="1"/>
  <c r="U20" i="446"/>
  <c r="L27" i="446" s="1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J48" i="446" s="1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AS22" i="446"/>
  <c r="Y37" i="446"/>
  <c r="B36" i="448" l="1"/>
  <c r="AF20" i="446"/>
  <c r="L42" i="446" s="1"/>
  <c r="L37" i="446" s="1"/>
  <c r="V20" i="446"/>
  <c r="L28" i="446" s="1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H32" i="446" l="1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39" i="446" l="1"/>
  <c r="B38" i="446"/>
  <c r="B37" i="446"/>
  <c r="B36" i="446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<sst xmlns="http://schemas.openxmlformats.org/spreadsheetml/2006/main" count="2014" uniqueCount="171">
  <si>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</si>
  <si>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</si>
  <si>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</si>
  <si>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</si>
  <si>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</si>
  <si>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</si>
  <si>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</si>
  <si>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</si>
  <si>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</si>
  <si>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</si>
  <si>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</si>
  <si>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</si>
  <si>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</si>
  <si>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</si>
  <si>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</si>
  <si>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</si>
  <si>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</si>
  <si>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</si>
  <si>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</si>
  <si>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</si>
  <si>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</si>
  <si>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</si>
  <si>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</si>
  <si>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</si>
  <si>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</si>
  <si>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</si>
  <si>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</si>
  <si>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</si>
  <si>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</si>
  <si>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</si>
  <si>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</si>
  <si>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</si>
  <si>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</si>
  <si>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</si>
  <si>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</si>
  <si>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</si>
  <si>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</si>
  <si>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</si>
  <si>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</si>
  <si>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</si>
  <si>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</si>
  <si>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</si>
  <si>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</si>
  <si>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</si>
  <si>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</si>
  <si>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</si>
  <si>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</si>
  <si>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</si>
  <si>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</si>
  <si>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</si>
  <si>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</si>
  <si>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</si>
  <si>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</si>
  <si>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</si>
  <si>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</si>
  <si>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</si>
  <si>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</si>
  <si>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</si>
  <si>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</si>
  <si>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</si>
  <si>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</si>
  <si>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</si>
  <si>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</si>
  <si>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</si>
  <si>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</si>
  <si>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</si>
  <si>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</si>
  <si>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</si>
  <si>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</si>
  <si>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</si>
  <si>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</si>
  <si>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</si>
  <si>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</si>
  <si>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</si>
  <si>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</si>
  <si>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</si>
  <si>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</si>
  <si>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</si>
  <si>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</si>
  <si>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</si>
  <si>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</si>
  <si>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</si>
  <si>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</si>
  <si>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</si>
  <si>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</si>
  <si>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</si>
  <si>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</si>
  <si>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</si>
  <si>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</si>
  <si>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</si>
  <si>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</si>
  <si>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</si>
  <si>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</si>
  <si>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</si>
  <si>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</si>
  <si>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</si>
  <si>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</si>
  <si>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</si>
  <si>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</si>
  <si>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</si>
  <si>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</si>
  <si>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</si>
  <si>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</si>
  <si>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</si>
  <si>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</si>
  <si>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</si>
  <si>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</si>
  <si>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</si>
  <si>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</si>
  <si>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</si>
  <si>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</si>
  <si>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</si>
  <si>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</si>
  <si>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</si>
  <si>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</si>
  <si>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</si>
  <si>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</si>
  <si>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</si>
  <si>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</si>
  <si>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</si>
  <si>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</si>
  <si>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</si>
  <si>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</si>
  <si>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</si>
  <si>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</si>
  <si>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</si>
  <si>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</si>
  <si>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</si>
  <si>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</si>
  <si>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</si>
  <si>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</si>
  <si>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</si>
  <si>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</si>
  <si>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</si>
  <si>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</si>
  <si>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</si>
  <si>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</si>
  <si>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</si>
  <si>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</si>
  <si>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</si>
  <si>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</si>
  <si>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</si>
  <si>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</si>
  <si>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</si>
  <si>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</si>
  <si>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</si>
  <si>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</si>
  <si>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</si>
  <si>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</si>
  <si>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</si>
  <si>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</si>
  <si>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</si>
  <si>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</si>
  <si>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</si>
  <si>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</si>
  <si>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</si>
  <si>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</si>
  <si>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</si>
  <si>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</si>
  <si>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</si>
  <si>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</si>
  <si>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</si>
  <si>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LA Crush</t>
  </si>
  <si>
    <t>Old Town</t>
  </si>
  <si>
    <t>OFF</t>
  </si>
  <si>
    <t>Filty</t>
  </si>
  <si>
    <t>CA</t>
  </si>
  <si>
    <t>Black</t>
  </si>
  <si>
    <t>devil</t>
  </si>
  <si>
    <t>acep</t>
  </si>
  <si>
    <t>Despejado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</si>
</sst>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2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'OBIWAN-LA_Crsuh'!$G$25:$G$35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'OBIWAN-LA_Crsuh'!$H$25:$H$35</c:f>
              <c:numCache>
                <c:formatCode>0.0%</c:formatCode>
                <c:ptCount val="11"/>
                <c:pt idx="0">
                  <c:v>2.3048225062194836E-3</c:v>
                </c:pt>
                <c:pt idx="1">
                  <c:v>1.8451125755650073E-2</c:v>
                </c:pt>
                <c:pt idx="2">
                  <c:v>6.7291481581893367E-2</c:v>
                </c:pt>
                <c:pt idx="3">
                  <c:v>0.14780249950073751</c:v>
                </c:pt>
                <c:pt idx="4">
                  <c:v>0.2177575390202077</c:v>
                </c:pt>
                <c:pt idx="5">
                  <c:v>0.22681358980943805</c:v>
                </c:pt>
                <c:pt idx="6">
                  <c:v>0.17149994017506021</c:v>
                </c:pt>
                <c:pt idx="7">
                  <c:v>9.5157294690544778E-2</c:v>
                </c:pt>
                <c:pt idx="8">
                  <c:v>3.8719037819522462E-2</c:v>
                </c:pt>
                <c:pt idx="9">
                  <c:v>1.1430944763442568E-2</c:v>
                </c:pt>
                <c:pt idx="10">
                  <c:v>2.3961558493037411E-3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'OBIWAN-LA_Crsuh'!$H$39:$H$49</c:f>
              <c:numCache>
                <c:formatCode>0.0%</c:formatCode>
                <c:ptCount val="11"/>
                <c:pt idx="0">
                  <c:v>0.12963949427467705</c:v>
                </c:pt>
                <c:pt idx="1">
                  <c:v>0.28761505073637239</c:v>
                </c:pt>
                <c:pt idx="2">
                  <c:v>0.29349911942552981</c:v>
                </c:pt>
                <c:pt idx="3">
                  <c:v>0.18244472133792386</c:v>
                </c:pt>
                <c:pt idx="4">
                  <c:v>7.7110838314012178E-2</c:v>
                </c:pt>
                <c:pt idx="5">
                  <c:v>2.3416831678472416E-2</c:v>
                </c:pt>
                <c:pt idx="6">
                  <c:v>5.2623728333694476E-3</c:v>
                </c:pt>
                <c:pt idx="7">
                  <c:v>8.875398247704065E-4</c:v>
                </c:pt>
                <c:pt idx="8">
                  <c:v>1.1261106834898929E-4</c:v>
                </c:pt>
                <c:pt idx="9">
                  <c:v>1.0651275659711146E-5</c:v>
                </c:pt>
                <c:pt idx="10">
                  <c:v>7.3319599421480322E-7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03504"/>
        <c:axId val="281600760"/>
      </c:lineChart>
      <c:catAx>
        <c:axId val="2816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600760"/>
        <c:crosses val="autoZero"/>
        <c:auto val="1"/>
        <c:lblAlgn val="ctr"/>
        <c:lblOffset val="100"/>
        <c:noMultiLvlLbl val="0"/>
      </c:catAx>
      <c:valAx>
        <c:axId val="2816007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160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35232"/>
        <c:axId val="283237584"/>
      </c:lineChart>
      <c:catAx>
        <c:axId val="2832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237584"/>
        <c:crosses val="autoZero"/>
        <c:auto val="1"/>
        <c:lblAlgn val="ctr"/>
        <c:lblOffset val="100"/>
        <c:noMultiLvlLbl val="0"/>
      </c:catAx>
      <c:valAx>
        <c:axId val="2832375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323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36016"/>
        <c:axId val="286136168"/>
      </c:lineChart>
      <c:catAx>
        <c:axId val="28323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136168"/>
        <c:crosses val="autoZero"/>
        <c:auto val="1"/>
        <c:lblAlgn val="ctr"/>
        <c:lblOffset val="100"/>
        <c:noMultiLvlLbl val="0"/>
      </c:catAx>
      <c:valAx>
        <c:axId val="286136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323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36952"/>
        <c:axId val="286141656"/>
      </c:lineChart>
      <c:catAx>
        <c:axId val="28613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141656"/>
        <c:crosses val="autoZero"/>
        <c:auto val="1"/>
        <c:lblAlgn val="ctr"/>
        <c:lblOffset val="100"/>
        <c:noMultiLvlLbl val="0"/>
      </c:catAx>
      <c:valAx>
        <c:axId val="2861416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613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38128"/>
        <c:axId val="286140872"/>
      </c:lineChart>
      <c:catAx>
        <c:axId val="28613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140872"/>
        <c:crosses val="autoZero"/>
        <c:auto val="1"/>
        <c:lblAlgn val="ctr"/>
        <c:lblOffset val="100"/>
        <c:noMultiLvlLbl val="0"/>
      </c:catAx>
      <c:valAx>
        <c:axId val="2861408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613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'OBIWAN-LA_Crsuh'!$B$37:$B$39</c:f>
              <c:numCache>
                <c:formatCode>0.0%</c:formatCode>
                <c:ptCount val="3"/>
                <c:pt idx="0">
                  <c:v>7.5415552174008346E-2</c:v>
                </c:pt>
                <c:pt idx="1">
                  <c:v>7.8314969764075593E-2</c:v>
                </c:pt>
                <c:pt idx="2">
                  <c:v>0.84349771950649322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'OlsTown-OBIWAN'!$G$25:$G$35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'OlsTown-OBIWAN'!$H$25:$H$35</c:f>
              <c:numCache>
                <c:formatCode>0.0%</c:formatCode>
                <c:ptCount val="11"/>
                <c:pt idx="0">
                  <c:v>0.21522788271027415</c:v>
                </c:pt>
                <c:pt idx="1">
                  <c:v>0.35249037749045425</c:v>
                </c:pt>
                <c:pt idx="2">
                  <c:v>0.26468434489339215</c:v>
                </c:pt>
                <c:pt idx="3">
                  <c:v>0.12063391467226153</c:v>
                </c:pt>
                <c:pt idx="4">
                  <c:v>3.7230981316519612E-2</c:v>
                </c:pt>
                <c:pt idx="5">
                  <c:v>8.2186592388522918E-3</c:v>
                </c:pt>
                <c:pt idx="6">
                  <c:v>1.3359445119046625E-3</c:v>
                </c:pt>
                <c:pt idx="7">
                  <c:v>1.6212783747931103E-4</c:v>
                </c:pt>
                <c:pt idx="8">
                  <c:v>1.4724853052399642E-5</c:v>
                </c:pt>
                <c:pt idx="9">
                  <c:v>9.9229606334709401E-7</c:v>
                </c:pt>
                <c:pt idx="10">
                  <c:v>4.8503150132474202E-8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'OlsTown-OBIWAN'!$H$39:$H$49</c:f>
              <c:numCache>
                <c:formatCode>0.0%</c:formatCode>
                <c:ptCount val="11"/>
                <c:pt idx="0">
                  <c:v>1.1024365650988042E-2</c:v>
                </c:pt>
                <c:pt idx="1">
                  <c:v>6.0111238290725864E-2</c:v>
                </c:pt>
                <c:pt idx="2">
                  <c:v>0.15022469408053443</c:v>
                </c:pt>
                <c:pt idx="3">
                  <c:v>0.22780820666262819</c:v>
                </c:pt>
                <c:pt idx="4">
                  <c:v>0.23390491240406325</c:v>
                </c:pt>
                <c:pt idx="5">
                  <c:v>0.17180778963592011</c:v>
                </c:pt>
                <c:pt idx="6">
                  <c:v>9.2988180418305671E-2</c:v>
                </c:pt>
                <c:pt idx="7">
                  <c:v>3.7631349852053568E-2</c:v>
                </c:pt>
                <c:pt idx="8">
                  <c:v>1.1429554858554828E-2</c:v>
                </c:pt>
                <c:pt idx="9">
                  <c:v>2.5881416686062879E-3</c:v>
                </c:pt>
                <c:pt idx="10">
                  <c:v>4.282334692672882E-4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06640"/>
        <c:axId val="281599976"/>
      </c:lineChart>
      <c:catAx>
        <c:axId val="28160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599976"/>
        <c:crosses val="autoZero"/>
        <c:auto val="1"/>
        <c:lblAlgn val="ctr"/>
        <c:lblOffset val="100"/>
        <c:noMultiLvlLbl val="0"/>
      </c:catAx>
      <c:valAx>
        <c:axId val="2815999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160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'OlsTown-OBIWAN'!$B$37:$B$39</c:f>
              <c:numCache>
                <c:formatCode>0.0%</c:formatCode>
                <c:ptCount val="3"/>
                <c:pt idx="0">
                  <c:v>0.1010559425848194</c:v>
                </c:pt>
                <c:pt idx="1">
                  <c:v>0.82583919702004882</c:v>
                </c:pt>
                <c:pt idx="2">
                  <c:v>7.3051477230479792E-2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'Fhilty-OBIWAN'!$G$25:$G$35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'Fhilty-OBIWAN'!$H$25:$H$35</c:f>
              <c:numCache>
                <c:formatCode>0.0%</c:formatCode>
                <c:ptCount val="11"/>
                <c:pt idx="0">
                  <c:v>4.8901514792265094E-2</c:v>
                </c:pt>
                <c:pt idx="1">
                  <c:v>0.16612834735218063</c:v>
                </c:pt>
                <c:pt idx="2">
                  <c:v>0.26021354608718744</c:v>
                </c:pt>
                <c:pt idx="3">
                  <c:v>0.24908889512337379</c:v>
                </c:pt>
                <c:pt idx="4">
                  <c:v>0.16281660633508105</c:v>
                </c:pt>
                <c:pt idx="5">
                  <c:v>7.6889034008717883E-2</c:v>
                </c:pt>
                <c:pt idx="6">
                  <c:v>2.7054993428687377E-2</c:v>
                </c:pt>
                <c:pt idx="7">
                  <c:v>7.2031270590602178E-3</c:v>
                </c:pt>
                <c:pt idx="8">
                  <c:v>1.4558657380309105E-3</c:v>
                </c:pt>
                <c:pt idx="9">
                  <c:v>2.2137082772996644E-4</c:v>
                </c:pt>
                <c:pt idx="10">
                  <c:v>2.4688024974198621E-5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'Fhilty-OBIWAN'!$H$39:$H$49</c:f>
              <c:numCache>
                <c:formatCode>0.0%</c:formatCode>
                <c:ptCount val="11"/>
                <c:pt idx="0">
                  <c:v>2.7573382068871014E-2</c:v>
                </c:pt>
                <c:pt idx="1">
                  <c:v>0.11462984101569801</c:v>
                </c:pt>
                <c:pt idx="2">
                  <c:v>0.21823525435736421</c:v>
                </c:pt>
                <c:pt idx="3">
                  <c:v>0.25288091249041705</c:v>
                </c:pt>
                <c:pt idx="4">
                  <c:v>0.20003845253721364</c:v>
                </c:pt>
                <c:pt idx="5">
                  <c:v>0.11488973722720243</c:v>
                </c:pt>
                <c:pt idx="6">
                  <c:v>4.974763814890909E-2</c:v>
                </c:pt>
                <c:pt idx="7">
                  <c:v>1.6628911518874152E-2</c:v>
                </c:pt>
                <c:pt idx="8">
                  <c:v>4.3421253384942028E-3</c:v>
                </c:pt>
                <c:pt idx="9">
                  <c:v>8.8232617133864022E-4</c:v>
                </c:pt>
                <c:pt idx="10">
                  <c:v>1.3556740389671822E-4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37192"/>
        <c:axId val="283236800"/>
      </c:lineChart>
      <c:catAx>
        <c:axId val="2832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236800"/>
        <c:crosses val="autoZero"/>
        <c:auto val="1"/>
        <c:lblAlgn val="ctr"/>
        <c:lblOffset val="100"/>
        <c:noMultiLvlLbl val="0"/>
      </c:catAx>
      <c:valAx>
        <c:axId val="283236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323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'Fhilty-OBIWAN'!$B$37:$B$39</c:f>
              <c:numCache>
                <c:formatCode>0.0%</c:formatCode>
                <c:ptCount val="3"/>
                <c:pt idx="0">
                  <c:v>0.18304480800085041</c:v>
                </c:pt>
                <c:pt idx="1">
                  <c:v>0.49006907738249406</c:v>
                </c:pt>
                <c:pt idx="2">
                  <c:v>0.32684356741736975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'Black-OBIWAN'!$G$25:$G$35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'Black-OBIWAN'!$H$25:$H$35</c:f>
              <c:numCache>
                <c:formatCode>0.0%</c:formatCode>
                <c:ptCount val="11"/>
                <c:pt idx="0">
                  <c:v>0.18246322153099959</c:v>
                </c:pt>
                <c:pt idx="1">
                  <c:v>0.33121171501485208</c:v>
                </c:pt>
                <c:pt idx="2">
                  <c:v>0.27775531848281798</c:v>
                </c:pt>
                <c:pt idx="3">
                  <c:v>0.14270125002410056</c:v>
                </c:pt>
                <c:pt idx="4">
                  <c:v>5.0213515995894617E-2</c:v>
                </c:pt>
                <c:pt idx="5">
                  <c:v>1.2811440877422513E-2</c:v>
                </c:pt>
                <c:pt idx="6">
                  <c:v>2.445754983705637E-3</c:v>
                </c:pt>
                <c:pt idx="7">
                  <c:v>3.549602673250154E-4</c:v>
                </c:pt>
                <c:pt idx="8">
                  <c:v>3.9314760054887304E-5</c:v>
                </c:pt>
                <c:pt idx="9">
                  <c:v>3.2950234259250116E-6</c:v>
                </c:pt>
                <c:pt idx="10">
                  <c:v>2.0392833343899615E-7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'Black-OBIWAN'!$H$39:$H$49</c:f>
              <c:numCache>
                <c:formatCode>0.0%</c:formatCode>
                <c:ptCount val="11"/>
                <c:pt idx="0">
                  <c:v>2.9897638118246892E-2</c:v>
                </c:pt>
                <c:pt idx="1">
                  <c:v>0.1215005653160398</c:v>
                </c:pt>
                <c:pt idx="2">
                  <c:v>0.22645043904092435</c:v>
                </c:pt>
                <c:pt idx="3">
                  <c:v>0.25632625006414611</c:v>
                </c:pt>
                <c:pt idx="4">
                  <c:v>0.19669405084362832</c:v>
                </c:pt>
                <c:pt idx="5">
                  <c:v>0.10815903326588998</c:v>
                </c:pt>
                <c:pt idx="6">
                  <c:v>4.392510406283151E-2</c:v>
                </c:pt>
                <c:pt idx="7">
                  <c:v>1.3378099105694152E-2</c:v>
                </c:pt>
                <c:pt idx="8">
                  <c:v>3.0691437452757507E-3</c:v>
                </c:pt>
                <c:pt idx="9">
                  <c:v>5.270832596328401E-4</c:v>
                </c:pt>
                <c:pt idx="10">
                  <c:v>6.6393296383947671E-5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40680"/>
        <c:axId val="290641072"/>
      </c:lineChart>
      <c:catAx>
        <c:axId val="29064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641072"/>
        <c:crosses val="autoZero"/>
        <c:auto val="1"/>
        <c:lblAlgn val="ctr"/>
        <c:lblOffset val="100"/>
        <c:noMultiLvlLbl val="0"/>
      </c:catAx>
      <c:valAx>
        <c:axId val="2906410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06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'Black-OBIWAN'!$B$37:$B$39</c:f>
              <c:numCache>
                <c:formatCode>0.0%</c:formatCode>
                <c:ptCount val="3"/>
                <c:pt idx="0">
                  <c:v>0.15654819417247903</c:v>
                </c:pt>
                <c:pt idx="1">
                  <c:v>0.69246815274279494</c:v>
                </c:pt>
                <c:pt idx="2">
                  <c:v>0.15097724017887865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35624"/>
        <c:axId val="283238368"/>
      </c:lineChart>
      <c:catAx>
        <c:axId val="28323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238368"/>
        <c:crosses val="autoZero"/>
        <c:auto val="1"/>
        <c:lblAlgn val="ctr"/>
        <c:lblOffset val="100"/>
        <c:noMultiLvlLbl val="0"/>
      </c:catAx>
      <c:valAx>
        <c:axId val="283238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323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opLeftCell="A4" zoomScale="80" zoomScaleNormal="80" workbookViewId="0">
      <selection activeCell="H25" sqref="H2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9"/>
      <c r="Q1" s="219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0.65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0.7</v>
      </c>
      <c r="Q3" t="s">
        <v>133</v>
      </c>
      <c r="R3" s="212">
        <v>0.75</v>
      </c>
      <c r="Y3" t="s">
        <v>132</v>
      </c>
      <c r="Z3" s="213">
        <v>0.56999999999999995</v>
      </c>
      <c r="AA3" t="s">
        <v>133</v>
      </c>
      <c r="AB3" s="213">
        <v>0.75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6.6290164206464974E-4</v>
      </c>
      <c r="BL4">
        <v>0</v>
      </c>
      <c r="BM4">
        <v>0</v>
      </c>
      <c r="BN4" s="107">
        <f>H25*H39</f>
        <v>2.9879602409918759E-4</v>
      </c>
      <c r="BP4">
        <v>1</v>
      </c>
      <c r="BQ4">
        <v>0</v>
      </c>
      <c r="BR4" s="107">
        <f>$H$26*H39</f>
        <v>2.3919946117609437E-3</v>
      </c>
    </row>
    <row r="5" spans="1:70" x14ac:dyDescent="0.25">
      <c r="A5" s="40" t="s">
        <v>150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131</v>
      </c>
      <c r="K5" s="166">
        <v>12</v>
      </c>
      <c r="L5" s="10"/>
      <c r="M5" s="10"/>
      <c r="O5" s="67">
        <f>AG5*AI5*AO5*AH5</f>
        <v>0</v>
      </c>
      <c r="P5" s="210">
        <f>P3</f>
        <v>0.7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6.7646337600756111E-4</v>
      </c>
      <c r="BL5">
        <v>1</v>
      </c>
      <c r="BM5">
        <v>1</v>
      </c>
      <c r="BN5" s="107">
        <f>$H$26*H40</f>
        <v>5.3068214703544826E-3</v>
      </c>
      <c r="BP5">
        <f>BP4+1</f>
        <v>2</v>
      </c>
      <c r="BQ5">
        <v>0</v>
      </c>
      <c r="BR5" s="107">
        <f>$H$27*H39</f>
        <v>8.7236336412704011E-3</v>
      </c>
    </row>
    <row r="6" spans="1:70" x14ac:dyDescent="0.25">
      <c r="A6" s="2" t="s">
        <v>1</v>
      </c>
      <c r="B6" s="168">
        <v>12.75</v>
      </c>
      <c r="C6" s="169">
        <v>10.75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5.9776210887437099E-2</v>
      </c>
      <c r="P6" s="210">
        <v>0.75</v>
      </c>
      <c r="Q6" s="214">
        <f t="shared" ref="Q6:Q19" si="2">P6*O6</f>
        <v>4.4832158165577826E-2</v>
      </c>
      <c r="R6" s="157">
        <f t="shared" ref="R6:R19" si="3">IF($B$17="JC",IF($C$17="JC",$W$1,$V$1*1.1),IF($C$17="JC",$V$1/0.9,$U$1))*Q6/1.5</f>
        <v>4.4832158165577819E-2</v>
      </c>
      <c r="S6" s="176">
        <f t="shared" ref="S6:S19" si="4">(1-R6)</f>
        <v>0.95516784183442216</v>
      </c>
      <c r="T6" s="177">
        <f>R6*S5*PRODUCT(S7:S19)</f>
        <v>2.953737114504959E-2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1.3001239606190823E-2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4.2050269988058898E-4</v>
      </c>
      <c r="BL6">
        <f>BH14+1</f>
        <v>2</v>
      </c>
      <c r="BM6">
        <v>2</v>
      </c>
      <c r="BN6" s="107">
        <f>$H$27*H41</f>
        <v>1.9749990589124959E-2</v>
      </c>
      <c r="BP6">
        <f>BL5+1</f>
        <v>2</v>
      </c>
      <c r="BQ6">
        <v>1</v>
      </c>
      <c r="BR6" s="107">
        <f>$H$27*H40</f>
        <v>1.9354042889301929E-2</v>
      </c>
    </row>
    <row r="7" spans="1:70" x14ac:dyDescent="0.25">
      <c r="A7" s="5" t="s">
        <v>2</v>
      </c>
      <c r="B7" s="168">
        <v>15</v>
      </c>
      <c r="C7" s="169">
        <v>11.25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0.65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1.4895739572341616E-3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4.7846379872595033E-4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1.7772679561958694E-4</v>
      </c>
      <c r="BL7">
        <f>BH23+1</f>
        <v>3</v>
      </c>
      <c r="BM7">
        <v>3</v>
      </c>
      <c r="BN7" s="107">
        <f>$H$28*H42</f>
        <v>2.6965785834460687E-2</v>
      </c>
      <c r="BP7">
        <f>BP5+1</f>
        <v>3</v>
      </c>
      <c r="BQ7">
        <v>0</v>
      </c>
      <c r="BR7" s="107">
        <f>$H$28*H39</f>
        <v>1.9161041287808819E-2</v>
      </c>
    </row>
    <row r="8" spans="1:70" x14ac:dyDescent="0.25">
      <c r="A8" s="5" t="s">
        <v>3</v>
      </c>
      <c r="B8" s="168">
        <v>13.75</v>
      </c>
      <c r="C8" s="169">
        <v>9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v>0.75</v>
      </c>
      <c r="Q8" s="214">
        <f t="shared" si="2"/>
        <v>3.0558510446447685E-2</v>
      </c>
      <c r="R8" s="157">
        <f t="shared" si="3"/>
        <v>3.0558510446447685E-2</v>
      </c>
      <c r="S8" s="176">
        <f t="shared" si="4"/>
        <v>0.96944148955355236</v>
      </c>
      <c r="T8" s="177">
        <f>R8*PRODUCT(S5:S7)*PRODUCT(S9:S19)</f>
        <v>1.9836838851787397E-2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8.1061379698888075E-3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5.3971640676896594E-5</v>
      </c>
      <c r="BL8">
        <f>BH31+1</f>
        <v>4</v>
      </c>
      <c r="BM8">
        <v>4</v>
      </c>
      <c r="BN8" s="107">
        <f>$H$29*H43</f>
        <v>1.6791466383044434E-2</v>
      </c>
      <c r="BP8">
        <f>BP6+1</f>
        <v>3</v>
      </c>
      <c r="BQ8">
        <v>1</v>
      </c>
      <c r="BR8" s="107">
        <f>$H$28*H40</f>
        <v>4.2510223392867273E-2</v>
      </c>
    </row>
    <row r="9" spans="1:70" x14ac:dyDescent="0.25">
      <c r="A9" s="5" t="s">
        <v>4</v>
      </c>
      <c r="B9" s="168">
        <v>15.25</v>
      </c>
      <c r="C9" s="169">
        <v>12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0.65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1.2128835342467896E-5</v>
      </c>
      <c r="BL9">
        <f>BH38+1</f>
        <v>5</v>
      </c>
      <c r="BM9">
        <v>5</v>
      </c>
      <c r="BN9" s="107">
        <f>$H$30*H44</f>
        <v>5.3112556549576974E-3</v>
      </c>
      <c r="BP9">
        <f>BL6+1</f>
        <v>3</v>
      </c>
      <c r="BQ9">
        <v>2</v>
      </c>
      <c r="BR9" s="107">
        <f>$H$28*H41</f>
        <v>4.3379903452358766E-2</v>
      </c>
    </row>
    <row r="10" spans="1:70" x14ac:dyDescent="0.25">
      <c r="A10" s="6" t="s">
        <v>5</v>
      </c>
      <c r="B10" s="168">
        <v>17.75</v>
      </c>
      <c r="C10" s="169">
        <v>15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3.5983753243099624E-2</v>
      </c>
      <c r="P10" s="210">
        <v>0.6</v>
      </c>
      <c r="Q10" s="214">
        <f t="shared" si="2"/>
        <v>2.1590251945859774E-2</v>
      </c>
      <c r="R10" s="157">
        <f t="shared" si="3"/>
        <v>2.1590251945859774E-2</v>
      </c>
      <c r="S10" s="176">
        <f t="shared" si="4"/>
        <v>0.97840974805414027</v>
      </c>
      <c r="T10" s="177">
        <f>R10*PRODUCT(S5:S9)*PRODUCT(S11:S19)</f>
        <v>1.3886692730542652E-2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5.3682334530476255E-3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1.5403932885029966E-2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4.6253119546562412E-3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2.0456217632969297E-6</v>
      </c>
      <c r="BL10">
        <f>BH44+1</f>
        <v>6</v>
      </c>
      <c r="BM10">
        <v>6</v>
      </c>
      <c r="BN10" s="107">
        <f>$H$31*H45</f>
        <v>9.0249662610172236E-4</v>
      </c>
      <c r="BP10">
        <f>BP7+1</f>
        <v>4</v>
      </c>
      <c r="BQ10">
        <v>0</v>
      </c>
      <c r="BR10" s="107">
        <f>$H$29*H39</f>
        <v>2.822997723307798E-2</v>
      </c>
    </row>
    <row r="11" spans="1:70" x14ac:dyDescent="0.25">
      <c r="A11" s="6" t="s">
        <v>6</v>
      </c>
      <c r="B11" s="168">
        <v>11.25</v>
      </c>
      <c r="C11" s="169">
        <v>11.75</v>
      </c>
      <c r="E11" s="192" t="s">
        <v>19</v>
      </c>
      <c r="F11" s="167" t="s">
        <v>21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0.7</v>
      </c>
      <c r="Q11" s="214">
        <f t="shared" si="2"/>
        <v>2.5188627270169735E-2</v>
      </c>
      <c r="R11" s="157">
        <f t="shared" si="3"/>
        <v>2.5188627270169735E-2</v>
      </c>
      <c r="S11" s="176">
        <f t="shared" si="4"/>
        <v>0.97481137272983032</v>
      </c>
      <c r="T11" s="177">
        <f>R11*PRODUCT(S5:S10)*PRODUCT(S12:S19)</f>
        <v>1.6260945691853997E-2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5.8658832435469471E-3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1.5403932885029966E-2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4.3027499164185398E-3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2.5954852478017109E-7</v>
      </c>
      <c r="BL11">
        <f>BH50+1</f>
        <v>7</v>
      </c>
      <c r="BM11">
        <v>7</v>
      </c>
      <c r="BN11" s="107">
        <f>$H$32*H46</f>
        <v>8.445588865527204E-5</v>
      </c>
      <c r="BP11">
        <f>BP8+1</f>
        <v>4</v>
      </c>
      <c r="BQ11">
        <v>1</v>
      </c>
      <c r="BR11" s="107">
        <f>$H$29*H40</f>
        <v>6.2630345633524626E-2</v>
      </c>
    </row>
    <row r="12" spans="1:70" x14ac:dyDescent="0.25">
      <c r="A12" s="6" t="s">
        <v>7</v>
      </c>
      <c r="B12" s="168">
        <v>18.5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0.65</v>
      </c>
      <c r="Q12" s="214">
        <f t="shared" si="2"/>
        <v>1.721462755149886E-3</v>
      </c>
      <c r="R12" s="157">
        <f t="shared" si="3"/>
        <v>1.721462755149886E-3</v>
      </c>
      <c r="S12" s="176">
        <f t="shared" si="4"/>
        <v>0.99827853724485016</v>
      </c>
      <c r="T12" s="177">
        <f>R12*PRODUCT(S5:S11)*PRODUCT(S13:S19)</f>
        <v>1.0851949988266493E-3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3.8959587301298163E-4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8.7773751712822551E-4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2.4412935394833906E-4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2.4549299860450028E-8</v>
      </c>
      <c r="BL12">
        <f>BH54+1</f>
        <v>8</v>
      </c>
      <c r="BM12">
        <v>8</v>
      </c>
      <c r="BN12" s="107">
        <f>$H$33*H47</f>
        <v>4.3601922143013456E-6</v>
      </c>
      <c r="BP12">
        <f>BP9+1</f>
        <v>4</v>
      </c>
      <c r="BQ12">
        <v>2</v>
      </c>
      <c r="BR12" s="107">
        <f>$H$29*H41</f>
        <v>6.391164595070141E-2</v>
      </c>
    </row>
    <row r="13" spans="1:70" x14ac:dyDescent="0.25">
      <c r="A13" s="7" t="s">
        <v>8</v>
      </c>
      <c r="B13" s="168">
        <v>13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9.2024084932131836E-2</v>
      </c>
      <c r="P13" s="210">
        <f>P3</f>
        <v>0.7</v>
      </c>
      <c r="Q13" s="214">
        <f t="shared" si="2"/>
        <v>6.4416859452492287E-2</v>
      </c>
      <c r="R13" s="157">
        <f t="shared" si="3"/>
        <v>6.4416859452492287E-2</v>
      </c>
      <c r="S13" s="176">
        <f t="shared" si="4"/>
        <v>0.93558314054750769</v>
      </c>
      <c r="T13" s="177">
        <f>R13*PRODUCT(S5:S12)*PRODUCT(S14:S19)</f>
        <v>4.3329038034887787E-2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1.2572263551745682E-2</v>
      </c>
      <c r="W13" s="186" t="s">
        <v>52</v>
      </c>
      <c r="X13" s="15" t="s">
        <v>53</v>
      </c>
      <c r="Y13" s="69">
        <f t="shared" si="5"/>
        <v>7.7588934354542546E-2</v>
      </c>
      <c r="Z13" s="69">
        <f>Z3</f>
        <v>0.56999999999999995</v>
      </c>
      <c r="AA13" s="69">
        <f t="shared" si="6"/>
        <v>4.4225692582089249E-2</v>
      </c>
      <c r="AB13" s="157">
        <f t="shared" si="7"/>
        <v>4.4225692582089249E-2</v>
      </c>
      <c r="AC13" s="176">
        <f t="shared" si="8"/>
        <v>0.95577430741791081</v>
      </c>
      <c r="AD13" s="177">
        <f>AB13*PRODUCT(AC5:AC12)*PRODUCT(AC14:AC19)</f>
        <v>3.4038410508769837E-2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7.8922376708633803E-3</v>
      </c>
      <c r="AG13" s="203">
        <f>B22</f>
        <v>0.54255319148936165</v>
      </c>
      <c r="AH13">
        <v>1</v>
      </c>
      <c r="AI13" s="207">
        <f t="shared" si="9"/>
        <v>0.16961301928667438</v>
      </c>
      <c r="AK13" s="203">
        <f>C22</f>
        <v>0.45744680851063835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1.6898866289362488E-9</v>
      </c>
      <c r="BL13">
        <f>BH57+1</f>
        <v>9</v>
      </c>
      <c r="BM13">
        <v>9</v>
      </c>
      <c r="BN13" s="107">
        <f>$H$34*H48</f>
        <v>1.217541437263584E-7</v>
      </c>
      <c r="BP13">
        <f>BL7+1</f>
        <v>4</v>
      </c>
      <c r="BQ13">
        <v>3</v>
      </c>
      <c r="BR13" s="107">
        <f>$H$29*H42</f>
        <v>3.9728713525773875E-2</v>
      </c>
    </row>
    <row r="14" spans="1:70" x14ac:dyDescent="0.25">
      <c r="A14" s="7" t="s">
        <v>9</v>
      </c>
      <c r="B14" s="168">
        <v>11</v>
      </c>
      <c r="C14" s="169">
        <v>7.25</v>
      </c>
      <c r="E14" s="192" t="s">
        <v>20</v>
      </c>
      <c r="F14" s="167" t="s">
        <v>154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0.24100478572098408</v>
      </c>
      <c r="P14" s="210">
        <v>0.7</v>
      </c>
      <c r="Q14" s="214">
        <f t="shared" si="2"/>
        <v>0.16870335000468883</v>
      </c>
      <c r="R14" s="157">
        <f t="shared" si="3"/>
        <v>0.16870335000468883</v>
      </c>
      <c r="S14" s="176">
        <f t="shared" si="4"/>
        <v>0.83129664999531117</v>
      </c>
      <c r="T14" s="177">
        <f>R14*PRODUCT(S5:S13)*PRODUCT(S15:S19)</f>
        <v>0.12771136976661712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1.1138718824522083E-2</v>
      </c>
      <c r="W14" s="186" t="s">
        <v>54</v>
      </c>
      <c r="X14" s="15" t="s">
        <v>55</v>
      </c>
      <c r="Y14" s="69">
        <f t="shared" si="5"/>
        <v>0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0</v>
      </c>
      <c r="AB14" s="157">
        <f t="shared" si="7"/>
        <v>0</v>
      </c>
      <c r="AC14" s="176">
        <f t="shared" si="8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203">
        <f>IF(AL14=0,1,B22)</f>
        <v>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0.45744680851063835</v>
      </c>
      <c r="AL14">
        <f>IF(COUNTIF(J6:J18,"CAB")&gt;0,1,0)</f>
        <v>0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5.4153891616930093E-3</v>
      </c>
      <c r="BL14">
        <f>BP39+1</f>
        <v>10</v>
      </c>
      <c r="BM14">
        <v>10</v>
      </c>
      <c r="BN14" s="107">
        <f>$H$35*H49</f>
        <v>1.7568518702238728E-9</v>
      </c>
      <c r="BP14">
        <f>BP10+1</f>
        <v>5</v>
      </c>
      <c r="BQ14">
        <v>0</v>
      </c>
      <c r="BR14" s="107">
        <f>$H$30*H39</f>
        <v>2.9403999077519595E-2</v>
      </c>
    </row>
    <row r="15" spans="1:70" x14ac:dyDescent="0.25">
      <c r="A15" s="189" t="s">
        <v>71</v>
      </c>
      <c r="B15" s="170">
        <v>10</v>
      </c>
      <c r="C15" s="171">
        <v>7.5</v>
      </c>
      <c r="E15" s="192" t="s">
        <v>20</v>
      </c>
      <c r="F15" s="167" t="s">
        <v>146</v>
      </c>
      <c r="G15" s="167"/>
      <c r="H15" s="10"/>
      <c r="I15" s="10"/>
      <c r="J15" s="166" t="s">
        <v>16</v>
      </c>
      <c r="K15" s="166"/>
      <c r="L15" s="10"/>
      <c r="M15" s="10"/>
      <c r="O15" s="67">
        <f t="shared" si="1"/>
        <v>2.436482900443409E-2</v>
      </c>
      <c r="P15" s="210">
        <f>R3</f>
        <v>0.75</v>
      </c>
      <c r="Q15" s="214">
        <f t="shared" si="2"/>
        <v>1.8273621753325565E-2</v>
      </c>
      <c r="R15" s="157">
        <f t="shared" si="3"/>
        <v>1.8273621753325565E-2</v>
      </c>
      <c r="S15" s="176">
        <f t="shared" si="4"/>
        <v>0.98172637824667441</v>
      </c>
      <c r="T15" s="177">
        <f>R15*PRODUCT(S5:S14)*PRODUCT(S16:S19)</f>
        <v>1.1713752876915425E-2</v>
      </c>
      <c r="U15" s="177">
        <f>R15*R16*PRODUCT(S5:S14)*PRODUCT(S17:S19)+R15*R17*PRODUCT(S5:S14)*S16*PRODUCT(S18:S19)+R15*R18*PRODUCT(S5:S14)*S16*S17*S19+R15*R19*PRODUCT(S5:S14)*S16*S17*S18</f>
        <v>8.0361203529248474E-4</v>
      </c>
      <c r="W15" s="186" t="s">
        <v>56</v>
      </c>
      <c r="X15" s="15" t="s">
        <v>57</v>
      </c>
      <c r="Y15" s="69">
        <f t="shared" si="5"/>
        <v>2.0542895042954236E-2</v>
      </c>
      <c r="Z15" s="69">
        <f>AB3</f>
        <v>0.75</v>
      </c>
      <c r="AA15" s="69">
        <f t="shared" si="6"/>
        <v>1.5407171282215677E-2</v>
      </c>
      <c r="AB15" s="157">
        <f t="shared" si="7"/>
        <v>1.5407171282215677E-2</v>
      </c>
      <c r="AC15" s="176">
        <f t="shared" si="8"/>
        <v>0.98459282871778431</v>
      </c>
      <c r="AD15" s="177">
        <f>AB15*PRODUCT(AC5:AC14)*PRODUCT(AC16:AC19)</f>
        <v>1.1511084001378735E-2</v>
      </c>
      <c r="AE15" s="177">
        <f>AB15*AB16*PRODUCT(AC5:AC14)*PRODUCT(AC17:AC19)+AB15*AB17*PRODUCT(AC5:AC14)*AC16*PRODUCT(AC18:AC19)+AB15*AB18*PRODUCT(AC5:AC14)*AC16*AC17*AC19+AB15*AB19*PRODUCT(AC5:AC14)*AC16*AC17*AC18</f>
        <v>2.4888624711808436E-3</v>
      </c>
      <c r="AG15" s="203">
        <f>IF(AL15=0,1,B22)</f>
        <v>0.54255319148936165</v>
      </c>
      <c r="AH15">
        <v>1</v>
      </c>
      <c r="AI15" s="207">
        <f t="shared" si="9"/>
        <v>4.4907724047388325E-2</v>
      </c>
      <c r="AK15" s="203">
        <f>IF(AH15=0,1,C22)</f>
        <v>0.45744680851063835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3.3663104968605674E-3</v>
      </c>
      <c r="BP15">
        <f>BP11+1</f>
        <v>5</v>
      </c>
      <c r="BQ15">
        <v>1</v>
      </c>
      <c r="BR15" s="107">
        <f>$H$30*H40</f>
        <v>6.5235002140740281E-2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1.6434316034363392E-2</v>
      </c>
      <c r="P16" s="210">
        <v>0.15</v>
      </c>
      <c r="Q16" s="214">
        <f t="shared" si="2"/>
        <v>2.4651474051545085E-3</v>
      </c>
      <c r="R16" s="157">
        <f t="shared" si="3"/>
        <v>2.4651474051545085E-3</v>
      </c>
      <c r="S16" s="176">
        <f t="shared" si="4"/>
        <v>0.99753485259484553</v>
      </c>
      <c r="T16" s="177">
        <f>R16*PRODUCT(S5:S15)*PRODUCT(S17:S19)</f>
        <v>1.5551658167072785E-3</v>
      </c>
      <c r="U16" s="177">
        <f>R16*R17*PRODUCT(S5:S15)*PRODUCT(S18:S19)+R16*R18*PRODUCT(S5:S15)*S17*S19+R16*R19*PRODUCT(S5:S15)*S17*S18</f>
        <v>1.0284763875945032E-4</v>
      </c>
      <c r="W16" s="187" t="s">
        <v>58</v>
      </c>
      <c r="X16" s="15" t="s">
        <v>59</v>
      </c>
      <c r="Y16" s="69">
        <f t="shared" si="5"/>
        <v>1.9491863203547274E-2</v>
      </c>
      <c r="Z16" s="69">
        <v>0.15</v>
      </c>
      <c r="AA16" s="69">
        <f t="shared" si="6"/>
        <v>2.9237794805320912E-3</v>
      </c>
      <c r="AB16" s="157">
        <f t="shared" si="7"/>
        <v>2.9237794805320912E-3</v>
      </c>
      <c r="AC16" s="176">
        <f t="shared" si="8"/>
        <v>0.99707622051946787</v>
      </c>
      <c r="AD16" s="177">
        <f>AB16*PRODUCT(AC5:AC15)*PRODUCT(AC17:AC19)</f>
        <v>2.1570799187850685E-3</v>
      </c>
      <c r="AE16" s="177">
        <f>AB16*AB17*PRODUCT(AC5:AC15)*PRODUCT(AC18:AC19)+AB16*AB18*PRODUCT(AC5:AC15)*AC17*AC19+AB16*AB19*PRODUCT(AC5:AC15)*AC17*AC18</f>
        <v>4.6006648622308748E-4</v>
      </c>
      <c r="AG16" s="203">
        <f>C22</f>
        <v>0.45744680851063835</v>
      </c>
      <c r="AH16">
        <v>1</v>
      </c>
      <c r="AI16" s="207">
        <f t="shared" si="9"/>
        <v>3.5926179237910666E-2</v>
      </c>
      <c r="AK16" s="203">
        <f>B22</f>
        <v>0.54255319148936165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1.4227817748554386E-3</v>
      </c>
      <c r="BP16">
        <f>BP12+1</f>
        <v>5</v>
      </c>
      <c r="BQ16">
        <v>2</v>
      </c>
      <c r="BR16" s="107">
        <f>$H$30*H41</f>
        <v>6.6569588882813391E-2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0.7</v>
      </c>
      <c r="Q17" s="214">
        <f t="shared" si="2"/>
        <v>4.3888664155543738E-2</v>
      </c>
      <c r="R17" s="157">
        <f t="shared" si="3"/>
        <v>4.3888664155543738E-2</v>
      </c>
      <c r="S17" s="176">
        <f t="shared" si="4"/>
        <v>0.95611133584445629</v>
      </c>
      <c r="T17" s="177">
        <f>R17*PRODUCT(S5:S16)*PRODUCT(S18:S19)</f>
        <v>2.8887222181892748E-2</v>
      </c>
      <c r="U17" s="177">
        <f>R17*R18*PRODUCT(S5:S16)*S19+R17*R19*PRODUCT(S5:S16)*S18</f>
        <v>5.8437723736169071E-4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2.7263654343563305E-2</v>
      </c>
      <c r="AE17" s="177">
        <f>AB17*AB18*PRODUCT(AC5:AC16)*AC19+AB17*AB19*PRODUCT(AC5:AC16)*AC18</f>
        <v>4.8043911000521973E-3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4.320669060983849E-4</v>
      </c>
      <c r="BP17">
        <f>BP13+1</f>
        <v>5</v>
      </c>
      <c r="BQ17">
        <v>3</v>
      </c>
      <c r="BR17" s="107">
        <f>$H$30*H42</f>
        <v>4.1380942188437089E-2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0.84</v>
      </c>
      <c r="Q18" s="214">
        <f t="shared" si="2"/>
        <v>1.9828487387077619E-2</v>
      </c>
      <c r="R18" s="157">
        <f t="shared" si="3"/>
        <v>1.9828487387077619E-2</v>
      </c>
      <c r="S18" s="176">
        <f t="shared" si="4"/>
        <v>0.98017151261292235</v>
      </c>
      <c r="T18" s="177">
        <f>R18*PRODUCT(S5:S17)*PRODUCT(S19:S19)</f>
        <v>1.2730615337728476E-2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9.7096702921616265E-5</v>
      </c>
      <c r="BP18">
        <f>BL8+1</f>
        <v>5</v>
      </c>
      <c r="BQ18">
        <v>4</v>
      </c>
      <c r="BR18" s="107">
        <f>$H$30*H43</f>
        <v>1.7489786051216257E-2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0.7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0.26283972718889692</v>
      </c>
      <c r="Z19" s="69">
        <f>Z3</f>
        <v>0.56999999999999995</v>
      </c>
      <c r="AA19" s="69">
        <f t="shared" si="6"/>
        <v>0.14981864449767124</v>
      </c>
      <c r="AB19" s="157">
        <f t="shared" si="7"/>
        <v>0.14981864449767124</v>
      </c>
      <c r="AC19" s="178">
        <f t="shared" si="8"/>
        <v>0.85018135550232876</v>
      </c>
      <c r="AD19" s="179">
        <f>AB19*PRODUCT(AC5:AC18)</f>
        <v>0.12962962585262522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3</v>
      </c>
      <c r="AI19" s="207">
        <f t="shared" si="9"/>
        <v>0.70090593917039179</v>
      </c>
      <c r="AK19" s="203"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1.63761089199864E-5</v>
      </c>
      <c r="BP19">
        <f>BP15+1</f>
        <v>6</v>
      </c>
      <c r="BQ19">
        <v>1</v>
      </c>
      <c r="BR19" s="107">
        <f>$H$31*H40</f>
        <v>4.9325963994734774E-2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0.62930602059977214</v>
      </c>
      <c r="T20" s="181">
        <f>SUM(T5:T19)</f>
        <v>0.30653420743280912</v>
      </c>
      <c r="U20" s="181">
        <f>SUM(U5:U19)</f>
        <v>5.7932909433368582E-2</v>
      </c>
      <c r="V20" s="181">
        <f>1-S20-T20-U20</f>
        <v>6.226862534050151E-3</v>
      </c>
      <c r="W20" s="21"/>
      <c r="X20" s="22"/>
      <c r="Y20" s="22"/>
      <c r="Z20" s="22"/>
      <c r="AA20" s="22"/>
      <c r="AB20" s="23"/>
      <c r="AC20" s="184">
        <f>PRODUCT(AC5:AC19)</f>
        <v>0.73561399110347514</v>
      </c>
      <c r="AD20" s="181">
        <f>SUM(AD5:AD19)</f>
        <v>0.23777503186954449</v>
      </c>
      <c r="AE20" s="181">
        <f>SUM(AE5:AE19)</f>
        <v>2.5296212752068576E-2</v>
      </c>
      <c r="AF20" s="181">
        <f>1-AC20-AD20-AE20</f>
        <v>1.3147642749117942E-3</v>
      </c>
      <c r="BH20">
        <v>1</v>
      </c>
      <c r="BI20">
        <v>8</v>
      </c>
      <c r="BJ20" s="107">
        <f t="shared" si="11"/>
        <v>2.0778009835853071E-6</v>
      </c>
      <c r="BP20">
        <f>BP16+1</f>
        <v>6</v>
      </c>
      <c r="BQ20">
        <v>2</v>
      </c>
      <c r="BR20" s="107">
        <f>$H$31*H41</f>
        <v>5.033508142291121E-2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1.9652802665542503E-7</v>
      </c>
      <c r="BP21">
        <f>BP17+1</f>
        <v>6</v>
      </c>
      <c r="BQ21">
        <v>3</v>
      </c>
      <c r="BR21" s="107">
        <f>$H$31*H42</f>
        <v>3.1289258794709472E-2</v>
      </c>
    </row>
    <row r="22" spans="1:70" x14ac:dyDescent="0.25">
      <c r="A22" s="26" t="s">
        <v>77</v>
      </c>
      <c r="B22" s="62">
        <f>(B6)/((B6)+(C6))</f>
        <v>0.54255319148936165</v>
      </c>
      <c r="C22" s="63">
        <f>1-B22</f>
        <v>0.45744680851063835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1.3528291492796217E-8</v>
      </c>
      <c r="BP22">
        <f>BP18+1</f>
        <v>6</v>
      </c>
      <c r="BQ22">
        <v>4</v>
      </c>
      <c r="BR22" s="107">
        <f>$H$31*H43</f>
        <v>1.3224504157701829E-2</v>
      </c>
    </row>
    <row r="23" spans="1:70" ht="15.75" thickBot="1" x14ac:dyDescent="0.3">
      <c r="A23" s="40" t="s">
        <v>67</v>
      </c>
      <c r="B23" s="56">
        <f>((B22^2.8)/((B22^2.8)+(C22^2.8)))*B21</f>
        <v>3.0860838574572313</v>
      </c>
      <c r="C23" s="57">
        <f>B21-B23</f>
        <v>1.9139161425427687</v>
      </c>
      <c r="D23" s="151">
        <f>SUM(D25:D30)</f>
        <v>1</v>
      </c>
      <c r="E23" s="151">
        <f>SUM(E25:E30)</f>
        <v>1</v>
      </c>
      <c r="H23" s="59">
        <f>SUM(H25:H35)</f>
        <v>0.99962443147201985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0.99147641220278715</v>
      </c>
      <c r="Y23" s="80">
        <f>SUM(Y25:Y35)</f>
        <v>6.6861354795099681E-5</v>
      </c>
      <c r="Z23" s="81"/>
      <c r="AA23" s="80">
        <f>SUM(AA25:AA35)</f>
        <v>1.0787743162206061E-3</v>
      </c>
      <c r="AB23" s="81"/>
      <c r="AC23" s="80">
        <f>SUM(AC25:AC35)</f>
        <v>7.8335485170544818E-3</v>
      </c>
      <c r="AD23" s="81"/>
      <c r="AE23" s="80">
        <f>SUM(AE25:AE35)</f>
        <v>3.3715152955280304E-2</v>
      </c>
      <c r="AF23" s="81"/>
      <c r="AG23" s="80">
        <f>SUM(AG25:AG35)</f>
        <v>9.5253009146406872E-2</v>
      </c>
      <c r="AH23" s="81"/>
      <c r="AI23" s="80">
        <f>SUM(AI25:AI35)</f>
        <v>0.1846085164560668</v>
      </c>
      <c r="AJ23" s="81"/>
      <c r="AK23" s="80">
        <f>SUM(AK25:AK35)</f>
        <v>0.2486244195652943</v>
      </c>
      <c r="AL23" s="81"/>
      <c r="AM23" s="80">
        <f>SUM(AM25:AM35)</f>
        <v>0.22986369020306516</v>
      </c>
      <c r="AN23" s="81"/>
      <c r="AO23" s="80">
        <f>SUM(AO25:AO35)</f>
        <v>0.13977989964724979</v>
      </c>
      <c r="AP23" s="81"/>
      <c r="AQ23" s="80">
        <f>SUM(AQ25:AQ35)</f>
        <v>5.0652540041353653E-2</v>
      </c>
      <c r="AR23" s="81"/>
      <c r="AS23" s="80">
        <f>SUM(AS25:AS35)</f>
        <v>8.5235877972128487E-3</v>
      </c>
      <c r="BH23">
        <f t="shared" ref="BH23:BH30" si="12">BH15+1</f>
        <v>2</v>
      </c>
      <c r="BI23">
        <v>3</v>
      </c>
      <c r="BJ23" s="107">
        <f t="shared" ref="BJ23:BJ30" si="13">$H$27*H42</f>
        <v>1.227697560562457E-2</v>
      </c>
      <c r="BP23">
        <f>BL9+1</f>
        <v>6</v>
      </c>
      <c r="BQ23">
        <v>5</v>
      </c>
      <c r="BR23" s="107">
        <f>$H$31*H44</f>
        <v>4.0159852319474739E-3</v>
      </c>
    </row>
    <row r="24" spans="1:70" ht="15.75" thickBot="1" x14ac:dyDescent="0.3">
      <c r="A24" s="26" t="s">
        <v>76</v>
      </c>
      <c r="B24" s="64">
        <f>B23/B21</f>
        <v>0.61721677149144627</v>
      </c>
      <c r="C24" s="65">
        <f>C23/B21</f>
        <v>0.38278322850855373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5.1889025561717081E-3</v>
      </c>
      <c r="BP24">
        <f>BH49+1</f>
        <v>7</v>
      </c>
      <c r="BQ24">
        <v>0</v>
      </c>
      <c r="BR24" s="107">
        <f t="shared" ref="BR24:BR30" si="14">$H$32*H39</f>
        <v>1.2336143560228637E-2</v>
      </c>
    </row>
    <row r="25" spans="1:70" x14ac:dyDescent="0.25">
      <c r="A25" s="26" t="s">
        <v>69</v>
      </c>
      <c r="B25" s="117">
        <f>1/(1+EXP(-3.1416*4*((B11/(B11+C8))-(3.1416/6))))</f>
        <v>0.59906392067981162</v>
      </c>
      <c r="C25" s="118">
        <f>1/(1+EXP(-3.1416*4*((C11/(C11+B8))-(3.1416/6))))</f>
        <v>0.31230459435858621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2.3048225062194836E-3</v>
      </c>
      <c r="I25" s="97">
        <v>0</v>
      </c>
      <c r="J25" s="98">
        <f t="shared" ref="J25:J35" si="15">Y25+AA25+AC25+AE25+AG25+AI25+AK25+AM25+AO25+AQ25+AS25</f>
        <v>3.6624828474115475E-3</v>
      </c>
      <c r="K25" s="97">
        <v>0</v>
      </c>
      <c r="L25" s="98">
        <f>S20</f>
        <v>0.62930602059977214</v>
      </c>
      <c r="M25" s="84">
        <v>0</v>
      </c>
      <c r="N25" s="71">
        <f>(1-$B$24)^$B$21</f>
        <v>8.2179691278040489E-3</v>
      </c>
      <c r="O25" s="70">
        <v>0</v>
      </c>
      <c r="P25" s="71">
        <f>N25</f>
        <v>8.2179691278040489E-3</v>
      </c>
      <c r="Q25" s="12">
        <v>0</v>
      </c>
      <c r="R25" s="73">
        <f>P25*N25</f>
        <v>6.7535016585540446E-5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6.6861354795099681E-5</v>
      </c>
      <c r="W25" s="136">
        <f>B31</f>
        <v>0.69496235623077796</v>
      </c>
      <c r="X25" s="12">
        <v>0</v>
      </c>
      <c r="Y25" s="79">
        <f>V25</f>
        <v>6.6861354795099681E-5</v>
      </c>
      <c r="Z25" s="12">
        <v>0</v>
      </c>
      <c r="AA25" s="78">
        <f>((1-W25)^Z26)*V26</f>
        <v>3.2906677557868736E-4</v>
      </c>
      <c r="AB25" s="12">
        <v>0</v>
      </c>
      <c r="AC25" s="79">
        <f>(((1-$W$25)^AB27))*V27</f>
        <v>7.2889574131801448E-4</v>
      </c>
      <c r="AD25" s="12">
        <v>0</v>
      </c>
      <c r="AE25" s="79">
        <f>(((1-$W$25)^AB28))*V28</f>
        <v>9.5694162767917296E-4</v>
      </c>
      <c r="AF25" s="12">
        <v>0</v>
      </c>
      <c r="AG25" s="79">
        <f>(((1-$W$25)^AB29))*V29</f>
        <v>8.2469327835382614E-4</v>
      </c>
      <c r="AH25" s="12">
        <v>0</v>
      </c>
      <c r="AI25" s="79">
        <f>(((1-$W$25)^AB30))*V30</f>
        <v>4.8754973007855012E-4</v>
      </c>
      <c r="AJ25" s="12">
        <v>0</v>
      </c>
      <c r="AK25" s="79">
        <f>(((1-$W$25)^AB31))*V31</f>
        <v>2.0029237114373865E-4</v>
      </c>
      <c r="AL25" s="12">
        <v>0</v>
      </c>
      <c r="AM25" s="79">
        <f>(((1-$W$25)^AB32))*V32</f>
        <v>5.6486470333463719E-5</v>
      </c>
      <c r="AN25" s="12">
        <v>0</v>
      </c>
      <c r="AO25" s="79">
        <f>(((1-$W$25)^AB33))*V33</f>
        <v>1.0477851168817774E-5</v>
      </c>
      <c r="AP25" s="12">
        <v>0</v>
      </c>
      <c r="AQ25" s="79">
        <f>(((1-$W$25)^AB34))*V34</f>
        <v>1.1581962837282162E-6</v>
      </c>
      <c r="AR25" s="12">
        <v>0</v>
      </c>
      <c r="AS25" s="79">
        <f>(((1-$W$25)^AB35))*V35</f>
        <v>5.9450678448729088E-8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1.5757532975982237E-3</v>
      </c>
      <c r="BP25">
        <f>BP19+1</f>
        <v>7</v>
      </c>
      <c r="BQ25">
        <v>1</v>
      </c>
      <c r="BR25" s="107">
        <f t="shared" si="14"/>
        <v>2.7368670140356974E-2</v>
      </c>
    </row>
    <row r="26" spans="1:70" x14ac:dyDescent="0.25">
      <c r="A26" s="40" t="s">
        <v>24</v>
      </c>
      <c r="B26" s="119">
        <f>1/(1+EXP(-3.1416*4*((B10/(B10+C9))-(3.1416/6))))</f>
        <v>0.71460035067696359</v>
      </c>
      <c r="C26" s="120">
        <f>1/(1+EXP(-3.1416*4*((C10/(C10+B9))-(3.1416/6))))</f>
        <v>0.41374759388050097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1.8451125755650073E-2</v>
      </c>
      <c r="I26" s="93">
        <v>1</v>
      </c>
      <c r="J26" s="86">
        <f t="shared" si="15"/>
        <v>2.7535807558725253E-2</v>
      </c>
      <c r="K26" s="93">
        <v>1</v>
      </c>
      <c r="L26" s="86">
        <f>T20</f>
        <v>0.30653420743280912</v>
      </c>
      <c r="M26" s="85">
        <v>1</v>
      </c>
      <c r="N26" s="71">
        <f>(($B$24)^M26)*((1-($B$24))^($B$21-M26))*HLOOKUP($B$21,$AV$24:$BF$34,M26+1)</f>
        <v>6.6255102046173436E-2</v>
      </c>
      <c r="O26" s="72">
        <v>1</v>
      </c>
      <c r="P26" s="71">
        <f t="shared" ref="P26:P30" si="16">N26</f>
        <v>6.6255102046173436E-2</v>
      </c>
      <c r="Q26" s="28">
        <v>1</v>
      </c>
      <c r="R26" s="37">
        <f>N26*P25+P26*N25</f>
        <v>1.0889647663499204E-3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1.0787743162206061E-3</v>
      </c>
      <c r="W26" s="137"/>
      <c r="X26" s="28">
        <v>1</v>
      </c>
      <c r="Y26" s="73"/>
      <c r="Z26" s="28">
        <v>1</v>
      </c>
      <c r="AA26" s="79">
        <f>(1-((1-W25)^Z26))*V26</f>
        <v>7.4970754064191878E-4</v>
      </c>
      <c r="AB26" s="28">
        <v>1</v>
      </c>
      <c r="AC26" s="79">
        <f>((($W$25)^M26)*((1-($W$25))^($U$27-M26))*HLOOKUP($U$27,$AV$24:$BF$34,M26+1))*V27</f>
        <v>3.3212628813523363E-3</v>
      </c>
      <c r="AD26" s="28">
        <v>1</v>
      </c>
      <c r="AE26" s="79">
        <f>((($W$25)^M26)*((1-($W$25))^($U$28-M26))*HLOOKUP($U$28,$AV$24:$BF$34,M26+1))*V28</f>
        <v>6.5405541440358012E-3</v>
      </c>
      <c r="AF26" s="28">
        <v>1</v>
      </c>
      <c r="AG26" s="79">
        <f>((($W$25)^M26)*((1-($W$25))^($U$29-M26))*HLOOKUP($U$29,$AV$24:$BF$34,M26+1))*V29</f>
        <v>7.5155417123017815E-3</v>
      </c>
      <c r="AH26" s="28">
        <v>1</v>
      </c>
      <c r="AI26" s="79">
        <f>((($W$25)^M26)*((1-($W$25))^($U$30-M26))*HLOOKUP($U$30,$AV$24:$BF$34,M26+1))*V30</f>
        <v>5.5538835307063252E-3</v>
      </c>
      <c r="AJ26" s="28">
        <v>1</v>
      </c>
      <c r="AK26" s="79">
        <f>((($W$25)^M26)*((1-($W$25))^($U$31-M26))*HLOOKUP($U$31,$AV$24:$BF$34,M26+1))*V31</f>
        <v>2.7379373207539861E-3</v>
      </c>
      <c r="AL26" s="28">
        <v>1</v>
      </c>
      <c r="AM26" s="79">
        <f>((($W$25)^Q26)*((1-($W$25))^($U$32-Q26))*HLOOKUP($U$32,$AV$24:$BF$34,Q26+1))*V32</f>
        <v>9.0084551608529499E-4</v>
      </c>
      <c r="AN26" s="28">
        <v>1</v>
      </c>
      <c r="AO26" s="79">
        <f>((($W$25)^Q26)*((1-($W$25))^($U$33-Q26))*HLOOKUP($U$33,$AV$24:$BF$34,Q26+1))*V33</f>
        <v>1.9097215796817608E-4</v>
      </c>
      <c r="AP26" s="28">
        <v>1</v>
      </c>
      <c r="AQ26" s="79">
        <f>((($W$25)^Q26)*((1-($W$25))^($U$34-Q26))*HLOOKUP($U$34,$AV$24:$BF$34,Q26+1))*V34</f>
        <v>2.3748299637201529E-5</v>
      </c>
      <c r="AR26" s="28">
        <v>1</v>
      </c>
      <c r="AS26" s="79">
        <f>((($W$25)^Q26)*((1-($W$25))^($U$35-Q26))*HLOOKUP($U$35,$AV$24:$BF$34,Q26+1))*V35</f>
        <v>1.3544552424324698E-6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3.5411286459373619E-4</v>
      </c>
      <c r="BP26">
        <f>BP20+1</f>
        <v>7</v>
      </c>
      <c r="BQ26">
        <v>2</v>
      </c>
      <c r="BR26" s="107">
        <f t="shared" si="14"/>
        <v>2.7928582198590537E-2</v>
      </c>
    </row>
    <row r="27" spans="1:70" x14ac:dyDescent="0.25">
      <c r="A27" s="26" t="s">
        <v>25</v>
      </c>
      <c r="B27" s="119">
        <f>1/(1+EXP(-3.1416*4*((B12/(B12+C7))-(3.1416/6))))</f>
        <v>0.77462842181343583</v>
      </c>
      <c r="C27" s="120">
        <f>1/(1+EXP(-3.1416*4*((C12/(C12+B7))-(3.1416/6))))</f>
        <v>0.451759584058536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6.7291481581893367E-2</v>
      </c>
      <c r="I27" s="93">
        <v>2</v>
      </c>
      <c r="J27" s="86">
        <f t="shared" si="15"/>
        <v>9.3179843238858764E-2</v>
      </c>
      <c r="K27" s="93">
        <v>2</v>
      </c>
      <c r="L27" s="86">
        <f>U20</f>
        <v>5.7932909433368582E-2</v>
      </c>
      <c r="M27" s="85">
        <v>2</v>
      </c>
      <c r="N27" s="71">
        <f>(($B$24)^M27)*((1-($B$24))^($B$21-M27))*HLOOKUP($B$21,$AV$24:$BF$34,M27+1)</f>
        <v>0.21366537054985771</v>
      </c>
      <c r="O27" s="72">
        <v>2</v>
      </c>
      <c r="P27" s="71">
        <f t="shared" si="16"/>
        <v>0.21366537054985771</v>
      </c>
      <c r="Q27" s="28">
        <v>2</v>
      </c>
      <c r="R27" s="37">
        <f>P25*N27+P26*N26+P27*N25</f>
        <v>7.9015293848679422E-3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7.8335485170544818E-3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3.7833898943841308E-3</v>
      </c>
      <c r="AD27" s="28">
        <v>2</v>
      </c>
      <c r="AE27" s="79">
        <f>((($W$25)^M27)*((1-($W$25))^($U$28-M27))*HLOOKUP($U$28,$AV$24:$BF$34,M27+1))*V28</f>
        <v>1.4901239279283761E-2</v>
      </c>
      <c r="AF27" s="28">
        <v>2</v>
      </c>
      <c r="AG27" s="79">
        <f>((($W$25)^M27)*((1-($W$25))^($U$29-M27))*HLOOKUP($U$29,$AV$24:$BF$34,M27+1))*V29</f>
        <v>2.5683806655106368E-2</v>
      </c>
      <c r="AH27" s="28">
        <v>2</v>
      </c>
      <c r="AI27" s="79">
        <f>((($W$25)^M27)*((1-($W$25))^($U$30-M27))*HLOOKUP($U$30,$AV$24:$BF$34,M27+1))*V30</f>
        <v>2.5306646989779982E-2</v>
      </c>
      <c r="AJ27" s="28">
        <v>2</v>
      </c>
      <c r="AK27" s="79">
        <f>((($W$25)^M27)*((1-($W$25))^($U$31-M27))*HLOOKUP($U$31,$AV$24:$BF$34,M27+1))*V31</f>
        <v>1.5594496372084814E-2</v>
      </c>
      <c r="AL27" s="28">
        <v>2</v>
      </c>
      <c r="AM27" s="79">
        <f>((($W$25)^Q27)*((1-($W$25))^($U$32-Q27))*HLOOKUP($U$32,$AV$24:$BF$34,Q27+1))*V32</f>
        <v>6.1571455383934073E-3</v>
      </c>
      <c r="AN27" s="28">
        <v>2</v>
      </c>
      <c r="AO27" s="79">
        <f>((($W$25)^Q27)*((1-($W$25))^($U$33-Q27))*HLOOKUP($U$33,$AV$24:$BF$34,Q27+1))*V33</f>
        <v>1.5228107827162836E-3</v>
      </c>
      <c r="AP27" s="28">
        <v>2</v>
      </c>
      <c r="AQ27" s="79">
        <f>((($W$25)^Q27)*((1-($W$25))^($U$34-Q27))*HLOOKUP($U$34,$AV$24:$BF$34,Q27+1))*V34</f>
        <v>2.1642147596485418E-4</v>
      </c>
      <c r="AR27" s="28">
        <v>2</v>
      </c>
      <c r="AS27" s="79">
        <f>((($W$25)^Q27)*((1-($W$25))^($U$35-Q27))*HLOOKUP($U$35,$AV$24:$BF$34,Q27+1))*V35</f>
        <v>1.3886251145152547E-5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5.9723869771734674E-5</v>
      </c>
      <c r="BP27">
        <f>BP21+1</f>
        <v>7</v>
      </c>
      <c r="BQ27">
        <v>3</v>
      </c>
      <c r="BR27" s="107">
        <f t="shared" si="14"/>
        <v>1.7360946113087142E-2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0.14780249950073751</v>
      </c>
      <c r="I28" s="93">
        <v>3</v>
      </c>
      <c r="J28" s="86">
        <f t="shared" si="15"/>
        <v>0.18690692768202108</v>
      </c>
      <c r="K28" s="93">
        <v>3</v>
      </c>
      <c r="L28" s="86">
        <f>V20</f>
        <v>6.226862534050151E-3</v>
      </c>
      <c r="M28" s="85">
        <v>3</v>
      </c>
      <c r="N28" s="71">
        <f>(($B$24)^M28)*((1-($B$24))^($B$21-M28))*HLOOKUP($B$21,$AV$24:$BF$34,M28+1)</f>
        <v>0.34452358506966235</v>
      </c>
      <c r="O28" s="72">
        <v>3</v>
      </c>
      <c r="P28" s="71">
        <f t="shared" si="16"/>
        <v>0.34452358506966235</v>
      </c>
      <c r="Q28" s="28">
        <v>3</v>
      </c>
      <c r="R28" s="37">
        <f>P25*N28+P26*N27+P27*N26+P28*N25</f>
        <v>3.397541023083428E-2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3.3715152955280304E-2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1.1316417904281569E-2</v>
      </c>
      <c r="AF28" s="28">
        <v>3</v>
      </c>
      <c r="AG28" s="79">
        <f>((($W$25)^M28)*((1-($W$25))^($U$29-M28))*HLOOKUP($U$29,$AV$24:$BF$34,M28+1))*V29</f>
        <v>3.9010002327259055E-2</v>
      </c>
      <c r="AH28" s="28">
        <v>3</v>
      </c>
      <c r="AI28" s="79">
        <f>((($W$25)^M28)*((1-($W$25))^($U$30-M28))*HLOOKUP($U$30,$AV$24:$BF$34,M28+1))*V30</f>
        <v>5.7655726693272277E-2</v>
      </c>
      <c r="AJ28" s="28">
        <v>3</v>
      </c>
      <c r="AK28" s="79">
        <f>((($W$25)^M28)*((1-($W$25))^($U$31-M28))*HLOOKUP($U$31,$AV$24:$BF$34,M28+1))*V31</f>
        <v>4.7371586925298186E-2</v>
      </c>
      <c r="AL28" s="28">
        <v>3</v>
      </c>
      <c r="AM28" s="79">
        <f>((($W$25)^Q28)*((1-($W$25))^($U$32-Q28))*HLOOKUP($U$32,$AV$24:$BF$34,Q28+1))*V32</f>
        <v>2.3379542702468302E-2</v>
      </c>
      <c r="AN28" s="28">
        <v>3</v>
      </c>
      <c r="AO28" s="79">
        <f>((($W$25)^Q28)*((1-($W$25))^($U$33-Q28))*HLOOKUP($U$33,$AV$24:$BF$34,Q28+1))*V33</f>
        <v>6.9387906133369136E-3</v>
      </c>
      <c r="AP28" s="28">
        <v>3</v>
      </c>
      <c r="AQ28" s="79">
        <f>((($W$25)^Q28)*((1-($W$25))^($U$34-Q28))*HLOOKUP($U$34,$AV$24:$BF$34,Q28+1))*V34</f>
        <v>1.1504956559010477E-3</v>
      </c>
      <c r="AR28" s="28">
        <v>3</v>
      </c>
      <c r="AS28" s="79">
        <f>((($W$25)^Q28)*((1-($W$25))^($U$35-Q28))*HLOOKUP($U$35,$AV$24:$BF$34,Q28+1))*V35</f>
        <v>8.4364860203712101E-5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7.5777656317233484E-6</v>
      </c>
      <c r="BP28">
        <f>BP22+1</f>
        <v>7</v>
      </c>
      <c r="BQ28">
        <v>4</v>
      </c>
      <c r="BR28" s="107">
        <f t="shared" si="14"/>
        <v>7.3376587652814081E-3</v>
      </c>
    </row>
    <row r="29" spans="1:70" x14ac:dyDescent="0.25">
      <c r="A29" s="26" t="s">
        <v>27</v>
      </c>
      <c r="B29" s="123">
        <f>1/(1+EXP(-3.1416*4*((B14/(B14+C13))-(3.1416/6))))</f>
        <v>0.50065823961973088</v>
      </c>
      <c r="C29" s="118">
        <f>1/(1+EXP(-3.1416*4*((C14/(C14+B13))-(3.1416/6))))</f>
        <v>0.11098830467816566</v>
      </c>
      <c r="D29" s="153">
        <v>0.04</v>
      </c>
      <c r="E29" s="153">
        <v>0.04</v>
      </c>
      <c r="G29" s="87">
        <v>4</v>
      </c>
      <c r="H29" s="128">
        <f>J29*L25+J28*L26+J27*L27+J26*L28</f>
        <v>0.2177575390202077</v>
      </c>
      <c r="I29" s="93">
        <v>4</v>
      </c>
      <c r="J29" s="86">
        <f t="shared" si="15"/>
        <v>0.24613546653195573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0.27776260693015686</v>
      </c>
      <c r="O29" s="72">
        <v>4</v>
      </c>
      <c r="P29" s="71">
        <f t="shared" si="16"/>
        <v>0.27776260693015686</v>
      </c>
      <c r="Q29" s="28">
        <v>4</v>
      </c>
      <c r="R29" s="37">
        <f>P25*N29+P26*N28+P27*N27+P28*N26+P29*N25</f>
        <v>9.5871070201636793E-2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9.5253009146406886E-2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2.2218965173385844E-2</v>
      </c>
      <c r="AH29" s="28">
        <v>4</v>
      </c>
      <c r="AI29" s="79">
        <f>((($W$25)^M29)*((1-($W$25))^($U$30-M29))*HLOOKUP($U$30,$AV$24:$BF$34,M29+1))*V30</f>
        <v>6.5678057268348772E-2</v>
      </c>
      <c r="AJ29" s="28">
        <v>4</v>
      </c>
      <c r="AK29" s="79">
        <f>((($W$25)^M29)*((1-($W$25))^($U$31-M29))*HLOOKUP($U$31,$AV$24:$BF$34,M29+1))*V31</f>
        <v>8.094444326903287E-2</v>
      </c>
      <c r="AL29" s="28">
        <v>4</v>
      </c>
      <c r="AM29" s="79">
        <f>((($W$25)^Q29)*((1-($W$25))^($U$32-Q29))*HLOOKUP($U$32,$AV$24:$BF$34,Q29+1))*V32</f>
        <v>5.3265235999521113E-2</v>
      </c>
      <c r="AN29" s="28">
        <v>4</v>
      </c>
      <c r="AO29" s="79">
        <f>((($W$25)^Q29)*((1-($W$25))^($U$33-Q29))*HLOOKUP($U$33,$AV$24:$BF$34,Q29+1))*V33</f>
        <v>1.9760668775379447E-2</v>
      </c>
      <c r="AP29" s="28">
        <v>4</v>
      </c>
      <c r="AQ29" s="79">
        <f>((($W$25)^Q29)*((1-($W$25))^($U$34-Q29))*HLOOKUP($U$34,$AV$24:$BF$34,Q29+1))*V34</f>
        <v>3.931733614801842E-3</v>
      </c>
      <c r="AR29" s="28">
        <v>4</v>
      </c>
      <c r="AS29" s="79">
        <f>((($W$25)^Q29)*((1-($W$25))^($U$35-Q29))*HLOOKUP($U$35,$AV$24:$BF$34,Q29+1))*V35</f>
        <v>3.3636243148588548E-4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7.1674011987912174E-7</v>
      </c>
      <c r="BP29">
        <f>BP23+1</f>
        <v>7</v>
      </c>
      <c r="BQ29">
        <v>5</v>
      </c>
      <c r="BR29" s="107">
        <f t="shared" si="14"/>
        <v>2.2282823527472839E-3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0.22681358980943805</v>
      </c>
      <c r="I30" s="93">
        <v>5</v>
      </c>
      <c r="J30" s="86">
        <f t="shared" si="15"/>
        <v>0.22239795089344255</v>
      </c>
      <c r="K30" s="93">
        <v>5</v>
      </c>
      <c r="L30" s="86"/>
      <c r="M30" s="85">
        <v>5</v>
      </c>
      <c r="N30" s="71">
        <f>(($B$24)^M30)*((1-($B$24))^($B$21-M30))*HLOOKUP($B$21,$AV$24:$BF$34,M30+1)</f>
        <v>8.957536627634563E-2</v>
      </c>
      <c r="O30" s="72">
        <v>5</v>
      </c>
      <c r="P30" s="71">
        <f t="shared" si="16"/>
        <v>8.957536627634563E-2</v>
      </c>
      <c r="Q30" s="28">
        <v>5</v>
      </c>
      <c r="R30" s="37">
        <f>P25*N30+P26*N29+P27*N28+P28*N27+P29*N26+P30*N25</f>
        <v>0.18550415385702859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0.1846085164560668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2.9926652243880882E-2</v>
      </c>
      <c r="AJ30" s="28">
        <v>5</v>
      </c>
      <c r="AK30" s="79">
        <f>((($W$25)^M30)*((1-($W$25))^($U$31-M30))*HLOOKUP($U$31,$AV$24:$BF$34,M30+1))*V31</f>
        <v>7.376576913319513E-2</v>
      </c>
      <c r="AL30" s="28">
        <v>5</v>
      </c>
      <c r="AM30" s="79">
        <f>((($W$25)^Q30)*((1-($W$25))^($U$32-Q30))*HLOOKUP($U$32,$AV$24:$BF$34,Q30+1))*V32</f>
        <v>7.2811998135065559E-2</v>
      </c>
      <c r="AN30" s="28">
        <v>5</v>
      </c>
      <c r="AO30" s="79">
        <f>((($W$25)^Q30)*((1-($W$25))^($U$33-Q30))*HLOOKUP($U$33,$AV$24:$BF$34,Q30+1))*V33</f>
        <v>3.60163310026703E-2</v>
      </c>
      <c r="AP30" s="28">
        <v>5</v>
      </c>
      <c r="AQ30" s="79">
        <f>((($W$25)^Q30)*((1-($W$25))^($U$34-Q30))*HLOOKUP($U$34,$AV$24:$BF$34,Q30+1))*V34</f>
        <v>8.9576054392868972E-3</v>
      </c>
      <c r="AR30" s="28">
        <v>5</v>
      </c>
      <c r="AS30" s="79">
        <f>((($W$25)^Q30)*((1-($W$25))^($U$35-Q30))*HLOOKUP($U$35,$AV$24:$BF$34,Q30+1))*V35</f>
        <v>9.1959493934380037E-4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4.9337844740623425E-8</v>
      </c>
      <c r="BP30">
        <f>BL10+1</f>
        <v>7</v>
      </c>
      <c r="BQ30">
        <v>6</v>
      </c>
      <c r="BR30" s="107">
        <f t="shared" si="14"/>
        <v>5.0075316247645356E-4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0.69496235623077796</v>
      </c>
      <c r="C31" s="61">
        <f>(C25*E25)+(C26*E26)+(C27*E27)+(C28*E28)+(C29*E29)+(C30*E30)/(C25+C26+C27+C28+C29+C30)</f>
        <v>0.41586866633851832</v>
      </c>
      <c r="G31" s="87">
        <v>6</v>
      </c>
      <c r="H31" s="128">
        <f>J31*L25+J30*L26+J29*L27+J28*L28</f>
        <v>0.17149994017506021</v>
      </c>
      <c r="I31" s="93">
        <v>6</v>
      </c>
      <c r="J31" s="86">
        <f t="shared" si="15"/>
        <v>0.13968430342237304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0.24926265140543102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0.24862441956529432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2.8009894173785577E-2</v>
      </c>
      <c r="AL31" s="28">
        <v>6</v>
      </c>
      <c r="AM31" s="79">
        <f>((($W$25)^Q31)*((1-($W$25))^($U$32-Q31))*HLOOKUP($U$32,$AV$24:$BF$34,Q31+1))*V32</f>
        <v>5.5295467974109128E-2</v>
      </c>
      <c r="AN31" s="28">
        <v>6</v>
      </c>
      <c r="AO31" s="79">
        <f>((($W$25)^Q31)*((1-($W$25))^($U$33-Q31))*HLOOKUP($U$33,$AV$24:$BF$34,Q31+1))*V33</f>
        <v>4.1027713739062228E-2</v>
      </c>
      <c r="AP31" s="28">
        <v>6</v>
      </c>
      <c r="AQ31" s="79">
        <f>((($W$25)^Q31)*((1-($W$25))^($U$34-Q31))*HLOOKUP($U$34,$AV$24:$BF$34,Q31+1))*V34</f>
        <v>1.360531223917217E-2</v>
      </c>
      <c r="AR31" s="28">
        <v>6</v>
      </c>
      <c r="AS31" s="79">
        <f>((($W$25)^Q31)*((1-($W$25))^($U$35-Q31))*HLOOKUP($U$35,$AV$24:$BF$34,Q31+1))*V35</f>
        <v>1.7459152962439211E-3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1.1397174641408235E-2</v>
      </c>
      <c r="BP31">
        <f t="shared" ref="BP31:BP37" si="21">BP24+1</f>
        <v>8</v>
      </c>
      <c r="BQ31">
        <v>0</v>
      </c>
      <c r="BR31" s="107">
        <f t="shared" ref="BR31:BR38" si="22">$H$33*H39</f>
        <v>5.0195164817249862E-3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9.5157294690544778E-2</v>
      </c>
      <c r="I32" s="93">
        <v>7</v>
      </c>
      <c r="J32" s="86">
        <f t="shared" si="15"/>
        <v>6.0260770033465687E-2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0.2296698459308954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0.22986369020306519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1.79969678670889E-2</v>
      </c>
      <c r="AN32" s="28">
        <v>7</v>
      </c>
      <c r="AO32" s="79">
        <f>((($W$25)^Q32)*((1-($W$25))^($U$33-Q32))*HLOOKUP($U$33,$AV$24:$BF$34,Q32+1))*V33</f>
        <v>2.6706508611799878E-2</v>
      </c>
      <c r="AP32" s="28">
        <v>7</v>
      </c>
      <c r="AQ32" s="79">
        <f>((($W$25)^Q32)*((1-($W$25))^($U$34-Q32))*HLOOKUP($U$34,$AV$24:$BF$34,Q32+1))*V34</f>
        <v>1.3284327422895151E-2</v>
      </c>
      <c r="AR32" s="28">
        <v>7</v>
      </c>
      <c r="AS32" s="79">
        <f>((($W$25)^Q32)*((1-($W$25))^($U$35-Q32))*HLOOKUP($U$35,$AV$24:$BF$34,Q32+1))*V35</f>
        <v>2.2729661316817592E-3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3.4610662524662736E-3</v>
      </c>
      <c r="BP32">
        <f t="shared" si="21"/>
        <v>8</v>
      </c>
      <c r="BQ32">
        <v>1</v>
      </c>
      <c r="BR32" s="107">
        <f t="shared" si="22"/>
        <v>1.1136178026925474E-2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3.8719037819522462E-2</v>
      </c>
      <c r="I33" s="93">
        <v>8</v>
      </c>
      <c r="J33" s="86">
        <f t="shared" si="15"/>
        <v>1.7113916787669398E-2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0.1388737184555463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0.13977989964724979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7.6056261131477332E-3</v>
      </c>
      <c r="AP33" s="28">
        <v>8</v>
      </c>
      <c r="AQ33" s="79">
        <f>((($W$25)^Q33)*((1-($W$25))^($U$34-Q33))*HLOOKUP($U$34,$AV$24:$BF$34,Q33+1))*V34</f>
        <v>7.5663673609911554E-3</v>
      </c>
      <c r="AR33" s="28">
        <v>8</v>
      </c>
      <c r="AS33" s="79">
        <f>((($W$25)^Q33)*((1-($W$25))^($U$35-Q33))*HLOOKUP($U$35,$AV$24:$BF$34,Q33+1))*V35</f>
        <v>1.9419233135305103E-3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7.7779185807678238E-4</v>
      </c>
      <c r="BP33">
        <f t="shared" si="21"/>
        <v>8</v>
      </c>
      <c r="BQ33">
        <v>2</v>
      </c>
      <c r="BR33" s="107">
        <f t="shared" si="22"/>
        <v>1.1364003505033629E-2</v>
      </c>
    </row>
    <row r="34" spans="1:70" x14ac:dyDescent="0.25">
      <c r="A34" s="40" t="s">
        <v>86</v>
      </c>
      <c r="B34" s="56">
        <f>B23*2</f>
        <v>6.1721677149144627</v>
      </c>
      <c r="C34" s="57">
        <f>C23*2</f>
        <v>3.8278322850855373</v>
      </c>
      <c r="G34" s="87">
        <v>9</v>
      </c>
      <c r="H34" s="128">
        <f>J34*L25+J33*L26+J32*L27+J31*L28</f>
        <v>1.1430944763442568E-2</v>
      </c>
      <c r="I34" s="93">
        <v>9</v>
      </c>
      <c r="J34" s="86">
        <f t="shared" si="15"/>
        <v>2.8985375903687266E-3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4.9761374507282838E-2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5.0652540041353653E-2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1.9153703364195981E-3</v>
      </c>
      <c r="AR34" s="28">
        <v>9</v>
      </c>
      <c r="AS34" s="79">
        <f>((($W$25)^Q34)*((1-($W$25))^($U$35-Q34))*HLOOKUP($U$35,$AV$24:$BF$34,Q34+1))*V35</f>
        <v>9.8316725394912829E-4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1.3118060450751265E-4</v>
      </c>
      <c r="BP34">
        <f t="shared" si="21"/>
        <v>8</v>
      </c>
      <c r="BQ34">
        <v>3</v>
      </c>
      <c r="BR34" s="107">
        <f t="shared" si="22"/>
        <v>7.0640840654553104E-3</v>
      </c>
    </row>
    <row r="35" spans="1:70" ht="15.75" thickBot="1" x14ac:dyDescent="0.3">
      <c r="G35" s="88">
        <v>10</v>
      </c>
      <c r="H35" s="129">
        <f>J35*L25+J34*L26+J33*L27+J32*L28</f>
        <v>2.3961558493037411E-3</v>
      </c>
      <c r="I35" s="94">
        <v>10</v>
      </c>
      <c r="J35" s="89">
        <f t="shared" si="15"/>
        <v>2.239934137080987E-4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8.0237462435414787E-3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8.5235877972128504E-3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2.239934137080987E-4</v>
      </c>
      <c r="BH35">
        <f t="shared" si="19"/>
        <v>3</v>
      </c>
      <c r="BI35">
        <v>8</v>
      </c>
      <c r="BJ35" s="107">
        <f t="shared" si="20"/>
        <v>1.6644197373429007E-5</v>
      </c>
      <c r="BP35">
        <f t="shared" si="21"/>
        <v>8</v>
      </c>
      <c r="BQ35">
        <v>4</v>
      </c>
      <c r="BR35" s="107">
        <f t="shared" si="22"/>
        <v>2.9856574649753192E-3</v>
      </c>
    </row>
    <row r="36" spans="1:70" x14ac:dyDescent="0.25">
      <c r="A36" s="1"/>
      <c r="B36" s="108">
        <f>SUM(B37:B39)</f>
        <v>0.99722824144457722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1.5742851653766743E-6</v>
      </c>
      <c r="BP36">
        <f t="shared" si="21"/>
        <v>8</v>
      </c>
      <c r="BQ36">
        <v>5</v>
      </c>
      <c r="BR36" s="107">
        <f t="shared" si="22"/>
        <v>9.0667719137216512E-4</v>
      </c>
    </row>
    <row r="37" spans="1:70" ht="15.75" thickBot="1" x14ac:dyDescent="0.3">
      <c r="A37" s="109" t="s">
        <v>104</v>
      </c>
      <c r="B37" s="107">
        <f>SUM(BN4:BN14)</f>
        <v>7.5415552174008346E-2</v>
      </c>
      <c r="G37" s="13"/>
      <c r="H37" s="59">
        <f>SUM(H39:H49)</f>
        <v>0.99999996396513069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0.99992702015958279</v>
      </c>
      <c r="W37" s="13"/>
      <c r="X37" s="13"/>
      <c r="Y37" s="80">
        <f>SUM(Y39:Y49)</f>
        <v>7.983627512323772E-3</v>
      </c>
      <c r="Z37" s="81"/>
      <c r="AA37" s="80">
        <f>SUM(AA39:AA49)</f>
        <v>4.9552686365964133E-2</v>
      </c>
      <c r="AB37" s="81"/>
      <c r="AC37" s="80">
        <f>SUM(AC39:AC49)</f>
        <v>0.138428156735805</v>
      </c>
      <c r="AD37" s="81"/>
      <c r="AE37" s="80">
        <f>SUM(AE39:AE49)</f>
        <v>0.22921586529351867</v>
      </c>
      <c r="AF37" s="81"/>
      <c r="AG37" s="80">
        <f>SUM(AG39:AG49)</f>
        <v>0.24916468737805836</v>
      </c>
      <c r="AH37" s="81"/>
      <c r="AI37" s="80">
        <f>SUM(AI39:AI49)</f>
        <v>0.18582294634477062</v>
      </c>
      <c r="AJ37" s="81"/>
      <c r="AK37" s="80">
        <f>SUM(AK39:AK49)</f>
        <v>9.6319235619913776E-2</v>
      </c>
      <c r="AL37" s="81"/>
      <c r="AM37" s="80">
        <f>SUM(AM39:AM49)</f>
        <v>3.4284888530688305E-2</v>
      </c>
      <c r="AN37" s="81"/>
      <c r="AO37" s="80">
        <f>SUM(AO39:AO49)</f>
        <v>8.0318987890977776E-3</v>
      </c>
      <c r="AP37" s="81"/>
      <c r="AQ37" s="80">
        <f>SUM(AQ39:AQ49)</f>
        <v>1.1230275894425106E-3</v>
      </c>
      <c r="AR37" s="81"/>
      <c r="AS37" s="80">
        <f>SUM(AS39:AS49)</f>
        <v>7.2979840417208882E-5</v>
      </c>
      <c r="BH37">
        <f t="shared" si="19"/>
        <v>3</v>
      </c>
      <c r="BI37">
        <v>10</v>
      </c>
      <c r="BJ37" s="107">
        <f t="shared" si="20"/>
        <v>1.083682005688762E-7</v>
      </c>
      <c r="BP37">
        <f t="shared" si="21"/>
        <v>8</v>
      </c>
      <c r="BQ37">
        <v>6</v>
      </c>
      <c r="BR37" s="107">
        <f t="shared" si="22"/>
        <v>2.0375401275565921E-4</v>
      </c>
    </row>
    <row r="38" spans="1:70" ht="15.75" thickBot="1" x14ac:dyDescent="0.3">
      <c r="A38" s="110" t="s">
        <v>105</v>
      </c>
      <c r="B38" s="107">
        <f>SUM(BJ4:BJ59)</f>
        <v>7.8314969764075593E-2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5.0991916379545931E-3</v>
      </c>
      <c r="BP38">
        <f>BL11+1</f>
        <v>8</v>
      </c>
      <c r="BQ38">
        <v>7</v>
      </c>
      <c r="BR38" s="107">
        <f t="shared" si="22"/>
        <v>3.4364688041617711E-5</v>
      </c>
    </row>
    <row r="39" spans="1:70" x14ac:dyDescent="0.25">
      <c r="A39" s="111" t="s">
        <v>0</v>
      </c>
      <c r="B39" s="107">
        <f>SUM(BR4:BR47)</f>
        <v>0.84349771950649322</v>
      </c>
      <c r="G39" s="130">
        <v>0</v>
      </c>
      <c r="H39" s="131">
        <f>L39*J39</f>
        <v>0.12963949427467705</v>
      </c>
      <c r="I39" s="97">
        <v>0</v>
      </c>
      <c r="J39" s="98">
        <f t="shared" ref="J39:J49" si="37">Y39+AA39+AC39+AE39+AG39+AI39+AK39+AM39+AO39+AQ39+AS39</f>
        <v>0.17623304592155495</v>
      </c>
      <c r="K39" s="102">
        <v>0</v>
      </c>
      <c r="L39" s="98">
        <f>AC20</f>
        <v>0.73561399110347514</v>
      </c>
      <c r="M39" s="84">
        <v>0</v>
      </c>
      <c r="N39" s="71">
        <f>(1-$C$24)^$B$21</f>
        <v>8.957536627634563E-2</v>
      </c>
      <c r="O39" s="70">
        <v>0</v>
      </c>
      <c r="P39" s="71">
        <f>N39</f>
        <v>8.957536627634563E-2</v>
      </c>
      <c r="Q39" s="12">
        <v>0</v>
      </c>
      <c r="R39" s="73">
        <f>P39*N39</f>
        <v>8.0237462435414787E-3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7.983627512323772E-3</v>
      </c>
      <c r="W39" s="136">
        <f>C31</f>
        <v>0.41586866633851832</v>
      </c>
      <c r="X39" s="12">
        <v>0</v>
      </c>
      <c r="Y39" s="79">
        <f>V39</f>
        <v>7.983627512323772E-3</v>
      </c>
      <c r="Z39" s="12">
        <v>0</v>
      </c>
      <c r="AA39" s="78">
        <f>((1-W39)^Z40)*V40</f>
        <v>2.894527677345975E-2</v>
      </c>
      <c r="AB39" s="12">
        <v>0</v>
      </c>
      <c r="AC39" s="79">
        <f>(((1-$W$39)^AB41))*V41</f>
        <v>4.7232990374526905E-2</v>
      </c>
      <c r="AD39" s="12">
        <v>0</v>
      </c>
      <c r="AE39" s="79">
        <f>(((1-$W$39)^AB42))*V42</f>
        <v>4.5685268683706023E-2</v>
      </c>
      <c r="AF39" s="12">
        <v>0</v>
      </c>
      <c r="AG39" s="79">
        <f>(((1-$W$39)^AB43))*V43</f>
        <v>2.9008715891399996E-2</v>
      </c>
      <c r="AH39" s="12">
        <v>0</v>
      </c>
      <c r="AI39" s="79">
        <f>(((1-$W$39)^AB44))*V44</f>
        <v>1.2637229048541435E-2</v>
      </c>
      <c r="AJ39" s="12">
        <v>0</v>
      </c>
      <c r="AK39" s="79">
        <f>(((1-$W$39)^AB45))*V45</f>
        <v>3.8262738155312725E-3</v>
      </c>
      <c r="AL39" s="12">
        <v>0</v>
      </c>
      <c r="AM39" s="79">
        <f>(((1-$W$39)^AB46))*V46</f>
        <v>7.9556608927868248E-4</v>
      </c>
      <c r="AN39" s="12">
        <v>0</v>
      </c>
      <c r="AO39" s="79">
        <f>(((1-$W$39)^AB47))*V47</f>
        <v>1.0886850313017468E-4</v>
      </c>
      <c r="AP39" s="12">
        <v>0</v>
      </c>
      <c r="AQ39" s="79">
        <f>(((1-$W$39)^AB48))*V48</f>
        <v>8.8917031071729356E-6</v>
      </c>
      <c r="AR39" s="12">
        <v>0</v>
      </c>
      <c r="AS39" s="79">
        <f>(((1-$W$39)^AB49))*V49</f>
        <v>3.3752654970767888E-7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1.1459213576013284E-3</v>
      </c>
      <c r="BP39">
        <f t="shared" ref="BP39:BP46" si="38">BP31+1</f>
        <v>9</v>
      </c>
      <c r="BQ39">
        <v>0</v>
      </c>
      <c r="BR39" s="107">
        <f t="shared" ref="BR39:BR47" si="39">$H$34*H39</f>
        <v>1.4819018982144625E-3</v>
      </c>
    </row>
    <row r="40" spans="1:70" x14ac:dyDescent="0.25">
      <c r="G40" s="91">
        <v>1</v>
      </c>
      <c r="H40" s="132">
        <f>L39*J40+L40*J39</f>
        <v>0.28761505073637239</v>
      </c>
      <c r="I40" s="93">
        <v>1</v>
      </c>
      <c r="J40" s="86">
        <f t="shared" si="37"/>
        <v>0.33402196749591834</v>
      </c>
      <c r="K40" s="95">
        <v>1</v>
      </c>
      <c r="L40" s="86">
        <f>AD20</f>
        <v>0.23777503186954449</v>
      </c>
      <c r="M40" s="85">
        <v>1</v>
      </c>
      <c r="N40" s="71">
        <f>(($C$24)^M26)*((1-($C$24))^($B$21-M26))*HLOOKUP($B$21,$AV$24:$BF$34,M26+1)</f>
        <v>0.27776260693015686</v>
      </c>
      <c r="O40" s="72">
        <v>1</v>
      </c>
      <c r="P40" s="71">
        <f t="shared" ref="P40:P44" si="40">N40</f>
        <v>0.27776260693015686</v>
      </c>
      <c r="Q40" s="28">
        <v>1</v>
      </c>
      <c r="R40" s="37">
        <f>P40*N39+P39*N40</f>
        <v>4.9761374507282838E-2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4.9552686365964133E-2</v>
      </c>
      <c r="W40" s="137"/>
      <c r="X40" s="28">
        <v>1</v>
      </c>
      <c r="Y40" s="73"/>
      <c r="Z40" s="28">
        <v>1</v>
      </c>
      <c r="AA40" s="79">
        <f>(1-((1-W39)^Z40))*V40</f>
        <v>2.0607409592504383E-2</v>
      </c>
      <c r="AB40" s="28">
        <v>1</v>
      </c>
      <c r="AC40" s="79">
        <f>((($W$39)^M40)*((1-($W$39))^($U$27-M40))*HLOOKUP($U$27,$AV$24:$BF$34,M40+1))*V41</f>
        <v>6.7254466871718988E-2</v>
      </c>
      <c r="AD40" s="28">
        <v>1</v>
      </c>
      <c r="AE40" s="79">
        <f>((($W$39)^M40)*((1-($W$39))^($U$28-M40))*HLOOKUP($U$28,$AV$24:$BF$34,M40+1))*V42</f>
        <v>9.7576027841472318E-2</v>
      </c>
      <c r="AF40" s="28">
        <v>1</v>
      </c>
      <c r="AG40" s="79">
        <f>((($W$39)^M40)*((1-($W$39))^($U$29-M40))*HLOOKUP($U$29,$AV$24:$BF$34,M40+1))*V43</f>
        <v>8.2610298710260752E-2</v>
      </c>
      <c r="AH40" s="28">
        <v>1</v>
      </c>
      <c r="AI40" s="79">
        <f>((($W$39)^M40)*((1-($W$39))^($U$30-M40))*HLOOKUP($U$30,$AV$24:$BF$34,M40+1))*V44</f>
        <v>4.498498272373929E-2</v>
      </c>
      <c r="AJ40" s="28">
        <v>1</v>
      </c>
      <c r="AK40" s="79">
        <f>((($W$39)^M40)*((1-($W$39))^($U$31-M40))*HLOOKUP($U$31,$AV$24:$BF$34,M40+1))*V45</f>
        <v>1.6344550929019045E-2</v>
      </c>
      <c r="AL40" s="28">
        <v>1</v>
      </c>
      <c r="AM40" s="79">
        <f>((($W$39)^Q40)*((1-($W$39))^($U$32-Q40))*HLOOKUP($U$32,$AV$24:$BF$34,Q40+1))*V46</f>
        <v>3.9647882698062688E-3</v>
      </c>
      <c r="AN40" s="28">
        <v>1</v>
      </c>
      <c r="AO40" s="79">
        <f>((($W$39)^Q40)*((1-($W$39))^($U$33-Q40))*HLOOKUP($U$33,$AV$24:$BF$34,Q40+1))*V47</f>
        <v>6.2006602411442645E-4</v>
      </c>
      <c r="AP40" s="28">
        <v>1</v>
      </c>
      <c r="AQ40" s="79">
        <f>((($W$39)^Q40)*((1-($W$39))^($U$34-Q40))*HLOOKUP($U$34,$AV$24:$BF$34,Q40+1))*V48</f>
        <v>5.6973534025841517E-5</v>
      </c>
      <c r="AR40" s="28">
        <v>1</v>
      </c>
      <c r="AS40" s="79">
        <f>((($W$39)^Q40)*((1-($W$39))^($U$35-Q40))*HLOOKUP($U$35,$AV$24:$BF$34,Q40+1))*V49</f>
        <v>2.4029992570492709E-6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1.9326848802443011E-4</v>
      </c>
      <c r="BP40">
        <f t="shared" si="38"/>
        <v>9</v>
      </c>
      <c r="BQ40">
        <v>1</v>
      </c>
      <c r="BR40" s="107">
        <f t="shared" si="39"/>
        <v>3.2877117581022043E-3</v>
      </c>
    </row>
    <row r="41" spans="1:70" x14ac:dyDescent="0.25">
      <c r="G41" s="91">
        <v>2</v>
      </c>
      <c r="H41" s="132">
        <f>L39*J41+J40*L40+J39*L41</f>
        <v>0.29349911942552981</v>
      </c>
      <c r="I41" s="93">
        <v>2</v>
      </c>
      <c r="J41" s="86">
        <f t="shared" si="37"/>
        <v>0.28495788466589544</v>
      </c>
      <c r="K41" s="95">
        <v>2</v>
      </c>
      <c r="L41" s="86">
        <f>AE20</f>
        <v>2.5296212752068576E-2</v>
      </c>
      <c r="M41" s="85">
        <v>2</v>
      </c>
      <c r="N41" s="71">
        <f>(($C$24)^M27)*((1-($C$24))^($B$21-M27))*HLOOKUP($B$21,$AV$24:$BF$34,M27+1)</f>
        <v>0.34452358506966235</v>
      </c>
      <c r="O41" s="72">
        <v>2</v>
      </c>
      <c r="P41" s="71">
        <f t="shared" si="40"/>
        <v>0.34452358506966235</v>
      </c>
      <c r="Q41" s="28">
        <v>2</v>
      </c>
      <c r="R41" s="37">
        <f>P41*N39+P40*N40+P39*N41</f>
        <v>0.1388737184555463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0.138428156735805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2.3940699489559111E-2</v>
      </c>
      <c r="AD41" s="28">
        <v>2</v>
      </c>
      <c r="AE41" s="79">
        <f>((($W$39)^M41)*((1-($W$39))^($U$28-M41))*HLOOKUP($U$28,$AV$24:$BF$34,M41+1))*V42</f>
        <v>6.9468645536758064E-2</v>
      </c>
      <c r="AF41" s="28">
        <v>2</v>
      </c>
      <c r="AG41" s="79">
        <f>((($W$39)^M41)*((1-($W$39))^($U$29-M41))*HLOOKUP($U$29,$AV$24:$BF$34,M41+1))*V43</f>
        <v>8.8220831782255482E-2</v>
      </c>
      <c r="AH41" s="28">
        <v>2</v>
      </c>
      <c r="AI41" s="79">
        <f>((($W$39)^M41)*((1-($W$39))^($U$30-M41))*HLOOKUP($U$30,$AV$24:$BF$34,M41+1))*V44</f>
        <v>6.405355676887689E-2</v>
      </c>
      <c r="AJ41" s="28">
        <v>2</v>
      </c>
      <c r="AK41" s="79">
        <f>((($W$39)^M41)*((1-($W$39))^($U$31-M41))*HLOOKUP($U$31,$AV$24:$BF$34,M41+1))*V45</f>
        <v>2.9091003191639583E-2</v>
      </c>
      <c r="AL41" s="28">
        <v>2</v>
      </c>
      <c r="AM41" s="79">
        <f>((($W$39)^Q41)*((1-($W$39))^($U$32-Q41))*HLOOKUP($U$32,$AV$24:$BF$34,Q41+1))*V46</f>
        <v>8.468118974599325E-3</v>
      </c>
      <c r="AN41" s="28">
        <v>2</v>
      </c>
      <c r="AO41" s="79">
        <f>((($W$39)^Q41)*((1-($W$39))^($U$33-Q41))*HLOOKUP($U$33,$AV$24:$BF$34,Q41+1))*V47</f>
        <v>1.545082509200008E-3</v>
      </c>
      <c r="AP41" s="28">
        <v>2</v>
      </c>
      <c r="AQ41" s="79">
        <f>((($W$39)^Q41)*((1-($W$39))^($U$34-Q41))*HLOOKUP($U$34,$AV$24:$BF$34,Q41+1))*V48</f>
        <v>1.6224781138448474E-4</v>
      </c>
      <c r="AR41" s="28">
        <v>2</v>
      </c>
      <c r="AS41" s="79">
        <f>((($W$39)^Q41)*((1-($W$39))^($U$35-Q41))*HLOOKUP($U$35,$AV$24:$BF$34,Q41+1))*V49</f>
        <v>7.698601622512867E-6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2.4521909110112312E-5</v>
      </c>
      <c r="BP41">
        <f t="shared" si="38"/>
        <v>9</v>
      </c>
      <c r="BQ41">
        <v>2</v>
      </c>
      <c r="BR41" s="107">
        <f t="shared" si="39"/>
        <v>3.3549722222722647E-3</v>
      </c>
    </row>
    <row r="42" spans="1:70" ht="15" customHeight="1" x14ac:dyDescent="0.25">
      <c r="G42" s="91">
        <v>3</v>
      </c>
      <c r="H42" s="132">
        <f>J42*L39+J41*L40+L42*J39+L41*J40</f>
        <v>0.18244472133792386</v>
      </c>
      <c r="I42" s="93">
        <v>3</v>
      </c>
      <c r="J42" s="86">
        <f t="shared" si="37"/>
        <v>0.14410772068719827</v>
      </c>
      <c r="K42" s="95">
        <v>3</v>
      </c>
      <c r="L42" s="86">
        <f>AF20</f>
        <v>1.3147642749117942E-3</v>
      </c>
      <c r="M42" s="85">
        <v>3</v>
      </c>
      <c r="N42" s="71">
        <f>(($C$24)^M28)*((1-($C$24))^($B$21-M28))*HLOOKUP($B$21,$AV$24:$BF$34,M28+1)</f>
        <v>0.21366537054985771</v>
      </c>
      <c r="O42" s="72">
        <v>3</v>
      </c>
      <c r="P42" s="71">
        <f t="shared" si="40"/>
        <v>0.21366537054985771</v>
      </c>
      <c r="Q42" s="28">
        <v>3</v>
      </c>
      <c r="R42" s="37">
        <f>P42*N39+P41*N40+P40*N41+P39*N42</f>
        <v>0.2296698459308954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0.22921586529351864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1.6485923231582253E-2</v>
      </c>
      <c r="AF42" s="28">
        <v>3</v>
      </c>
      <c r="AG42" s="79">
        <f>((($W$39)^M42)*((1-($W$39))^($U$29-M42))*HLOOKUP($U$29,$AV$24:$BF$34,M42+1))*V43</f>
        <v>4.1872181297072382E-2</v>
      </c>
      <c r="AH42" s="28">
        <v>3</v>
      </c>
      <c r="AI42" s="79">
        <f>((($W$39)^M42)*((1-($W$39))^($U$30-M42))*HLOOKUP($U$30,$AV$24:$BF$34,M42+1))*V44</f>
        <v>4.5602530959499413E-2</v>
      </c>
      <c r="AJ42" s="28">
        <v>3</v>
      </c>
      <c r="AK42" s="79">
        <f>((($W$39)^M42)*((1-($W$39))^($U$31-M42))*HLOOKUP($U$31,$AV$24:$BF$34,M42+1))*V45</f>
        <v>2.7614878144892982E-2</v>
      </c>
      <c r="AL42" s="28">
        <v>3</v>
      </c>
      <c r="AM42" s="79">
        <f>((($W$39)^Q42)*((1-($W$39))^($U$32-Q42))*HLOOKUP($U$32,$AV$24:$BF$34,Q42+1))*V46</f>
        <v>1.0048040972475861E-2</v>
      </c>
      <c r="AN42" s="28">
        <v>3</v>
      </c>
      <c r="AO42" s="79">
        <f>((($W$39)^Q42)*((1-($W$39))^($U$33-Q42))*HLOOKUP($U$33,$AV$24:$BF$34,Q42+1))*V47</f>
        <v>2.2000237462226355E-3</v>
      </c>
      <c r="AP42" s="28">
        <v>3</v>
      </c>
      <c r="AQ42" s="79">
        <f>((($W$39)^Q42)*((1-($W$39))^($U$34-Q42))*HLOOKUP($U$34,$AV$24:$BF$34,Q42+1))*V48</f>
        <v>2.695264114647334E-4</v>
      </c>
      <c r="AR42" s="28">
        <v>3</v>
      </c>
      <c r="AS42" s="79">
        <f>((($W$39)^Q42)*((1-($W$39))^($U$35-Q42))*HLOOKUP($U$35,$AV$24:$BF$34,Q42+1))*V49</f>
        <v>1.4615923987995425E-5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2.3193955750845385E-6</v>
      </c>
      <c r="BP42">
        <f t="shared" si="38"/>
        <v>9</v>
      </c>
      <c r="BQ42">
        <v>3</v>
      </c>
      <c r="BR42" s="107">
        <f t="shared" si="39"/>
        <v>2.0855155319954794E-3</v>
      </c>
    </row>
    <row r="43" spans="1:70" ht="15" customHeight="1" x14ac:dyDescent="0.25">
      <c r="G43" s="91">
        <v>4</v>
      </c>
      <c r="H43" s="132">
        <f>J43*L39+J42*L40+J41*L41+J40*L42</f>
        <v>7.7110838314012178E-2</v>
      </c>
      <c r="I43" s="93">
        <v>4</v>
      </c>
      <c r="J43" s="86">
        <f t="shared" si="37"/>
        <v>4.7848607333282445E-2</v>
      </c>
      <c r="K43" s="95">
        <v>4</v>
      </c>
      <c r="L43" s="86"/>
      <c r="M43" s="85">
        <v>4</v>
      </c>
      <c r="N43" s="71">
        <f>(($C$24)^M29)*((1-($C$24))^($B$21-M29))*HLOOKUP($B$21,$AV$24:$BF$34,M29+1)</f>
        <v>6.6255102046173436E-2</v>
      </c>
      <c r="O43" s="72">
        <v>4</v>
      </c>
      <c r="P43" s="71">
        <f t="shared" si="40"/>
        <v>6.6255102046173436E-2</v>
      </c>
      <c r="Q43" s="28">
        <v>4</v>
      </c>
      <c r="R43" s="37">
        <f>P43*N39+P42*N40+P41*N41+P40*N42+P39*N43</f>
        <v>0.24926265140543102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0.24916468737805836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7.4526596970697643E-3</v>
      </c>
      <c r="AH43" s="28">
        <v>4</v>
      </c>
      <c r="AI43" s="79">
        <f>((($W$39)^M43)*((1-($W$39))^($U$30-M43))*HLOOKUP($U$30,$AV$24:$BF$34,M43+1))*V44</f>
        <v>1.6233219003090237E-2</v>
      </c>
      <c r="AJ43" s="28">
        <v>4</v>
      </c>
      <c r="AK43" s="79">
        <f>((($W$39)^M43)*((1-($W$39))^($U$31-M43))*HLOOKUP($U$31,$AV$24:$BF$34,M43+1))*V45</f>
        <v>1.4745180428729613E-2</v>
      </c>
      <c r="AL43" s="28">
        <v>4</v>
      </c>
      <c r="AM43" s="79">
        <f>((($W$39)^Q43)*((1-($W$39))^($U$32-Q43))*HLOOKUP($U$32,$AV$24:$BF$34,Q43+1))*V46</f>
        <v>7.1536402136577783E-3</v>
      </c>
      <c r="AN43" s="28">
        <v>4</v>
      </c>
      <c r="AO43" s="79">
        <f>((($W$39)^Q43)*((1-($W$39))^($U$33-Q43))*HLOOKUP($U$33,$AV$24:$BF$34,Q43+1))*V47</f>
        <v>1.9578665116278828E-3</v>
      </c>
      <c r="AP43" s="28">
        <v>4</v>
      </c>
      <c r="AQ43" s="79">
        <f>((($W$39)^Q43)*((1-($W$39))^($U$34-Q43))*HLOOKUP($U$34,$AV$24:$BF$34,Q43+1))*V48</f>
        <v>2.8783147595315325E-4</v>
      </c>
      <c r="AR43" s="28">
        <v>4</v>
      </c>
      <c r="AS43" s="79">
        <f>((($W$39)^Q43)*((1-($W$39))^($U$35-Q43))*HLOOKUP($U$35,$AV$24:$BF$34,Q43+1))*V49</f>
        <v>1.8210003154019892E-5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1.5965895531968999E-7</v>
      </c>
      <c r="BP43">
        <f t="shared" si="38"/>
        <v>9</v>
      </c>
      <c r="BQ43">
        <v>4</v>
      </c>
      <c r="BR43" s="107">
        <f t="shared" si="39"/>
        <v>8.8144973343022408E-4</v>
      </c>
    </row>
    <row r="44" spans="1:70" ht="15" customHeight="1" thickBot="1" x14ac:dyDescent="0.3">
      <c r="G44" s="91">
        <v>5</v>
      </c>
      <c r="H44" s="132">
        <f>J44*L39+J43*L40+J42*L41+J41*L42</f>
        <v>2.3416831678472416E-2</v>
      </c>
      <c r="I44" s="93">
        <v>5</v>
      </c>
      <c r="J44" s="86">
        <f t="shared" si="37"/>
        <v>1.0901907295870875E-2</v>
      </c>
      <c r="K44" s="95">
        <v>5</v>
      </c>
      <c r="L44" s="86"/>
      <c r="M44" s="85">
        <v>5</v>
      </c>
      <c r="N44" s="71">
        <f>(($C$24)^M30)*((1-($C$24))^($B$21-M30))*HLOOKUP($B$21,$AV$24:$BF$34,M30+1)</f>
        <v>8.2179691278040489E-3</v>
      </c>
      <c r="O44" s="72">
        <v>5</v>
      </c>
      <c r="P44" s="71">
        <f t="shared" si="40"/>
        <v>8.2179691278040489E-3</v>
      </c>
      <c r="Q44" s="28">
        <v>5</v>
      </c>
      <c r="R44" s="37">
        <f>P44*N39+P43*N40+P42*N41+P41*N42+P40*N43+P39*N44</f>
        <v>0.18550415385702859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0.18582294634477059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2.3114278410233447E-3</v>
      </c>
      <c r="AJ44" s="28">
        <v>5</v>
      </c>
      <c r="AK44" s="79">
        <f>((($W$39)^M44)*((1-($W$39))^($U$31-M44))*HLOOKUP($U$31,$AV$24:$BF$34,M44+1))*V45</f>
        <v>4.1990957625089717E-3</v>
      </c>
      <c r="AL44" s="28">
        <v>5</v>
      </c>
      <c r="AM44" s="79">
        <f>((($W$39)^Q44)*((1-($W$39))^($U$32-Q44))*HLOOKUP($U$32,$AV$24:$BF$34,Q44+1))*V46</f>
        <v>3.0557937679578655E-3</v>
      </c>
      <c r="AN44" s="28">
        <v>5</v>
      </c>
      <c r="AO44" s="79">
        <f>((($W$39)^Q44)*((1-($W$39))^($U$33-Q44))*HLOOKUP($U$33,$AV$24:$BF$34,Q44+1))*V47</f>
        <v>1.1151126989964106E-3</v>
      </c>
      <c r="AP44" s="28">
        <v>5</v>
      </c>
      <c r="AQ44" s="79">
        <f>((($W$39)^Q44)*((1-($W$39))^($U$34-Q44))*HLOOKUP($U$34,$AV$24:$BF$34,Q44+1))*V48</f>
        <v>2.049198273350189E-4</v>
      </c>
      <c r="AR44" s="28">
        <v>5</v>
      </c>
      <c r="AS44" s="79">
        <f>((($W$39)^Q44)*((1-($W$39))^($U$35-Q44))*HLOOKUP($U$35,$AV$24:$BF$34,Q44+1))*V49</f>
        <v>1.555739804926373E-5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1.1935776732521883E-3</v>
      </c>
      <c r="BP44">
        <f t="shared" si="38"/>
        <v>9</v>
      </c>
      <c r="BQ44">
        <v>5</v>
      </c>
      <c r="BR44" s="107">
        <f t="shared" si="39"/>
        <v>2.6767650945145032E-4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5.2623728333694476E-3</v>
      </c>
      <c r="I45" s="93">
        <v>6</v>
      </c>
      <c r="J45" s="86">
        <f t="shared" si="37"/>
        <v>1.7268774929878189E-3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9.5871070201636793E-2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9.6319235619913748E-2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4.9825334759230047E-4</v>
      </c>
      <c r="AL45" s="28">
        <v>6</v>
      </c>
      <c r="AM45" s="79">
        <f>((($W$39)^Q45)*((1-($W$39))^($U$32-Q45))*HLOOKUP($U$32,$AV$24:$BF$34,Q45+1))*V46</f>
        <v>7.2518444948583985E-4</v>
      </c>
      <c r="AN45" s="28">
        <v>6</v>
      </c>
      <c r="AO45" s="79">
        <f>((($W$39)^Q45)*((1-($W$39))^($U$33-Q45))*HLOOKUP($U$33,$AV$24:$BF$34,Q45+1))*V47</f>
        <v>3.9694877181295995E-4</v>
      </c>
      <c r="AP45" s="28">
        <v>6</v>
      </c>
      <c r="AQ45" s="79">
        <f>((($W$39)^Q45)*((1-($W$39))^($U$34-Q45))*HLOOKUP($U$34,$AV$24:$BF$34,Q45+1))*V48</f>
        <v>9.7260930192935753E-5</v>
      </c>
      <c r="AR45" s="28">
        <v>6</v>
      </c>
      <c r="AS45" s="79">
        <f>((($W$39)^Q45)*((1-($W$39))^($U$35-Q45))*HLOOKUP($U$35,$AV$24:$BF$34,Q45+1))*V49</f>
        <v>9.2299939037827746E-6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2.013060937550155E-4</v>
      </c>
      <c r="BP45">
        <f t="shared" si="38"/>
        <v>9</v>
      </c>
      <c r="BQ45">
        <v>6</v>
      </c>
      <c r="BR45" s="107">
        <f t="shared" si="39"/>
        <v>6.0153893182886917E-5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8.875398247704065E-4</v>
      </c>
      <c r="I46" s="93">
        <v>7</v>
      </c>
      <c r="J46" s="86">
        <f t="shared" si="37"/>
        <v>1.8793126507462248E-4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3.397541023083428E-2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3.4284888530688291E-2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7.375579342667938E-5</v>
      </c>
      <c r="AN46" s="28">
        <v>7</v>
      </c>
      <c r="AO46" s="79">
        <f>((($W$39)^Q46)*((1-($W$39))^($U$33-Q46))*HLOOKUP($U$33,$AV$24:$BF$34,Q46+1))*V47</f>
        <v>8.0744344795502789E-5</v>
      </c>
      <c r="AP46" s="28">
        <v>7</v>
      </c>
      <c r="AQ46" s="79">
        <f>((($W$39)^Q46)*((1-($W$39))^($U$34-Q46))*HLOOKUP($U$34,$AV$24:$BF$34,Q46+1))*V48</f>
        <v>2.9676134454687833E-5</v>
      </c>
      <c r="AR46" s="28">
        <v>7</v>
      </c>
      <c r="AS46" s="79">
        <f>((($W$39)^Q46)*((1-($W$39))^($U$35-Q46))*HLOOKUP($U$35,$AV$24:$BF$34,Q46+1))*V49</f>
        <v>3.7549923977524841E-6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2.554172066451025E-5</v>
      </c>
      <c r="BP46">
        <f t="shared" si="38"/>
        <v>9</v>
      </c>
      <c r="BQ46">
        <v>7</v>
      </c>
      <c r="BR46" s="107">
        <f t="shared" si="39"/>
        <v>1.0145418712306013E-5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1.1261106834898929E-4</v>
      </c>
      <c r="I47" s="93">
        <v>8</v>
      </c>
      <c r="J47" s="86">
        <f t="shared" si="37"/>
        <v>1.3470117787364589E-5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7.9015293848679422E-3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8.0318987890977741E-3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7.1856791977759011E-6</v>
      </c>
      <c r="AP47" s="28">
        <v>8</v>
      </c>
      <c r="AQ47" s="79">
        <f>((($W$39)^Q47)*((1-($W$39))^($U$34-Q47))*HLOOKUP($U$34,$AV$24:$BF$34,Q47+1))*V48</f>
        <v>5.2819347921274617E-6</v>
      </c>
      <c r="AR47" s="28">
        <v>8</v>
      </c>
      <c r="AS47" s="79">
        <f>((($W$39)^Q47)*((1-($W$39))^($U$35-Q47))*HLOOKUP($U$35,$AV$24:$BF$34,Q47+1))*V49</f>
        <v>1.0025037974612252E-6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2.4158540684289755E-6</v>
      </c>
      <c r="BP47">
        <f>BL12+1</f>
        <v>9</v>
      </c>
      <c r="BQ47">
        <v>8</v>
      </c>
      <c r="BR47" s="107">
        <f t="shared" si="39"/>
        <v>1.2872509020495522E-6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1.0651275659711146E-5</v>
      </c>
      <c r="I48" s="93">
        <v>9</v>
      </c>
      <c r="J48" s="86">
        <f t="shared" si="37"/>
        <v>5.7643258507802617E-7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1.0889647663499204E-3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1.1230275894425104E-3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4.1782673235491642E-7</v>
      </c>
      <c r="AR48" s="28">
        <v>9</v>
      </c>
      <c r="AS48" s="79">
        <f>((($W$39)^Q48)*((1-($W$39))^($U$35-Q48))*HLOOKUP($U$35,$AV$24:$BF$34,Q48+1))*V49</f>
        <v>1.586058527231097E-7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1.6629881548175948E-7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7.3319599421480322E-7</v>
      </c>
      <c r="I49" s="94">
        <v>10</v>
      </c>
      <c r="J49" s="89">
        <f t="shared" si="37"/>
        <v>1.1291844940416779E-8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6.7535016585540446E-5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7.2979840417208841E-5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1.1291844940416779E-8</v>
      </c>
      <c r="BH49">
        <f>BP14+1</f>
        <v>6</v>
      </c>
      <c r="BI49">
        <v>0</v>
      </c>
      <c r="BJ49" s="107">
        <f>$H$31*H39</f>
        <v>2.2233165512432176E-2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1.5221302685110814E-4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1.9312791484901281E-5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1.8266931384285365E-6</v>
      </c>
    </row>
    <row r="53" spans="1:62" x14ac:dyDescent="0.25">
      <c r="BH53">
        <f>BH48+1</f>
        <v>6</v>
      </c>
      <c r="BI53">
        <v>10</v>
      </c>
      <c r="BJ53" s="107">
        <f>$H$31*H49</f>
        <v>1.2574306914443254E-7</v>
      </c>
    </row>
    <row r="54" spans="1:62" x14ac:dyDescent="0.25">
      <c r="BH54">
        <f>BH51+1</f>
        <v>7</v>
      </c>
      <c r="BI54">
        <v>8</v>
      </c>
      <c r="BJ54" s="107">
        <f>$H$32*H47</f>
        <v>1.0715764616301853E-5</v>
      </c>
    </row>
    <row r="55" spans="1:62" x14ac:dyDescent="0.25">
      <c r="BH55">
        <f>BH52+1</f>
        <v>7</v>
      </c>
      <c r="BI55">
        <v>9</v>
      </c>
      <c r="BJ55" s="107">
        <f>$H$32*H48</f>
        <v>1.0135465767813602E-6</v>
      </c>
    </row>
    <row r="56" spans="1:62" x14ac:dyDescent="0.25">
      <c r="BH56">
        <f>BH53+1</f>
        <v>7</v>
      </c>
      <c r="BI56">
        <v>10</v>
      </c>
      <c r="BJ56" s="107">
        <f>$H$32*H49</f>
        <v>6.9768947287424988E-8</v>
      </c>
    </row>
    <row r="57" spans="1:62" x14ac:dyDescent="0.25">
      <c r="BH57">
        <f>BH55+1</f>
        <v>8</v>
      </c>
      <c r="BI57">
        <v>9</v>
      </c>
      <c r="BJ57" s="107">
        <f>$H$33*H48</f>
        <v>4.1240714509451489E-7</v>
      </c>
    </row>
    <row r="58" spans="1:62" x14ac:dyDescent="0.25">
      <c r="BH58">
        <f>BH56+1</f>
        <v>8</v>
      </c>
      <c r="BI58">
        <v>10</v>
      </c>
      <c r="BJ58" s="107">
        <f>$H$33*H49</f>
        <v>2.8388643429125336E-8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8.3811229106467726E-9</v>
      </c>
    </row>
  </sheetData>
  <mergeCells count="2">
    <mergeCell ref="P1:Q1"/>
    <mergeCell ref="B3:C3"/>
  </mergeCells>
  <conditionalFormatting sqref="V25:V35 V39:V49">
    <cfRule type="cellIs" dxfId="125" priority="14" operator="greaterThan">
      <formula>0.15</formula>
    </cfRule>
  </conditionalFormatting>
  <conditionalFormatting sqref="V35">
    <cfRule type="cellIs" dxfId="124" priority="13" operator="greaterThan">
      <formula>0.15</formula>
    </cfRule>
  </conditionalFormatting>
  <conditionalFormatting sqref="V49">
    <cfRule type="cellIs" dxfId="123" priority="12" operator="greaterThan">
      <formula>0.15</formula>
    </cfRule>
  </conditionalFormatting>
  <conditionalFormatting sqref="V25:V35 V39:V49">
    <cfRule type="cellIs" dxfId="122" priority="11" operator="greaterThan">
      <formula>0.15</formula>
    </cfRule>
  </conditionalFormatting>
  <conditionalFormatting sqref="V35">
    <cfRule type="cellIs" dxfId="121" priority="10" operator="greaterThan">
      <formula>0.15</formula>
    </cfRule>
  </conditionalFormatting>
  <conditionalFormatting sqref="V49">
    <cfRule type="cellIs" dxfId="120" priority="9" operator="greaterThan">
      <formula>0.15</formula>
    </cfRule>
  </conditionalFormatting>
  <conditionalFormatting sqref="H25:H35">
    <cfRule type="cellIs" dxfId="119" priority="8" operator="greaterThan">
      <formula>0.15</formula>
    </cfRule>
  </conditionalFormatting>
  <conditionalFormatting sqref="H35">
    <cfRule type="cellIs" dxfId="118" priority="7" operator="greaterThan">
      <formula>0.15</formula>
    </cfRule>
  </conditionalFormatting>
  <conditionalFormatting sqref="H25:H35">
    <cfRule type="cellIs" dxfId="117" priority="6" operator="greaterThan">
      <formula>0.15</formula>
    </cfRule>
  </conditionalFormatting>
  <conditionalFormatting sqref="H35">
    <cfRule type="cellIs" dxfId="116" priority="5" operator="greaterThan">
      <formula>0.15</formula>
    </cfRule>
  </conditionalFormatting>
  <conditionalFormatting sqref="H39:H49">
    <cfRule type="cellIs" dxfId="115" priority="4" operator="greaterThan">
      <formula>0.15</formula>
    </cfRule>
  </conditionalFormatting>
  <conditionalFormatting sqref="H49">
    <cfRule type="cellIs" dxfId="114" priority="3" operator="greaterThan">
      <formula>0.15</formula>
    </cfRule>
  </conditionalFormatting>
  <conditionalFormatting sqref="H39:H49">
    <cfRule type="cellIs" dxfId="113" priority="2" operator="greaterThan">
      <formula>0.15</formula>
    </cfRule>
  </conditionalFormatting>
  <conditionalFormatting sqref="H49">
    <cfRule type="cellIs" dxfId="11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AB14" sqref="AB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163</v>
      </c>
      <c r="B1" t="s">
        <v>164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1</v>
      </c>
      <c r="L1" s="13"/>
      <c r="P1" s="219"/>
      <c r="Q1" s="219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204" t="s">
        <v>131</v>
      </c>
      <c r="G3" s="202">
        <f>IF(D3="SI",COUNTIF($F$6:$F$18,"POT"),0)</f>
        <v>1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3.6837000000000004</v>
      </c>
      <c r="AM3" s="208">
        <f>SUM(AM5:AM19)</f>
        <v>3.6837000000000009</v>
      </c>
      <c r="AN3" s="208">
        <f>SUM(AN5:AN19)</f>
        <v>2.5904000000000003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1.2937614544405687E-2</v>
      </c>
      <c r="BL4">
        <v>0</v>
      </c>
      <c r="BM4">
        <v>0</v>
      </c>
      <c r="BN4" s="107">
        <f>H25*H39</f>
        <v>2.3727508772860297E-3</v>
      </c>
      <c r="BP4">
        <v>1</v>
      </c>
      <c r="BQ4">
        <v>0</v>
      </c>
      <c r="BR4" s="107">
        <f>$H$26*H39</f>
        <v>3.8859828099095726E-3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3.2332542837752082E-2</v>
      </c>
      <c r="BL5">
        <v>1</v>
      </c>
      <c r="BM5">
        <v>1</v>
      </c>
      <c r="BN5" s="107">
        <f>$H$26*H40</f>
        <v>2.1188633076516607E-2</v>
      </c>
      <c r="BP5">
        <f>BP4+1</f>
        <v>2</v>
      </c>
      <c r="BQ5">
        <v>0</v>
      </c>
      <c r="BR5" s="107">
        <f>$H$27*H39</f>
        <v>2.9179770001969848E-3</v>
      </c>
    </row>
    <row r="6" spans="1:70" x14ac:dyDescent="0.25">
      <c r="A6" s="2" t="s">
        <v>1</v>
      </c>
      <c r="B6" s="168">
        <v>10</v>
      </c>
      <c r="C6" s="169">
        <v>10.75</v>
      </c>
      <c r="E6" s="192" t="s">
        <v>17</v>
      </c>
      <c r="F6" s="167" t="s">
        <v>16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3.6911302549799262E-2</v>
      </c>
      <c r="P6" s="210">
        <f>P3</f>
        <v>0.56999999999999995</v>
      </c>
      <c r="Q6" s="214">
        <f t="shared" ref="Q6:Q19" si="2">P6*O6</f>
        <v>2.1039442453385578E-2</v>
      </c>
      <c r="R6" s="157">
        <f t="shared" ref="R6:R19" si="3">IF($B$17="JC",IF($C$17="JC",$W$1,$V$1*1.1),IF($C$17="JC",$V$1/0.9,$U$1))*Q6/1.5</f>
        <v>2.1039442453385581E-2</v>
      </c>
      <c r="S6" s="176">
        <f t="shared" ref="S6:S19" si="4">(1-R6)</f>
        <v>0.97896055754661437</v>
      </c>
      <c r="T6" s="177">
        <f>R6*S5*PRODUCT(S7:S19)</f>
        <v>1.8268526401437047E-2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2.6361065512716399E-3</v>
      </c>
      <c r="V6" s="18"/>
      <c r="W6" s="186" t="s">
        <v>38</v>
      </c>
      <c r="X6" s="15" t="s">
        <v>39</v>
      </c>
      <c r="Y6" s="69">
        <f t="shared" ref="Y6:Y19" si="5">AK6*AI6*AL6*AO6</f>
        <v>3.6911302549799262E-2</v>
      </c>
      <c r="Z6" s="69">
        <f>Z3</f>
        <v>0.56999999999999995</v>
      </c>
      <c r="AA6" s="69">
        <f t="shared" ref="AA6:AA19" si="6">Z6*Y6</f>
        <v>2.1039442453385578E-2</v>
      </c>
      <c r="AB6" s="157">
        <f t="shared" ref="AB6:AB19" si="7">IF($B$17="JC",IF($C$17="JC",$W$1,$V$1/0.9),IF($C$17="JC",$V$1*1.1,$U$1))*AA6/1.5</f>
        <v>2.1039442453385581E-2</v>
      </c>
      <c r="AC6" s="176">
        <f t="shared" ref="AC6:AC19" si="8">(1-AB6)</f>
        <v>0.97896055754661437</v>
      </c>
      <c r="AD6" s="177">
        <f>AB6*AC5*PRODUCT(AC7:AC19)</f>
        <v>1.3017724763647659E-2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6.6111246266558656E-3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0.59058084079678819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4.9030677984022032E-2</v>
      </c>
      <c r="BL6">
        <f>BH14+1</f>
        <v>2</v>
      </c>
      <c r="BM6">
        <v>2</v>
      </c>
      <c r="BN6" s="107">
        <f>$H$27*H41</f>
        <v>3.97621247395165E-2</v>
      </c>
      <c r="BP6">
        <f>BL5+1</f>
        <v>2</v>
      </c>
      <c r="BQ6">
        <v>1</v>
      </c>
      <c r="BR6" s="107">
        <f>$H$27*H40</f>
        <v>1.5910503727711366E-2</v>
      </c>
    </row>
    <row r="7" spans="1:70" x14ac:dyDescent="0.25">
      <c r="A7" s="5" t="s">
        <v>2</v>
      </c>
      <c r="B7" s="168">
        <v>10.5</v>
      </c>
      <c r="C7" s="169">
        <v>15.25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2.7730138202594198E-3</v>
      </c>
      <c r="P7" s="210">
        <f>P2</f>
        <v>0.45</v>
      </c>
      <c r="Q7" s="214">
        <f t="shared" si="2"/>
        <v>1.247856219116739E-3</v>
      </c>
      <c r="R7" s="157">
        <f t="shared" si="3"/>
        <v>1.247856219116739E-3</v>
      </c>
      <c r="S7" s="176">
        <f t="shared" si="4"/>
        <v>0.99875214378088328</v>
      </c>
      <c r="T7" s="177">
        <f>R7*PRODUCT(S5:S6)*PRODUCT(S8:S19)</f>
        <v>1.0620410612826989E-3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1.5192316424629846E-4</v>
      </c>
      <c r="W7" s="187" t="s">
        <v>155</v>
      </c>
      <c r="X7" s="15" t="s">
        <v>156</v>
      </c>
      <c r="Y7" s="69">
        <f t="shared" si="5"/>
        <v>2.7730138202594198E-3</v>
      </c>
      <c r="Z7" s="69">
        <f>Z2</f>
        <v>0.45</v>
      </c>
      <c r="AA7" s="69">
        <f t="shared" si="6"/>
        <v>1.247856219116739E-3</v>
      </c>
      <c r="AB7" s="157">
        <f t="shared" si="7"/>
        <v>1.247856219116739E-3</v>
      </c>
      <c r="AC7" s="176">
        <f t="shared" si="8"/>
        <v>0.99875214378088328</v>
      </c>
      <c r="AD7" s="177">
        <f>AB7*PRODUCT(AC5:AC6)*PRODUCT(AC8:AC19)</f>
        <v>7.5678562789732696E-4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3.8339229156365959E-4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5.5460276405188396E-3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5.0342859052258673E-2</v>
      </c>
      <c r="BL7">
        <f>BH23+1</f>
        <v>3</v>
      </c>
      <c r="BM7">
        <v>3</v>
      </c>
      <c r="BN7" s="107">
        <f>$H$28*H42</f>
        <v>2.7481395764180409E-2</v>
      </c>
      <c r="BP7">
        <f>BP5+1</f>
        <v>3</v>
      </c>
      <c r="BQ7">
        <v>0</v>
      </c>
      <c r="BR7" s="107">
        <f>$H$28*H39</f>
        <v>1.3299123852571024E-3</v>
      </c>
    </row>
    <row r="8" spans="1:70" x14ac:dyDescent="0.25">
      <c r="A8" s="5" t="s">
        <v>3</v>
      </c>
      <c r="B8" s="168">
        <v>9.75</v>
      </c>
      <c r="C8" s="169">
        <v>14.5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2.5159494227205783E-2</v>
      </c>
      <c r="P8" s="210">
        <f>P2</f>
        <v>0.45</v>
      </c>
      <c r="Q8" s="214">
        <f t="shared" si="2"/>
        <v>1.1321772402242603E-2</v>
      </c>
      <c r="R8" s="157">
        <f t="shared" si="3"/>
        <v>1.1321772402242603E-2</v>
      </c>
      <c r="S8" s="176">
        <f t="shared" si="4"/>
        <v>0.98867822759775736</v>
      </c>
      <c r="T8" s="177">
        <f>R8*PRODUCT(S5:S7)*PRODUCT(S9:S19)</f>
        <v>9.7340581100008889E-3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1.280971612129747E-3</v>
      </c>
      <c r="W8" s="186" t="s">
        <v>42</v>
      </c>
      <c r="X8" s="15" t="s">
        <v>43</v>
      </c>
      <c r="Y8" s="69">
        <f t="shared" si="5"/>
        <v>2.5159494227205783E-2</v>
      </c>
      <c r="Z8" s="69">
        <f>Z2</f>
        <v>0.45</v>
      </c>
      <c r="AA8" s="69">
        <f t="shared" si="6"/>
        <v>1.1321772402242603E-2</v>
      </c>
      <c r="AB8" s="157">
        <f t="shared" si="7"/>
        <v>1.1321772402242603E-2</v>
      </c>
      <c r="AC8" s="176">
        <f t="shared" si="8"/>
        <v>0.98867822759775736</v>
      </c>
      <c r="AD8" s="177">
        <f>AB8*PRODUCT(AC5:AC7)*PRODUCT(AC9:AC19)</f>
        <v>6.9362622099271324E-3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3.4345233727891048E-3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0.65414684990735028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3.6977826796471269E-2</v>
      </c>
      <c r="BL8">
        <f>BH31+1</f>
        <v>4</v>
      </c>
      <c r="BM8">
        <v>4</v>
      </c>
      <c r="BN8" s="107">
        <f>$H$29*H43</f>
        <v>8.7085094235578361E-3</v>
      </c>
      <c r="BP8">
        <f>BP6+1</f>
        <v>3</v>
      </c>
      <c r="BQ8">
        <v>1</v>
      </c>
      <c r="BR8" s="107">
        <f>$H$28*H40</f>
        <v>7.2514539908074037E-3</v>
      </c>
    </row>
    <row r="9" spans="1:70" x14ac:dyDescent="0.25">
      <c r="A9" s="5" t="s">
        <v>4</v>
      </c>
      <c r="B9" s="168">
        <v>10.5</v>
      </c>
      <c r="C9" s="169">
        <v>14.75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2.0013649188512905E-2</v>
      </c>
      <c r="BL9">
        <f>BH38+1</f>
        <v>5</v>
      </c>
      <c r="BM9">
        <v>5</v>
      </c>
      <c r="BN9" s="107">
        <f>$H$30*H44</f>
        <v>1.4120296775980458E-3</v>
      </c>
      <c r="BP9">
        <f>BL6+1</f>
        <v>3</v>
      </c>
      <c r="BQ9">
        <v>2</v>
      </c>
      <c r="BR9" s="107">
        <f>$H$28*H41</f>
        <v>1.8122192927377784E-2</v>
      </c>
    </row>
    <row r="10" spans="1:70" x14ac:dyDescent="0.25">
      <c r="A10" s="6" t="s">
        <v>5</v>
      </c>
      <c r="B10" s="168">
        <v>9.5</v>
      </c>
      <c r="C10" s="169">
        <v>14.25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8.8878648085237807E-2</v>
      </c>
      <c r="Z10" s="69">
        <f>AB3</f>
        <v>0.7</v>
      </c>
      <c r="AA10" s="69">
        <f t="shared" si="6"/>
        <v>6.221505365966646E-2</v>
      </c>
      <c r="AB10" s="157">
        <f t="shared" si="7"/>
        <v>6.221505365966646E-2</v>
      </c>
      <c r="AC10" s="176">
        <f t="shared" si="8"/>
        <v>0.93778494634033349</v>
      </c>
      <c r="AD10" s="177">
        <f>AB10*PRODUCT(AC5:AC9)*PRODUCT(AC11:AC19)</f>
        <v>4.0184472850605474E-2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1.7231592938691358E-2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0.71102918468190246</v>
      </c>
      <c r="AK10" s="203">
        <f>IF(COUNTIF(F11:F18,"RAP")+COUNTIF(J11:J18,"RAP")=0,0,COUNTIF(J11:J18,"RAP")/(COUNTIF(F11:F18,"RAP")+COUNTIF(J11:J18,"RAP")))</f>
        <v>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8.0993157521870775E-3</v>
      </c>
      <c r="BL10">
        <f>BH44+1</f>
        <v>6</v>
      </c>
      <c r="BM10">
        <v>6</v>
      </c>
      <c r="BN10" s="107">
        <f>$H$31*H45</f>
        <v>1.2422704930183605E-4</v>
      </c>
      <c r="BP10">
        <f>BP7+1</f>
        <v>4</v>
      </c>
      <c r="BQ10">
        <v>0</v>
      </c>
      <c r="BR10" s="107">
        <f>$H$29*H39</f>
        <v>4.1044795157841636E-4</v>
      </c>
    </row>
    <row r="11" spans="1:70" x14ac:dyDescent="0.25">
      <c r="A11" s="6" t="s">
        <v>6</v>
      </c>
      <c r="B11" s="168">
        <v>13</v>
      </c>
      <c r="C11" s="169">
        <v>9.25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8.8878648085237807E-2</v>
      </c>
      <c r="Z11" s="69">
        <f>Z3</f>
        <v>0.56999999999999995</v>
      </c>
      <c r="AA11" s="69">
        <f t="shared" si="6"/>
        <v>5.0660829408585545E-2</v>
      </c>
      <c r="AB11" s="157">
        <f t="shared" si="7"/>
        <v>5.0660829408585545E-2</v>
      </c>
      <c r="AC11" s="176">
        <f t="shared" si="8"/>
        <v>0.94933917059141448</v>
      </c>
      <c r="AD11" s="177">
        <f>AB11*PRODUCT(AC5:AC10)*PRODUCT(AC12:AC19)</f>
        <v>3.2323393371912791E-2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1.2135750439286518E-2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0.71102918468190246</v>
      </c>
      <c r="AK11" s="203">
        <f>IF(COUNTIF(F11:F18,"RAP")+COUNTIF(J11:J18,"RAP")=0,0,COUNTIF(J11:J18,"RAP")/(COUNTIF(F11:F18,"RAP")+COUNTIF(J11:J18,"RAP")))</f>
        <v>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2.4599588925276823E-3</v>
      </c>
      <c r="BL11">
        <f>BH50+1</f>
        <v>7</v>
      </c>
      <c r="BM11">
        <v>7</v>
      </c>
      <c r="BN11" s="107">
        <f>$H$32*H46</f>
        <v>6.1010893729408358E-6</v>
      </c>
      <c r="BP11">
        <f>BP8+1</f>
        <v>4</v>
      </c>
      <c r="BQ11">
        <v>1</v>
      </c>
      <c r="BR11" s="107">
        <f>$H$29*H40</f>
        <v>2.2380003897148732E-3</v>
      </c>
    </row>
    <row r="12" spans="1:70" x14ac:dyDescent="0.25">
      <c r="A12" s="6" t="s">
        <v>7</v>
      </c>
      <c r="B12" s="168">
        <v>9.75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4.0884178119209389E-3</v>
      </c>
      <c r="P12" s="210">
        <f>P2</f>
        <v>0.45</v>
      </c>
      <c r="Q12" s="214">
        <f t="shared" si="2"/>
        <v>1.8397880153644226E-3</v>
      </c>
      <c r="R12" s="157">
        <f t="shared" si="3"/>
        <v>1.8397880153644226E-3</v>
      </c>
      <c r="S12" s="176">
        <f t="shared" si="4"/>
        <v>0.99816021198463556</v>
      </c>
      <c r="T12" s="177">
        <f>R12*PRODUCT(S5:S11)*PRODUCT(S13:S19)</f>
        <v>1.5667583426452745E-3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2.0329268297103589E-4</v>
      </c>
      <c r="W12" s="187" t="s">
        <v>50</v>
      </c>
      <c r="X12" s="15" t="s">
        <v>51</v>
      </c>
      <c r="Y12" s="69">
        <f t="shared" si="5"/>
        <v>4.0884178119209389E-3</v>
      </c>
      <c r="Z12" s="69">
        <f>Z2</f>
        <v>0.45</v>
      </c>
      <c r="AA12" s="69">
        <f t="shared" si="6"/>
        <v>1.8397880153644226E-3</v>
      </c>
      <c r="AB12" s="157">
        <f t="shared" si="7"/>
        <v>1.8397880153644226E-3</v>
      </c>
      <c r="AC12" s="176">
        <f t="shared" si="8"/>
        <v>0.99816021198463556</v>
      </c>
      <c r="AD12" s="177">
        <f>AB12*PRODUCT(AC5:AC11)*PRODUCT(AC13:AC19)</f>
        <v>1.1164353614257897E-3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4.1710553120221489E-4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1.6353671247683756E-2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5.5704025148836742E-4</v>
      </c>
      <c r="BL12">
        <f>BH54+1</f>
        <v>8</v>
      </c>
      <c r="BM12">
        <v>8</v>
      </c>
      <c r="BN12" s="107">
        <f>$H$33*H47</f>
        <v>1.6829851574656021E-7</v>
      </c>
      <c r="BP12">
        <f>BP9+1</f>
        <v>4</v>
      </c>
      <c r="BQ12">
        <v>2</v>
      </c>
      <c r="BR12" s="107">
        <f>$H$29*H41</f>
        <v>5.5930127785922519E-3</v>
      </c>
    </row>
    <row r="13" spans="1:70" x14ac:dyDescent="0.25">
      <c r="A13" s="7" t="s">
        <v>8</v>
      </c>
      <c r="B13" s="168">
        <v>6.25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0.10094901099146432</v>
      </c>
      <c r="P13" s="210">
        <f>P3</f>
        <v>0.56999999999999995</v>
      </c>
      <c r="Q13" s="214">
        <f t="shared" si="2"/>
        <v>5.7540936265134658E-2</v>
      </c>
      <c r="R13" s="157">
        <f t="shared" si="3"/>
        <v>5.7540936265134658E-2</v>
      </c>
      <c r="S13" s="176">
        <f t="shared" si="4"/>
        <v>0.94245906373486532</v>
      </c>
      <c r="T13" s="177">
        <f>R13*PRODUCT(S5:S12)*PRODUCT(S14:S19)</f>
        <v>5.1897795861552493E-2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3.5653604734347762E-3</v>
      </c>
      <c r="W13" s="186" t="s">
        <v>52</v>
      </c>
      <c r="X13" s="15" t="s">
        <v>53</v>
      </c>
      <c r="Y13" s="69">
        <f t="shared" si="5"/>
        <v>0.10852018681582414</v>
      </c>
      <c r="Z13" s="69">
        <f>Z3</f>
        <v>0.56999999999999995</v>
      </c>
      <c r="AA13" s="69">
        <f t="shared" si="6"/>
        <v>6.1856506485019752E-2</v>
      </c>
      <c r="AB13" s="157">
        <f t="shared" si="7"/>
        <v>6.1856506485019752E-2</v>
      </c>
      <c r="AC13" s="176">
        <f t="shared" si="8"/>
        <v>0.93814349351498028</v>
      </c>
      <c r="AD13" s="177">
        <f>AB13*PRODUCT(AC5:AC12)*PRODUCT(AC14:AC19)</f>
        <v>3.9937619043663969E-2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1.2287595798984497E-2</v>
      </c>
      <c r="AG13" s="203">
        <f>B22</f>
        <v>0.48192771084337349</v>
      </c>
      <c r="AH13">
        <v>1</v>
      </c>
      <c r="AI13" s="207">
        <f t="shared" si="9"/>
        <v>0.20946919780728845</v>
      </c>
      <c r="AK13" s="203">
        <f>C22</f>
        <v>0.51807228915662651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9.2167782896073695E-5</v>
      </c>
      <c r="BL13">
        <f>BH57+1</f>
        <v>9</v>
      </c>
      <c r="BM13">
        <v>9</v>
      </c>
      <c r="BN13" s="107">
        <f>$H$34*H48</f>
        <v>2.5682027891425989E-9</v>
      </c>
      <c r="BP13">
        <f>BL7+1</f>
        <v>4</v>
      </c>
      <c r="BQ13">
        <v>3</v>
      </c>
      <c r="BR13" s="107">
        <f>$H$29*H42</f>
        <v>8.4815230860061479E-3</v>
      </c>
    </row>
    <row r="14" spans="1:70" x14ac:dyDescent="0.25">
      <c r="A14" s="7" t="s">
        <v>9</v>
      </c>
      <c r="B14" s="168">
        <v>5.5</v>
      </c>
      <c r="C14" s="169">
        <v>10</v>
      </c>
      <c r="E14" s="192" t="s">
        <v>20</v>
      </c>
      <c r="F14" s="167" t="s">
        <v>131</v>
      </c>
      <c r="G14" s="167"/>
      <c r="H14" s="10"/>
      <c r="I14" s="10"/>
      <c r="J14" s="166" t="s">
        <v>21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0.29763681670784442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0.17858209002470665</v>
      </c>
      <c r="AB14" s="157">
        <f t="shared" si="7"/>
        <v>0.17858209002470668</v>
      </c>
      <c r="AC14" s="176">
        <f t="shared" si="8"/>
        <v>0.82141790997529329</v>
      </c>
      <c r="AD14" s="177">
        <f>AB14*PRODUCT(AC5:AC13)*PRODUCT(AC15:AC19)</f>
        <v>0.13168605457534924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1.1886326720338443E-2</v>
      </c>
      <c r="AG14" s="203">
        <f>IF(AL14=0,1,B22)</f>
        <v>0.48192771084337349</v>
      </c>
      <c r="AH14">
        <f>IF(COUNTIF(F6:F18,"CAB")&gt;0,1,0)</f>
        <v>0</v>
      </c>
      <c r="AI14" s="207">
        <f t="shared" si="9"/>
        <v>0.29763681670784442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5.2952759124835588E-2</v>
      </c>
      <c r="BL14">
        <f>BP39+1</f>
        <v>10</v>
      </c>
      <c r="BM14">
        <v>10</v>
      </c>
      <c r="BN14" s="107">
        <f>$H$35*H49</f>
        <v>2.0770672251621557E-11</v>
      </c>
      <c r="BP14">
        <f>BP10+1</f>
        <v>5</v>
      </c>
      <c r="BQ14">
        <v>0</v>
      </c>
      <c r="BR14" s="107">
        <f>$H$30*H39</f>
        <v>9.0605504609978738E-5</v>
      </c>
    </row>
    <row r="15" spans="1:70" x14ac:dyDescent="0.25">
      <c r="A15" s="189" t="s">
        <v>71</v>
      </c>
      <c r="B15" s="170">
        <v>5.25</v>
      </c>
      <c r="C15" s="171">
        <v>9</v>
      </c>
      <c r="E15" s="192" t="s">
        <v>20</v>
      </c>
      <c r="F15" s="167" t="s">
        <v>16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2.67278440506932E-2</v>
      </c>
      <c r="P15" s="210">
        <f>R3</f>
        <v>0.7</v>
      </c>
      <c r="Q15" s="214">
        <f t="shared" si="2"/>
        <v>1.8709490835485239E-2</v>
      </c>
      <c r="R15" s="157">
        <f t="shared" si="3"/>
        <v>1.8709490835485239E-2</v>
      </c>
      <c r="S15" s="176">
        <f t="shared" si="4"/>
        <v>0.98129050916451477</v>
      </c>
      <c r="T15" s="177">
        <f>R15*PRODUCT(S5:S14)*PRODUCT(S16:S19)</f>
        <v>1.6206859043915448E-2</v>
      </c>
      <c r="U15" s="177">
        <f>R15*R16*PRODUCT(S5:S14)*PRODUCT(S17:S19)+R15*R17*PRODUCT(S5:S14)*S16*PRODUCT(S18:S19)+R15*R18*PRODUCT(S5:S14)*S16*S17*S19+R15*R19*PRODUCT(S5:S14)*S16*S17*S18</f>
        <v>8.0440218667332617E-4</v>
      </c>
      <c r="W15" s="186" t="s">
        <v>56</v>
      </c>
      <c r="X15" s="15" t="s">
        <v>57</v>
      </c>
      <c r="Y15" s="69">
        <f t="shared" si="5"/>
        <v>2.8732432354495192E-2</v>
      </c>
      <c r="Z15" s="69">
        <f>AB3</f>
        <v>0.7</v>
      </c>
      <c r="AA15" s="69">
        <f t="shared" si="6"/>
        <v>2.0112702648146633E-2</v>
      </c>
      <c r="AB15" s="157">
        <f t="shared" si="7"/>
        <v>2.0112702648146633E-2</v>
      </c>
      <c r="AC15" s="176">
        <f t="shared" si="8"/>
        <v>0.97988729735185331</v>
      </c>
      <c r="AD15" s="177">
        <f>AB15*PRODUCT(AC5:AC14)*PRODUCT(AC16:AC19)</f>
        <v>1.2432554097276432E-2</v>
      </c>
      <c r="AE15" s="177">
        <f>AB15*AB16*PRODUCT(AC5:AC14)*PRODUCT(AC17:AC19)+AB15*AB17*PRODUCT(AC5:AC14)*AC16*PRODUCT(AC18:AC19)+AB15*AB18*PRODUCT(AC5:AC14)*AC16*AC17*AC19+AB15*AB19*PRODUCT(AC5:AC14)*AC16*AC17*AC18</f>
        <v>8.670100385805477E-4</v>
      </c>
      <c r="AG15" s="203">
        <f>IF(AL15=0,1,B22)</f>
        <v>0.48192771084337349</v>
      </c>
      <c r="AH15">
        <v>1</v>
      </c>
      <c r="AI15" s="207">
        <f t="shared" si="9"/>
        <v>5.5460276405188393E-2</v>
      </c>
      <c r="AK15" s="203">
        <f>IF(AH15=0,1,C22)</f>
        <v>0.51807228915662651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8.0300200761933227E-2</v>
      </c>
      <c r="BP15">
        <f>BP11+1</f>
        <v>5</v>
      </c>
      <c r="BQ15">
        <v>1</v>
      </c>
      <c r="BR15" s="107">
        <f>$H$30*H40</f>
        <v>4.9403378393692574E-4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2.2985945883596155E-2</v>
      </c>
      <c r="P16" s="210">
        <v>0.15</v>
      </c>
      <c r="Q16" s="214">
        <f t="shared" si="2"/>
        <v>3.4478918825394233E-3</v>
      </c>
      <c r="R16" s="157">
        <f t="shared" si="3"/>
        <v>3.4478918825394233E-3</v>
      </c>
      <c r="S16" s="176">
        <f t="shared" si="4"/>
        <v>0.99655210811746053</v>
      </c>
      <c r="T16" s="177">
        <f>R16*PRODUCT(S5:S15)*PRODUCT(S17:S19)</f>
        <v>2.9409531861142022E-3</v>
      </c>
      <c r="U16" s="177">
        <f>R16*R17*PRODUCT(S5:S15)*PRODUCT(S18:S19)+R16*R18*PRODUCT(S5:S15)*S17*S19+R16*R19*PRODUCT(S5:S15)*S17*S18</f>
        <v>1.3579445575872927E-4</v>
      </c>
      <c r="W16" s="187" t="s">
        <v>58</v>
      </c>
      <c r="X16" s="15" t="s">
        <v>59</v>
      </c>
      <c r="Y16" s="69">
        <f t="shared" si="5"/>
        <v>2.1382275240554562E-2</v>
      </c>
      <c r="Z16" s="69">
        <v>0.15</v>
      </c>
      <c r="AA16" s="69">
        <f t="shared" si="6"/>
        <v>3.2073412860831843E-3</v>
      </c>
      <c r="AB16" s="157">
        <f t="shared" si="7"/>
        <v>3.2073412860831843E-3</v>
      </c>
      <c r="AC16" s="176">
        <f t="shared" si="8"/>
        <v>0.99679265871391687</v>
      </c>
      <c r="AD16" s="177">
        <f>AB16*PRODUCT(AC5:AC15)*PRODUCT(AC17:AC19)</f>
        <v>1.9489755747131351E-3</v>
      </c>
      <c r="AE16" s="177">
        <f>AB16*AB17*PRODUCT(AC5:AC15)*PRODUCT(AC18:AC19)+AB16*AB18*PRODUCT(AC5:AC15)*AC17*AC19+AB16*AB19*PRODUCT(AC5:AC15)*AC17*AC18</f>
        <v>1.2964472500990372E-4</v>
      </c>
      <c r="AG16" s="203">
        <f>C22</f>
        <v>0.51807228915662651</v>
      </c>
      <c r="AH16">
        <v>1</v>
      </c>
      <c r="AI16" s="207">
        <f t="shared" si="9"/>
        <v>4.4368221124150717E-2</v>
      </c>
      <c r="AK16" s="203">
        <f>B22</f>
        <v>0.48192771084337349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8.2449230870179885E-2</v>
      </c>
      <c r="BP16">
        <f>BP12+1</f>
        <v>5</v>
      </c>
      <c r="BQ16">
        <v>2</v>
      </c>
      <c r="BR16" s="107">
        <f>$H$30*H41</f>
        <v>1.2346455699087436E-3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7.7431078211859183E-2</v>
      </c>
      <c r="P17" s="210">
        <f>P3</f>
        <v>0.56999999999999995</v>
      </c>
      <c r="Q17" s="214">
        <f t="shared" si="2"/>
        <v>4.4135714580759731E-2</v>
      </c>
      <c r="R17" s="157">
        <f t="shared" si="3"/>
        <v>4.4135714580759731E-2</v>
      </c>
      <c r="S17" s="176">
        <f t="shared" si="4"/>
        <v>0.95586428541924029</v>
      </c>
      <c r="T17" s="177">
        <f>R17*PRODUCT(S5:S16)*PRODUCT(S18:S19)</f>
        <v>3.9248983369326272E-2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7.7431078211859183E-2</v>
      </c>
      <c r="Z17" s="69">
        <f>Z3</f>
        <v>0.56999999999999995</v>
      </c>
      <c r="AA17" s="69">
        <f t="shared" si="6"/>
        <v>4.4135714580759731E-2</v>
      </c>
      <c r="AB17" s="157">
        <f t="shared" si="7"/>
        <v>4.4135714580759731E-2</v>
      </c>
      <c r="AC17" s="176">
        <f t="shared" si="8"/>
        <v>0.95586428541924029</v>
      </c>
      <c r="AD17" s="177">
        <f>AB17*PRODUCT(AC5:AC16)*PRODUCT(AC18:AC19)</f>
        <v>2.7967907839281578E-2</v>
      </c>
      <c r="AE17" s="177">
        <f>AB17*AB18*PRODUCT(AC5:AC16)*AC19+AB17*AB19*PRODUCT(AC5:AC16)*AC18</f>
        <v>5.690294533737142E-4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0.15486215642371837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6.0560592624566034E-2</v>
      </c>
      <c r="BP17">
        <f>BP13+1</f>
        <v>5</v>
      </c>
      <c r="BQ17">
        <v>3</v>
      </c>
      <c r="BR17" s="107">
        <f>$H$30*H42</f>
        <v>1.8722780223741813E-3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2.9152196571958004E-2</v>
      </c>
      <c r="Z18" s="69">
        <f>Z17*1.2</f>
        <v>0.68399999999999994</v>
      </c>
      <c r="AA18" s="69">
        <f t="shared" si="6"/>
        <v>1.9940102455219273E-2</v>
      </c>
      <c r="AB18" s="157">
        <f t="shared" si="7"/>
        <v>1.9940102455219273E-2</v>
      </c>
      <c r="AC18" s="176">
        <f t="shared" si="8"/>
        <v>0.98005989754478073</v>
      </c>
      <c r="AD18" s="177">
        <f>AB18*PRODUCT(AC5:AC17)*PRODUCT(AC19:AC19)</f>
        <v>1.2323691527330056E-2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0.23321757257566403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3.2777438817799036E-2</v>
      </c>
      <c r="BP18">
        <f>BL8+1</f>
        <v>5</v>
      </c>
      <c r="BQ18">
        <v>4</v>
      </c>
      <c r="BR18" s="107">
        <f>$H$30*H43</f>
        <v>1.9223847693425904E-3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3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1.3264688714825713E-2</v>
      </c>
      <c r="BP19">
        <f>BP15+1</f>
        <v>6</v>
      </c>
      <c r="BQ19">
        <v>1</v>
      </c>
      <c r="BR19" s="107">
        <f>$H$31*H40</f>
        <v>8.0305278898288617E-5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0.85003045261914756</v>
      </c>
      <c r="T20" s="181">
        <f>SUM(T5:T19)</f>
        <v>0.14092597537627433</v>
      </c>
      <c r="U20" s="181">
        <f>SUM(U5:U19)</f>
        <v>8.7778511264855526E-3</v>
      </c>
      <c r="V20" s="181">
        <f>1-S20-T20-U20</f>
        <v>2.6572087809256274E-4</v>
      </c>
      <c r="W20" s="21"/>
      <c r="X20" s="22"/>
      <c r="Y20" s="22"/>
      <c r="Z20" s="22"/>
      <c r="AA20" s="22"/>
      <c r="AB20" s="23"/>
      <c r="AC20" s="184">
        <f>PRODUCT(AC5:AC19)</f>
        <v>0.60571182534155943</v>
      </c>
      <c r="AD20" s="181">
        <f>SUM(AD5:AD19)</f>
        <v>0.32063187684303063</v>
      </c>
      <c r="AE20" s="181">
        <f>SUM(AE5:AE19)</f>
        <v>6.5953095936475803E-2</v>
      </c>
      <c r="AF20" s="181">
        <f>1-AC20-AD20-AE20</f>
        <v>7.7032018789341405E-3</v>
      </c>
      <c r="BH20">
        <v>1</v>
      </c>
      <c r="BI20">
        <v>8</v>
      </c>
      <c r="BJ20" s="107">
        <f t="shared" si="11"/>
        <v>4.0288081066398463E-3</v>
      </c>
      <c r="BP20">
        <f>BP16+1</f>
        <v>6</v>
      </c>
      <c r="BQ20">
        <v>2</v>
      </c>
      <c r="BR20" s="107">
        <f>$H$31*H41</f>
        <v>2.0069185560944681E-4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9.1229503376580464E-4</v>
      </c>
      <c r="BP21">
        <f>BP17+1</f>
        <v>6</v>
      </c>
      <c r="BQ21">
        <v>3</v>
      </c>
      <c r="BR21" s="107">
        <f>$H$31*H42</f>
        <v>3.0433912345778131E-4</v>
      </c>
    </row>
    <row r="22" spans="1:70" x14ac:dyDescent="0.25">
      <c r="A22" s="26" t="s">
        <v>77</v>
      </c>
      <c r="B22" s="62">
        <f>(B6)/((B6)+(C6))</f>
        <v>0.48192771084337349</v>
      </c>
      <c r="C22" s="63">
        <f>1-B22</f>
        <v>0.51807228915662651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1.5094817723607326E-4</v>
      </c>
      <c r="BP22">
        <f>BP18+1</f>
        <v>6</v>
      </c>
      <c r="BQ22">
        <v>4</v>
      </c>
      <c r="BR22" s="107">
        <f>$H$31*H43</f>
        <v>3.1248398403374908E-4</v>
      </c>
    </row>
    <row r="23" spans="1:70" ht="15.75" thickBot="1" x14ac:dyDescent="0.3">
      <c r="A23" s="40" t="s">
        <v>67</v>
      </c>
      <c r="B23" s="56">
        <f>((B22^2.8)/((B22^2.8)+(C22^2.8)))*B21</f>
        <v>2.2477391004409277</v>
      </c>
      <c r="C23" s="57">
        <f>B21-B23</f>
        <v>2.7522608995590723</v>
      </c>
      <c r="D23" s="151">
        <f>SUM(D25:D30)</f>
        <v>1</v>
      </c>
      <c r="E23" s="151">
        <f>SUM(E25:E30)</f>
        <v>1</v>
      </c>
      <c r="H23" s="59">
        <f>SUM(H25:H35)</f>
        <v>0.99999999832340392</v>
      </c>
      <c r="J23" s="59">
        <f>SUM(J25:J35)</f>
        <v>1</v>
      </c>
      <c r="K23" s="59"/>
      <c r="L23" s="59">
        <f>SUM(L25:L35)</f>
        <v>1</v>
      </c>
      <c r="N23" s="59">
        <f>SUM(N25:N35)</f>
        <v>1.0000000000000004</v>
      </c>
      <c r="O23" s="34"/>
      <c r="P23" s="59">
        <f>SUM(P25:P35)</f>
        <v>1.0000000000000004</v>
      </c>
      <c r="R23" s="59">
        <f>SUM(R25:R35)</f>
        <v>1.0000000000000004</v>
      </c>
      <c r="T23" s="59">
        <f>SUM(T25:T35)</f>
        <v>1</v>
      </c>
      <c r="V23" s="59">
        <f>SUM(V25:V34)</f>
        <v>0.99962115795952822</v>
      </c>
      <c r="Y23" s="80">
        <f>SUM(Y25:Y35)</f>
        <v>2.5283786890701911E-3</v>
      </c>
      <c r="Z23" s="81"/>
      <c r="AA23" s="80">
        <f>SUM(AA25:AA35)</f>
        <v>2.0674382168833001E-2</v>
      </c>
      <c r="AB23" s="81"/>
      <c r="AC23" s="80">
        <f>SUM(AC25:AC35)</f>
        <v>7.6094565102444056E-2</v>
      </c>
      <c r="AD23" s="81"/>
      <c r="AE23" s="80">
        <f>SUM(AE25:AE35)</f>
        <v>0.16603253496023787</v>
      </c>
      <c r="AF23" s="81"/>
      <c r="AG23" s="80">
        <f>SUM(AG25:AG35)</f>
        <v>0.23786657104090075</v>
      </c>
      <c r="AH23" s="81"/>
      <c r="AI23" s="80">
        <f>SUM(AI25:AI35)</f>
        <v>0.23386377663214686</v>
      </c>
      <c r="AJ23" s="81"/>
      <c r="AK23" s="80">
        <f>SUM(AK25:AK35)</f>
        <v>0.15987549217351854</v>
      </c>
      <c r="AL23" s="81"/>
      <c r="AM23" s="80">
        <f>SUM(AM25:AM35)</f>
        <v>7.5111218860966958E-2</v>
      </c>
      <c r="AN23" s="81"/>
      <c r="AO23" s="80">
        <f>SUM(AO25:AO35)</f>
        <v>2.3259608345024541E-2</v>
      </c>
      <c r="AP23" s="81"/>
      <c r="AQ23" s="80">
        <f>SUM(AQ25:AQ35)</f>
        <v>4.3146299863855327E-3</v>
      </c>
      <c r="AR23" s="81"/>
      <c r="AS23" s="80">
        <f>SUM(AS25:AS35)</f>
        <v>3.788420404717831E-4</v>
      </c>
      <c r="BH23">
        <f t="shared" ref="BH23:BH30" si="12">BH15+1</f>
        <v>2</v>
      </c>
      <c r="BI23">
        <v>3</v>
      </c>
      <c r="BJ23" s="107">
        <f t="shared" ref="BJ23:BJ30" si="13">$H$27*H42</f>
        <v>6.0297265941836237E-2</v>
      </c>
      <c r="BP23">
        <f>BL9+1</f>
        <v>6</v>
      </c>
      <c r="BQ23">
        <v>5</v>
      </c>
      <c r="BR23" s="107">
        <f>$H$31*H44</f>
        <v>2.2952567366657823E-4</v>
      </c>
    </row>
    <row r="24" spans="1:70" ht="15.75" thickBot="1" x14ac:dyDescent="0.3">
      <c r="A24" s="26" t="s">
        <v>76</v>
      </c>
      <c r="B24" s="64">
        <f>B23/B21</f>
        <v>0.44954782008818556</v>
      </c>
      <c r="C24" s="65">
        <f>C23/B21</f>
        <v>0.5504521799118145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6.1910968507015759E-2</v>
      </c>
      <c r="BP24">
        <f>BH49+1</f>
        <v>7</v>
      </c>
      <c r="BQ24">
        <v>0</v>
      </c>
      <c r="BR24" s="107">
        <f t="shared" ref="BR24:BR30" si="14">$H$32*H39</f>
        <v>1.7873565625758882E-6</v>
      </c>
    </row>
    <row r="25" spans="1:70" x14ac:dyDescent="0.25">
      <c r="A25" s="26" t="s">
        <v>69</v>
      </c>
      <c r="B25" s="117">
        <f>1/(1+EXP(-3.1416*4*((B11/(B11+C8))-(3.1416/6))))</f>
        <v>0.34540772275291143</v>
      </c>
      <c r="C25" s="118">
        <f>1/(1+EXP(-3.1416*4*((C11/(C11+B8))-(3.1416/6))))</f>
        <v>0.3865317713456482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0.21522788271027415</v>
      </c>
      <c r="I25" s="97">
        <v>0</v>
      </c>
      <c r="J25" s="98">
        <f t="shared" ref="J25:J35" si="15">Y25+AA25+AC25+AE25+AG25+AI25+AK25+AM25+AO25+AQ25+AS25</f>
        <v>0.25320020247169434</v>
      </c>
      <c r="K25" s="97">
        <v>0</v>
      </c>
      <c r="L25" s="98">
        <f>S20</f>
        <v>0.85003045261914756</v>
      </c>
      <c r="M25" s="84">
        <v>0</v>
      </c>
      <c r="N25" s="71">
        <f>(1-$B$24)^$B$21</f>
        <v>5.0535664401497545E-2</v>
      </c>
      <c r="O25" s="70">
        <v>0</v>
      </c>
      <c r="P25" s="71">
        <f>N25</f>
        <v>5.0535664401497545E-2</v>
      </c>
      <c r="Q25" s="12">
        <v>0</v>
      </c>
      <c r="R25" s="73">
        <f>P25*N25</f>
        <v>2.5538533765007863E-3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2.5283786890701911E-3</v>
      </c>
      <c r="W25" s="136">
        <f>B31</f>
        <v>0.28493711879428002</v>
      </c>
      <c r="X25" s="12">
        <v>0</v>
      </c>
      <c r="Y25" s="79">
        <f>V25</f>
        <v>2.5283786890701911E-3</v>
      </c>
      <c r="Z25" s="12">
        <v>0</v>
      </c>
      <c r="AA25" s="78">
        <f>((1-W25)^Z26)*V26</f>
        <v>1.4783483280793888E-2</v>
      </c>
      <c r="AB25" s="12">
        <v>0</v>
      </c>
      <c r="AC25" s="79">
        <f>(((1-$W$25)^AB27))*V27</f>
        <v>3.8908286778121783E-2</v>
      </c>
      <c r="AD25" s="12">
        <v>0</v>
      </c>
      <c r="AE25" s="79">
        <f>(((1-$W$25)^AB28))*V28</f>
        <v>6.0705201095001625E-2</v>
      </c>
      <c r="AF25" s="12">
        <v>0</v>
      </c>
      <c r="AG25" s="79">
        <f>(((1-$W$25)^AB29))*V29</f>
        <v>6.2188538416365118E-2</v>
      </c>
      <c r="AH25" s="12">
        <v>0</v>
      </c>
      <c r="AI25" s="79">
        <f>(((1-$W$25)^AB30))*V30</f>
        <v>4.3720400447505574E-2</v>
      </c>
      <c r="AJ25" s="12">
        <v>0</v>
      </c>
      <c r="AK25" s="79">
        <f>(((1-$W$25)^AB31))*V31</f>
        <v>2.1372105103717728E-2</v>
      </c>
      <c r="AL25" s="12">
        <v>0</v>
      </c>
      <c r="AM25" s="79">
        <f>(((1-$W$25)^AB32))*V32</f>
        <v>7.1798347850392328E-3</v>
      </c>
      <c r="AN25" s="12">
        <v>0</v>
      </c>
      <c r="AO25" s="79">
        <f>(((1-$W$25)^AB33))*V33</f>
        <v>1.5898504473099695E-3</v>
      </c>
      <c r="AP25" s="12">
        <v>0</v>
      </c>
      <c r="AQ25" s="79">
        <f>(((1-$W$25)^AB34))*V34</f>
        <v>2.1088304687168262E-4</v>
      </c>
      <c r="AR25" s="12">
        <v>0</v>
      </c>
      <c r="AS25" s="79">
        <f>(((1-$W$25)^AB35))*V35</f>
        <v>1.3240381897555707E-5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4.5474832247365246E-2</v>
      </c>
      <c r="BP25">
        <f>BP19+1</f>
        <v>7</v>
      </c>
      <c r="BQ25">
        <v>1</v>
      </c>
      <c r="BR25" s="107">
        <f t="shared" si="14"/>
        <v>9.7457050722789401E-6</v>
      </c>
    </row>
    <row r="26" spans="1:70" x14ac:dyDescent="0.25">
      <c r="A26" s="40" t="s">
        <v>24</v>
      </c>
      <c r="B26" s="119">
        <f>1/(1+EXP(-3.1416*4*((B10/(B10+C9))-(3.1416/6))))</f>
        <v>0.16018564301044741</v>
      </c>
      <c r="C26" s="120">
        <f>1/(1+EXP(-3.1416*4*((C10/(C10+B9))-(3.1416/6))))</f>
        <v>0.65823372130593427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0.35249037749045425</v>
      </c>
      <c r="I26" s="93">
        <v>1</v>
      </c>
      <c r="J26" s="86">
        <f t="shared" si="15"/>
        <v>0.3727018144061775</v>
      </c>
      <c r="K26" s="93">
        <v>1</v>
      </c>
      <c r="L26" s="86">
        <f>T20</f>
        <v>0.14092597537627433</v>
      </c>
      <c r="M26" s="85">
        <v>1</v>
      </c>
      <c r="N26" s="71">
        <f>(($B$24)^M26)*((1-($B$24))^($B$21-M26))*HLOOKUP($B$21,$AV$24:$BF$34,M26+1)</f>
        <v>0.20635941320135132</v>
      </c>
      <c r="O26" s="72">
        <v>1</v>
      </c>
      <c r="P26" s="71">
        <f t="shared" ref="P26:P30" si="16">N26</f>
        <v>0.20635941320135132</v>
      </c>
      <c r="Q26" s="28">
        <v>1</v>
      </c>
      <c r="R26" s="37">
        <f>N26*P25+P26*N25</f>
        <v>2.0857020103266906E-2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2.0674382168833001E-2</v>
      </c>
      <c r="W26" s="137"/>
      <c r="X26" s="28">
        <v>1</v>
      </c>
      <c r="Y26" s="73"/>
      <c r="Z26" s="28">
        <v>1</v>
      </c>
      <c r="AA26" s="79">
        <f>(1-((1-W25)^Z26))*V26</f>
        <v>5.8908988880391122E-3</v>
      </c>
      <c r="AB26" s="28">
        <v>1</v>
      </c>
      <c r="AC26" s="79">
        <f>((($W$25)^M26)*((1-($W$25))^($U$27-M26))*HLOOKUP($U$27,$AV$24:$BF$34,M26+1))*V27</f>
        <v>3.1008224376256204E-2</v>
      </c>
      <c r="AD26" s="28">
        <v>1</v>
      </c>
      <c r="AE26" s="79">
        <f>((($W$25)^M26)*((1-($W$25))^($U$28-M26))*HLOOKUP($U$28,$AV$24:$BF$34,M26+1))*V28</f>
        <v>7.256913573812325E-2</v>
      </c>
      <c r="AF26" s="28">
        <v>1</v>
      </c>
      <c r="AG26" s="79">
        <f>((($W$25)^M26)*((1-($W$25))^($U$29-M26))*HLOOKUP($U$29,$AV$24:$BF$34,M26+1))*V29</f>
        <v>9.9123159230459723E-2</v>
      </c>
      <c r="AH26" s="28">
        <v>1</v>
      </c>
      <c r="AI26" s="79">
        <f>((($W$25)^M26)*((1-($W$25))^($U$30-M26))*HLOOKUP($U$30,$AV$24:$BF$34,M26+1))*V30</f>
        <v>8.7108177920232496E-2</v>
      </c>
      <c r="AJ26" s="28">
        <v>1</v>
      </c>
      <c r="AK26" s="79">
        <f>((($W$25)^M26)*((1-($W$25))^($U$31-M26))*HLOOKUP($U$31,$AV$24:$BF$34,M26+1))*V31</f>
        <v>5.1097934552722608E-2</v>
      </c>
      <c r="AL26" s="28">
        <v>1</v>
      </c>
      <c r="AM26" s="79">
        <f>((($W$25)^Q26)*((1-($W$25))^($U$32-Q26))*HLOOKUP($U$32,$AV$24:$BF$34,Q26+1))*V32</f>
        <v>2.0027063963003033E-2</v>
      </c>
      <c r="AN26" s="28">
        <v>1</v>
      </c>
      <c r="AO26" s="79">
        <f>((($W$25)^Q26)*((1-($W$25))^($U$33-Q26))*HLOOKUP($U$33,$AV$24:$BF$34,Q26+1))*V33</f>
        <v>5.0681686064470415E-3</v>
      </c>
      <c r="AP26" s="28">
        <v>1</v>
      </c>
      <c r="AQ26" s="79">
        <f>((($W$25)^Q26)*((1-($W$25))^($U$34-Q26))*HLOOKUP($U$34,$AV$24:$BF$34,Q26+1))*V34</f>
        <v>7.5629106784526692E-4</v>
      </c>
      <c r="AR26" s="28">
        <v>1</v>
      </c>
      <c r="AS26" s="79">
        <f>((($W$25)^Q26)*((1-($W$25))^($U$35-Q26))*HLOOKUP($U$35,$AV$24:$BF$34,Q26+1))*V35</f>
        <v>5.2760063048778007E-5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2.4612515616847793E-2</v>
      </c>
      <c r="BP26">
        <f>BP20+1</f>
        <v>7</v>
      </c>
      <c r="BQ26">
        <v>2</v>
      </c>
      <c r="BR26" s="107">
        <f t="shared" si="14"/>
        <v>2.4355604787268104E-5</v>
      </c>
    </row>
    <row r="27" spans="1:70" x14ac:dyDescent="0.25">
      <c r="A27" s="26" t="s">
        <v>25</v>
      </c>
      <c r="B27" s="119">
        <f>1/(1+EXP(-3.1416*4*((B12/(B12+C7))-(3.1416/6))))</f>
        <v>0.15724501967662297</v>
      </c>
      <c r="C27" s="120">
        <f>1/(1+EXP(-3.1416*4*((C12/(C12+B7))-(3.1416/6))))</f>
        <v>0.71335622195183945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0.26468434489339215</v>
      </c>
      <c r="I27" s="93">
        <v>2</v>
      </c>
      <c r="J27" s="86">
        <f t="shared" si="15"/>
        <v>0.24697753338639961</v>
      </c>
      <c r="K27" s="93">
        <v>2</v>
      </c>
      <c r="L27" s="86">
        <f>U20</f>
        <v>8.7778511264855526E-3</v>
      </c>
      <c r="M27" s="85">
        <v>2</v>
      </c>
      <c r="N27" s="71">
        <f>(($B$24)^M27)*((1-($B$24))^($B$21-M27))*HLOOKUP($B$21,$AV$24:$BF$34,M27+1)</f>
        <v>0.337062610503992</v>
      </c>
      <c r="O27" s="72">
        <v>2</v>
      </c>
      <c r="P27" s="71">
        <f t="shared" si="16"/>
        <v>0.337062610503992</v>
      </c>
      <c r="Q27" s="28">
        <v>2</v>
      </c>
      <c r="R27" s="37">
        <f>P25*N27+P26*N26+P27*N25</f>
        <v>7.6651573350250884E-2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7.6094565102444056E-2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6.1780539480660764E-3</v>
      </c>
      <c r="AD27" s="28">
        <v>2</v>
      </c>
      <c r="AE27" s="79">
        <f>((($W$25)^M27)*((1-($W$25))^($U$28-M27))*HLOOKUP($U$28,$AV$24:$BF$34,M27+1))*V28</f>
        <v>2.891723370642002E-2</v>
      </c>
      <c r="AF27" s="28">
        <v>2</v>
      </c>
      <c r="AG27" s="79">
        <f>((($W$25)^M27)*((1-($W$25))^($U$29-M27))*HLOOKUP($U$29,$AV$24:$BF$34,M27+1))*V29</f>
        <v>5.9247658085586366E-2</v>
      </c>
      <c r="AH27" s="28">
        <v>2</v>
      </c>
      <c r="AI27" s="79">
        <f>((($W$25)^M27)*((1-($W$25))^($U$30-M27))*HLOOKUP($U$30,$AV$24:$BF$34,M27+1))*V30</f>
        <v>6.9421456189025385E-2</v>
      </c>
      <c r="AJ27" s="28">
        <v>2</v>
      </c>
      <c r="AK27" s="79">
        <f>((($W$25)^M27)*((1-($W$25))^($U$31-M27))*HLOOKUP($U$31,$AV$24:$BF$34,M27+1))*V31</f>
        <v>5.0903559080151435E-2</v>
      </c>
      <c r="AL27" s="28">
        <v>2</v>
      </c>
      <c r="AM27" s="79">
        <f>((($W$25)^Q27)*((1-($W$25))^($U$32-Q27))*HLOOKUP($U$32,$AV$24:$BF$34,Q27+1))*V32</f>
        <v>2.3941057717489559E-2</v>
      </c>
      <c r="AN27" s="28">
        <v>2</v>
      </c>
      <c r="AO27" s="79">
        <f>((($W$25)^Q27)*((1-($W$25))^($U$33-Q27))*HLOOKUP($U$33,$AV$24:$BF$34,Q27+1))*V33</f>
        <v>7.0684451589399788E-3</v>
      </c>
      <c r="AP27" s="28">
        <v>2</v>
      </c>
      <c r="AQ27" s="79">
        <f>((($W$25)^Q27)*((1-($W$25))^($U$34-Q27))*HLOOKUP($U$34,$AV$24:$BF$34,Q27+1))*V34</f>
        <v>1.2054626439471569E-3</v>
      </c>
      <c r="AR27" s="28">
        <v>2</v>
      </c>
      <c r="AS27" s="79">
        <f>((($W$25)^Q27)*((1-($W$25))^($U$35-Q27))*HLOOKUP($U$35,$AV$24:$BF$34,Q27+1))*V35</f>
        <v>9.4606856773610969E-5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9.9604291830448482E-3</v>
      </c>
      <c r="BP27">
        <f>BP21+1</f>
        <v>7</v>
      </c>
      <c r="BQ27">
        <v>3</v>
      </c>
      <c r="BR27" s="107">
        <f t="shared" si="14"/>
        <v>3.6934051906251882E-5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0.12063391467226153</v>
      </c>
      <c r="I28" s="93">
        <v>3</v>
      </c>
      <c r="J28" s="86">
        <f t="shared" si="15"/>
        <v>9.7043068290111514E-2</v>
      </c>
      <c r="K28" s="93">
        <v>3</v>
      </c>
      <c r="L28" s="86">
        <f>V20</f>
        <v>2.6572087809256274E-4</v>
      </c>
      <c r="M28" s="85">
        <v>3</v>
      </c>
      <c r="N28" s="71">
        <f>(($B$24)^M28)*((1-($B$24))^($B$21-M28))*HLOOKUP($B$21,$AV$24:$BF$34,M28+1)</f>
        <v>0.27527506896162718</v>
      </c>
      <c r="O28" s="72">
        <v>3</v>
      </c>
      <c r="P28" s="71">
        <f t="shared" si="16"/>
        <v>0.27527506896162718</v>
      </c>
      <c r="Q28" s="28">
        <v>3</v>
      </c>
      <c r="R28" s="37">
        <f>P25*N28+P26*N27+P27*N26+P28*N25</f>
        <v>0.16693450203772661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0.16603253496023787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3.8409644206929871E-3</v>
      </c>
      <c r="AF28" s="28">
        <v>3</v>
      </c>
      <c r="AG28" s="79">
        <f>((($W$25)^M28)*((1-($W$25))^($U$29-M28))*HLOOKUP($U$29,$AV$24:$BF$34,M28+1))*V29</f>
        <v>1.5739274996113974E-2</v>
      </c>
      <c r="AH28" s="28">
        <v>3</v>
      </c>
      <c r="AI28" s="79">
        <f>((($W$25)^M28)*((1-($W$25))^($U$30-M28))*HLOOKUP($U$30,$AV$24:$BF$34,M28+1))*V30</f>
        <v>2.7662951369606059E-2</v>
      </c>
      <c r="AJ28" s="28">
        <v>3</v>
      </c>
      <c r="AK28" s="79">
        <f>((($W$25)^M28)*((1-($W$25))^($U$31-M28))*HLOOKUP($U$31,$AV$24:$BF$34,M28+1))*V31</f>
        <v>2.7045292270829795E-2</v>
      </c>
      <c r="AL28" s="28">
        <v>3</v>
      </c>
      <c r="AM28" s="79">
        <f>((($W$25)^Q28)*((1-($W$25))^($U$32-Q28))*HLOOKUP($U$32,$AV$24:$BF$34,Q28+1))*V32</f>
        <v>1.5899990956987527E-2</v>
      </c>
      <c r="AN28" s="28">
        <v>3</v>
      </c>
      <c r="AO28" s="79">
        <f>((($W$25)^Q28)*((1-($W$25))^($U$33-Q28))*HLOOKUP($U$33,$AV$24:$BF$34,Q28+1))*V33</f>
        <v>5.6332455533076378E-3</v>
      </c>
      <c r="AP28" s="28">
        <v>3</v>
      </c>
      <c r="AQ28" s="79">
        <f>((($W$25)^Q28)*((1-($W$25))^($U$34-Q28))*HLOOKUP($U$34,$AV$24:$BF$34,Q28+1))*V34</f>
        <v>1.1208186166829994E-3</v>
      </c>
      <c r="AR28" s="28">
        <v>3</v>
      </c>
      <c r="AS28" s="79">
        <f>((($W$25)^Q28)*((1-($W$25))^($U$35-Q28))*HLOOKUP($U$35,$AV$24:$BF$34,Q28+1))*V35</f>
        <v>1.0053010589055383E-4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3.0252242401596721E-3</v>
      </c>
      <c r="BP28">
        <f>BP22+1</f>
        <v>7</v>
      </c>
      <c r="BQ28">
        <v>4</v>
      </c>
      <c r="BR28" s="107">
        <f t="shared" si="14"/>
        <v>3.7922497623858448E-5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0.7601317922144466</v>
      </c>
      <c r="D29" s="153">
        <v>0.04</v>
      </c>
      <c r="E29" s="153">
        <v>0.04</v>
      </c>
      <c r="G29" s="87">
        <v>4</v>
      </c>
      <c r="H29" s="128">
        <f>J29*L25+J28*L26+J27*L27+J26*L28</f>
        <v>3.7230981316519612E-2</v>
      </c>
      <c r="I29" s="93">
        <v>4</v>
      </c>
      <c r="J29" s="86">
        <f t="shared" si="15"/>
        <v>2.5043956396611795E-2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0.11240695531094977</v>
      </c>
      <c r="O29" s="72">
        <v>4</v>
      </c>
      <c r="P29" s="71">
        <f t="shared" si="16"/>
        <v>0.11240695531094977</v>
      </c>
      <c r="Q29" s="28">
        <v>4</v>
      </c>
      <c r="R29" s="37">
        <f>P25*N29+P26*N28+P27*N27+P28*N26+P29*N25</f>
        <v>0.2385835271395082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0.23786657104090075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1.5679403123755986E-3</v>
      </c>
      <c r="AH29" s="28">
        <v>4</v>
      </c>
      <c r="AI29" s="79">
        <f>((($W$25)^M29)*((1-($W$25))^($U$30-M29))*HLOOKUP($U$30,$AV$24:$BF$34,M29+1))*V30</f>
        <v>5.5115444164232624E-3</v>
      </c>
      <c r="AJ29" s="28">
        <v>4</v>
      </c>
      <c r="AK29" s="79">
        <f>((($W$25)^M29)*((1-($W$25))^($U$31-M29))*HLOOKUP($U$31,$AV$24:$BF$34,M29+1))*V31</f>
        <v>8.0827237636836753E-3</v>
      </c>
      <c r="AL29" s="28">
        <v>4</v>
      </c>
      <c r="AM29" s="79">
        <f>((($W$25)^Q29)*((1-($W$25))^($U$32-Q29))*HLOOKUP($U$32,$AV$24:$BF$34,Q29+1))*V32</f>
        <v>6.3358030897925069E-3</v>
      </c>
      <c r="AN29" s="28">
        <v>4</v>
      </c>
      <c r="AO29" s="79">
        <f>((($W$25)^Q29)*((1-($W$25))^($U$33-Q29))*HLOOKUP($U$33,$AV$24:$BF$34,Q29+1))*V33</f>
        <v>2.8059084026177804E-3</v>
      </c>
      <c r="AP29" s="28">
        <v>4</v>
      </c>
      <c r="AQ29" s="79">
        <f>((($W$25)^Q29)*((1-($W$25))^($U$34-Q29))*HLOOKUP($U$34,$AV$24:$BF$34,Q29+1))*V34</f>
        <v>6.6993302768732037E-4</v>
      </c>
      <c r="AR29" s="28">
        <v>4</v>
      </c>
      <c r="AS29" s="79">
        <f>((($W$25)^Q29)*((1-($W$25))^($U$35-Q29))*HLOOKUP($U$35,$AV$24:$BF$34,Q29+1))*V35</f>
        <v>7.0103384031649E-5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6.8504058204634617E-4</v>
      </c>
      <c r="BP29">
        <f>BP23+1</f>
        <v>7</v>
      </c>
      <c r="BQ29">
        <v>5</v>
      </c>
      <c r="BR29" s="107">
        <f t="shared" si="14"/>
        <v>2.7854825395772114E-5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8.2186592388522918E-3</v>
      </c>
      <c r="I30" s="93">
        <v>5</v>
      </c>
      <c r="J30" s="86">
        <f t="shared" si="15"/>
        <v>4.4373216881917008E-3</v>
      </c>
      <c r="K30" s="93">
        <v>5</v>
      </c>
      <c r="L30" s="86"/>
      <c r="M30" s="85">
        <v>5</v>
      </c>
      <c r="N30" s="71">
        <f>(($B$24)^M30)*((1-($B$24))^($B$21-M30))*HLOOKUP($B$21,$AV$24:$BF$34,M30+1)</f>
        <v>1.8360287620582453E-2</v>
      </c>
      <c r="O30" s="72">
        <v>5</v>
      </c>
      <c r="P30" s="71">
        <f t="shared" si="16"/>
        <v>1.8360287620582453E-2</v>
      </c>
      <c r="Q30" s="28">
        <v>5</v>
      </c>
      <c r="R30" s="37">
        <f>P25*N30+P26*N29+P27*N28+P28*N27+P29*N26+P30*N25</f>
        <v>0.23381803204419865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0.23386377663214683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4.3924628935410704E-4</v>
      </c>
      <c r="AJ30" s="28">
        <v>5</v>
      </c>
      <c r="AK30" s="79">
        <f>((($W$25)^M30)*((1-($W$25))^($U$31-M30))*HLOOKUP($U$31,$AV$24:$BF$34,M30+1))*V31</f>
        <v>1.2883163602902803E-3</v>
      </c>
      <c r="AL30" s="28">
        <v>5</v>
      </c>
      <c r="AM30" s="79">
        <f>((($W$25)^Q30)*((1-($W$25))^($U$32-Q30))*HLOOKUP($U$32,$AV$24:$BF$34,Q30+1))*V32</f>
        <v>1.5148084386167402E-3</v>
      </c>
      <c r="AN30" s="28">
        <v>5</v>
      </c>
      <c r="AO30" s="79">
        <f>((($W$25)^Q30)*((1-($W$25))^($U$33-Q30))*HLOOKUP($U$33,$AV$24:$BF$34,Q30+1))*V33</f>
        <v>8.9447513146755748E-4</v>
      </c>
      <c r="AP30" s="28">
        <v>5</v>
      </c>
      <c r="AQ30" s="79">
        <f>((($W$25)^Q30)*((1-($W$25))^($U$34-Q30))*HLOOKUP($U$34,$AV$24:$BF$34,Q30+1))*V34</f>
        <v>2.6695384659385768E-4</v>
      </c>
      <c r="AR30" s="28">
        <v>5</v>
      </c>
      <c r="AS30" s="79">
        <f>((($W$25)^Q30)*((1-($W$25))^($U$35-Q30))*HLOOKUP($U$35,$AV$24:$BF$34,Q30+1))*V35</f>
        <v>3.3521621869157453E-5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1.1334669527443676E-4</v>
      </c>
      <c r="BP30">
        <f>BL10+1</f>
        <v>7</v>
      </c>
      <c r="BQ30">
        <v>6</v>
      </c>
      <c r="BR30" s="107">
        <f t="shared" si="14"/>
        <v>1.5075972602355914E-5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0.28493711879428002</v>
      </c>
      <c r="C31" s="61">
        <f>(C25*E25)+(C26*E26)+(C27*E27)+(C28*E28)+(C29*E29)+(C30*E30)/(C25+C26+C27+C28+C29+C30)</f>
        <v>0.59859736216224324</v>
      </c>
      <c r="G31" s="87">
        <v>6</v>
      </c>
      <c r="H31" s="128">
        <f>J31*L25+J30*L26+J29*L27+J28*L28</f>
        <v>1.3359445119046625E-3</v>
      </c>
      <c r="I31" s="93">
        <v>6</v>
      </c>
      <c r="J31" s="86">
        <f t="shared" si="15"/>
        <v>5.4702997206594183E-4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0.15913036354284005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0.15987549217351849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8.5561042123006515E-5</v>
      </c>
      <c r="AL31" s="28">
        <v>6</v>
      </c>
      <c r="AM31" s="79">
        <f>((($W$25)^Q31)*((1-($W$25))^($U$32-Q31))*HLOOKUP($U$32,$AV$24:$BF$34,Q31+1))*V32</f>
        <v>2.0120615187339474E-4</v>
      </c>
      <c r="AN31" s="28">
        <v>6</v>
      </c>
      <c r="AO31" s="79">
        <f>((($W$25)^Q31)*((1-($W$25))^($U$33-Q31))*HLOOKUP($U$33,$AV$24:$BF$34,Q31+1))*V33</f>
        <v>1.782145133612215E-4</v>
      </c>
      <c r="AP31" s="28">
        <v>6</v>
      </c>
      <c r="AQ31" s="79">
        <f>((($W$25)^Q31)*((1-($W$25))^($U$34-Q31))*HLOOKUP($U$34,$AV$24:$BF$34,Q31+1))*V34</f>
        <v>7.0916895934378224E-5</v>
      </c>
      <c r="AR31" s="28">
        <v>6</v>
      </c>
      <c r="AS31" s="79">
        <f>((($W$25)^Q31)*((1-($W$25))^($U$35-Q31))*HLOOKUP($U$35,$AV$24:$BF$34,Q31+1))*V35</f>
        <v>1.1131368773940874E-5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2.8216865244374573E-2</v>
      </c>
      <c r="BP31">
        <f t="shared" ref="BP31:BP37" si="21">BP24+1</f>
        <v>8</v>
      </c>
      <c r="BQ31">
        <v>0</v>
      </c>
      <c r="BR31" s="107">
        <f t="shared" ref="BR31:BR38" si="22">$H$33*H39</f>
        <v>1.6233216420672105E-7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1.6212783747931103E-4</v>
      </c>
      <c r="I32" s="93">
        <v>7</v>
      </c>
      <c r="J32" s="86">
        <f t="shared" si="15"/>
        <v>4.6389224904201985E-5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7.426279769997178E-2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7.511121886096693E-2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1.1453758164960112E-5</v>
      </c>
      <c r="AN32" s="28">
        <v>7</v>
      </c>
      <c r="AO32" s="79">
        <f>((($W$25)^Q32)*((1-($W$25))^($U$33-Q32))*HLOOKUP($U$33,$AV$24:$BF$34,Q32+1))*V33</f>
        <v>2.0289895895527965E-5</v>
      </c>
      <c r="AP32" s="28">
        <v>7</v>
      </c>
      <c r="AQ32" s="79">
        <f>((($W$25)^Q32)*((1-($W$25))^($U$34-Q32))*HLOOKUP($U$34,$AV$24:$BF$34,Q32+1))*V34</f>
        <v>1.2110936493926595E-5</v>
      </c>
      <c r="AR32" s="28">
        <v>7</v>
      </c>
      <c r="AS32" s="79">
        <f>((($W$25)^Q32)*((1-($W$25))^($U$35-Q32))*HLOOKUP($U$35,$AV$24:$BF$34,Q32+1))*V35</f>
        <v>2.5346343497873131E-6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2.0725846234969446E-2</v>
      </c>
      <c r="BP32">
        <f t="shared" si="21"/>
        <v>8</v>
      </c>
      <c r="BQ32">
        <v>1</v>
      </c>
      <c r="BR32" s="107">
        <f t="shared" si="22"/>
        <v>8.8512915062871695E-7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1.4724853052399642E-5</v>
      </c>
      <c r="I33" s="93">
        <v>8</v>
      </c>
      <c r="J33" s="86">
        <f t="shared" si="15"/>
        <v>2.5958712504249612E-6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2.2743582484100147E-2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2.3259608345024538E-2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1.0106356778300525E-6</v>
      </c>
      <c r="AP33" s="28">
        <v>8</v>
      </c>
      <c r="AQ33" s="79">
        <f>((($W$25)^Q33)*((1-($W$25))^($U$34-Q33))*HLOOKUP($U$34,$AV$24:$BF$34,Q33+1))*V34</f>
        <v>1.2064866745219675E-6</v>
      </c>
      <c r="AR33" s="28">
        <v>8</v>
      </c>
      <c r="AS33" s="79">
        <f>((($W$25)^Q33)*((1-($W$25))^($U$35-Q33))*HLOOKUP($U$35,$AV$24:$BF$34,Q33+1))*V35</f>
        <v>3.7874889807294118E-7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1.1217528222110747E-2</v>
      </c>
      <c r="BP33">
        <f t="shared" si="21"/>
        <v>8</v>
      </c>
      <c r="BQ33">
        <v>2</v>
      </c>
      <c r="BR33" s="107">
        <f t="shared" si="22"/>
        <v>2.2120365451775598E-6</v>
      </c>
    </row>
    <row r="34" spans="1:70" x14ac:dyDescent="0.25">
      <c r="A34" s="40" t="s">
        <v>86</v>
      </c>
      <c r="B34" s="56">
        <f>B23*2</f>
        <v>4.4954782008818555</v>
      </c>
      <c r="C34" s="57">
        <f>C23*2</f>
        <v>5.5045217991181445</v>
      </c>
      <c r="G34" s="87">
        <v>9</v>
      </c>
      <c r="H34" s="128">
        <f>J34*L25+J33*L26+J32*L27+J31*L28</f>
        <v>9.9229606334709401E-7</v>
      </c>
      <c r="I34" s="93">
        <v>9</v>
      </c>
      <c r="J34" s="86">
        <f t="shared" si="15"/>
        <v>8.6956156217137053E-8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4.1276480601259921E-3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4.3146299863855309E-3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5.3417654421652026E-8</v>
      </c>
      <c r="AR34" s="28">
        <v>9</v>
      </c>
      <c r="AS34" s="79">
        <f>((($W$25)^Q34)*((1-($W$25))^($U$35-Q34))*HLOOKUP($U$35,$AV$24:$BF$34,Q34+1))*V35</f>
        <v>3.3538501795485027E-8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4.539617047054652E-3</v>
      </c>
      <c r="BP34">
        <f t="shared" si="21"/>
        <v>8</v>
      </c>
      <c r="BQ34">
        <v>3</v>
      </c>
      <c r="BR34" s="107">
        <f t="shared" si="22"/>
        <v>3.3544423672378893E-6</v>
      </c>
    </row>
    <row r="35" spans="1:70" ht="15.75" thickBot="1" x14ac:dyDescent="0.3">
      <c r="G35" s="88">
        <v>10</v>
      </c>
      <c r="H35" s="129">
        <f>J35*L25+J34*L26+J33*L27+J32*L28</f>
        <v>4.8503150132474202E-8</v>
      </c>
      <c r="I35" s="94">
        <v>10</v>
      </c>
      <c r="J35" s="89">
        <f t="shared" si="15"/>
        <v>1.3364368814905625E-9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3.3710016151051325E-4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3.7884204047178294E-4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1.3364368814905625E-9</v>
      </c>
      <c r="BH35">
        <f t="shared" si="19"/>
        <v>3</v>
      </c>
      <c r="BI35">
        <v>8</v>
      </c>
      <c r="BJ35" s="107">
        <f t="shared" si="20"/>
        <v>1.3787919455488353E-3</v>
      </c>
      <c r="BP35">
        <f t="shared" si="21"/>
        <v>8</v>
      </c>
      <c r="BQ35">
        <v>4</v>
      </c>
      <c r="BR35" s="107">
        <f t="shared" si="22"/>
        <v>3.4442154633842415E-6</v>
      </c>
    </row>
    <row r="36" spans="1:70" x14ac:dyDescent="0.25">
      <c r="A36" s="1"/>
      <c r="B36" s="108">
        <f>SUM(B37:B39)</f>
        <v>0.99994661683534802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3.1221766121037551E-4</v>
      </c>
      <c r="BP36">
        <f t="shared" si="21"/>
        <v>8</v>
      </c>
      <c r="BQ36">
        <v>5</v>
      </c>
      <c r="BR36" s="107">
        <f t="shared" si="22"/>
        <v>2.5298444556465139E-6</v>
      </c>
    </row>
    <row r="37" spans="1:70" ht="15.75" thickBot="1" x14ac:dyDescent="0.3">
      <c r="A37" s="109" t="s">
        <v>104</v>
      </c>
      <c r="B37" s="107">
        <f>SUM(BN4:BN14)</f>
        <v>0.1010559425848194</v>
      </c>
      <c r="G37" s="13"/>
      <c r="H37" s="59">
        <f>SUM(H39:H49)</f>
        <v>0.99994666699164747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0.99712910241941</v>
      </c>
      <c r="W37" s="13"/>
      <c r="X37" s="13"/>
      <c r="Y37" s="80">
        <f>SUM(Y39:Y49)</f>
        <v>3.3206889946244846E-4</v>
      </c>
      <c r="Z37" s="81"/>
      <c r="AA37" s="80">
        <f>SUM(AA39:AA49)</f>
        <v>4.0710484606835927E-3</v>
      </c>
      <c r="AB37" s="81"/>
      <c r="AC37" s="80">
        <f>SUM(AC39:AC49)</f>
        <v>2.2465453950237583E-2</v>
      </c>
      <c r="AD37" s="81"/>
      <c r="AE37" s="80">
        <f>SUM(AE39:AE49)</f>
        <v>7.3492474958056289E-2</v>
      </c>
      <c r="AF37" s="81"/>
      <c r="AG37" s="80">
        <f>SUM(AG39:AG49)</f>
        <v>0.15785985112586032</v>
      </c>
      <c r="AH37" s="81"/>
      <c r="AI37" s="80">
        <f>SUM(AI39:AI49)</f>
        <v>0.2326969589654086</v>
      </c>
      <c r="AJ37" s="81"/>
      <c r="AK37" s="80">
        <f>SUM(AK39:AK49)</f>
        <v>0.23850680801785759</v>
      </c>
      <c r="AL37" s="81"/>
      <c r="AM37" s="80">
        <f>SUM(AM39:AM49)</f>
        <v>0.16800350713678183</v>
      </c>
      <c r="AN37" s="81"/>
      <c r="AO37" s="80">
        <f>SUM(AO39:AO49)</f>
        <v>7.8004412515217017E-2</v>
      </c>
      <c r="AP37" s="81"/>
      <c r="AQ37" s="80">
        <f>SUM(AQ39:AQ49)</f>
        <v>2.1696518389844825E-2</v>
      </c>
      <c r="AR37" s="81"/>
      <c r="AS37" s="80">
        <f>SUM(AS39:AS49)</f>
        <v>2.8708975805900048E-3</v>
      </c>
      <c r="BH37">
        <f t="shared" si="19"/>
        <v>3</v>
      </c>
      <c r="BI37">
        <v>10</v>
      </c>
      <c r="BJ37" s="107">
        <f t="shared" si="20"/>
        <v>5.1659479791396576E-5</v>
      </c>
      <c r="BP37">
        <f t="shared" si="21"/>
        <v>8</v>
      </c>
      <c r="BQ37">
        <v>6</v>
      </c>
      <c r="BR37" s="107">
        <f t="shared" si="22"/>
        <v>1.3692372922695768E-6</v>
      </c>
    </row>
    <row r="38" spans="1:70" ht="15.75" thickBot="1" x14ac:dyDescent="0.3">
      <c r="A38" s="110" t="s">
        <v>105</v>
      </c>
      <c r="B38" s="107">
        <f>SUM(BJ4:BJ59)</f>
        <v>0.82583919702004882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6.3965726059674738E-3</v>
      </c>
      <c r="BP38">
        <f>BL11+1</f>
        <v>8</v>
      </c>
      <c r="BQ38">
        <v>7</v>
      </c>
      <c r="BR38" s="107">
        <f t="shared" si="22"/>
        <v>5.5411609673492979E-7</v>
      </c>
    </row>
    <row r="39" spans="1:70" x14ac:dyDescent="0.25">
      <c r="A39" s="111" t="s">
        <v>0</v>
      </c>
      <c r="B39" s="107">
        <f>SUM(BR4:BR47)</f>
        <v>7.3051477230479792E-2</v>
      </c>
      <c r="G39" s="130">
        <v>0</v>
      </c>
      <c r="H39" s="131">
        <f>L39*J39</f>
        <v>1.1024365650988042E-2</v>
      </c>
      <c r="I39" s="97">
        <v>0</v>
      </c>
      <c r="J39" s="98">
        <f t="shared" ref="J39:J49" si="37">Y39+AA39+AC39+AE39+AG39+AI39+AK39+AM39+AO39+AQ39+AS39</f>
        <v>1.8200677599073501E-2</v>
      </c>
      <c r="K39" s="102">
        <v>0</v>
      </c>
      <c r="L39" s="98">
        <f>AC20</f>
        <v>0.60571182534155943</v>
      </c>
      <c r="M39" s="84">
        <v>0</v>
      </c>
      <c r="N39" s="71">
        <f>(1-$C$24)^$B$21</f>
        <v>1.8360287620582446E-2</v>
      </c>
      <c r="O39" s="70">
        <v>0</v>
      </c>
      <c r="P39" s="71">
        <f>N39</f>
        <v>1.8360287620582446E-2</v>
      </c>
      <c r="Q39" s="12">
        <v>0</v>
      </c>
      <c r="R39" s="73">
        <f>P39*N39</f>
        <v>3.3710016151051303E-4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3.3206889946244846E-4</v>
      </c>
      <c r="W39" s="136">
        <f>C31</f>
        <v>0.59859736216224324</v>
      </c>
      <c r="X39" s="12">
        <v>0</v>
      </c>
      <c r="Y39" s="79">
        <f>V39</f>
        <v>3.3206889946244846E-4</v>
      </c>
      <c r="Z39" s="12">
        <v>0</v>
      </c>
      <c r="AA39" s="78">
        <f>((1-W39)^Z40)*V40</f>
        <v>1.6341295908837332E-3</v>
      </c>
      <c r="AB39" s="12">
        <v>0</v>
      </c>
      <c r="AC39" s="79">
        <f>(((1-$W$39)^AB41))*V41</f>
        <v>3.6197255470150863E-3</v>
      </c>
      <c r="AD39" s="12">
        <v>0</v>
      </c>
      <c r="AE39" s="79">
        <f>(((1-$W$39)^AB42))*V42</f>
        <v>4.7531721029694246E-3</v>
      </c>
      <c r="AF39" s="12">
        <v>0</v>
      </c>
      <c r="AG39" s="79">
        <f>(((1-$W$39)^AB43))*V43</f>
        <v>4.098194607147226E-3</v>
      </c>
      <c r="AH39" s="12">
        <v>0</v>
      </c>
      <c r="AI39" s="79">
        <f>(((1-$W$39)^AB44))*V44</f>
        <v>2.4248887486882568E-3</v>
      </c>
      <c r="AJ39" s="12">
        <v>0</v>
      </c>
      <c r="AK39" s="79">
        <f>(((1-$W$39)^AB45))*V45</f>
        <v>9.9765897327035906E-4</v>
      </c>
      <c r="AL39" s="12">
        <v>0</v>
      </c>
      <c r="AM39" s="79">
        <f>(((1-$W$39)^AB46))*V46</f>
        <v>2.8208494152026192E-4</v>
      </c>
      <c r="AN39" s="12">
        <v>0</v>
      </c>
      <c r="AO39" s="79">
        <f>(((1-$W$39)^AB47))*V47</f>
        <v>5.2572780583200302E-5</v>
      </c>
      <c r="AP39" s="12">
        <v>0</v>
      </c>
      <c r="AQ39" s="79">
        <f>(((1-$W$39)^AB48))*V48</f>
        <v>5.869647872330988E-6</v>
      </c>
      <c r="AR39" s="12">
        <v>0</v>
      </c>
      <c r="AS39" s="79">
        <f>(((1-$W$39)^AB49))*V49</f>
        <v>3.1175966117441263E-7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3.4620412078110933E-3</v>
      </c>
      <c r="BP39">
        <f t="shared" ref="BP39:BP46" si="38">BP31+1</f>
        <v>9</v>
      </c>
      <c r="BQ39">
        <v>0</v>
      </c>
      <c r="BR39" s="107">
        <f t="shared" ref="BR39:BR47" si="39">$H$34*H39</f>
        <v>1.0939434636374358E-8</v>
      </c>
    </row>
    <row r="40" spans="1:70" x14ac:dyDescent="0.25">
      <c r="G40" s="91">
        <v>1</v>
      </c>
      <c r="H40" s="132">
        <f>L39*J40+L40*J39</f>
        <v>6.0111238290725864E-2</v>
      </c>
      <c r="I40" s="93">
        <v>1</v>
      </c>
      <c r="J40" s="86">
        <f t="shared" si="37"/>
        <v>8.960617673547018E-2</v>
      </c>
      <c r="K40" s="95">
        <v>1</v>
      </c>
      <c r="L40" s="86">
        <f>AD20</f>
        <v>0.32063187684303063</v>
      </c>
      <c r="M40" s="85">
        <v>1</v>
      </c>
      <c r="N40" s="71">
        <f>(($C$24)^M26)*((1-($C$24))^($B$21-M26))*HLOOKUP($B$21,$AV$24:$BF$34,M26+1)</f>
        <v>0.11240695531094974</v>
      </c>
      <c r="O40" s="72">
        <v>1</v>
      </c>
      <c r="P40" s="71">
        <f t="shared" ref="P40:P44" si="40">N40</f>
        <v>0.11240695531094974</v>
      </c>
      <c r="Q40" s="28">
        <v>1</v>
      </c>
      <c r="R40" s="37">
        <f>P40*N39+P39*N40</f>
        <v>4.1276480601259895E-3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4.0710484606835927E-3</v>
      </c>
      <c r="W40" s="137"/>
      <c r="X40" s="28">
        <v>1</v>
      </c>
      <c r="Y40" s="73"/>
      <c r="Z40" s="28">
        <v>1</v>
      </c>
      <c r="AA40" s="79">
        <f>(1-((1-W39)^Z40))*V40</f>
        <v>2.4369188697998595E-3</v>
      </c>
      <c r="AB40" s="28">
        <v>1</v>
      </c>
      <c r="AC40" s="79">
        <f>((($W$39)^M40)*((1-($W$39))^($U$27-M40))*HLOOKUP($U$27,$AV$24:$BF$34,M40+1))*V41</f>
        <v>1.0795933857665864E-2</v>
      </c>
      <c r="AD40" s="28">
        <v>1</v>
      </c>
      <c r="AE40" s="79">
        <f>((($W$39)^M40)*((1-($W$39))^($U$28-M40))*HLOOKUP($U$28,$AV$24:$BF$34,M40+1))*V42</f>
        <v>2.1264705419479661E-2</v>
      </c>
      <c r="AF40" s="28">
        <v>1</v>
      </c>
      <c r="AG40" s="79">
        <f>((($W$39)^M40)*((1-($W$39))^($U$29-M40))*HLOOKUP($U$29,$AV$24:$BF$34,M40+1))*V43</f>
        <v>2.444596273388127E-2</v>
      </c>
      <c r="AH40" s="28">
        <v>1</v>
      </c>
      <c r="AI40" s="79">
        <f>((($W$39)^M40)*((1-($W$39))^($U$30-M40))*HLOOKUP($U$30,$AV$24:$BF$34,M40+1))*V44</f>
        <v>1.8080748252187483E-2</v>
      </c>
      <c r="AJ40" s="28">
        <v>1</v>
      </c>
      <c r="AK40" s="79">
        <f>((($W$39)^M40)*((1-($W$39))^($U$31-M40))*HLOOKUP($U$31,$AV$24:$BF$34,M40+1))*V45</f>
        <v>8.9266383442927442E-3</v>
      </c>
      <c r="AL40" s="28">
        <v>1</v>
      </c>
      <c r="AM40" s="79">
        <f>((($W$39)^Q40)*((1-($W$39))^($U$32-Q40))*HLOOKUP($U$32,$AV$24:$BF$34,Q40+1))*V46</f>
        <v>2.9446421171147969E-3</v>
      </c>
      <c r="AN40" s="28">
        <v>1</v>
      </c>
      <c r="AO40" s="79">
        <f>((($W$39)^Q40)*((1-($W$39))^($U$33-Q40))*HLOOKUP($U$33,$AV$24:$BF$34,Q40+1))*V47</f>
        <v>6.2719922217069151E-4</v>
      </c>
      <c r="AP40" s="28">
        <v>1</v>
      </c>
      <c r="AQ40" s="79">
        <f>((($W$39)^Q40)*((1-($W$39))^($U$34-Q40))*HLOOKUP($U$34,$AV$24:$BF$34,Q40+1))*V48</f>
        <v>7.8778758827111373E-5</v>
      </c>
      <c r="AR40" s="28">
        <v>1</v>
      </c>
      <c r="AS40" s="79">
        <f>((($W$39)^Q40)*((1-($W$39))^($U$35-Q40))*HLOOKUP($U$35,$AV$24:$BF$34,Q40+1))*V49</f>
        <v>4.6491600506877484E-6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1.4010520832572195E-3</v>
      </c>
      <c r="BP40">
        <f t="shared" si="38"/>
        <v>9</v>
      </c>
      <c r="BQ40">
        <v>1</v>
      </c>
      <c r="BR40" s="107">
        <f t="shared" si="39"/>
        <v>5.9648145118806379E-8</v>
      </c>
    </row>
    <row r="41" spans="1:70" x14ac:dyDescent="0.25">
      <c r="G41" s="91">
        <v>2</v>
      </c>
      <c r="H41" s="132">
        <f>L39*J41+J40*L40+J39*L41</f>
        <v>0.15022469408053443</v>
      </c>
      <c r="I41" s="93">
        <v>2</v>
      </c>
      <c r="J41" s="86">
        <f t="shared" si="37"/>
        <v>0.19859890691993415</v>
      </c>
      <c r="K41" s="95">
        <v>2</v>
      </c>
      <c r="L41" s="86">
        <f>AE20</f>
        <v>6.5953095936475803E-2</v>
      </c>
      <c r="M41" s="85">
        <v>2</v>
      </c>
      <c r="N41" s="71">
        <f>(($C$24)^M27)*((1-($C$24))^($B$21-M27))*HLOOKUP($B$21,$AV$24:$BF$34,M27+1)</f>
        <v>0.27527506896162712</v>
      </c>
      <c r="O41" s="72">
        <v>2</v>
      </c>
      <c r="P41" s="71">
        <f t="shared" si="40"/>
        <v>0.27527506896162712</v>
      </c>
      <c r="Q41" s="28">
        <v>2</v>
      </c>
      <c r="R41" s="37">
        <f>P41*N39+P40*N40+P39*N41</f>
        <v>2.2743582484100137E-2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2.2465453950237583E-2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8.0497945455566319E-3</v>
      </c>
      <c r="AD41" s="28">
        <v>2</v>
      </c>
      <c r="AE41" s="79">
        <f>((($W$39)^M41)*((1-($W$39))^($U$28-M41))*HLOOKUP($U$28,$AV$24:$BF$34,M41+1))*V42</f>
        <v>3.1711292780299632E-2</v>
      </c>
      <c r="AF41" s="28">
        <v>2</v>
      </c>
      <c r="AG41" s="79">
        <f>((($W$39)^M41)*((1-($W$39))^($U$29-M41))*HLOOKUP($U$29,$AV$24:$BF$34,M41+1))*V43</f>
        <v>5.4683081631612757E-2</v>
      </c>
      <c r="AH41" s="28">
        <v>2</v>
      </c>
      <c r="AI41" s="79">
        <f>((($W$39)^M41)*((1-($W$39))^($U$30-M41))*HLOOKUP($U$30,$AV$24:$BF$34,M41+1))*V44</f>
        <v>5.3926343224747875E-2</v>
      </c>
      <c r="AJ41" s="28">
        <v>2</v>
      </c>
      <c r="AK41" s="79">
        <f>((($W$39)^M41)*((1-($W$39))^($U$31-M41))*HLOOKUP($U$31,$AV$24:$BF$34,M41+1))*V45</f>
        <v>3.3279939281501116E-2</v>
      </c>
      <c r="AL41" s="28">
        <v>2</v>
      </c>
      <c r="AM41" s="79">
        <f>((($W$39)^Q41)*((1-($W$39))^($U$32-Q41))*HLOOKUP($U$32,$AV$24:$BF$34,Q41+1))*V46</f>
        <v>1.3173717641555779E-2</v>
      </c>
      <c r="AN41" s="28">
        <v>2</v>
      </c>
      <c r="AO41" s="79">
        <f>((($W$39)^Q41)*((1-($W$39))^($U$33-Q41))*HLOOKUP($U$33,$AV$24:$BF$34,Q41+1))*V47</f>
        <v>3.2736189948175576E-3</v>
      </c>
      <c r="AP41" s="28">
        <v>2</v>
      </c>
      <c r="AQ41" s="79">
        <f>((($W$39)^Q41)*((1-($W$39))^($U$34-Q41))*HLOOKUP($U$34,$AV$24:$BF$34,Q41+1))*V48</f>
        <v>4.6991975421332175E-4</v>
      </c>
      <c r="AR41" s="28">
        <v>2</v>
      </c>
      <c r="AS41" s="79">
        <f>((($W$39)^Q41)*((1-($W$39))^($U$35-Q41))*HLOOKUP($U$35,$AV$24:$BF$34,Q41+1))*V49</f>
        <v>3.1199065629495915E-5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4.2553354339499075E-4</v>
      </c>
      <c r="BP41">
        <f t="shared" si="38"/>
        <v>9</v>
      </c>
      <c r="BQ41">
        <v>2</v>
      </c>
      <c r="BR41" s="107">
        <f t="shared" si="39"/>
        <v>1.4906737255363582E-7</v>
      </c>
    </row>
    <row r="42" spans="1:70" ht="15" customHeight="1" x14ac:dyDescent="0.25">
      <c r="G42" s="91">
        <v>3</v>
      </c>
      <c r="H42" s="132">
        <f>J42*L39+J41*L40+L42*J39+L41*J40</f>
        <v>0.22780820666262819</v>
      </c>
      <c r="I42" s="93">
        <v>3</v>
      </c>
      <c r="J42" s="86">
        <f t="shared" si="37"/>
        <v>0.26098393909374235</v>
      </c>
      <c r="K42" s="95">
        <v>3</v>
      </c>
      <c r="L42" s="86">
        <f>AF20</f>
        <v>7.7032018789341405E-3</v>
      </c>
      <c r="M42" s="85">
        <v>3</v>
      </c>
      <c r="N42" s="71">
        <f>(($C$24)^M28)*((1-($C$24))^($B$21-M28))*HLOOKUP($B$21,$AV$24:$BF$34,M28+1)</f>
        <v>0.33706261050399194</v>
      </c>
      <c r="O42" s="72">
        <v>3</v>
      </c>
      <c r="P42" s="71">
        <f t="shared" si="40"/>
        <v>0.33706261050399194</v>
      </c>
      <c r="Q42" s="28">
        <v>3</v>
      </c>
      <c r="R42" s="37">
        <f>P42*N39+P41*N40+P40*N41+P39*N42</f>
        <v>7.4262797699971753E-2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7.3492474958056289E-2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1.5763304655307571E-2</v>
      </c>
      <c r="AF42" s="28">
        <v>3</v>
      </c>
      <c r="AG42" s="79">
        <f>((($W$39)^M42)*((1-($W$39))^($U$29-M42))*HLOOKUP($U$29,$AV$24:$BF$34,M42+1))*V43</f>
        <v>5.4364612708925356E-2</v>
      </c>
      <c r="AH42" s="28">
        <v>3</v>
      </c>
      <c r="AI42" s="79">
        <f>((($W$39)^M42)*((1-($W$39))^($U$30-M42))*HLOOKUP($U$30,$AV$24:$BF$34,M42+1))*V44</f>
        <v>8.0418422208867441E-2</v>
      </c>
      <c r="AJ42" s="28">
        <v>3</v>
      </c>
      <c r="AK42" s="79">
        <f>((($W$39)^M42)*((1-($W$39))^($U$31-M42))*HLOOKUP($U$31,$AV$24:$BF$34,M42+1))*V45</f>
        <v>6.6172240335826887E-2</v>
      </c>
      <c r="AL42" s="28">
        <v>3</v>
      </c>
      <c r="AM42" s="79">
        <f>((($W$39)^Q42)*((1-($W$39))^($U$32-Q42))*HLOOKUP($U$32,$AV$24:$BF$34,Q42+1))*V46</f>
        <v>3.274248799403276E-2</v>
      </c>
      <c r="AN42" s="28">
        <v>3</v>
      </c>
      <c r="AO42" s="79">
        <f>((($W$39)^Q42)*((1-($W$39))^($U$33-Q42))*HLOOKUP($U$33,$AV$24:$BF$34,Q42+1))*V47</f>
        <v>9.7636612732677069E-3</v>
      </c>
      <c r="AP42" s="28">
        <v>3</v>
      </c>
      <c r="AQ42" s="79">
        <f>((($W$39)^Q42)*((1-($W$39))^($U$34-Q42))*HLOOKUP($U$34,$AV$24:$BF$34,Q42+1))*V48</f>
        <v>1.6351404562319127E-3</v>
      </c>
      <c r="AR42" s="28">
        <v>3</v>
      </c>
      <c r="AS42" s="79">
        <f>((($W$39)^Q42)*((1-($W$39))^($U$35-Q42))*HLOOKUP($U$35,$AV$24:$BF$34,Q42+1))*V49</f>
        <v>1.2406946128269009E-4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9.6359054108386598E-5</v>
      </c>
      <c r="BP42">
        <f t="shared" si="38"/>
        <v>9</v>
      </c>
      <c r="BQ42">
        <v>3</v>
      </c>
      <c r="BR42" s="107">
        <f t="shared" si="39"/>
        <v>2.2605318666948717E-7</v>
      </c>
    </row>
    <row r="43" spans="1:70" ht="15" customHeight="1" x14ac:dyDescent="0.25">
      <c r="G43" s="91">
        <v>4</v>
      </c>
      <c r="H43" s="132">
        <f>J43*L39+J42*L40+J41*L41+J40*L42</f>
        <v>0.23390491240406325</v>
      </c>
      <c r="I43" s="93">
        <v>4</v>
      </c>
      <c r="J43" s="86">
        <f t="shared" si="37"/>
        <v>0.22525014247435354</v>
      </c>
      <c r="K43" s="95">
        <v>4</v>
      </c>
      <c r="L43" s="86"/>
      <c r="M43" s="85">
        <v>4</v>
      </c>
      <c r="N43" s="71">
        <f>(($C$24)^M29)*((1-($C$24))^($B$21-M29))*HLOOKUP($B$21,$AV$24:$BF$34,M29+1)</f>
        <v>0.20635941320135129</v>
      </c>
      <c r="O43" s="72">
        <v>4</v>
      </c>
      <c r="P43" s="71">
        <f t="shared" si="40"/>
        <v>0.20635941320135129</v>
      </c>
      <c r="Q43" s="28">
        <v>4</v>
      </c>
      <c r="R43" s="37">
        <f>P43*N39+P42*N40+P41*N41+P40*N42+P39*N43</f>
        <v>0.15913036354283999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0.15785985112586026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2.026799944429368E-2</v>
      </c>
      <c r="AH43" s="28">
        <v>4</v>
      </c>
      <c r="AI43" s="79">
        <f>((($W$39)^M43)*((1-($W$39))^($U$30-M43))*HLOOKUP($U$30,$AV$24:$BF$34,M43+1))*V44</f>
        <v>5.9962554883526517E-2</v>
      </c>
      <c r="AJ43" s="28">
        <v>4</v>
      </c>
      <c r="AK43" s="79">
        <f>((($W$39)^M43)*((1-($W$39))^($U$31-M43))*HLOOKUP($U$31,$AV$24:$BF$34,M43+1))*V45</f>
        <v>7.4010217135273629E-2</v>
      </c>
      <c r="AL43" s="28">
        <v>4</v>
      </c>
      <c r="AM43" s="79">
        <f>((($W$39)^Q43)*((1-($W$39))^($U$32-Q43))*HLOOKUP($U$32,$AV$24:$BF$34,Q43+1))*V46</f>
        <v>4.8827698416319072E-2</v>
      </c>
      <c r="AN43" s="28">
        <v>4</v>
      </c>
      <c r="AO43" s="79">
        <f>((($W$39)^Q43)*((1-($W$39))^($U$33-Q43))*HLOOKUP($U$33,$AV$24:$BF$34,Q43+1))*V47</f>
        <v>1.8200247495589426E-2</v>
      </c>
      <c r="AP43" s="28">
        <v>4</v>
      </c>
      <c r="AQ43" s="79">
        <f>((($W$39)^Q43)*((1-($W$39))^($U$34-Q43))*HLOOKUP($U$34,$AV$24:$BF$34,Q43+1))*V48</f>
        <v>3.6576395055759755E-3</v>
      </c>
      <c r="AR43" s="28">
        <v>4</v>
      </c>
      <c r="AS43" s="79">
        <f>((($W$39)^Q43)*((1-($W$39))^($U$35-Q43))*HLOOKUP($U$35,$AV$24:$BF$34,Q43+1))*V49</f>
        <v>3.2378559377522711E-4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1.5943552293398782E-5</v>
      </c>
      <c r="BP43">
        <f t="shared" si="38"/>
        <v>9</v>
      </c>
      <c r="BQ43">
        <v>4</v>
      </c>
      <c r="BR43" s="107">
        <f t="shared" si="39"/>
        <v>2.3210292377609882E-7</v>
      </c>
    </row>
    <row r="44" spans="1:70" ht="15" customHeight="1" thickBot="1" x14ac:dyDescent="0.3">
      <c r="G44" s="91">
        <v>5</v>
      </c>
      <c r="H44" s="132">
        <f>J44*L39+J43*L40+J42*L41+J41*L42</f>
        <v>0.17180778963592011</v>
      </c>
      <c r="I44" s="93">
        <v>5</v>
      </c>
      <c r="J44" s="86">
        <f t="shared" si="37"/>
        <v>0.1334675402841147</v>
      </c>
      <c r="K44" s="95">
        <v>5</v>
      </c>
      <c r="L44" s="86"/>
      <c r="M44" s="85">
        <v>5</v>
      </c>
      <c r="N44" s="71">
        <f>(($C$24)^M30)*((1-($C$24))^($B$21-M30))*HLOOKUP($B$21,$AV$24:$BF$34,M30+1)</f>
        <v>5.0535664401497545E-2</v>
      </c>
      <c r="O44" s="72">
        <v>5</v>
      </c>
      <c r="P44" s="71">
        <f t="shared" si="40"/>
        <v>5.0535664401497545E-2</v>
      </c>
      <c r="Q44" s="28">
        <v>5</v>
      </c>
      <c r="R44" s="37">
        <f>P44*N39+P43*N40+P42*N41+P41*N42+P40*N43+P39*N44</f>
        <v>0.23381803204419854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0.23269695896540857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1.7884001647391019E-2</v>
      </c>
      <c r="AJ44" s="28">
        <v>5</v>
      </c>
      <c r="AK44" s="79">
        <f>((($W$39)^M44)*((1-($W$39))^($U$31-M44))*HLOOKUP($U$31,$AV$24:$BF$34,M44+1))*V45</f>
        <v>4.4147513318670555E-2</v>
      </c>
      <c r="AL44" s="28">
        <v>5</v>
      </c>
      <c r="AM44" s="79">
        <f>((($W$39)^Q44)*((1-($W$39))^($U$32-Q44))*HLOOKUP($U$32,$AV$24:$BF$34,Q44+1))*V46</f>
        <v>4.368899760585411E-2</v>
      </c>
      <c r="AN44" s="28">
        <v>5</v>
      </c>
      <c r="AO44" s="79">
        <f>((($W$39)^Q44)*((1-($W$39))^($U$33-Q44))*HLOOKUP($U$33,$AV$24:$BF$34,Q44+1))*V47</f>
        <v>2.1713101239685052E-2</v>
      </c>
      <c r="AP44" s="28">
        <v>5</v>
      </c>
      <c r="AQ44" s="79">
        <f>((($W$39)^Q44)*((1-($W$39))^($U$34-Q44))*HLOOKUP($U$34,$AV$24:$BF$34,Q44+1))*V48</f>
        <v>5.4545066558908551E-3</v>
      </c>
      <c r="AR44" s="28">
        <v>5</v>
      </c>
      <c r="AS44" s="79">
        <f>((($W$39)^Q44)*((1-($W$39))^($U$35-Q44))*HLOOKUP($U$35,$AV$24:$BF$34,Q44+1))*V49</f>
        <v>5.7941981662310558E-4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7.6423816809897168E-4</v>
      </c>
      <c r="BP44">
        <f t="shared" si="38"/>
        <v>9</v>
      </c>
      <c r="BQ44">
        <v>5</v>
      </c>
      <c r="BR44" s="107">
        <f t="shared" si="39"/>
        <v>1.7048419330808919E-7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9.2988180418305671E-2</v>
      </c>
      <c r="I45" s="93">
        <v>6</v>
      </c>
      <c r="J45" s="86">
        <f t="shared" si="37"/>
        <v>5.502266070879374E-2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0.23858352713950814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0.23850680801785756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1.0972600629022304E-2</v>
      </c>
      <c r="AL45" s="28">
        <v>6</v>
      </c>
      <c r="AM45" s="79">
        <f>((($W$39)^Q45)*((1-($W$39))^($U$32-Q45))*HLOOKUP($U$32,$AV$24:$BF$34,Q45+1))*V46</f>
        <v>2.1717278576984397E-2</v>
      </c>
      <c r="AN45" s="28">
        <v>6</v>
      </c>
      <c r="AO45" s="79">
        <f>((($W$39)^Q45)*((1-($W$39))^($U$33-Q45))*HLOOKUP($U$33,$AV$24:$BF$34,Q45+1))*V47</f>
        <v>1.6189984695230919E-2</v>
      </c>
      <c r="AP45" s="28">
        <v>6</v>
      </c>
      <c r="AQ45" s="79">
        <f>((($W$39)^Q45)*((1-($W$39))^($U$34-Q45))*HLOOKUP($U$34,$AV$24:$BF$34,Q45+1))*V48</f>
        <v>5.4227401422514959E-3</v>
      </c>
      <c r="AR45" s="28">
        <v>6</v>
      </c>
      <c r="AS45" s="79">
        <f>((($W$39)^Q45)*((1-($W$39))^($U$35-Q45))*HLOOKUP($U$35,$AV$24:$BF$34,Q45+1))*V49</f>
        <v>7.2005666530462374E-4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3.0927924113206286E-4</v>
      </c>
      <c r="BP45">
        <f t="shared" si="38"/>
        <v>9</v>
      </c>
      <c r="BQ45">
        <v>6</v>
      </c>
      <c r="BR45" s="107">
        <f t="shared" si="39"/>
        <v>9.2271805366894056E-8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3.7631349852053568E-2</v>
      </c>
      <c r="I46" s="93">
        <v>7</v>
      </c>
      <c r="J46" s="86">
        <f t="shared" si="37"/>
        <v>1.56040969899568E-2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0.16693450203772653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0.1680035071367818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4.6265998434006665E-3</v>
      </c>
      <c r="AN46" s="28">
        <v>7</v>
      </c>
      <c r="AO46" s="79">
        <f>((($W$39)^Q46)*((1-($W$39))^($U$33-Q46))*HLOOKUP($U$33,$AV$24:$BF$34,Q46+1))*V47</f>
        <v>6.8981553457620748E-3</v>
      </c>
      <c r="AP46" s="28">
        <v>7</v>
      </c>
      <c r="AQ46" s="79">
        <f>((($W$39)^Q46)*((1-($W$39))^($U$34-Q46))*HLOOKUP($U$34,$AV$24:$BF$34,Q46+1))*V48</f>
        <v>3.4657448359388843E-3</v>
      </c>
      <c r="AR46" s="28">
        <v>7</v>
      </c>
      <c r="AS46" s="79">
        <f>((($W$39)^Q46)*((1-($W$39))^($U$35-Q46))*HLOOKUP($U$35,$AV$24:$BF$34,Q46+1))*V49</f>
        <v>6.1359696485517373E-4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9.3935616634230738E-5</v>
      </c>
      <c r="BP46">
        <f t="shared" si="38"/>
        <v>9</v>
      </c>
      <c r="BQ46">
        <v>7</v>
      </c>
      <c r="BR46" s="107">
        <f t="shared" si="39"/>
        <v>3.7341440316630006E-8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1.1429554858554828E-2</v>
      </c>
      <c r="I47" s="93">
        <v>8</v>
      </c>
      <c r="J47" s="86">
        <f t="shared" si="37"/>
        <v>2.9210949047032793E-3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7.6651573350250871E-2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7.8004412515217003E-2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1.2858714681103897E-3</v>
      </c>
      <c r="AP47" s="28">
        <v>8</v>
      </c>
      <c r="AQ47" s="79">
        <f>((($W$39)^Q47)*((1-($W$39))^($U$34-Q47))*HLOOKUP($U$34,$AV$24:$BF$34,Q47+1))*V48</f>
        <v>1.2920852537838582E-3</v>
      </c>
      <c r="AR47" s="28">
        <v>8</v>
      </c>
      <c r="AS47" s="79">
        <f>((($W$39)^Q47)*((1-($W$39))^($U$35-Q47))*HLOOKUP($U$35,$AV$24:$BF$34,Q47+1))*V49</f>
        <v>3.4313818280903142E-4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2.1271054436149656E-5</v>
      </c>
      <c r="BP47">
        <f>BL12+1</f>
        <v>9</v>
      </c>
      <c r="BQ47">
        <v>8</v>
      </c>
      <c r="BR47" s="107">
        <f t="shared" si="39"/>
        <v>1.1341502291953607E-8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2.5881416686062879E-3</v>
      </c>
      <c r="I48" s="93">
        <v>9</v>
      </c>
      <c r="J48" s="86">
        <f t="shared" si="37"/>
        <v>3.2780663911599611E-4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2.0857020103266902E-2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2.1696518389844821E-2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2.1409337925908114E-4</v>
      </c>
      <c r="AR48" s="28">
        <v>9</v>
      </c>
      <c r="AS48" s="79">
        <f>((($W$39)^Q48)*((1-($W$39))^($U$35-Q48))*HLOOKUP($U$35,$AV$24:$BF$34,Q48+1))*V49</f>
        <v>1.1371325985691497E-4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3.5195049585793671E-6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4.282334692672882E-4</v>
      </c>
      <c r="I49" s="94">
        <v>10</v>
      </c>
      <c r="J49" s="89">
        <f t="shared" si="37"/>
        <v>1.6957650741879691E-5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2.5538533765007863E-3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2.8708975805900039E-3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1.6957650741879691E-5</v>
      </c>
      <c r="BH49">
        <f>BP14+1</f>
        <v>6</v>
      </c>
      <c r="BI49">
        <v>0</v>
      </c>
      <c r="BJ49" s="107">
        <f>$H$31*H39</f>
        <v>1.4727940788667747E-5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5.0273395310415293E-5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1.5269251086799592E-5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3.4576136582063461E-6</v>
      </c>
    </row>
    <row r="53" spans="1:62" x14ac:dyDescent="0.25">
      <c r="BH53">
        <f>BH48+1</f>
        <v>6</v>
      </c>
      <c r="BI53">
        <v>10</v>
      </c>
      <c r="BJ53" s="107">
        <f>$H$31*H49</f>
        <v>5.7209615308152757E-7</v>
      </c>
    </row>
    <row r="54" spans="1:62" x14ac:dyDescent="0.25">
      <c r="BH54">
        <f>BH51+1</f>
        <v>7</v>
      </c>
      <c r="BI54">
        <v>8</v>
      </c>
      <c r="BJ54" s="107">
        <f>$H$32*H47</f>
        <v>1.8530490125686469E-6</v>
      </c>
    </row>
    <row r="55" spans="1:62" x14ac:dyDescent="0.25">
      <c r="BH55">
        <f>BH52+1</f>
        <v>7</v>
      </c>
      <c r="BI55">
        <v>9</v>
      </c>
      <c r="BJ55" s="107">
        <f>$H$32*H48</f>
        <v>4.196098118212331E-7</v>
      </c>
    </row>
    <row r="56" spans="1:62" x14ac:dyDescent="0.25">
      <c r="BH56">
        <f>BH53+1</f>
        <v>7</v>
      </c>
      <c r="BI56">
        <v>10</v>
      </c>
      <c r="BJ56" s="107">
        <f>$H$32*H49</f>
        <v>6.9428566308568431E-8</v>
      </c>
    </row>
    <row r="57" spans="1:62" x14ac:dyDescent="0.25">
      <c r="BH57">
        <f>BH55+1</f>
        <v>8</v>
      </c>
      <c r="BI57">
        <v>9</v>
      </c>
      <c r="BJ57" s="107">
        <f>$H$33*H48</f>
        <v>3.8110005749019999E-8</v>
      </c>
    </row>
    <row r="58" spans="1:62" x14ac:dyDescent="0.25">
      <c r="BH58">
        <f>BH56+1</f>
        <v>8</v>
      </c>
      <c r="BI58">
        <v>10</v>
      </c>
      <c r="BJ58" s="107">
        <f>$H$33*H49</f>
        <v>6.3056749070801169E-9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4.2493438574739883E-10</v>
      </c>
    </row>
  </sheetData>
  <mergeCells count="2">
    <mergeCell ref="P1:Q1"/>
    <mergeCell ref="B3:C3"/>
  </mergeCells>
  <conditionalFormatting sqref="V25:V35 V39:V49">
    <cfRule type="cellIs" dxfId="111" priority="14" operator="greaterThan">
      <formula>0.15</formula>
    </cfRule>
  </conditionalFormatting>
  <conditionalFormatting sqref="V35">
    <cfRule type="cellIs" dxfId="110" priority="13" operator="greaterThan">
      <formula>0.15</formula>
    </cfRule>
  </conditionalFormatting>
  <conditionalFormatting sqref="V49">
    <cfRule type="cellIs" dxfId="109" priority="12" operator="greaterThan">
      <formula>0.15</formula>
    </cfRule>
  </conditionalFormatting>
  <conditionalFormatting sqref="V25:V35 V39:V49">
    <cfRule type="cellIs" dxfId="108" priority="11" operator="greaterThan">
      <formula>0.15</formula>
    </cfRule>
  </conditionalFormatting>
  <conditionalFormatting sqref="V35">
    <cfRule type="cellIs" dxfId="107" priority="10" operator="greaterThan">
      <formula>0.15</formula>
    </cfRule>
  </conditionalFormatting>
  <conditionalFormatting sqref="V49">
    <cfRule type="cellIs" dxfId="106" priority="9" operator="greaterThan">
      <formula>0.15</formula>
    </cfRule>
  </conditionalFormatting>
  <conditionalFormatting sqref="H25:H35">
    <cfRule type="cellIs" dxfId="105" priority="8" operator="greaterThan">
      <formula>0.15</formula>
    </cfRule>
  </conditionalFormatting>
  <conditionalFormatting sqref="H35">
    <cfRule type="cellIs" dxfId="104" priority="7" operator="greaterThan">
      <formula>0.15</formula>
    </cfRule>
  </conditionalFormatting>
  <conditionalFormatting sqref="H25:H35">
    <cfRule type="cellIs" dxfId="103" priority="6" operator="greaterThan">
      <formula>0.15</formula>
    </cfRule>
  </conditionalFormatting>
  <conditionalFormatting sqref="H35">
    <cfRule type="cellIs" dxfId="102" priority="5" operator="greaterThan">
      <formula>0.15</formula>
    </cfRule>
  </conditionalFormatting>
  <conditionalFormatting sqref="H39:H49">
    <cfRule type="cellIs" dxfId="101" priority="4" operator="greaterThan">
      <formula>0.15</formula>
    </cfRule>
  </conditionalFormatting>
  <conditionalFormatting sqref="H49">
    <cfRule type="cellIs" dxfId="100" priority="3" operator="greaterThan">
      <formula>0.15</formula>
    </cfRule>
  </conditionalFormatting>
  <conditionalFormatting sqref="H39:H49">
    <cfRule type="cellIs" dxfId="99" priority="2" operator="greaterThan">
      <formula>0.15</formula>
    </cfRule>
  </conditionalFormatting>
  <conditionalFormatting sqref="H49">
    <cfRule type="cellIs" dxfId="9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I18" sqref="I1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7" t="s">
        <v>165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9"/>
      <c r="Q1" s="219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7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3.6837000000000018</v>
      </c>
      <c r="AM3" s="208">
        <f>SUM(AM5:AM19)</f>
        <v>3.6837000000000009</v>
      </c>
      <c r="AN3" s="208">
        <f>SUM(AN5:AN19)</f>
        <v>2.1990999999999996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7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7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5.6055728660641523E-3</v>
      </c>
      <c r="BL4">
        <v>0</v>
      </c>
      <c r="BM4">
        <v>0</v>
      </c>
      <c r="BN4" s="107">
        <f>H25*H39</f>
        <v>1.3483801511136729E-3</v>
      </c>
      <c r="BP4">
        <v>1</v>
      </c>
      <c r="BQ4">
        <v>0</v>
      </c>
      <c r="BR4" s="107">
        <f>$H$26*H39</f>
        <v>4.5807203940117927E-3</v>
      </c>
    </row>
    <row r="5" spans="1:70" x14ac:dyDescent="0.25">
      <c r="A5" s="40" t="s">
        <v>150</v>
      </c>
      <c r="B5" s="161">
        <v>253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1.0672034519150381E-2</v>
      </c>
      <c r="BL5">
        <v>1</v>
      </c>
      <c r="BM5">
        <v>1</v>
      </c>
      <c r="BN5" s="107">
        <f>$H$26*H40</f>
        <v>1.9043266045181119E-2</v>
      </c>
      <c r="BP5">
        <f>BP4+1</f>
        <v>2</v>
      </c>
      <c r="BQ5">
        <v>0</v>
      </c>
      <c r="BR5" s="107">
        <f>$H$27*H39</f>
        <v>7.1749675257577949E-3</v>
      </c>
    </row>
    <row r="6" spans="1:70" x14ac:dyDescent="0.25">
      <c r="A6" s="2" t="s">
        <v>1</v>
      </c>
      <c r="B6" s="168">
        <f>10.25*1.2*1.1</f>
        <v>13.53</v>
      </c>
      <c r="C6" s="169">
        <v>8.25</v>
      </c>
      <c r="E6" s="192" t="s">
        <v>17</v>
      </c>
      <c r="F6" s="167" t="s">
        <v>123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4.3479167898231114E-2</v>
      </c>
      <c r="P6" s="210">
        <f>P3</f>
        <v>0.56999999999999995</v>
      </c>
      <c r="Q6" s="214">
        <f t="shared" ref="Q6:Q19" si="2">P6*O6</f>
        <v>2.4783125701991732E-2</v>
      </c>
      <c r="R6" s="157">
        <f t="shared" ref="R6:R19" si="3">IF($B$17="JC",IF($C$17="JC",$W$1,$V$1*1.1),IF($C$17="JC",$V$1/0.9,$U$1))*Q6/1.5</f>
        <v>2.4783125701991732E-2</v>
      </c>
      <c r="S6" s="176">
        <f t="shared" ref="S6:S19" si="4">(1-R6)</f>
        <v>0.9752168742980083</v>
      </c>
      <c r="T6" s="177">
        <f>R6*S5*PRODUCT(S7:S19)</f>
        <v>1.6120425658084456E-2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7.2531663012938312E-3</v>
      </c>
      <c r="V6" s="18"/>
      <c r="W6" s="186" t="s">
        <v>38</v>
      </c>
      <c r="X6" s="15" t="s">
        <v>39</v>
      </c>
      <c r="Y6" s="69">
        <f t="shared" ref="Y6:Y19" si="5">AK6*AI6*AL6*AO6</f>
        <v>4.3479167898231114E-2</v>
      </c>
      <c r="Z6" s="69">
        <f>Z3</f>
        <v>0.56999999999999995</v>
      </c>
      <c r="AA6" s="69">
        <f t="shared" ref="AA6:AA19" si="6">Z6*Y6</f>
        <v>2.4783125701991732E-2</v>
      </c>
      <c r="AB6" s="157">
        <f t="shared" ref="AB6:AB19" si="7">IF($B$17="JC",IF($C$17="JC",$W$1,$V$1/0.9),IF($C$17="JC",$V$1*1.1,$U$1))*AA6/1.5</f>
        <v>2.4783125701991732E-2</v>
      </c>
      <c r="AC6" s="176">
        <f t="shared" ref="AC6:AC19" si="8">(1-AB6)</f>
        <v>0.9752168742980083</v>
      </c>
      <c r="AD6" s="177">
        <f>AB6*AC5*PRODUCT(AC7:AC19)</f>
        <v>1.7451042944628129E-2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6.4766740467613881E-3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0.69566668637169782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1.2366259682831624E-2</v>
      </c>
      <c r="BL6">
        <f>BH14+1</f>
        <v>2</v>
      </c>
      <c r="BM6">
        <v>2</v>
      </c>
      <c r="BN6" s="107">
        <f>$H$27*H41</f>
        <v>5.6787769417569064E-2</v>
      </c>
      <c r="BP6">
        <f>BL5+1</f>
        <v>2</v>
      </c>
      <c r="BQ6">
        <v>1</v>
      </c>
      <c r="BR6" s="107">
        <f>$H$27*H40</f>
        <v>2.9828237418105304E-2</v>
      </c>
    </row>
    <row r="7" spans="1:70" x14ac:dyDescent="0.25">
      <c r="A7" s="5" t="s">
        <v>2</v>
      </c>
      <c r="B7" s="168">
        <v>9.75</v>
      </c>
      <c r="C7" s="169">
        <v>19.5</v>
      </c>
      <c r="E7" s="192" t="s">
        <v>18</v>
      </c>
      <c r="F7" s="167"/>
      <c r="G7" s="167"/>
      <c r="H7" s="10"/>
      <c r="I7" s="10"/>
      <c r="J7" s="166" t="s">
        <v>154</v>
      </c>
      <c r="K7" s="166"/>
      <c r="L7" s="10"/>
      <c r="M7" s="10"/>
      <c r="O7" s="67">
        <f t="shared" si="1"/>
        <v>3.2664339957255255E-3</v>
      </c>
      <c r="P7" s="210">
        <f>P2</f>
        <v>0.45</v>
      </c>
      <c r="Q7" s="214">
        <f t="shared" si="2"/>
        <v>1.4698952980764866E-3</v>
      </c>
      <c r="R7" s="157">
        <f t="shared" si="3"/>
        <v>1.4698952980764866E-3</v>
      </c>
      <c r="S7" s="176">
        <f t="shared" si="4"/>
        <v>0.99853010470192349</v>
      </c>
      <c r="T7" s="177">
        <f>R7*PRODUCT(S5:S6)*PRODUCT(S8:S19)</f>
        <v>9.3378495099121807E-4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4.1876925344004422E-4</v>
      </c>
      <c r="W7" s="187" t="s">
        <v>155</v>
      </c>
      <c r="X7" s="15" t="s">
        <v>156</v>
      </c>
      <c r="Y7" s="69">
        <f t="shared" si="5"/>
        <v>3.2664339957255255E-3</v>
      </c>
      <c r="Z7" s="69">
        <f>Z2</f>
        <v>0.45</v>
      </c>
      <c r="AA7" s="69">
        <f t="shared" si="6"/>
        <v>1.4698952980764866E-3</v>
      </c>
      <c r="AB7" s="157">
        <f t="shared" si="7"/>
        <v>1.4698952980764866E-3</v>
      </c>
      <c r="AC7" s="176">
        <f t="shared" si="8"/>
        <v>0.99853010470192349</v>
      </c>
      <c r="AD7" s="177">
        <f>AB7*PRODUCT(AC5:AC6)*PRODUCT(AC8:AC19)</f>
        <v>1.0108617245241879E-3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3.7367703032119802E-4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6.532867991451051E-3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9.7821833457703723E-3</v>
      </c>
      <c r="BL7">
        <f>BH23+1</f>
        <v>3</v>
      </c>
      <c r="BM7">
        <v>3</v>
      </c>
      <c r="BN7" s="107">
        <f>$H$28*H42</f>
        <v>6.2989827090028552E-2</v>
      </c>
      <c r="BP7">
        <f>BP5+1</f>
        <v>3</v>
      </c>
      <c r="BQ7">
        <v>0</v>
      </c>
      <c r="BR7" s="107">
        <f>$H$28*H39</f>
        <v>6.8682232743497275E-3</v>
      </c>
    </row>
    <row r="8" spans="1:70" x14ac:dyDescent="0.25">
      <c r="A8" s="5" t="s">
        <v>3</v>
      </c>
      <c r="B8" s="168">
        <v>7.75</v>
      </c>
      <c r="C8" s="169">
        <v>17.5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2.963628477384106E-2</v>
      </c>
      <c r="P8" s="210">
        <f>P2</f>
        <v>0.45</v>
      </c>
      <c r="Q8" s="214">
        <f t="shared" si="2"/>
        <v>1.3336328148228478E-2</v>
      </c>
      <c r="R8" s="157">
        <f t="shared" si="3"/>
        <v>1.3336328148228478E-2</v>
      </c>
      <c r="S8" s="176">
        <f t="shared" si="4"/>
        <v>0.98666367185177151</v>
      </c>
      <c r="T8" s="177">
        <f>R8*PRODUCT(S5:S7)*PRODUCT(S9:S19)</f>
        <v>8.5741044081472043E-3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3.7292874376187355E-3</v>
      </c>
      <c r="W8" s="186" t="s">
        <v>42</v>
      </c>
      <c r="X8" s="15" t="s">
        <v>43</v>
      </c>
      <c r="Y8" s="69">
        <f t="shared" si="5"/>
        <v>2.963628477384106E-2</v>
      </c>
      <c r="Z8" s="69">
        <f>Z2</f>
        <v>0.45</v>
      </c>
      <c r="AA8" s="69">
        <f t="shared" si="6"/>
        <v>1.3336328148228478E-2</v>
      </c>
      <c r="AB8" s="157">
        <f t="shared" si="7"/>
        <v>1.3336328148228478E-2</v>
      </c>
      <c r="AC8" s="176">
        <f t="shared" si="8"/>
        <v>0.98666367185177151</v>
      </c>
      <c r="AD8" s="177">
        <f>AB8*PRODUCT(AC5:AC7)*PRODUCT(AC9:AC19)</f>
        <v>9.2818308530993182E-3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3.3056802030833584E-3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0.77054340411986755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5.6182821844954888E-3</v>
      </c>
      <c r="BL8">
        <f>BH31+1</f>
        <v>4</v>
      </c>
      <c r="BM8">
        <v>4</v>
      </c>
      <c r="BN8" s="107">
        <f>$H$29*H43</f>
        <v>3.2569581978630309E-2</v>
      </c>
      <c r="BP8">
        <f>BP6+1</f>
        <v>3</v>
      </c>
      <c r="BQ8">
        <v>1</v>
      </c>
      <c r="BR8" s="107">
        <f>$H$28*H40</f>
        <v>2.8553020446768211E-2</v>
      </c>
    </row>
    <row r="9" spans="1:70" x14ac:dyDescent="0.25">
      <c r="A9" s="5" t="s">
        <v>4</v>
      </c>
      <c r="B9" s="168">
        <v>9.5</v>
      </c>
      <c r="C9" s="169">
        <v>19.25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2.4327348628191293E-3</v>
      </c>
      <c r="BL9">
        <f>BH38+1</f>
        <v>5</v>
      </c>
      <c r="BM9">
        <v>5</v>
      </c>
      <c r="BN9" s="107">
        <f>$H$30*H44</f>
        <v>8.8337609129150278E-3</v>
      </c>
      <c r="BP9">
        <f>BL6+1</f>
        <v>3</v>
      </c>
      <c r="BQ9">
        <v>2</v>
      </c>
      <c r="BR9" s="107">
        <f>$H$28*H41</f>
        <v>5.4359978384844299E-2</v>
      </c>
    </row>
    <row r="10" spans="1:70" x14ac:dyDescent="0.25">
      <c r="A10" s="6" t="s">
        <v>5</v>
      </c>
      <c r="B10" s="168">
        <v>14.5</v>
      </c>
      <c r="C10" s="169">
        <v>15.75</v>
      </c>
      <c r="E10" s="192" t="s">
        <v>17</v>
      </c>
      <c r="F10" s="167" t="s">
        <v>154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7">
        <f t="shared" si="7"/>
        <v>0</v>
      </c>
      <c r="AC10" s="176">
        <f t="shared" si="8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</v>
      </c>
      <c r="AK10" s="203">
        <f>IF(COUNTIF(F11:F18,"RAP")+COUNTIF(J11:J18,"RAP")=0,0,COUNTIF(J11:J18,"RAP")/(COUNTIF(F11:F18,"RAP")+COUNTIF(J11:J18,"RAP")))</f>
        <v>0</v>
      </c>
      <c r="AL10">
        <f>COUNTIF(J11:J18,"RAP")</f>
        <v>0</v>
      </c>
      <c r="AM10" s="208">
        <v>0.5</v>
      </c>
      <c r="AN10" s="209">
        <f t="shared" si="10"/>
        <v>0</v>
      </c>
      <c r="AO10">
        <f>1/8</f>
        <v>0.125</v>
      </c>
      <c r="BH10">
        <v>0</v>
      </c>
      <c r="BI10">
        <v>7</v>
      </c>
      <c r="BJ10" s="107">
        <f t="shared" si="0"/>
        <v>8.1317896261949173E-4</v>
      </c>
      <c r="BL10">
        <f>BH44+1</f>
        <v>6</v>
      </c>
      <c r="BM10">
        <v>6</v>
      </c>
      <c r="BN10" s="107">
        <f>$H$31*H45</f>
        <v>1.345922023211453E-3</v>
      </c>
      <c r="BP10">
        <f>BP7+1</f>
        <v>4</v>
      </c>
      <c r="BQ10">
        <v>0</v>
      </c>
      <c r="BR10" s="107">
        <f>$H$29*H39</f>
        <v>4.4894044936341542E-3</v>
      </c>
    </row>
    <row r="11" spans="1:70" x14ac:dyDescent="0.25">
      <c r="A11" s="6" t="s">
        <v>6</v>
      </c>
      <c r="B11" s="168">
        <v>12</v>
      </c>
      <c r="C11" s="169">
        <v>5.5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7">
        <f t="shared" si="7"/>
        <v>0</v>
      </c>
      <c r="AC11" s="176">
        <f t="shared" si="8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</v>
      </c>
      <c r="AK11" s="203">
        <f>IF(COUNTIF(F11:F18,"RAP")+COUNTIF(J11:J18,"RAP")=0,0,COUNTIF(J11:J18,"RAP")/(COUNTIF(F11:F18,"RAP")+COUNTIF(J11:J18,"RAP")))</f>
        <v>0</v>
      </c>
      <c r="AL11">
        <f>COUNTIF(J11:J18,"RAP")</f>
        <v>0</v>
      </c>
      <c r="AM11" s="208">
        <v>0.5</v>
      </c>
      <c r="AN11" s="209">
        <f t="shared" si="10"/>
        <v>0</v>
      </c>
      <c r="AO11">
        <f>1/8</f>
        <v>0.125</v>
      </c>
      <c r="BH11">
        <v>0</v>
      </c>
      <c r="BI11">
        <v>8</v>
      </c>
      <c r="BJ11" s="107">
        <f t="shared" si="0"/>
        <v>2.1233650647024333E-4</v>
      </c>
      <c r="BL11">
        <f>BH50+1</f>
        <v>7</v>
      </c>
      <c r="BM11">
        <v>7</v>
      </c>
      <c r="BN11" s="107">
        <f>$H$32*H46</f>
        <v>1.1978016252432055E-4</v>
      </c>
      <c r="BP11">
        <f>BP8+1</f>
        <v>4</v>
      </c>
      <c r="BQ11">
        <v>1</v>
      </c>
      <c r="BR11" s="107">
        <f>$H$29*H40</f>
        <v>1.8663641698905831E-2</v>
      </c>
    </row>
    <row r="12" spans="1:70" x14ac:dyDescent="0.25">
      <c r="A12" s="6" t="s">
        <v>7</v>
      </c>
      <c r="B12" s="168">
        <v>16.25</v>
      </c>
      <c r="C12" s="169">
        <v>14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>
        <f t="shared" si="1"/>
        <v>4.5865678816658772E-3</v>
      </c>
      <c r="P12" s="210">
        <f>P2</f>
        <v>0.45</v>
      </c>
      <c r="Q12" s="214">
        <f t="shared" si="2"/>
        <v>2.0639555467496448E-3</v>
      </c>
      <c r="R12" s="157">
        <f t="shared" si="3"/>
        <v>2.0639555467496448E-3</v>
      </c>
      <c r="S12" s="176">
        <f t="shared" si="4"/>
        <v>0.99793604445325035</v>
      </c>
      <c r="T12" s="177">
        <f>R12*PRODUCT(S5:S11)*PRODUCT(S13:S19)</f>
        <v>1.3119559782992013E-3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5.6791888427101442E-4</v>
      </c>
      <c r="W12" s="187" t="s">
        <v>50</v>
      </c>
      <c r="X12" s="15" t="s">
        <v>51</v>
      </c>
      <c r="Y12" s="69">
        <f t="shared" si="5"/>
        <v>4.5865678816658772E-3</v>
      </c>
      <c r="Z12" s="69">
        <f>Z2</f>
        <v>0.45</v>
      </c>
      <c r="AA12" s="69">
        <f t="shared" si="6"/>
        <v>2.0639555467496448E-3</v>
      </c>
      <c r="AB12" s="157">
        <f t="shared" si="7"/>
        <v>2.0639555467496448E-3</v>
      </c>
      <c r="AC12" s="176">
        <f t="shared" si="8"/>
        <v>0.99793604445325035</v>
      </c>
      <c r="AD12" s="177">
        <f>AB12*PRODUCT(AC5:AC11)*PRODUCT(AC13:AC19)</f>
        <v>1.4202478646883022E-3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5.028771754494862E-4</v>
      </c>
      <c r="AG12" s="203">
        <f>IF(COUNTA(F6:F10)+COUNTA(J6:J10)=0,0,COUNTA(F6:F10)/(COUNTA(F6:F10)+COUNTA(J6:J10)))</f>
        <v>0.2857142857142857</v>
      </c>
      <c r="AH12">
        <f>COUNTA(J6:J10)</f>
        <v>5</v>
      </c>
      <c r="AI12" s="207">
        <f t="shared" si="9"/>
        <v>1.9263585102996687E-2</v>
      </c>
      <c r="AK12" s="203">
        <f>IF(COUNTA(J6:J10)+COUNTA(F6:F10)=0,0,COUNTA(J6:J10)/(COUNTA(J6:J10)+COUNTA(F6:F10)))</f>
        <v>0.7142857142857143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4.3147086319319143E-5</v>
      </c>
      <c r="BL12">
        <f>BH54+1</f>
        <v>8</v>
      </c>
      <c r="BM12">
        <v>8</v>
      </c>
      <c r="BN12" s="107">
        <f>$H$33*H47</f>
        <v>6.3215515105495798E-6</v>
      </c>
      <c r="BP12">
        <f>BP9+1</f>
        <v>4</v>
      </c>
      <c r="BQ12">
        <v>2</v>
      </c>
      <c r="BR12" s="107">
        <f>$H$29*H41</f>
        <v>3.5532323497139251E-2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0.15327874771084041</v>
      </c>
      <c r="P13" s="210">
        <f>P3</f>
        <v>0.56999999999999995</v>
      </c>
      <c r="Q13" s="214">
        <f t="shared" si="2"/>
        <v>8.7368886195179019E-2</v>
      </c>
      <c r="R13" s="157">
        <f t="shared" si="3"/>
        <v>8.7368886195179019E-2</v>
      </c>
      <c r="S13" s="176">
        <f t="shared" si="4"/>
        <v>0.91263111380482098</v>
      </c>
      <c r="T13" s="177">
        <f>R13*PRODUCT(S5:S12)*PRODUCT(S14:S19)</f>
        <v>6.0727186571945736E-2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2.0473961968684729E-2</v>
      </c>
      <c r="W13" s="186" t="s">
        <v>52</v>
      </c>
      <c r="X13" s="15" t="s">
        <v>53</v>
      </c>
      <c r="Y13" s="69">
        <f t="shared" si="5"/>
        <v>9.3462651043195413E-2</v>
      </c>
      <c r="Z13" s="69">
        <f>Z3</f>
        <v>0.56999999999999995</v>
      </c>
      <c r="AA13" s="69">
        <f t="shared" si="6"/>
        <v>5.3273711094621382E-2</v>
      </c>
      <c r="AB13" s="157">
        <f t="shared" si="7"/>
        <v>5.3273711094621388E-2</v>
      </c>
      <c r="AC13" s="176">
        <f t="shared" si="8"/>
        <v>0.94672628890537858</v>
      </c>
      <c r="AD13" s="177">
        <f>AB13*PRODUCT(AC5:AC12)*PRODUCT(AC14:AC19)</f>
        <v>3.8641593651961015E-2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1.1507680973092951E-2</v>
      </c>
      <c r="AG13" s="203">
        <f>B22</f>
        <v>0.6212121212121211</v>
      </c>
      <c r="AH13">
        <v>1</v>
      </c>
      <c r="AI13" s="207">
        <f t="shared" si="9"/>
        <v>0.24674139875403581</v>
      </c>
      <c r="AK13" s="203">
        <f>C22</f>
        <v>0.3787878787878789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6.629451407004343E-6</v>
      </c>
      <c r="BL13">
        <f>BH57+1</f>
        <v>9</v>
      </c>
      <c r="BM13">
        <v>9</v>
      </c>
      <c r="BN13" s="107">
        <f>$H$34*H48</f>
        <v>1.9532127487704697E-7</v>
      </c>
      <c r="BP13">
        <f>BL7+1</f>
        <v>4</v>
      </c>
      <c r="BQ13">
        <v>3</v>
      </c>
      <c r="BR13" s="107">
        <f>$H$29*H42</f>
        <v>4.1173211978608314E-2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146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0.21779526066448676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0.13067715639869204</v>
      </c>
      <c r="R14" s="157">
        <f t="shared" si="3"/>
        <v>0.13067715639869204</v>
      </c>
      <c r="S14" s="176">
        <f t="shared" si="4"/>
        <v>0.86932284360130796</v>
      </c>
      <c r="T14" s="177">
        <f>R14*PRODUCT(S5:S13)*PRODUCT(S15:S19)</f>
        <v>9.5354285500640401E-2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1.7814653061943665E-2</v>
      </c>
      <c r="W14" s="186" t="s">
        <v>54</v>
      </c>
      <c r="X14" s="15" t="s">
        <v>55</v>
      </c>
      <c r="Y14" s="69">
        <f t="shared" si="5"/>
        <v>0.13280198821005298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1.9920298231507948E-2</v>
      </c>
      <c r="AB14" s="157">
        <f t="shared" si="7"/>
        <v>1.9920298231507948E-2</v>
      </c>
      <c r="AC14" s="176">
        <f t="shared" si="8"/>
        <v>0.98007970176849202</v>
      </c>
      <c r="AD14" s="177">
        <f>AB14*PRODUCT(AC5:AC13)*PRODUCT(AC15:AC19)</f>
        <v>1.3957285309792247E-2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3.872872637279224E-3</v>
      </c>
      <c r="AG14" s="203">
        <f>IF(AL14=0,1,B22)</f>
        <v>0.6212121212121211</v>
      </c>
      <c r="AH14">
        <f>IF(COUNTIF(F6:F18,"CAB")&gt;0,1,0)</f>
        <v>1</v>
      </c>
      <c r="AI14" s="207">
        <f t="shared" si="9"/>
        <v>0.35059724887453975</v>
      </c>
      <c r="AK14" s="203">
        <f>IF(AH14=0,1,C22)</f>
        <v>0.3787878787878789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3.6255062140371691E-2</v>
      </c>
      <c r="BL14">
        <f>BP39+1</f>
        <v>10</v>
      </c>
      <c r="BM14">
        <v>10</v>
      </c>
      <c r="BN14" s="107">
        <f>$H$35*H49</f>
        <v>3.3468914530894508E-9</v>
      </c>
      <c r="BP14">
        <f>BP10+1</f>
        <v>5</v>
      </c>
      <c r="BQ14">
        <v>0</v>
      </c>
      <c r="BR14" s="107">
        <f>$H$30*H39</f>
        <v>2.1200907116287952E-3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154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4.0582967825680764E-2</v>
      </c>
      <c r="P15" s="210">
        <f>R3</f>
        <v>0.7</v>
      </c>
      <c r="Q15" s="214">
        <f t="shared" si="2"/>
        <v>2.8408077477976534E-2</v>
      </c>
      <c r="R15" s="157">
        <f t="shared" si="3"/>
        <v>2.8408077477976534E-2</v>
      </c>
      <c r="S15" s="176">
        <f t="shared" si="4"/>
        <v>0.97159192252202342</v>
      </c>
      <c r="T15" s="177">
        <f>R15*PRODUCT(S5:S14)*PRODUCT(S16:S19)</f>
        <v>1.8547252351587412E-2</v>
      </c>
      <c r="U15" s="177">
        <f>R15*R16*PRODUCT(S5:S14)*PRODUCT(S17:S19)+R15*R17*PRODUCT(S5:S14)*S16*PRODUCT(S18:S19)+R15*R18*PRODUCT(S5:S14)*S16*S17*S19+R15*R19*PRODUCT(S5:S14)*S16*S17*S18</f>
        <v>2.9228102597169459E-3</v>
      </c>
      <c r="W15" s="186" t="s">
        <v>56</v>
      </c>
      <c r="X15" s="15" t="s">
        <v>57</v>
      </c>
      <c r="Y15" s="69">
        <f t="shared" si="5"/>
        <v>2.4745712088829745E-2</v>
      </c>
      <c r="Z15" s="69">
        <f>AB3</f>
        <v>0.7</v>
      </c>
      <c r="AA15" s="69">
        <f t="shared" si="6"/>
        <v>1.732199846218082E-2</v>
      </c>
      <c r="AB15" s="157">
        <f t="shared" si="7"/>
        <v>1.732199846218082E-2</v>
      </c>
      <c r="AC15" s="176">
        <f t="shared" si="8"/>
        <v>0.98267800153781915</v>
      </c>
      <c r="AD15" s="177">
        <f>AB15*PRODUCT(AC5:AC14)*PRODUCT(AC16:AC19)</f>
        <v>1.2104678990793226E-2</v>
      </c>
      <c r="AE15" s="177">
        <f>AB15*AB16*PRODUCT(AC5:AC14)*PRODUCT(AC17:AC19)+AB15*AB17*PRODUCT(AC5:AC14)*AC16*PRODUCT(AC18:AC19)+AB15*AB18*PRODUCT(AC5:AC14)*AC16*AC17*AC19+AB15*AB19*PRODUCT(AC5:AC14)*AC16*AC17*AC18</f>
        <v>3.1454374751409345E-3</v>
      </c>
      <c r="AG15" s="203">
        <f>IF(AL15=0,1,B22)</f>
        <v>0.6212121212121211</v>
      </c>
      <c r="AH15">
        <v>1</v>
      </c>
      <c r="AI15" s="207">
        <f t="shared" si="9"/>
        <v>6.532867991451051E-2</v>
      </c>
      <c r="AK15" s="203">
        <f>IF(AH15=0,1,C22)</f>
        <v>0.3787878787878789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4.2010688068944396E-2</v>
      </c>
      <c r="BP15">
        <f>BP11+1</f>
        <v>5</v>
      </c>
      <c r="BQ15">
        <v>1</v>
      </c>
      <c r="BR15" s="107">
        <f>$H$30*H40</f>
        <v>8.8137777442699287E-3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154</v>
      </c>
      <c r="G16" s="167"/>
      <c r="H16" s="10"/>
      <c r="I16" s="10"/>
      <c r="J16" s="166"/>
      <c r="K16" s="166"/>
      <c r="L16" s="10"/>
      <c r="M16" s="10"/>
      <c r="O16" s="67">
        <f t="shared" si="1"/>
        <v>1.9796569671063795E-2</v>
      </c>
      <c r="P16" s="210">
        <v>0.15</v>
      </c>
      <c r="Q16" s="214">
        <f t="shared" si="2"/>
        <v>2.9694854506595691E-3</v>
      </c>
      <c r="R16" s="157">
        <f t="shared" si="3"/>
        <v>2.9694854506595691E-3</v>
      </c>
      <c r="S16" s="176">
        <f t="shared" si="4"/>
        <v>0.99703051454934044</v>
      </c>
      <c r="T16" s="177">
        <f>R16*PRODUCT(S5:S15)*PRODUCT(S17:S19)</f>
        <v>1.8892715479747464E-3</v>
      </c>
      <c r="U16" s="177">
        <f>R16*R17*PRODUCT(S5:S15)*PRODUCT(S18:S19)+R16*R18*PRODUCT(S5:S15)*S17*S19+R16*R19*PRODUCT(S5:S15)*S17*S18</f>
        <v>2.920982106787967E-4</v>
      </c>
      <c r="W16" s="187" t="s">
        <v>58</v>
      </c>
      <c r="X16" s="15" t="s">
        <v>59</v>
      </c>
      <c r="Y16" s="69">
        <f t="shared" si="5"/>
        <v>3.2466374260544613E-2</v>
      </c>
      <c r="Z16" s="69">
        <v>0.15</v>
      </c>
      <c r="AA16" s="69">
        <f t="shared" si="6"/>
        <v>4.8699561390816914E-3</v>
      </c>
      <c r="AB16" s="157">
        <f t="shared" si="7"/>
        <v>4.8699561390816914E-3</v>
      </c>
      <c r="AC16" s="176">
        <f t="shared" si="8"/>
        <v>0.9951300438609183</v>
      </c>
      <c r="AD16" s="177">
        <f>AB16*PRODUCT(AC5:AC15)*PRODUCT(AC17:AC19)</f>
        <v>3.3605605630506806E-3</v>
      </c>
      <c r="AE16" s="177">
        <f>AB16*AB17*PRODUCT(AC5:AC15)*PRODUCT(AC18:AC19)+AB16*AB18*PRODUCT(AC5:AC15)*AC17*AC19+AB16*AB19*PRODUCT(AC5:AC15)*AC17*AC18</f>
        <v>8.5680596108859682E-4</v>
      </c>
      <c r="AG16" s="203">
        <f>C22</f>
        <v>0.3787878787878789</v>
      </c>
      <c r="AH16">
        <v>1</v>
      </c>
      <c r="AI16" s="207">
        <f t="shared" si="9"/>
        <v>5.2262943931608408E-2</v>
      </c>
      <c r="AK16" s="203">
        <f>B22</f>
        <v>0.6212121212121211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3.3232057526894926E-2</v>
      </c>
      <c r="BP16">
        <f>BP12+1</f>
        <v>5</v>
      </c>
      <c r="BQ16">
        <v>2</v>
      </c>
      <c r="BR16" s="107">
        <f>$H$30*H41</f>
        <v>1.6779897894184576E-2</v>
      </c>
    </row>
    <row r="17" spans="1:70" x14ac:dyDescent="0.25">
      <c r="A17" s="188" t="s">
        <v>10</v>
      </c>
      <c r="B17" s="172" t="s">
        <v>11</v>
      </c>
      <c r="C17" s="173" t="s">
        <v>166</v>
      </c>
      <c r="E17" s="192" t="s">
        <v>22</v>
      </c>
      <c r="F17" s="167" t="s">
        <v>154</v>
      </c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9.1208887726797361E-2</v>
      </c>
      <c r="P17" s="210">
        <f>P3</f>
        <v>0.56999999999999995</v>
      </c>
      <c r="Q17" s="214">
        <f t="shared" si="2"/>
        <v>5.1989066004274491E-2</v>
      </c>
      <c r="R17" s="157">
        <f t="shared" si="3"/>
        <v>5.1989066004274491E-2</v>
      </c>
      <c r="S17" s="176">
        <f t="shared" si="4"/>
        <v>0.94801093399572556</v>
      </c>
      <c r="T17" s="177">
        <f>R17*PRODUCT(S5:S16)*PRODUCT(S18:S19)</f>
        <v>3.4787266296594267E-2</v>
      </c>
      <c r="U17" s="177">
        <f>R17*R18*PRODUCT(S5:S16)*S19+R17*R19*PRODUCT(S5:S16)*S18</f>
        <v>3.4706821942026202E-3</v>
      </c>
      <c r="W17" s="186" t="s">
        <v>60</v>
      </c>
      <c r="X17" s="15" t="s">
        <v>61</v>
      </c>
      <c r="Y17" s="69">
        <f t="shared" si="5"/>
        <v>9.1208887726797361E-2</v>
      </c>
      <c r="Z17" s="69">
        <f>Z3</f>
        <v>0.56999999999999995</v>
      </c>
      <c r="AA17" s="69">
        <f t="shared" si="6"/>
        <v>5.1989066004274491E-2</v>
      </c>
      <c r="AB17" s="157">
        <f t="shared" si="7"/>
        <v>5.1989066004274491E-2</v>
      </c>
      <c r="AC17" s="176">
        <f t="shared" si="8"/>
        <v>0.94801093399572556</v>
      </c>
      <c r="AD17" s="177">
        <f>AB17*PRODUCT(AC5:AC16)*PRODUCT(AC18:AC19)</f>
        <v>3.7658687862477815E-2</v>
      </c>
      <c r="AE17" s="177">
        <f>AB17*AB18*PRODUCT(AC5:AC16)*AC19+AB17*AB19*PRODUCT(AC5:AC16)*AC18</f>
        <v>7.5362221118021201E-3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0.18241777545359472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1.9086442173281443E-2</v>
      </c>
      <c r="BP17">
        <f>BP13+1</f>
        <v>5</v>
      </c>
      <c r="BQ17">
        <v>3</v>
      </c>
      <c r="BR17" s="107">
        <f>$H$30*H42</f>
        <v>1.9443769080631286E-2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154</v>
      </c>
      <c r="G18" s="167"/>
      <c r="H18" s="10"/>
      <c r="I18" s="10"/>
      <c r="J18" s="166"/>
      <c r="K18" s="166"/>
      <c r="L18" s="10"/>
      <c r="M18" s="10"/>
      <c r="O18" s="67">
        <f t="shared" si="1"/>
        <v>0.10988618980492025</v>
      </c>
      <c r="P18" s="210">
        <f>P17*1.2</f>
        <v>0.68399999999999994</v>
      </c>
      <c r="Q18" s="214">
        <f t="shared" si="2"/>
        <v>7.516215382656545E-2</v>
      </c>
      <c r="R18" s="157">
        <f t="shared" si="3"/>
        <v>7.516215382656545E-2</v>
      </c>
      <c r="S18" s="176">
        <f t="shared" si="4"/>
        <v>0.92483784617343456</v>
      </c>
      <c r="T18" s="177">
        <f>R18*PRODUCT(S5:S17)*PRODUCT(S19:S19)</f>
        <v>5.1553155829406581E-2</v>
      </c>
      <c r="U18" s="177">
        <f>R18*R19*PRODUCT(S5:S17)</f>
        <v>9.5363667287865948E-4</v>
      </c>
      <c r="W18" s="186" t="s">
        <v>62</v>
      </c>
      <c r="X18" s="15" t="s">
        <v>63</v>
      </c>
      <c r="Y18" s="69">
        <f t="shared" si="5"/>
        <v>6.8678868628075157E-3</v>
      </c>
      <c r="Z18" s="69">
        <f>Z17*1.2</f>
        <v>0.68399999999999994</v>
      </c>
      <c r="AA18" s="69">
        <f t="shared" si="6"/>
        <v>4.6976346141603407E-3</v>
      </c>
      <c r="AB18" s="157">
        <f t="shared" si="7"/>
        <v>4.6976346141603407E-3</v>
      </c>
      <c r="AC18" s="176">
        <f t="shared" si="8"/>
        <v>0.9953023653858396</v>
      </c>
      <c r="AD18" s="177">
        <f>AB18*PRODUCT(AC5:AC17)*PRODUCT(AC19:AC19)</f>
        <v>3.2410871777401209E-3</v>
      </c>
      <c r="AE18" s="177">
        <f>AB18*AB19*PRODUCT(AC5:AC17)</f>
        <v>6.3330609203480516E-4</v>
      </c>
      <c r="AG18" s="203">
        <f>IF(COUNTA(F14:F15)&gt;0,IF(COUNTIF(F11:F18,"CAB")+COUNTIF(J11:J18,"CAB")=0,0,COUNTIF(F11:F18,"CAB")/(COUNTIF(F11:F18,"CAB")+COUNTIF(J11:J18,"CAB"))),0)</f>
        <v>0.8</v>
      </c>
      <c r="AH18">
        <f>COUNTIF(F11:F18,"CAB")</f>
        <v>4</v>
      </c>
      <c r="AI18" s="207">
        <f t="shared" si="9"/>
        <v>0.27471547451230061</v>
      </c>
      <c r="AK18" s="203">
        <f>IF(COUNTA(J14:J15)&gt;0,IF(COUNTIF(J11:J18,"CAB")+COUNTIF(F11:F18,"CAB")=0,0,COUNTIF(J11:J18,"CAB")/(COUNTIF(J11:J18,"CAB")+COUNTIF(F11:F18,"CAB"))),0)</f>
        <v>0.2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8.2644929103525607E-3</v>
      </c>
      <c r="BP18">
        <f>BL8+1</f>
        <v>5</v>
      </c>
      <c r="BQ18">
        <v>4</v>
      </c>
      <c r="BR18" s="107">
        <f>$H$30*H43</f>
        <v>1.5380763380185118E-2</v>
      </c>
    </row>
    <row r="19" spans="1:70" x14ac:dyDescent="0.25">
      <c r="H19" s="13" t="s">
        <v>151</v>
      </c>
      <c r="L19" s="13" t="s">
        <v>151</v>
      </c>
      <c r="O19" s="67">
        <f t="shared" si="1"/>
        <v>3.1863435467918713E-2</v>
      </c>
      <c r="P19" s="210">
        <f>P3</f>
        <v>0.56999999999999995</v>
      </c>
      <c r="Q19" s="214">
        <f t="shared" si="2"/>
        <v>1.8162158216713666E-2</v>
      </c>
      <c r="R19" s="157">
        <f t="shared" si="3"/>
        <v>1.8162158216713666E-2</v>
      </c>
      <c r="S19" s="178">
        <f t="shared" si="4"/>
        <v>0.98183784178328637</v>
      </c>
      <c r="T19" s="179">
        <f>R19*PRODUCT(S5:S18)</f>
        <v>1.1734087458592469E-2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0.2867709192112684</v>
      </c>
      <c r="Z19" s="69">
        <f>Z3</f>
        <v>0.56999999999999995</v>
      </c>
      <c r="AA19" s="69">
        <f t="shared" si="6"/>
        <v>0.16345942395042298</v>
      </c>
      <c r="AB19" s="157">
        <f t="shared" si="7"/>
        <v>0.16345942395042298</v>
      </c>
      <c r="AC19" s="178">
        <f t="shared" si="8"/>
        <v>0.83654057604957699</v>
      </c>
      <c r="AD19" s="179">
        <f>AB19*PRODUCT(AC5:AC18)</f>
        <v>0.13418051917351381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0.25</v>
      </c>
      <c r="AH19">
        <f>COUNTIF(F11:F18,"TEC")</f>
        <v>1</v>
      </c>
      <c r="AI19" s="207">
        <f t="shared" si="9"/>
        <v>1.0196299349733988</v>
      </c>
      <c r="AK19" s="203">
        <f>IF(COUNTIF(J11:J18,"TEC")&gt;0,IF(COUNTIF(F6:F13,"CAB")&gt;0,IF(COUNTIF(F11:F18,"TEC")+COUNTIF(J11:J18,"TEC")&gt;0,COUNTIF(J11:J18,"TEC")/(COUNTIF(F11:F18,"TEC")+COUNTIF(J11:J18,"TEC")),0),0),0)</f>
        <v>0.75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2.7625335888962028E-3</v>
      </c>
      <c r="BP19">
        <f>BP15+1</f>
        <v>6</v>
      </c>
      <c r="BQ19">
        <v>1</v>
      </c>
      <c r="BR19" s="107">
        <f>$H$31*H40</f>
        <v>3.1013095954111882E-3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0.634339320700258</v>
      </c>
      <c r="T20" s="181">
        <f>SUM(T5:T19)</f>
        <v>0.30153277655226363</v>
      </c>
      <c r="U20" s="181">
        <f>SUM(U5:U19)</f>
        <v>5.7896984244729041E-2</v>
      </c>
      <c r="V20" s="181">
        <f>1-S20-T20-U20</f>
        <v>6.2309185027493302E-3</v>
      </c>
      <c r="W20" s="21"/>
      <c r="X20" s="22"/>
      <c r="Y20" s="22"/>
      <c r="Z20" s="22"/>
      <c r="AA20" s="22"/>
      <c r="AB20" s="23"/>
      <c r="AC20" s="184">
        <f>PRODUCT(AC5:AC19)</f>
        <v>0.68669915806192405</v>
      </c>
      <c r="AD20" s="181">
        <f>SUM(AD5:AD19)</f>
        <v>0.27230839611626889</v>
      </c>
      <c r="AE20" s="181">
        <f>SUM(AE5:AE19)</f>
        <v>3.821123370605406E-2</v>
      </c>
      <c r="AF20" s="181">
        <f>1-AC20-AD20-AE20</f>
        <v>2.7812121157529957E-3</v>
      </c>
      <c r="BH20">
        <v>1</v>
      </c>
      <c r="BI20">
        <v>8</v>
      </c>
      <c r="BJ20" s="107">
        <f t="shared" si="11"/>
        <v>7.2135010648006982E-4</v>
      </c>
      <c r="BP20">
        <f>BP16+1</f>
        <v>6</v>
      </c>
      <c r="BQ20">
        <v>2</v>
      </c>
      <c r="BR20" s="107">
        <f>$H$31*H41</f>
        <v>5.9043533725464071E-3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1.4657938867006527E-4</v>
      </c>
      <c r="BP21">
        <f>BP17+1</f>
        <v>6</v>
      </c>
      <c r="BQ21">
        <v>3</v>
      </c>
      <c r="BR21" s="107">
        <f>$H$31*H42</f>
        <v>6.8416914256687012E-3</v>
      </c>
    </row>
    <row r="22" spans="1:70" x14ac:dyDescent="0.25">
      <c r="A22" s="26" t="s">
        <v>77</v>
      </c>
      <c r="B22" s="62">
        <f>(B6)/((B6)+(C6))</f>
        <v>0.6212121212121211</v>
      </c>
      <c r="C22" s="63">
        <f>1-B22</f>
        <v>0.3787878787878789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11"/>
        <v>2.252158876418737E-5</v>
      </c>
      <c r="BP22">
        <f>BP18+1</f>
        <v>6</v>
      </c>
      <c r="BQ22">
        <v>4</v>
      </c>
      <c r="BR22" s="107">
        <f>$H$31*H43</f>
        <v>5.412039018879107E-3</v>
      </c>
    </row>
    <row r="23" spans="1:70" ht="15.75" thickBot="1" x14ac:dyDescent="0.3">
      <c r="A23" s="40" t="s">
        <v>67</v>
      </c>
      <c r="B23" s="56">
        <f>((B22^2.8)/((B22^2.8)+(C22^2.8)))*B21</f>
        <v>3.9990837782267565</v>
      </c>
      <c r="C23" s="57">
        <f>B21-B23</f>
        <v>1.0009162217732435</v>
      </c>
      <c r="D23" s="151">
        <f>SUM(D25:D30)</f>
        <v>1</v>
      </c>
      <c r="E23" s="151">
        <f>SUM(E25:E30)</f>
        <v>1</v>
      </c>
      <c r="H23" s="59">
        <f>SUM(H25:H35)</f>
        <v>0.99999798877728852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0.99999999999999978</v>
      </c>
      <c r="T23" s="59">
        <f>SUM(T25:T35)</f>
        <v>1.0050760126517704</v>
      </c>
      <c r="V23" s="59">
        <f>SUM(V25:V34)</f>
        <v>0.89602727167778218</v>
      </c>
      <c r="Y23" s="80">
        <f>SUM(Y25:Y35)</f>
        <v>1.03342088804539E-7</v>
      </c>
      <c r="Z23" s="81"/>
      <c r="AA23" s="80">
        <f>SUM(AA25:AA35)</f>
        <v>4.1294729791867339E-6</v>
      </c>
      <c r="AB23" s="81"/>
      <c r="AC23" s="80">
        <f>SUM(AC25:AC35)</f>
        <v>7.4256879407466703E-5</v>
      </c>
      <c r="AD23" s="81"/>
      <c r="AE23" s="80">
        <f>SUM(AE25:AE35)</f>
        <v>7.9131920173926859E-4</v>
      </c>
      <c r="AF23" s="81"/>
      <c r="AG23" s="80">
        <f>SUM(AG25:AG35)</f>
        <v>5.5342648225311817E-3</v>
      </c>
      <c r="AH23" s="81"/>
      <c r="AI23" s="80">
        <f>SUM(AI25:AI35)</f>
        <v>2.6542831425567934E-2</v>
      </c>
      <c r="AJ23" s="81"/>
      <c r="AK23" s="80">
        <f>SUM(AK25:AK35)</f>
        <v>8.8415726940084108E-2</v>
      </c>
      <c r="AL23" s="81"/>
      <c r="AM23" s="80">
        <f>SUM(AM25:AM35)</f>
        <v>0.20200197857418634</v>
      </c>
      <c r="AN23" s="81"/>
      <c r="AO23" s="80">
        <f>SUM(AO25:AO35)</f>
        <v>0.3030068892387392</v>
      </c>
      <c r="AP23" s="81"/>
      <c r="AQ23" s="80">
        <f>SUM(AQ25:AQ35)</f>
        <v>0.26965577178045902</v>
      </c>
      <c r="AR23" s="81"/>
      <c r="AS23" s="80">
        <f>SUM(AS25:AS35)</f>
        <v>0.10397272832221786</v>
      </c>
      <c r="BH23">
        <f t="shared" ref="BH23:BH30" si="12">BH15+1</f>
        <v>2</v>
      </c>
      <c r="BI23">
        <v>3</v>
      </c>
      <c r="BJ23" s="107">
        <f t="shared" ref="BJ23:BJ30" si="13">$H$27*H42</f>
        <v>6.5803038976895156E-2</v>
      </c>
      <c r="BP23">
        <f>BL9+1</f>
        <v>6</v>
      </c>
      <c r="BQ23">
        <v>5</v>
      </c>
      <c r="BR23" s="107">
        <f>$H$31*H44</f>
        <v>3.1083410857055812E-3</v>
      </c>
    </row>
    <row r="24" spans="1:70" ht="15.75" thickBot="1" x14ac:dyDescent="0.3">
      <c r="A24" s="26" t="s">
        <v>76</v>
      </c>
      <c r="B24" s="64">
        <f>B23/B21</f>
        <v>0.79981675564535126</v>
      </c>
      <c r="C24" s="65">
        <f>C23/B21</f>
        <v>0.20018324435464868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5.20527150885019E-2</v>
      </c>
      <c r="BP24">
        <f>BH49+1</f>
        <v>7</v>
      </c>
      <c r="BQ24">
        <v>0</v>
      </c>
      <c r="BR24" s="107">
        <f t="shared" ref="BR24:BR30" si="14">$H$32*H39</f>
        <v>1.986145744900906E-4</v>
      </c>
    </row>
    <row r="25" spans="1:70" x14ac:dyDescent="0.25">
      <c r="A25" s="26" t="s">
        <v>69</v>
      </c>
      <c r="B25" s="117">
        <f>1/(1+EXP(-3.1416*4*((B11/(B11+C8))-(3.1416/6))))</f>
        <v>0.18724510402569919</v>
      </c>
      <c r="C25" s="118">
        <f>1/(1+EXP(-3.1416*4*((C11/(C11+B8))-(3.1416/6))))</f>
        <v>0.20366790862733528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4.8901514792265094E-2</v>
      </c>
      <c r="I25" s="97">
        <v>0</v>
      </c>
      <c r="J25" s="98">
        <f t="shared" ref="J25:J35" si="15">Y25+AA25+AC25+AE25+AG25+AI25+AK25+AM25+AO25+AQ25+AS25</f>
        <v>7.7090467509221841E-2</v>
      </c>
      <c r="K25" s="97">
        <v>0</v>
      </c>
      <c r="L25" s="98">
        <f>S20</f>
        <v>0.634339320700258</v>
      </c>
      <c r="M25" s="84">
        <v>0</v>
      </c>
      <c r="N25" s="71">
        <f>(1-$B$24)^$B$21</f>
        <v>3.2146864357902622E-4</v>
      </c>
      <c r="O25" s="70">
        <v>0</v>
      </c>
      <c r="P25" s="71">
        <f>N25</f>
        <v>3.2146864357902622E-4</v>
      </c>
      <c r="Q25" s="12">
        <v>0</v>
      </c>
      <c r="R25" s="73">
        <f>P25*N25</f>
        <v>1.03342088804539E-7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1.03342088804539E-7</v>
      </c>
      <c r="W25" s="136">
        <f>B31</f>
        <v>0.28278442711610469</v>
      </c>
      <c r="X25" s="12">
        <v>0</v>
      </c>
      <c r="Y25" s="79">
        <f>V25</f>
        <v>1.03342088804539E-7</v>
      </c>
      <c r="Z25" s="12">
        <v>0</v>
      </c>
      <c r="AA25" s="78">
        <f>((1-W25)^Z26)*V26</f>
        <v>2.9617223284759796E-6</v>
      </c>
      <c r="AB25" s="12">
        <v>0</v>
      </c>
      <c r="AC25" s="79">
        <f>(((1-$W$25)^AB27))*V27</f>
        <v>3.8197603470214183E-5</v>
      </c>
      <c r="AD25" s="12">
        <v>0</v>
      </c>
      <c r="AE25" s="79">
        <f>(((1-$W$25)^AB28))*V28</f>
        <v>2.9194486217418478E-4</v>
      </c>
      <c r="AF25" s="12">
        <v>0</v>
      </c>
      <c r="AG25" s="79">
        <f>(((1-$W$25)^AB29))*V29</f>
        <v>1.4643968303428858E-3</v>
      </c>
      <c r="AH25" s="12">
        <v>0</v>
      </c>
      <c r="AI25" s="79">
        <f>(((1-$W$25)^AB30))*V30</f>
        <v>5.0372766470016617E-3</v>
      </c>
      <c r="AJ25" s="12">
        <v>0</v>
      </c>
      <c r="AK25" s="79">
        <f>(((1-$W$25)^AB31))*V31</f>
        <v>1.2034492674128502E-2</v>
      </c>
      <c r="AL25" s="12">
        <v>0</v>
      </c>
      <c r="AM25" s="79">
        <f>(((1-$W$25)^AB32))*V32</f>
        <v>1.9719849631991169E-2</v>
      </c>
      <c r="AN25" s="12">
        <v>0</v>
      </c>
      <c r="AO25" s="79">
        <f>(((1-$W$25)^AB33))*V33</f>
        <v>2.1215349435900359E-2</v>
      </c>
      <c r="AP25" s="12">
        <v>0</v>
      </c>
      <c r="AQ25" s="79">
        <f>(((1-$W$25)^AB34))*V34</f>
        <v>1.354119891742768E-2</v>
      </c>
      <c r="AR25" s="12">
        <v>0</v>
      </c>
      <c r="AS25" s="79">
        <f>(((1-$W$25)^AB35))*V35</f>
        <v>3.7446958423679017E-3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2.9895865932915495E-2</v>
      </c>
      <c r="BP25">
        <f>BP19+1</f>
        <v>7</v>
      </c>
      <c r="BQ25">
        <v>1</v>
      </c>
      <c r="BR25" s="107">
        <f t="shared" si="14"/>
        <v>8.2569330959594508E-4</v>
      </c>
    </row>
    <row r="26" spans="1:70" x14ac:dyDescent="0.25">
      <c r="A26" s="40" t="s">
        <v>24</v>
      </c>
      <c r="B26" s="119">
        <f>1/(1+EXP(-3.1416*4*((B10/(B10+C9))-(3.1416/6))))</f>
        <v>0.23489593657319338</v>
      </c>
      <c r="C26" s="120">
        <f>1/(1+EXP(-3.1416*4*((C10/(C10+B9))-(3.1416/6))))</f>
        <v>0.77879887694940086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0.16612834735218063</v>
      </c>
      <c r="I26" s="93">
        <v>1</v>
      </c>
      <c r="J26" s="86">
        <f t="shared" si="15"/>
        <v>0.22524702470072619</v>
      </c>
      <c r="K26" s="93">
        <v>1</v>
      </c>
      <c r="L26" s="86">
        <f>T20</f>
        <v>0.30153277655226363</v>
      </c>
      <c r="M26" s="85">
        <v>1</v>
      </c>
      <c r="N26" s="71">
        <f>(($B$24)^M26)*((1-($B$24))^($B$21-M26))*HLOOKUP($B$21,$AV$24:$BF$34,M26+1)</f>
        <v>6.4220161976587947E-3</v>
      </c>
      <c r="O26" s="72">
        <v>1</v>
      </c>
      <c r="P26" s="71">
        <f t="shared" ref="P26:P30" si="16">N26</f>
        <v>6.4220161976587947E-3</v>
      </c>
      <c r="Q26" s="28">
        <v>1</v>
      </c>
      <c r="R26" s="37">
        <f>N26*P25+P26*N25</f>
        <v>4.1289536722078164E-6</v>
      </c>
      <c r="S26" s="72">
        <v>1</v>
      </c>
      <c r="T26" s="135">
        <f t="shared" ref="T26:T35" si="17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4.1294729791867339E-6</v>
      </c>
      <c r="W26" s="137"/>
      <c r="X26" s="28">
        <v>1</v>
      </c>
      <c r="Y26" s="73"/>
      <c r="Z26" s="28">
        <v>1</v>
      </c>
      <c r="AA26" s="79">
        <f>(1-((1-W25)^Z26))*V26</f>
        <v>1.1677506507107544E-6</v>
      </c>
      <c r="AB26" s="28">
        <v>1</v>
      </c>
      <c r="AC26" s="79">
        <f>((($W$25)^M26)*((1-($W$25))^($U$27-M26))*HLOOKUP($U$27,$AV$24:$BF$34,M26+1))*V27</f>
        <v>3.0121173669164751E-5</v>
      </c>
      <c r="AD26" s="28">
        <v>1</v>
      </c>
      <c r="AE26" s="79">
        <f>((($W$25)^M26)*((1-($W$25))^($U$28-M26))*HLOOKUP($U$28,$AV$24:$BF$34,M26+1))*V28</f>
        <v>3.4532488022028039E-4</v>
      </c>
      <c r="AF26" s="28">
        <v>1</v>
      </c>
      <c r="AG26" s="79">
        <f>((($W$25)^M26)*((1-($W$25))^($U$29-M26))*HLOOKUP($U$29,$AV$24:$BF$34,M26+1))*V29</f>
        <v>2.3095350095315875E-3</v>
      </c>
      <c r="AH26" s="28">
        <v>1</v>
      </c>
      <c r="AI26" s="79">
        <f>((($W$25)^M26)*((1-($W$25))^($U$30-M26))*HLOOKUP($U$30,$AV$24:$BF$34,M26+1))*V30</f>
        <v>9.9305107467200331E-3</v>
      </c>
      <c r="AJ26" s="28">
        <v>1</v>
      </c>
      <c r="AK26" s="79">
        <f>((($W$25)^M26)*((1-($W$25))^($U$31-M26))*HLOOKUP($U$31,$AV$24:$BF$34,M26+1))*V31</f>
        <v>2.8469826187424125E-2</v>
      </c>
      <c r="AL26" s="28">
        <v>1</v>
      </c>
      <c r="AM26" s="79">
        <f>((($W$25)^Q26)*((1-($W$25))^($U$32-Q26))*HLOOKUP($U$32,$AV$24:$BF$34,Q26+1))*V32</f>
        <v>5.4426125341965455E-2</v>
      </c>
      <c r="AN26" s="28">
        <v>1</v>
      </c>
      <c r="AO26" s="79">
        <f>((($W$25)^Q26)*((1-($W$25))^($U$33-Q26))*HLOOKUP($U$33,$AV$24:$BF$34,Q26+1))*V33</f>
        <v>6.6918462600312242E-2</v>
      </c>
      <c r="AP26" s="28">
        <v>1</v>
      </c>
      <c r="AQ26" s="79">
        <f>((($W$25)^Q26)*((1-($W$25))^($U$34-Q26))*HLOOKUP($U$34,$AV$24:$BF$34,Q26+1))*V34</f>
        <v>4.8051329206914767E-2</v>
      </c>
      <c r="AR26" s="28">
        <v>1</v>
      </c>
      <c r="AS26" s="79">
        <f>((($W$25)^Q26)*((1-($W$25))^($U$35-Q26))*HLOOKUP($U$35,$AV$24:$BF$34,Q26+1))*V35</f>
        <v>1.4764621803317845E-2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1.294500933218988E-2</v>
      </c>
      <c r="BP26">
        <f>BP20+1</f>
        <v>7</v>
      </c>
      <c r="BQ26">
        <v>2</v>
      </c>
      <c r="BR26" s="107">
        <f t="shared" si="14"/>
        <v>1.5719762659024195E-3</v>
      </c>
    </row>
    <row r="27" spans="1:70" x14ac:dyDescent="0.25">
      <c r="A27" s="26" t="s">
        <v>25</v>
      </c>
      <c r="B27" s="119">
        <f>1/(1+EXP(-3.1416*4*((B12/(B12+C7))-(3.1416/6))))</f>
        <v>0.29571914685923256</v>
      </c>
      <c r="C27" s="120">
        <f>1/(1+EXP(-3.1416*4*((C12/(C12+B7))-(3.1416/6))))</f>
        <v>0.69588850621926368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0.26021354608718744</v>
      </c>
      <c r="I27" s="93">
        <v>2</v>
      </c>
      <c r="J27" s="86">
        <f t="shared" si="15"/>
        <v>0.2961047401710668</v>
      </c>
      <c r="K27" s="93">
        <v>2</v>
      </c>
      <c r="L27" s="86">
        <f>U20</f>
        <v>5.7896984244729041E-2</v>
      </c>
      <c r="M27" s="85">
        <v>2</v>
      </c>
      <c r="N27" s="71">
        <f>(($B$24)^M27)*((1-($B$24))^($B$21-M27))*HLOOKUP($B$21,$AV$24:$BF$34,M27+1)</f>
        <v>5.1317343531644792E-2</v>
      </c>
      <c r="O27" s="72">
        <v>2</v>
      </c>
      <c r="P27" s="71">
        <f t="shared" si="16"/>
        <v>5.1317343531644792E-2</v>
      </c>
      <c r="Q27" s="28">
        <v>2</v>
      </c>
      <c r="R27" s="37">
        <f>P25*N27+P26*N26+P27*N25</f>
        <v>7.4236125677385449E-5</v>
      </c>
      <c r="S27" s="72">
        <v>2</v>
      </c>
      <c r="T27" s="135">
        <f t="shared" si="17"/>
        <v>5.0503775157192999E-5</v>
      </c>
      <c r="U27" s="93">
        <v>2</v>
      </c>
      <c r="V27" s="86">
        <f>R27*T25+T26*R26+R25*T27</f>
        <v>7.425687940746669E-5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5.9381022680877654E-6</v>
      </c>
      <c r="AD27" s="28">
        <v>2</v>
      </c>
      <c r="AE27" s="79">
        <f>((($W$25)^M27)*((1-($W$25))^($U$28-M27))*HLOOKUP($U$28,$AV$24:$BF$34,M27+1))*V28</f>
        <v>1.3615501686525382E-4</v>
      </c>
      <c r="AF27" s="28">
        <v>2</v>
      </c>
      <c r="AG27" s="79">
        <f>((($W$25)^M27)*((1-($W$25))^($U$29-M27))*HLOOKUP($U$29,$AV$24:$BF$34,M27+1))*V29</f>
        <v>1.3659084365992343E-3</v>
      </c>
      <c r="AH27" s="28">
        <v>2</v>
      </c>
      <c r="AI27" s="79">
        <f>((($W$25)^M27)*((1-($W$25))^($U$30-M27))*HLOOKUP($U$30,$AV$24:$BF$34,M27+1))*V30</f>
        <v>7.8308221367528585E-3</v>
      </c>
      <c r="AJ27" s="28">
        <v>2</v>
      </c>
      <c r="AK27" s="79">
        <f>((($W$25)^M27)*((1-($W$25))^($U$31-M27))*HLOOKUP($U$31,$AV$24:$BF$34,M27+1))*V31</f>
        <v>2.8062774265113086E-2</v>
      </c>
      <c r="AL27" s="28">
        <v>2</v>
      </c>
      <c r="AM27" s="79">
        <f>((($W$25)^Q27)*((1-($W$25))^($U$32-Q27))*HLOOKUP($U$32,$AV$24:$BF$34,Q27+1))*V32</f>
        <v>6.4377550865596656E-2</v>
      </c>
      <c r="AN27" s="28">
        <v>2</v>
      </c>
      <c r="AO27" s="79">
        <f>((($W$25)^Q27)*((1-($W$25))^($U$33-Q27))*HLOOKUP($U$33,$AV$24:$BF$34,Q27+1))*V33</f>
        <v>9.234635915447563E-2</v>
      </c>
      <c r="AP27" s="28">
        <v>2</v>
      </c>
      <c r="AQ27" s="79">
        <f>((($W$25)^Q27)*((1-($W$25))^($U$34-Q27))*HLOOKUP($U$34,$AV$24:$BF$34,Q27+1))*V34</f>
        <v>7.5782892149467762E-2</v>
      </c>
      <c r="AR27" s="28">
        <v>2</v>
      </c>
      <c r="AS27" s="79">
        <f>((($W$25)^Q27)*((1-($W$25))^($U$35-Q27))*HLOOKUP($U$35,$AV$24:$BF$34,Q27+1))*V35</f>
        <v>2.6196340043928255E-2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4.3270680338963214E-3</v>
      </c>
      <c r="BP27">
        <f>BP21+1</f>
        <v>7</v>
      </c>
      <c r="BQ27">
        <v>3</v>
      </c>
      <c r="BR27" s="107">
        <f t="shared" si="14"/>
        <v>1.821533343479562E-3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0.24908889512337379</v>
      </c>
      <c r="I28" s="93">
        <v>3</v>
      </c>
      <c r="J28" s="86">
        <f t="shared" si="15"/>
        <v>0.23060551038703267</v>
      </c>
      <c r="K28" s="93">
        <v>3</v>
      </c>
      <c r="L28" s="86">
        <f>V20</f>
        <v>6.2309185027493302E-3</v>
      </c>
      <c r="M28" s="85">
        <v>3</v>
      </c>
      <c r="N28" s="71">
        <f>(($B$24)^M28)*((1-($B$24))^($B$21-M28))*HLOOKUP($B$21,$AV$24:$BF$34,M28+1)</f>
        <v>0.20503449898685261</v>
      </c>
      <c r="O28" s="72">
        <v>3</v>
      </c>
      <c r="P28" s="71">
        <f t="shared" si="16"/>
        <v>0.20503449898685261</v>
      </c>
      <c r="Q28" s="28">
        <v>3</v>
      </c>
      <c r="R28" s="37">
        <f>P25*N28+P26*N27+P27*N26+P28*N25</f>
        <v>7.9094594731450476E-4</v>
      </c>
      <c r="S28" s="72">
        <v>3</v>
      </c>
      <c r="T28" s="135">
        <f t="shared" si="17"/>
        <v>3.8068172229039952E-7</v>
      </c>
      <c r="U28" s="93">
        <v>3</v>
      </c>
      <c r="V28" s="86">
        <f>R28*T25+R27*T26+R26*T27+R25*T28</f>
        <v>7.9131920173926848E-4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1.7894442479549662E-5</v>
      </c>
      <c r="AF28" s="28">
        <v>3</v>
      </c>
      <c r="AG28" s="79">
        <f>((($W$25)^M28)*((1-($W$25))^($U$29-M28))*HLOOKUP($U$29,$AV$24:$BF$34,M28+1))*V29</f>
        <v>3.5903443756679003E-4</v>
      </c>
      <c r="AH28" s="28">
        <v>3</v>
      </c>
      <c r="AI28" s="79">
        <f>((($W$25)^M28)*((1-($W$25))^($U$30-M28))*HLOOKUP($U$30,$AV$24:$BF$34,M28+1))*V30</f>
        <v>3.0875438787331599E-3</v>
      </c>
      <c r="AJ28" s="28">
        <v>3</v>
      </c>
      <c r="AK28" s="79">
        <f>((($W$25)^M28)*((1-($W$25))^($U$31-M28))*HLOOKUP($U$31,$AV$24:$BF$34,M28+1))*V31</f>
        <v>1.4752822524362044E-2</v>
      </c>
      <c r="AL28" s="28">
        <v>3</v>
      </c>
      <c r="AM28" s="79">
        <f>((($W$25)^Q28)*((1-($W$25))^($U$32-Q28))*HLOOKUP($U$32,$AV$24:$BF$34,Q28+1))*V32</f>
        <v>4.2304734980084586E-2</v>
      </c>
      <c r="AN28" s="28">
        <v>3</v>
      </c>
      <c r="AO28" s="79">
        <f>((($W$25)^Q28)*((1-($W$25))^($U$33-Q28))*HLOOKUP($U$33,$AV$24:$BF$34,Q28+1))*V33</f>
        <v>7.2820817776592994E-2</v>
      </c>
      <c r="AP28" s="28">
        <v>3</v>
      </c>
      <c r="AQ28" s="79">
        <f>((($W$25)^Q28)*((1-($W$25))^($U$34-Q28))*HLOOKUP($U$34,$AV$24:$BF$34,Q28+1))*V34</f>
        <v>6.9719415781148861E-2</v>
      </c>
      <c r="AR28" s="28">
        <v>3</v>
      </c>
      <c r="AS28" s="79">
        <f>((($W$25)^Q28)*((1-($W$25))^($U$35-Q28))*HLOOKUP($U$35,$AV$24:$BF$34,Q28+1))*V35</f>
        <v>2.7543246566064689E-2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1.1298798318846056E-3</v>
      </c>
      <c r="BP28">
        <f>BP22+1</f>
        <v>7</v>
      </c>
      <c r="BQ28">
        <v>4</v>
      </c>
      <c r="BR28" s="107">
        <f t="shared" si="14"/>
        <v>1.4409023903233366E-3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0.16281660633508105</v>
      </c>
      <c r="I29" s="93">
        <v>4</v>
      </c>
      <c r="J29" s="86">
        <f t="shared" si="15"/>
        <v>0.11781457767264966</v>
      </c>
      <c r="K29" s="93">
        <v>4</v>
      </c>
      <c r="L29" s="86"/>
      <c r="M29" s="85">
        <v>4</v>
      </c>
      <c r="N29" s="71">
        <f>(($B$24)^M29)*((1-($B$24))^($B$21-M29))*HLOOKUP($B$21,$AV$24:$BF$34,M29+1)</f>
        <v>0.40959978519607371</v>
      </c>
      <c r="O29" s="72">
        <v>4</v>
      </c>
      <c r="P29" s="71">
        <f t="shared" si="16"/>
        <v>0.40959978519607371</v>
      </c>
      <c r="Q29" s="28">
        <v>4</v>
      </c>
      <c r="R29" s="37">
        <f>P25*N29+P26*N28+P27*N27+P28*N26+P29*N25</f>
        <v>5.5302864690041764E-3</v>
      </c>
      <c r="S29" s="72">
        <v>4</v>
      </c>
      <c r="T29" s="135">
        <f t="shared" si="17"/>
        <v>2.5506313051283046E-9</v>
      </c>
      <c r="U29" s="93">
        <v>4</v>
      </c>
      <c r="V29" s="86">
        <f>T29*R25+T28*R26+T27*R27+T26*R28+T25*R29</f>
        <v>5.5342648225311809E-3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3.5390108490684357E-5</v>
      </c>
      <c r="AH29" s="28">
        <v>4</v>
      </c>
      <c r="AI29" s="79">
        <f>((($W$25)^M29)*((1-($W$25))^($U$30-M29))*HLOOKUP($U$30,$AV$24:$BF$34,M29+1))*V30</f>
        <v>6.0867984463350007E-4</v>
      </c>
      <c r="AJ29" s="28">
        <v>4</v>
      </c>
      <c r="AK29" s="79">
        <f>((($W$25)^M29)*((1-($W$25))^($U$31-M29))*HLOOKUP($U$31,$AV$24:$BF$34,M29+1))*V31</f>
        <v>4.3625675009283139E-3</v>
      </c>
      <c r="AL29" s="28">
        <v>4</v>
      </c>
      <c r="AM29" s="79">
        <f>((($W$25)^Q29)*((1-($W$25))^($U$32-Q29))*HLOOKUP($U$32,$AV$24:$BF$34,Q29+1))*V32</f>
        <v>1.6679950488998199E-2</v>
      </c>
      <c r="AN29" s="28">
        <v>4</v>
      </c>
      <c r="AO29" s="79">
        <f>((($W$25)^Q29)*((1-($W$25))^($U$33-Q29))*HLOOKUP($U$33,$AV$24:$BF$34,Q29+1))*V33</f>
        <v>3.5889825206733339E-2</v>
      </c>
      <c r="AP29" s="28">
        <v>4</v>
      </c>
      <c r="AQ29" s="79">
        <f>((($W$25)^Q29)*((1-($W$25))^($U$34-Q29))*HLOOKUP($U$34,$AV$24:$BF$34,Q29+1))*V34</f>
        <v>4.123355472734546E-2</v>
      </c>
      <c r="AR29" s="28">
        <v>4</v>
      </c>
      <c r="AS29" s="79">
        <f>((($W$25)^Q29)*((1-($W$25))^($U$35-Q29))*HLOOKUP($U$35,$AV$24:$BF$34,Q29+1))*V35</f>
        <v>1.9004609795520162E-2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2.295932218495589E-4</v>
      </c>
      <c r="BP29">
        <f>BP23+1</f>
        <v>7</v>
      </c>
      <c r="BQ29">
        <v>5</v>
      </c>
      <c r="BR29" s="107">
        <f t="shared" si="14"/>
        <v>8.2756537502957981E-4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7.6889034008717883E-2</v>
      </c>
      <c r="I30" s="93">
        <v>5</v>
      </c>
      <c r="J30" s="86">
        <f t="shared" si="15"/>
        <v>4.1251910964553044E-2</v>
      </c>
      <c r="K30" s="93">
        <v>5</v>
      </c>
      <c r="L30" s="86"/>
      <c r="M30" s="85">
        <v>5</v>
      </c>
      <c r="N30" s="71">
        <f>(($B$24)^M30)*((1-($B$24))^($B$21-M30))*HLOOKUP($B$21,$AV$24:$BF$34,M30+1)</f>
        <v>0.32730488744419101</v>
      </c>
      <c r="O30" s="72">
        <v>5</v>
      </c>
      <c r="P30" s="71">
        <f t="shared" si="16"/>
        <v>0.32730488744419101</v>
      </c>
      <c r="Q30" s="28">
        <v>5</v>
      </c>
      <c r="R30" s="37">
        <f>P25*N30+P26*N29+P27*N28+P28*N27+P29*N26+P30*N25</f>
        <v>2.6515001067274422E-2</v>
      </c>
      <c r="S30" s="72">
        <v>5</v>
      </c>
      <c r="T30" s="135">
        <f t="shared" si="17"/>
        <v>1.6021553424172769E-11</v>
      </c>
      <c r="U30" s="93">
        <v>5</v>
      </c>
      <c r="V30" s="86">
        <f>T30*R25+T29*R26+T28*R27+T27*R28+T26*R29+T25*R30</f>
        <v>2.6542831425567927E-2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4.7998171726722384E-5</v>
      </c>
      <c r="AJ30" s="28">
        <v>5</v>
      </c>
      <c r="AK30" s="79">
        <f>((($W$25)^M30)*((1-($W$25))^($U$31-M30))*HLOOKUP($U$31,$AV$24:$BF$34,M30+1))*V31</f>
        <v>6.8803087838420842E-4</v>
      </c>
      <c r="AL30" s="28">
        <v>5</v>
      </c>
      <c r="AM30" s="79">
        <f>((($W$25)^Q30)*((1-($W$25))^($U$32-Q30))*HLOOKUP($U$32,$AV$24:$BF$34,Q30+1))*V32</f>
        <v>3.9459518909134876E-3</v>
      </c>
      <c r="AN30" s="28">
        <v>5</v>
      </c>
      <c r="AO30" s="79">
        <f>((($W$25)^Q30)*((1-($W$25))^($U$33-Q30))*HLOOKUP($U$33,$AV$24:$BF$34,Q30+1))*V33</f>
        <v>1.1320539089327531E-2</v>
      </c>
      <c r="AP30" s="28">
        <v>5</v>
      </c>
      <c r="AQ30" s="79">
        <f>((($W$25)^Q30)*((1-($W$25))^($U$34-Q30))*HLOOKUP($U$34,$AV$24:$BF$34,Q30+1))*V34</f>
        <v>1.6257604536733226E-2</v>
      </c>
      <c r="AR30" s="28">
        <v>5</v>
      </c>
      <c r="AS30" s="79">
        <f>((($W$25)^Q30)*((1-($W$25))^($U$35-Q30))*HLOOKUP($U$35,$AV$24:$BF$34,Q30+1))*V35</f>
        <v>8.991786397467871E-3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3.5276474901799044E-5</v>
      </c>
      <c r="BP30">
        <f>BL10+1</f>
        <v>7</v>
      </c>
      <c r="BQ30">
        <v>6</v>
      </c>
      <c r="BR30" s="107">
        <f t="shared" si="14"/>
        <v>3.5833855847474343E-4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0.28278442711610469</v>
      </c>
      <c r="C31" s="61">
        <f>(C25*E25)+(C26*E26)+(C27*E27)+(C28*E28)+(C29*E29)+(C30*E30)/(C25+C26+C27+C28+C29+C30)</f>
        <v>0.55996004272974498</v>
      </c>
      <c r="G31" s="87">
        <v>6</v>
      </c>
      <c r="H31" s="128">
        <f>J31*L25+J30*L26+J29*L27+J28*L28</f>
        <v>2.7054993428687377E-2</v>
      </c>
      <c r="I31" s="93">
        <v>6</v>
      </c>
      <c r="J31" s="86">
        <f t="shared" si="15"/>
        <v>1.0023337795961769E-2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8.8282206127058283E-2</v>
      </c>
      <c r="S31" s="70">
        <v>6</v>
      </c>
      <c r="T31" s="135">
        <f t="shared" si="17"/>
        <v>9.6612382457323207E-14</v>
      </c>
      <c r="U31" s="93">
        <v>6</v>
      </c>
      <c r="V31" s="86">
        <f>T31*R25+T30*R26+T29*R27+T28*R28+T27*R29+T26*R30+T25*R31</f>
        <v>8.8415726940084094E-2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4.5212909743842867E-5</v>
      </c>
      <c r="AL31" s="28">
        <v>6</v>
      </c>
      <c r="AM31" s="79">
        <f>((($W$25)^Q31)*((1-($W$25))^($U$32-Q31))*HLOOKUP($U$32,$AV$24:$BF$34,Q31+1))*V32</f>
        <v>5.1860453448367323E-4</v>
      </c>
      <c r="AN31" s="28">
        <v>6</v>
      </c>
      <c r="AO31" s="79">
        <f>((($W$25)^Q31)*((1-($W$25))^($U$33-Q31))*HLOOKUP($U$33,$AV$24:$BF$34,Q31+1))*V33</f>
        <v>2.2317363719172793E-3</v>
      </c>
      <c r="AP31" s="28">
        <v>6</v>
      </c>
      <c r="AQ31" s="79">
        <f>((($W$25)^Q31)*((1-($W$25))^($U$34-Q31))*HLOOKUP($U$34,$AV$24:$BF$34,Q31+1))*V34</f>
        <v>4.2733756850950096E-3</v>
      </c>
      <c r="AR31" s="28">
        <v>6</v>
      </c>
      <c r="AS31" s="79">
        <f>((($W$25)^Q31)*((1-($W$25))^($U$35-Q31))*HLOOKUP($U$35,$AV$24:$BF$34,Q31+1))*V35</f>
        <v>2.9544082947219638E-3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4.9827357124683995E-2</v>
      </c>
      <c r="BP31">
        <f t="shared" ref="BP31:BP37" si="21">BP24+1</f>
        <v>8</v>
      </c>
      <c r="BQ31">
        <v>0</v>
      </c>
      <c r="BR31" s="107">
        <f t="shared" ref="BR31:BR38" si="22">$H$33*H39</f>
        <v>4.0143142235705173E-5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7.2031270590602178E-3</v>
      </c>
      <c r="I32" s="93">
        <v>7</v>
      </c>
      <c r="J32" s="86">
        <f t="shared" si="15"/>
        <v>1.6683624638947668E-3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0.2015570081827186</v>
      </c>
      <c r="S32" s="72">
        <v>7</v>
      </c>
      <c r="T32" s="135">
        <f t="shared" si="17"/>
        <v>5.6640425226236405E-16</v>
      </c>
      <c r="U32" s="93">
        <v>7</v>
      </c>
      <c r="V32" s="86">
        <f>T32*R25+T31*R26+T30*R27+T29*R28+T28*R29+T27*R30+T26*R31+T25*R32</f>
        <v>0.20200197857418625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2.921084015310022E-5</v>
      </c>
      <c r="AN32" s="28">
        <v>7</v>
      </c>
      <c r="AO32" s="79">
        <f>((($W$25)^Q32)*((1-($W$25))^($U$33-Q32))*HLOOKUP($U$33,$AV$24:$BF$34,Q32+1))*V33</f>
        <v>2.5140888707747241E-4</v>
      </c>
      <c r="AP32" s="28">
        <v>7</v>
      </c>
      <c r="AQ32" s="79">
        <f>((($W$25)^Q32)*((1-($W$25))^($U$34-Q32))*HLOOKUP($U$34,$AV$24:$BF$34,Q32+1))*V34</f>
        <v>7.2210452715614675E-4</v>
      </c>
      <c r="AR32" s="28">
        <v>7</v>
      </c>
      <c r="AS32" s="79">
        <f>((($W$25)^Q32)*((1-($W$25))^($U$35-Q32))*HLOOKUP($U$35,$AV$24:$BF$34,Q32+1))*V35</f>
        <v>6.656382095080476E-4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2.8617757706938599E-2</v>
      </c>
      <c r="BP32">
        <f t="shared" si="21"/>
        <v>8</v>
      </c>
      <c r="BQ32">
        <v>1</v>
      </c>
      <c r="BR32" s="107">
        <f t="shared" si="22"/>
        <v>1.6688565809068511E-4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0.59499999999999997</v>
      </c>
      <c r="G33" s="87">
        <v>8</v>
      </c>
      <c r="H33" s="128">
        <f>J33*L25+J32*L26+J31*L27+J30*L28</f>
        <v>1.4558657380309105E-3</v>
      </c>
      <c r="I33" s="93">
        <v>8</v>
      </c>
      <c r="J33" s="86">
        <f t="shared" si="15"/>
        <v>1.8198689955796921E-4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0.30198957125880549</v>
      </c>
      <c r="S33" s="72">
        <v>8</v>
      </c>
      <c r="T33" s="135">
        <f t="shared" si="17"/>
        <v>3.2528600273502595E-18</v>
      </c>
      <c r="U33" s="93">
        <v>8</v>
      </c>
      <c r="V33" s="86">
        <f>T33*R25+T32*R26+T31*R27+T30*R28+T29*R29+T28*R30+T27*R31+T26*R32+T25*R33</f>
        <v>0.30300688923873914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1.2390716402432579E-5</v>
      </c>
      <c r="AP33" s="28">
        <v>8</v>
      </c>
      <c r="AQ33" s="79">
        <f>((($W$25)^Q33)*((1-($W$25))^($U$34-Q33))*HLOOKUP($U$34,$AV$24:$BF$34,Q33+1))*V34</f>
        <v>7.117801214518979E-5</v>
      </c>
      <c r="AR33" s="28">
        <v>8</v>
      </c>
      <c r="AS33" s="79">
        <f>((($W$25)^Q33)*((1-($W$25))^($U$35-Q33))*HLOOKUP($U$35,$AV$24:$BF$34,Q33+1))*V35</f>
        <v>9.8418171010346853E-5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1.2391584221509166E-2</v>
      </c>
      <c r="BP33">
        <f t="shared" si="21"/>
        <v>8</v>
      </c>
      <c r="BQ33">
        <v>2</v>
      </c>
      <c r="BR33" s="107">
        <f t="shared" si="22"/>
        <v>3.1772122964934753E-4</v>
      </c>
    </row>
    <row r="34" spans="1:70" x14ac:dyDescent="0.25">
      <c r="A34" s="40" t="s">
        <v>86</v>
      </c>
      <c r="B34" s="56">
        <f>B23*2</f>
        <v>7.9981675564535131</v>
      </c>
      <c r="C34" s="57">
        <f>C23*2</f>
        <v>2.0018324435464869</v>
      </c>
      <c r="G34" s="87">
        <v>9</v>
      </c>
      <c r="H34" s="128">
        <f>J34*L25+J33*L26+J32*L27+J31*L28</f>
        <v>2.2137082772996644E-4</v>
      </c>
      <c r="I34" s="93">
        <v>9</v>
      </c>
      <c r="J34" s="86">
        <f t="shared" si="15"/>
        <v>1.1741438924382773E-5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0.26812802318153145</v>
      </c>
      <c r="S34" s="72">
        <v>9</v>
      </c>
      <c r="T34" s="135">
        <f t="shared" si="17"/>
        <v>1.8389284074216291E-20</v>
      </c>
      <c r="U34" s="93">
        <v>9</v>
      </c>
      <c r="V34" s="86">
        <f>T34*R25+T33*R26+T32*R27+T31*R28+T30*R29+T29*R30+T28*R31+T27*R32+T26*R33+T25*R34</f>
        <v>0.26965577178045885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3.1182370248888134E-6</v>
      </c>
      <c r="AR34" s="28">
        <v>9</v>
      </c>
      <c r="AS34" s="79">
        <f>((($W$25)^Q34)*((1-($W$25))^($U$35-Q34))*HLOOKUP($U$35,$AV$24:$BF$34,Q34+1))*V35</f>
        <v>8.6232018994939601E-6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4.1420771973407055E-3</v>
      </c>
      <c r="BP34">
        <f t="shared" si="21"/>
        <v>8</v>
      </c>
      <c r="BQ34">
        <v>3</v>
      </c>
      <c r="BR34" s="107">
        <f t="shared" si="22"/>
        <v>3.6816065629679108E-4</v>
      </c>
    </row>
    <row r="35" spans="1:70" ht="15.75" thickBot="1" x14ac:dyDescent="0.3">
      <c r="G35" s="88">
        <v>10</v>
      </c>
      <c r="H35" s="129">
        <f>J35*L25+J34*L26+J33*L27+J32*L28</f>
        <v>2.4688024974198621E-5</v>
      </c>
      <c r="I35" s="94">
        <v>10</v>
      </c>
      <c r="J35" s="89">
        <f t="shared" si="15"/>
        <v>3.3999641129510959E-7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0.10712848934485454</v>
      </c>
      <c r="S35" s="72">
        <v>10</v>
      </c>
      <c r="T35" s="135">
        <f t="shared" si="17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0.10397272832221782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3.3999641129510959E-7</v>
      </c>
      <c r="BH35">
        <f t="shared" si="19"/>
        <v>3</v>
      </c>
      <c r="BI35">
        <v>8</v>
      </c>
      <c r="BJ35" s="107">
        <f t="shared" si="20"/>
        <v>1.0815752030527263E-3</v>
      </c>
      <c r="BP35">
        <f t="shared" si="21"/>
        <v>8</v>
      </c>
      <c r="BQ35">
        <v>4</v>
      </c>
      <c r="BR35" s="107">
        <f t="shared" si="22"/>
        <v>2.9122912933765181E-4</v>
      </c>
    </row>
    <row r="36" spans="1:70" x14ac:dyDescent="0.25">
      <c r="A36" s="1"/>
      <c r="B36" s="108">
        <f>SUM(B37:B39)</f>
        <v>0.99995745280071424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2.1977765115717849E-4</v>
      </c>
      <c r="BP36">
        <f t="shared" si="21"/>
        <v>8</v>
      </c>
      <c r="BQ36">
        <v>5</v>
      </c>
      <c r="BR36" s="107">
        <f t="shared" si="22"/>
        <v>1.6726403208045844E-4</v>
      </c>
    </row>
    <row r="37" spans="1:70" ht="15.75" thickBot="1" x14ac:dyDescent="0.3">
      <c r="A37" s="109" t="s">
        <v>104</v>
      </c>
      <c r="B37" s="107">
        <f>SUM(BN4:BN14)</f>
        <v>0.18304480800085041</v>
      </c>
      <c r="G37" s="13"/>
      <c r="H37" s="59">
        <f>SUM(H39:H49)</f>
        <v>0.99998414827827919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0.99999999999999967</v>
      </c>
      <c r="O37" s="13"/>
      <c r="P37" s="74">
        <f>SUM(P39:P49)</f>
        <v>0.99999999999999967</v>
      </c>
      <c r="Q37" s="13"/>
      <c r="R37" s="59">
        <f>SUM(R39:R49)</f>
        <v>0.99999999999999933</v>
      </c>
      <c r="S37" s="13"/>
      <c r="T37" s="59">
        <f>SUM(T39:T49)</f>
        <v>1.0000000000000002</v>
      </c>
      <c r="U37" s="13"/>
      <c r="V37" s="59">
        <f>SUM(V39:V48)</f>
        <v>0.99560199933284821</v>
      </c>
      <c r="W37" s="13"/>
      <c r="X37" s="13"/>
      <c r="Y37" s="80">
        <f>SUM(Y39:Y49)</f>
        <v>1.1672935798447929E-3</v>
      </c>
      <c r="Z37" s="81"/>
      <c r="AA37" s="80">
        <f>SUM(AA39:AA49)</f>
        <v>1.149614085290028E-2</v>
      </c>
      <c r="AB37" s="81"/>
      <c r="AC37" s="80">
        <f>SUM(AC39:AC49)</f>
        <v>4.9945903059244734E-2</v>
      </c>
      <c r="AD37" s="81"/>
      <c r="AE37" s="80">
        <f>SUM(AE39:AE49)</f>
        <v>0.12643958926631793</v>
      </c>
      <c r="AF37" s="81"/>
      <c r="AG37" s="80">
        <f>SUM(AG39:AG49)</f>
        <v>0.20794651613595444</v>
      </c>
      <c r="AH37" s="81"/>
      <c r="AI37" s="80">
        <f>SUM(AI39:AI49)</f>
        <v>0.23513758411797242</v>
      </c>
      <c r="AJ37" s="81"/>
      <c r="AK37" s="80">
        <f>SUM(AK39:AK49)</f>
        <v>0.18922511312444446</v>
      </c>
      <c r="AL37" s="81"/>
      <c r="AM37" s="80">
        <f>SUM(AM39:AM49)</f>
        <v>0.11086520168691051</v>
      </c>
      <c r="AN37" s="81"/>
      <c r="AO37" s="80">
        <f>SUM(AO39:AO49)</f>
        <v>4.7962841220708874E-2</v>
      </c>
      <c r="AP37" s="81"/>
      <c r="AQ37" s="80">
        <f>SUM(AQ39:AQ49)</f>
        <v>1.5415816288549961E-2</v>
      </c>
      <c r="AR37" s="81"/>
      <c r="AS37" s="80">
        <f>SUM(AS39:AS49)</f>
        <v>4.3980006671517921E-3</v>
      </c>
      <c r="BH37">
        <f t="shared" si="19"/>
        <v>3</v>
      </c>
      <c r="BI37">
        <v>10</v>
      </c>
      <c r="BJ37" s="107">
        <f t="shared" si="20"/>
        <v>3.3768334851377697E-5</v>
      </c>
      <c r="BP37">
        <f t="shared" si="21"/>
        <v>8</v>
      </c>
      <c r="BQ37">
        <v>6</v>
      </c>
      <c r="BR37" s="107">
        <f t="shared" si="22"/>
        <v>7.2425881928956214E-5</v>
      </c>
    </row>
    <row r="38" spans="1:70" ht="15.75" thickBot="1" x14ac:dyDescent="0.3">
      <c r="A38" s="110" t="s">
        <v>105</v>
      </c>
      <c r="B38" s="107">
        <f>SUM(BJ4:BJ59)</f>
        <v>0.49006907738249406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1.8705957118062323E-2</v>
      </c>
      <c r="BP38">
        <f>BL11+1</f>
        <v>8</v>
      </c>
      <c r="BQ38">
        <v>7</v>
      </c>
      <c r="BR38" s="107">
        <f t="shared" si="22"/>
        <v>2.4209462541076426E-5</v>
      </c>
    </row>
    <row r="39" spans="1:70" x14ac:dyDescent="0.25">
      <c r="A39" s="111" t="s">
        <v>0</v>
      </c>
      <c r="B39" s="107">
        <f>SUM(BR4:BR47)</f>
        <v>0.32684356741736975</v>
      </c>
      <c r="G39" s="130">
        <v>0</v>
      </c>
      <c r="H39" s="131">
        <f>L39*J39</f>
        <v>2.7573382068871014E-2</v>
      </c>
      <c r="I39" s="97">
        <v>0</v>
      </c>
      <c r="J39" s="98">
        <f t="shared" ref="J39:J49" si="37">Y39+AA39+AC39+AE39+AG39+AI39+AK39+AM39+AO39+AQ39+AS39</f>
        <v>4.0153510813514856E-2</v>
      </c>
      <c r="K39" s="102">
        <v>0</v>
      </c>
      <c r="L39" s="98">
        <f>AC20</f>
        <v>0.68669915806192405</v>
      </c>
      <c r="M39" s="84">
        <v>0</v>
      </c>
      <c r="N39" s="71">
        <f>(1-$C$24)^$B$21</f>
        <v>0.32730488744419101</v>
      </c>
      <c r="O39" s="70">
        <v>0</v>
      </c>
      <c r="P39" s="71">
        <f>N39</f>
        <v>0.32730488744419101</v>
      </c>
      <c r="Q39" s="12">
        <v>0</v>
      </c>
      <c r="R39" s="73">
        <f>P39*N39</f>
        <v>0.10712848934485454</v>
      </c>
      <c r="S39" s="70">
        <v>0</v>
      </c>
      <c r="T39" s="135">
        <f>(1-$C$33)^(INT(B23*2*(1-B31)))</f>
        <v>1.0896201253125005E-2</v>
      </c>
      <c r="U39" s="140">
        <v>0</v>
      </c>
      <c r="V39" s="86">
        <f>R39*T39</f>
        <v>1.1672935798447929E-3</v>
      </c>
      <c r="W39" s="136">
        <f>C31</f>
        <v>0.55996004272974498</v>
      </c>
      <c r="X39" s="12">
        <v>0</v>
      </c>
      <c r="Y39" s="79">
        <f>V39</f>
        <v>1.1672935798447929E-3</v>
      </c>
      <c r="Z39" s="12">
        <v>0</v>
      </c>
      <c r="AA39" s="78">
        <f>((1-W39)^Z40)*V40</f>
        <v>5.0587613296830727E-3</v>
      </c>
      <c r="AB39" s="12">
        <v>0</v>
      </c>
      <c r="AC39" s="79">
        <f>(((1-$W$39)^AB41))*V41</f>
        <v>9.6712831297256514E-3</v>
      </c>
      <c r="AD39" s="12">
        <v>0</v>
      </c>
      <c r="AE39" s="79">
        <f>(((1-$W$39)^AB42))*V42</f>
        <v>1.0773564545171716E-2</v>
      </c>
      <c r="AF39" s="12">
        <v>0</v>
      </c>
      <c r="AG39" s="79">
        <f>(((1-$W$39)^AB43))*V43</f>
        <v>7.7968666060648272E-3</v>
      </c>
      <c r="AH39" s="12">
        <v>0</v>
      </c>
      <c r="AI39" s="79">
        <f>(((1-$W$39)^AB44))*V44</f>
        <v>3.8795613226976907E-3</v>
      </c>
      <c r="AJ39" s="12">
        <v>0</v>
      </c>
      <c r="AK39" s="79">
        <f>(((1-$W$39)^AB45))*V45</f>
        <v>1.3738251310666059E-3</v>
      </c>
      <c r="AL39" s="12">
        <v>0</v>
      </c>
      <c r="AM39" s="79">
        <f>(((1-$W$39)^AB46))*V46</f>
        <v>3.5419306066747266E-4</v>
      </c>
      <c r="AN39" s="12">
        <v>0</v>
      </c>
      <c r="AO39" s="79">
        <f>(((1-$W$39)^AB47))*V47</f>
        <v>6.742823823794648E-5</v>
      </c>
      <c r="AP39" s="12">
        <v>0</v>
      </c>
      <c r="AQ39" s="79">
        <f>(((1-$W$39)^AB48))*V48</f>
        <v>9.5366435570563783E-6</v>
      </c>
      <c r="AR39" s="12">
        <v>0</v>
      </c>
      <c r="AS39" s="79">
        <f>(((1-$W$39)^AB49))*V49</f>
        <v>1.1972267980192117E-6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8.0997416165909907E-3</v>
      </c>
      <c r="BP39">
        <f t="shared" ref="BP39:BP46" si="38">BP31+1</f>
        <v>9</v>
      </c>
      <c r="BQ39">
        <v>0</v>
      </c>
      <c r="BR39" s="107">
        <f t="shared" ref="BR39:BR47" si="39">$H$34*H39</f>
        <v>6.1039424119005908E-6</v>
      </c>
    </row>
    <row r="40" spans="1:70" x14ac:dyDescent="0.25">
      <c r="G40" s="91">
        <v>1</v>
      </c>
      <c r="H40" s="132">
        <f>L39*J40+L40*J39</f>
        <v>0.11462984101569801</v>
      </c>
      <c r="I40" s="93">
        <v>1</v>
      </c>
      <c r="J40" s="86">
        <f t="shared" si="37"/>
        <v>0.15100601430806126</v>
      </c>
      <c r="K40" s="95">
        <v>1</v>
      </c>
      <c r="L40" s="86">
        <f>AD20</f>
        <v>0.27230839611626889</v>
      </c>
      <c r="M40" s="85">
        <v>1</v>
      </c>
      <c r="N40" s="71">
        <f>(($C$24)^M26)*((1-($C$24))^($B$21-M26))*HLOOKUP($B$21,$AV$24:$BF$34,M26+1)</f>
        <v>0.4095997851960736</v>
      </c>
      <c r="O40" s="72">
        <v>1</v>
      </c>
      <c r="P40" s="71">
        <f t="shared" ref="P40:P44" si="40">N40</f>
        <v>0.4095997851960736</v>
      </c>
      <c r="Q40" s="28">
        <v>1</v>
      </c>
      <c r="R40" s="37">
        <f>P40*N39+P39*N40</f>
        <v>0.26812802318153134</v>
      </c>
      <c r="S40" s="72">
        <v>1</v>
      </c>
      <c r="T40" s="135">
        <f t="shared" ref="T40:T49" si="41">(($C$33)^S40)*((1-($C$33))^(INT($B$23*2*(1-$B$31))-S40))*HLOOKUP(INT($B$23*2*(1-$B$31)),$AV$24:$BF$34,S40+1)</f>
        <v>8.0039996859375018E-2</v>
      </c>
      <c r="U40" s="93">
        <v>1</v>
      </c>
      <c r="V40" s="86">
        <f>R40*T39+T40*R39</f>
        <v>1.149614085290028E-2</v>
      </c>
      <c r="W40" s="137"/>
      <c r="X40" s="28">
        <v>1</v>
      </c>
      <c r="Y40" s="73"/>
      <c r="Z40" s="28">
        <v>1</v>
      </c>
      <c r="AA40" s="79">
        <f>(1-((1-W39)^Z40))*V40</f>
        <v>6.4373795232172074E-3</v>
      </c>
      <c r="AB40" s="28">
        <v>1</v>
      </c>
      <c r="AC40" s="79">
        <f>((($W$39)^M40)*((1-($W$39))^($U$27-M40))*HLOOKUP($U$27,$AV$24:$BF$34,M40+1))*V41</f>
        <v>2.4613819836577403E-2</v>
      </c>
      <c r="AD40" s="28">
        <v>1</v>
      </c>
      <c r="AE40" s="79">
        <f>((($W$39)^M40)*((1-($W$39))^($U$28-M40))*HLOOKUP($U$28,$AV$24:$BF$34,M40+1))*V42</f>
        <v>4.1128758173391983E-2</v>
      </c>
      <c r="AF40" s="28">
        <v>1</v>
      </c>
      <c r="AG40" s="79">
        <f>((($W$39)^M40)*((1-($W$39))^($U$29-M40))*HLOOKUP($U$29,$AV$24:$BF$34,M40+1))*V43</f>
        <v>3.9686702861929421E-2</v>
      </c>
      <c r="AH40" s="28">
        <v>1</v>
      </c>
      <c r="AI40" s="79">
        <f>((($W$39)^M40)*((1-($W$39))^($U$30-M40))*HLOOKUP($U$30,$AV$24:$BF$34,M40+1))*V44</f>
        <v>2.4684114341646746E-2</v>
      </c>
      <c r="AJ40" s="28">
        <v>1</v>
      </c>
      <c r="AK40" s="79">
        <f>((($W$39)^M40)*((1-($W$39))^($U$31-M40))*HLOOKUP($U$31,$AV$24:$BF$34,M40+1))*V45</f>
        <v>1.0489327158389692E-2</v>
      </c>
      <c r="AL40" s="28">
        <v>1</v>
      </c>
      <c r="AM40" s="79">
        <f>((($W$39)^Q40)*((1-($W$39))^($U$32-Q40))*HLOOKUP($U$32,$AV$24:$BF$34,Q40+1))*V46</f>
        <v>3.1550265078516457E-3</v>
      </c>
      <c r="AN40" s="28">
        <v>1</v>
      </c>
      <c r="AO40" s="79">
        <f>((($W$39)^Q40)*((1-($W$39))^($U$33-Q40))*HLOOKUP($U$33,$AV$24:$BF$34,Q40+1))*V47</f>
        <v>6.8643073959255053E-4</v>
      </c>
      <c r="AP40" s="28">
        <v>1</v>
      </c>
      <c r="AQ40" s="79">
        <f>((($W$39)^Q40)*((1-($W$39))^($U$34-Q40))*HLOOKUP($U$34,$AV$24:$BF$34,Q40+1))*V48</f>
        <v>1.0922020423216119E-4</v>
      </c>
      <c r="AR40" s="28">
        <v>1</v>
      </c>
      <c r="AS40" s="79">
        <f>((($W$39)^Q40)*((1-($W$39))^($U$35-Q40))*HLOOKUP($U$35,$AV$24:$BF$34,Q40+1))*V49</f>
        <v>1.5234961232493284E-5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2.7074629405494273E-3</v>
      </c>
      <c r="BP40">
        <f t="shared" si="38"/>
        <v>9</v>
      </c>
      <c r="BQ40">
        <v>1</v>
      </c>
      <c r="BR40" s="107">
        <f t="shared" si="39"/>
        <v>2.5375702788199527E-5</v>
      </c>
    </row>
    <row r="41" spans="1:70" x14ac:dyDescent="0.25">
      <c r="G41" s="91">
        <v>2</v>
      </c>
      <c r="H41" s="132">
        <f>L39*J41+J40*L40+J39*L41</f>
        <v>0.21823525435736421</v>
      </c>
      <c r="I41" s="93">
        <v>2</v>
      </c>
      <c r="J41" s="86">
        <f t="shared" si="37"/>
        <v>0.25568799895860461</v>
      </c>
      <c r="K41" s="95">
        <v>2</v>
      </c>
      <c r="L41" s="86">
        <f>AE20</f>
        <v>3.821123370605406E-2</v>
      </c>
      <c r="M41" s="85">
        <v>2</v>
      </c>
      <c r="N41" s="71">
        <f>(($C$24)^M27)*((1-($C$24))^($B$21-M27))*HLOOKUP($B$21,$AV$24:$BF$34,M27+1)</f>
        <v>0.2050344989868525</v>
      </c>
      <c r="O41" s="72">
        <v>2</v>
      </c>
      <c r="P41" s="71">
        <f t="shared" si="40"/>
        <v>0.2050344989868525</v>
      </c>
      <c r="Q41" s="28">
        <v>2</v>
      </c>
      <c r="R41" s="37">
        <f>P41*N39+P40*N40+P39*N41</f>
        <v>0.30198957125880532</v>
      </c>
      <c r="S41" s="72">
        <v>2</v>
      </c>
      <c r="T41" s="135">
        <f t="shared" si="41"/>
        <v>0.23517925003125006</v>
      </c>
      <c r="U41" s="93">
        <v>2</v>
      </c>
      <c r="V41" s="86">
        <f>R41*T39+T40*R40+R39*T41</f>
        <v>4.9945903059244734E-2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1.5660800092941681E-2</v>
      </c>
      <c r="AD41" s="28">
        <v>2</v>
      </c>
      <c r="AE41" s="79">
        <f>((($W$39)^M41)*((1-($W$39))^($U$28-M41))*HLOOKUP($U$28,$AV$24:$BF$34,M41+1))*V42</f>
        <v>5.2337204391758298E-2</v>
      </c>
      <c r="AF41" s="28">
        <v>2</v>
      </c>
      <c r="AG41" s="79">
        <f>((($W$39)^M41)*((1-($W$39))^($U$29-M41))*HLOOKUP($U$29,$AV$24:$BF$34,M41+1))*V43</f>
        <v>7.5753238302130696E-2</v>
      </c>
      <c r="AH41" s="28">
        <v>2</v>
      </c>
      <c r="AI41" s="79">
        <f>((($W$39)^M41)*((1-($W$39))^($U$30-M41))*HLOOKUP($U$30,$AV$24:$BF$34,M41+1))*V44</f>
        <v>6.2822102825564233E-2</v>
      </c>
      <c r="AJ41" s="28">
        <v>2</v>
      </c>
      <c r="AK41" s="79">
        <f>((($W$39)^M41)*((1-($W$39))^($U$31-M41))*HLOOKUP($U$31,$AV$24:$BF$34,M41+1))*V45</f>
        <v>3.3369720105956374E-2</v>
      </c>
      <c r="AL41" s="28">
        <v>2</v>
      </c>
      <c r="AM41" s="79">
        <f>((($W$39)^Q41)*((1-($W$39))^($U$32-Q41))*HLOOKUP($U$32,$AV$24:$BF$34,Q41+1))*V46</f>
        <v>1.2044511519655403E-2</v>
      </c>
      <c r="AN41" s="28">
        <v>2</v>
      </c>
      <c r="AO41" s="79">
        <f>((($W$39)^Q41)*((1-($W$39))^($U$33-Q41))*HLOOKUP($U$33,$AV$24:$BF$34,Q41+1))*V47</f>
        <v>3.0572411203334381E-3</v>
      </c>
      <c r="AP41" s="28">
        <v>2</v>
      </c>
      <c r="AQ41" s="79">
        <f>((($W$39)^Q41)*((1-($W$39))^($U$34-Q41))*HLOOKUP($U$34,$AV$24:$BF$34,Q41+1))*V48</f>
        <v>5.5593997061708701E-4</v>
      </c>
      <c r="AR41" s="28">
        <v>2</v>
      </c>
      <c r="AS41" s="79">
        <f>((($W$39)^Q41)*((1-($W$39))^($U$35-Q41))*HLOOKUP($U$35,$AV$24:$BF$34,Q41+1))*V49</f>
        <v>8.724062964745959E-5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7.0697011189519115E-4</v>
      </c>
      <c r="BP41">
        <f t="shared" si="38"/>
        <v>9</v>
      </c>
      <c r="BQ41">
        <v>2</v>
      </c>
      <c r="BR41" s="107">
        <f t="shared" si="39"/>
        <v>4.8310918896949481E-5</v>
      </c>
    </row>
    <row r="42" spans="1:70" ht="15" customHeight="1" x14ac:dyDescent="0.25">
      <c r="G42" s="91">
        <v>3</v>
      </c>
      <c r="H42" s="132">
        <f>J42*L39+J41*L40+L42*J39+L41*J40</f>
        <v>0.25288091249041705</v>
      </c>
      <c r="I42" s="93">
        <v>3</v>
      </c>
      <c r="J42" s="86">
        <f t="shared" si="37"/>
        <v>0.25829814988256716</v>
      </c>
      <c r="K42" s="95">
        <v>3</v>
      </c>
      <c r="L42" s="86">
        <f>AF20</f>
        <v>2.7812121157529957E-3</v>
      </c>
      <c r="M42" s="85">
        <v>3</v>
      </c>
      <c r="N42" s="71">
        <f>(($C$24)^M28)*((1-($C$24))^($B$21-M28))*HLOOKUP($B$21,$AV$24:$BF$34,M28+1)</f>
        <v>5.131734353164475E-2</v>
      </c>
      <c r="O42" s="72">
        <v>3</v>
      </c>
      <c r="P42" s="71">
        <f t="shared" si="40"/>
        <v>5.131734353164475E-2</v>
      </c>
      <c r="Q42" s="28">
        <v>3</v>
      </c>
      <c r="R42" s="37">
        <f>P42*N39+P41*N40+P40*N41+P39*N42</f>
        <v>0.20155700818271843</v>
      </c>
      <c r="S42" s="72">
        <v>3</v>
      </c>
      <c r="T42" s="135">
        <f t="shared" si="41"/>
        <v>0.34551025621875003</v>
      </c>
      <c r="U42" s="93">
        <v>3</v>
      </c>
      <c r="V42" s="86">
        <f>R42*T39+R41*T40+R40*T41+R39*T42</f>
        <v>0.12643958926631793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2.2200062155995934E-2</v>
      </c>
      <c r="AF42" s="28">
        <v>3</v>
      </c>
      <c r="AG42" s="79">
        <f>((($W$39)^M42)*((1-($W$39))^($U$29-M42))*HLOOKUP($U$29,$AV$24:$BF$34,M42+1))*V43</f>
        <v>6.4265052685546206E-2</v>
      </c>
      <c r="AH42" s="28">
        <v>3</v>
      </c>
      <c r="AI42" s="79">
        <f>((($W$39)^M42)*((1-($W$39))^($U$30-M42))*HLOOKUP($U$30,$AV$24:$BF$34,M42+1))*V44</f>
        <v>7.9942438865774471E-2</v>
      </c>
      <c r="AJ42" s="28">
        <v>3</v>
      </c>
      <c r="AK42" s="79">
        <f>((($W$39)^M42)*((1-($W$39))^($U$31-M42))*HLOOKUP($U$31,$AV$24:$BF$34,M42+1))*V45</f>
        <v>5.6618221709761524E-2</v>
      </c>
      <c r="AL42" s="28">
        <v>3</v>
      </c>
      <c r="AM42" s="79">
        <f>((($W$39)^Q42)*((1-($W$39))^($U$32-Q42))*HLOOKUP($U$32,$AV$24:$BF$34,Q42+1))*V46</f>
        <v>2.5544821077323872E-2</v>
      </c>
      <c r="AN42" s="28">
        <v>3</v>
      </c>
      <c r="AO42" s="79">
        <f>((($W$39)^Q42)*((1-($W$39))^($U$33-Q42))*HLOOKUP($U$33,$AV$24:$BF$34,Q42+1))*V47</f>
        <v>7.7808064476546828E-3</v>
      </c>
      <c r="AP42" s="28">
        <v>3</v>
      </c>
      <c r="AQ42" s="79">
        <f>((($W$39)^Q42)*((1-($W$39))^($U$34-Q42))*HLOOKUP($U$34,$AV$24:$BF$34,Q42+1))*V48</f>
        <v>1.6507055415538744E-3</v>
      </c>
      <c r="AR42" s="28">
        <v>3</v>
      </c>
      <c r="AS42" s="79">
        <f>((($W$39)^Q42)*((1-($W$39))^($U$35-Q42))*HLOOKUP($U$35,$AV$24:$BF$34,Q42+1))*V49</f>
        <v>2.9604139895661837E-4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1.4365735289798267E-4</v>
      </c>
      <c r="BP42">
        <f t="shared" si="38"/>
        <v>9</v>
      </c>
      <c r="BQ42">
        <v>3</v>
      </c>
      <c r="BR42" s="107">
        <f t="shared" si="39"/>
        <v>5.5980456915112831E-5</v>
      </c>
    </row>
    <row r="43" spans="1:70" ht="15" customHeight="1" x14ac:dyDescent="0.25">
      <c r="G43" s="91">
        <v>4</v>
      </c>
      <c r="H43" s="132">
        <f>J43*L39+J42*L40+J41*L41+J40*L42</f>
        <v>0.20003845253721364</v>
      </c>
      <c r="I43" s="93">
        <v>4</v>
      </c>
      <c r="J43" s="86">
        <f t="shared" si="37"/>
        <v>0.17403773192267308</v>
      </c>
      <c r="K43" s="95">
        <v>4</v>
      </c>
      <c r="L43" s="86"/>
      <c r="M43" s="85">
        <v>4</v>
      </c>
      <c r="N43" s="71">
        <f>(($C$24)^M29)*((1-($C$24))^($B$21-M29))*HLOOKUP($B$21,$AV$24:$BF$34,M29+1)</f>
        <v>6.4220161976587869E-3</v>
      </c>
      <c r="O43" s="72">
        <v>4</v>
      </c>
      <c r="P43" s="71">
        <f t="shared" si="40"/>
        <v>6.4220161976587869E-3</v>
      </c>
      <c r="Q43" s="28">
        <v>4</v>
      </c>
      <c r="R43" s="37">
        <f>P43*N39+P42*N40+P41*N41+P40*N42+P39*N43</f>
        <v>8.8282206127058199E-2</v>
      </c>
      <c r="S43" s="72">
        <v>4</v>
      </c>
      <c r="T43" s="135">
        <f t="shared" si="41"/>
        <v>0.253800743765625</v>
      </c>
      <c r="U43" s="93">
        <v>4</v>
      </c>
      <c r="V43" s="86">
        <f>T43*R39+T42*R40+T41*R41+T40*R42+T39*R43</f>
        <v>0.20794651613595444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2.0444655680283304E-2</v>
      </c>
      <c r="AH43" s="28">
        <v>4</v>
      </c>
      <c r="AI43" s="79">
        <f>((($W$39)^M43)*((1-($W$39))^($U$30-M43))*HLOOKUP($U$30,$AV$24:$BF$34,M43+1))*V44</f>
        <v>5.0864212151200724E-2</v>
      </c>
      <c r="AJ43" s="28">
        <v>4</v>
      </c>
      <c r="AK43" s="79">
        <f>((($W$39)^M43)*((1-($W$39))^($U$31-M43))*HLOOKUP($U$31,$AV$24:$BF$34,M43+1))*V45</f>
        <v>5.4035902860763853E-2</v>
      </c>
      <c r="AL43" s="28">
        <v>4</v>
      </c>
      <c r="AM43" s="79">
        <f>((($W$39)^Q43)*((1-($W$39))^($U$32-Q43))*HLOOKUP($U$32,$AV$24:$BF$34,Q43+1))*V46</f>
        <v>3.25063187232267E-2</v>
      </c>
      <c r="AN43" s="28">
        <v>4</v>
      </c>
      <c r="AO43" s="79">
        <f>((($W$39)^Q43)*((1-($W$39))^($U$33-Q43))*HLOOKUP($U$33,$AV$24:$BF$34,Q43+1))*V47</f>
        <v>1.237654853529793E-2</v>
      </c>
      <c r="AP43" s="28">
        <v>4</v>
      </c>
      <c r="AQ43" s="79">
        <f>((($W$39)^Q43)*((1-($W$39))^($U$34-Q43))*HLOOKUP($U$34,$AV$24:$BF$34,Q43+1))*V48</f>
        <v>3.1508359535690365E-3</v>
      </c>
      <c r="AR43" s="28">
        <v>4</v>
      </c>
      <c r="AS43" s="79">
        <f>((($W$39)^Q43)*((1-($W$39))^($U$35-Q43))*HLOOKUP($U$35,$AV$24:$BF$34,Q43+1))*V49</f>
        <v>6.5925801833149184E-4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2.2072624632120904E-5</v>
      </c>
      <c r="BP43">
        <f t="shared" si="38"/>
        <v>9</v>
      </c>
      <c r="BQ43">
        <v>4</v>
      </c>
      <c r="BR43" s="107">
        <f t="shared" si="39"/>
        <v>4.4282677815984588E-5</v>
      </c>
    </row>
    <row r="44" spans="1:70" ht="15" customHeight="1" thickBot="1" x14ac:dyDescent="0.3">
      <c r="G44" s="91">
        <v>5</v>
      </c>
      <c r="H44" s="132">
        <f>J44*L39+J43*L40+J42*L41+J41*L42</f>
        <v>0.11488973722720243</v>
      </c>
      <c r="I44" s="93">
        <v>5</v>
      </c>
      <c r="J44" s="86">
        <f t="shared" si="37"/>
        <v>8.2884604391684921E-2</v>
      </c>
      <c r="K44" s="95">
        <v>5</v>
      </c>
      <c r="L44" s="86"/>
      <c r="M44" s="85">
        <v>5</v>
      </c>
      <c r="N44" s="71">
        <f>(($C$24)^M30)*((1-($C$24))^($B$21-M30))*HLOOKUP($B$21,$AV$24:$BF$34,M30+1)</f>
        <v>3.2146864357902578E-4</v>
      </c>
      <c r="O44" s="72">
        <v>5</v>
      </c>
      <c r="P44" s="71">
        <f t="shared" si="40"/>
        <v>3.2146864357902578E-4</v>
      </c>
      <c r="Q44" s="28">
        <v>5</v>
      </c>
      <c r="R44" s="37">
        <f>P44*N39+P43*N40+P42*N41+P41*N42+P40*N43+P39*N44</f>
        <v>2.651500106727438E-2</v>
      </c>
      <c r="S44" s="72">
        <v>5</v>
      </c>
      <c r="T44" s="135">
        <f t="shared" si="41"/>
        <v>7.4573551871874991E-2</v>
      </c>
      <c r="U44" s="93">
        <v>5</v>
      </c>
      <c r="V44" s="86">
        <f>T44*R39+T43*R40+T42*R41+T41*R42+T40*R43+T39*R44</f>
        <v>0.23513758411797236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1.2945154611088514E-2</v>
      </c>
      <c r="AJ44" s="28">
        <v>5</v>
      </c>
      <c r="AK44" s="79">
        <f>((($W$39)^M44)*((1-($W$39))^($U$31-M44))*HLOOKUP($U$31,$AV$24:$BF$34,M44+1))*V45</f>
        <v>2.7504726309452349E-2</v>
      </c>
      <c r="AL44" s="28">
        <v>5</v>
      </c>
      <c r="AM44" s="79">
        <f>((($W$39)^Q44)*((1-($W$39))^($U$32-Q44))*HLOOKUP($U$32,$AV$24:$BF$34,Q44+1))*V46</f>
        <v>2.4818981986309451E-2</v>
      </c>
      <c r="AN44" s="28">
        <v>5</v>
      </c>
      <c r="AO44" s="79">
        <f>((($W$39)^Q44)*((1-($W$39))^($U$33-Q44))*HLOOKUP($U$33,$AV$24:$BF$34,Q44+1))*V47</f>
        <v>1.2599533350860379E-2</v>
      </c>
      <c r="AP44" s="28">
        <v>5</v>
      </c>
      <c r="AQ44" s="79">
        <f>((($W$39)^Q44)*((1-($W$39))^($U$34-Q44))*HLOOKUP($U$34,$AV$24:$BF$34,Q44+1))*V48</f>
        <v>4.0095046053087073E-3</v>
      </c>
      <c r="AR44" s="28">
        <v>5</v>
      </c>
      <c r="AS44" s="79">
        <f>((($W$39)^Q44)*((1-($W$39))^($U$35-Q44))*HLOOKUP($U$35,$AV$24:$BF$34,Q44+1))*V49</f>
        <v>1.0067035286655307E-3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3.8250478414848621E-3</v>
      </c>
      <c r="BP44">
        <f t="shared" si="38"/>
        <v>9</v>
      </c>
      <c r="BQ44">
        <v>5</v>
      </c>
      <c r="BR44" s="107">
        <f t="shared" si="39"/>
        <v>2.5433236227664141E-5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4.974763814890909E-2</v>
      </c>
      <c r="I45" s="93">
        <v>6</v>
      </c>
      <c r="J45" s="86">
        <f t="shared" si="37"/>
        <v>2.8846527390663842E-2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5.5302864690041677E-3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0.18922511312444443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5.8333898490540419E-3</v>
      </c>
      <c r="AL45" s="28">
        <v>6</v>
      </c>
      <c r="AM45" s="79">
        <f>((($W$39)^Q45)*((1-($W$39))^($U$32-Q45))*HLOOKUP($U$32,$AV$24:$BF$34,Q45+1))*V46</f>
        <v>1.0527557769810462E-2</v>
      </c>
      <c r="AN45" s="28">
        <v>6</v>
      </c>
      <c r="AO45" s="79">
        <f>((($W$39)^Q45)*((1-($W$39))^($U$33-Q45))*HLOOKUP($U$33,$AV$24:$BF$34,Q45+1))*V47</f>
        <v>8.0165847634486292E-3</v>
      </c>
      <c r="AP45" s="28">
        <v>6</v>
      </c>
      <c r="AQ45" s="79">
        <f>((($W$39)^Q45)*((1-($W$39))^($U$34-Q45))*HLOOKUP($U$34,$AV$24:$BF$34,Q45+1))*V48</f>
        <v>3.4014522742304566E-3</v>
      </c>
      <c r="AR45" s="28">
        <v>6</v>
      </c>
      <c r="AS45" s="79">
        <f>((($W$39)^Q45)*((1-($W$39))^($U$35-Q45))*HLOOKUP($U$35,$AV$24:$BF$34,Q45+1))*V49</f>
        <v>1.0675427341202504E-3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1.2785809433026752E-3</v>
      </c>
      <c r="BP45">
        <f t="shared" si="38"/>
        <v>9</v>
      </c>
      <c r="BQ45">
        <v>6</v>
      </c>
      <c r="BR45" s="107">
        <f t="shared" si="39"/>
        <v>1.101267583463486E-5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1.6628911518874152E-2</v>
      </c>
      <c r="I46" s="93">
        <v>7</v>
      </c>
      <c r="J46" s="86">
        <f t="shared" si="37"/>
        <v>7.4597456743503224E-3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7.9094594731450325E-4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0.1108652016869105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1.913791042065509E-3</v>
      </c>
      <c r="AN46" s="28">
        <v>7</v>
      </c>
      <c r="AO46" s="79">
        <f>((($W$39)^Q46)*((1-($W$39))^($U$33-Q46))*HLOOKUP($U$33,$AV$24:$BF$34,Q46+1))*V47</f>
        <v>2.9146490465704763E-3</v>
      </c>
      <c r="AP46" s="28">
        <v>7</v>
      </c>
      <c r="AQ46" s="79">
        <f>((($W$39)^Q46)*((1-($W$39))^($U$34-Q46))*HLOOKUP($U$34,$AV$24:$BF$34,Q46+1))*V48</f>
        <v>1.8550367620218155E-3</v>
      </c>
      <c r="AR46" s="28">
        <v>7</v>
      </c>
      <c r="AS46" s="79">
        <f>((($W$39)^Q46)*((1-($W$39))^($U$35-Q46))*HLOOKUP($U$35,$AV$24:$BF$34,Q46+1))*V49</f>
        <v>7.7626882369252119E-4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3.3386182282159641E-4</v>
      </c>
      <c r="BP46">
        <f t="shared" si="38"/>
        <v>9</v>
      </c>
      <c r="BQ46">
        <v>7</v>
      </c>
      <c r="BR46" s="107">
        <f t="shared" si="39"/>
        <v>3.6811559071815444E-6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4.3421253384942028E-3</v>
      </c>
      <c r="I47" s="93">
        <v>8</v>
      </c>
      <c r="J47" s="86">
        <f t="shared" si="37"/>
        <v>1.424194104970937E-3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7.4236125677385286E-5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4.7962841220708867E-2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4.636189787128387E-4</v>
      </c>
      <c r="AP47" s="28">
        <v>8</v>
      </c>
      <c r="AQ47" s="79">
        <f>((($W$39)^Q47)*((1-($W$39))^($U$34-Q47))*HLOOKUP($U$34,$AV$24:$BF$34,Q47+1))*V48</f>
        <v>5.9014326276796906E-4</v>
      </c>
      <c r="AR47" s="28">
        <v>8</v>
      </c>
      <c r="AS47" s="79">
        <f>((($W$39)^Q47)*((1-($W$39))^($U$35-Q47))*HLOOKUP($U$35,$AV$24:$BF$34,Q47+1))*V49</f>
        <v>3.7043186349012923E-4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6.784120699483855E-5</v>
      </c>
      <c r="BP47">
        <f>BL12+1</f>
        <v>9</v>
      </c>
      <c r="BQ47">
        <v>8</v>
      </c>
      <c r="BR47" s="107">
        <f t="shared" si="39"/>
        <v>9.6121988028972245E-7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8.8232617133864022E-4</v>
      </c>
      <c r="I48" s="93">
        <v>9</v>
      </c>
      <c r="J48" s="86">
        <f t="shared" si="37"/>
        <v>1.8819269036800634E-4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4.1289536722078063E-6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1.5415816288549959E-2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8.3441070691796712E-5</v>
      </c>
      <c r="AR48" s="28">
        <v>9</v>
      </c>
      <c r="AS48" s="79">
        <f>((($W$39)^Q48)*((1-($W$39))^($U$35-Q48))*HLOOKUP($U$35,$AV$24:$BF$34,Q48+1))*V49</f>
        <v>1.0475161967620962E-4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1.0423646728688361E-5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1.3556740389671822E-4</v>
      </c>
      <c r="I49" s="94">
        <v>10</v>
      </c>
      <c r="J49" s="89">
        <f t="shared" si="37"/>
        <v>1.3329862541068226E-5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1.0334208880453872E-7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4.3980006671517913E-3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1.3329862541068226E-5</v>
      </c>
      <c r="BH49">
        <f>BP14+1</f>
        <v>6</v>
      </c>
      <c r="BI49">
        <v>0</v>
      </c>
      <c r="BJ49" s="107">
        <f>$H$31*H39</f>
        <v>7.4599767067999167E-4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4.4989509186936402E-4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1.1747617249949761E-4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2.3871328767525803E-5</v>
      </c>
    </row>
    <row r="53" spans="1:62" x14ac:dyDescent="0.25">
      <c r="BH53">
        <f>BH48+1</f>
        <v>6</v>
      </c>
      <c r="BI53">
        <v>10</v>
      </c>
      <c r="BJ53" s="107">
        <f>$H$31*H49</f>
        <v>3.667775221569919E-6</v>
      </c>
    </row>
    <row r="54" spans="1:62" x14ac:dyDescent="0.25">
      <c r="BH54">
        <f>BH51+1</f>
        <v>7</v>
      </c>
      <c r="BI54">
        <v>8</v>
      </c>
      <c r="BJ54" s="107">
        <f>$H$32*H47</f>
        <v>3.1276880519538599E-5</v>
      </c>
    </row>
    <row r="55" spans="1:62" x14ac:dyDescent="0.25">
      <c r="BH55">
        <f>BH52+1</f>
        <v>7</v>
      </c>
      <c r="BI55">
        <v>9</v>
      </c>
      <c r="BJ55" s="107">
        <f>$H$32*H48</f>
        <v>6.3555075196863612E-6</v>
      </c>
    </row>
    <row r="56" spans="1:62" x14ac:dyDescent="0.25">
      <c r="BH56">
        <f>BH53+1</f>
        <v>7</v>
      </c>
      <c r="BI56">
        <v>10</v>
      </c>
      <c r="BJ56" s="107">
        <f>$H$32*H49</f>
        <v>9.7650923533499669E-7</v>
      </c>
    </row>
    <row r="57" spans="1:62" x14ac:dyDescent="0.25">
      <c r="BH57">
        <f>BH55+1</f>
        <v>8</v>
      </c>
      <c r="BI57">
        <v>9</v>
      </c>
      <c r="BJ57" s="107">
        <f>$H$33*H48</f>
        <v>1.2845484426199171E-6</v>
      </c>
    </row>
    <row r="58" spans="1:62" x14ac:dyDescent="0.25">
      <c r="BH58">
        <f>BH56+1</f>
        <v>8</v>
      </c>
      <c r="BI58">
        <v>10</v>
      </c>
      <c r="BJ58" s="107">
        <f>$H$33*H49</f>
        <v>1.9736793852703018E-7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3.0010668413819187E-8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/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8" t="s">
        <v>167</v>
      </c>
      <c r="B1" t="s">
        <v>145</v>
      </c>
      <c r="C1" t="s">
        <v>168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9"/>
      <c r="Q1" s="219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8" t="s">
        <v>143</v>
      </c>
      <c r="B2" t="s">
        <v>145</v>
      </c>
      <c r="C2" t="s">
        <v>169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0" t="s">
        <v>170</v>
      </c>
      <c r="C3" s="220"/>
      <c r="D3" t="str">
        <f>IF(B3="Sol","SI",IF(B3="Lluvia","SI","NO"))</f>
        <v>NO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8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8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2.2169384565402253E-2</v>
      </c>
      <c r="BL4">
        <v>0</v>
      </c>
      <c r="BM4">
        <v>0</v>
      </c>
      <c r="BN4" s="107">
        <f>H25*H39</f>
        <v>5.4552193672233401E-3</v>
      </c>
      <c r="BP4">
        <v>1</v>
      </c>
      <c r="BQ4">
        <v>0</v>
      </c>
      <c r="BR4" s="107">
        <f>$H$26*H39</f>
        <v>9.9024479960379674E-3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4.1318876624516297E-2</v>
      </c>
      <c r="BL5">
        <v>1</v>
      </c>
      <c r="BM5">
        <v>1</v>
      </c>
      <c r="BN5" s="107">
        <f>$H$26*H40</f>
        <v>4.0242410613599594E-2</v>
      </c>
      <c r="BP5">
        <f>BP4+1</f>
        <v>2</v>
      </c>
      <c r="BQ5">
        <v>0</v>
      </c>
      <c r="BR5" s="107">
        <f>$H$27*H39</f>
        <v>8.3042279974177048E-3</v>
      </c>
    </row>
    <row r="6" spans="1:70" x14ac:dyDescent="0.25">
      <c r="A6" s="2" t="s">
        <v>1</v>
      </c>
      <c r="B6" s="168">
        <v>11.25</v>
      </c>
      <c r="C6" s="169">
        <v>13.25</v>
      </c>
      <c r="E6" s="192" t="s">
        <v>17</v>
      </c>
      <c r="F6" s="167" t="s">
        <v>16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2.988810544371855E-2</v>
      </c>
      <c r="P6" s="210">
        <f>P3</f>
        <v>0.56999999999999995</v>
      </c>
      <c r="Q6" s="214">
        <f t="shared" ref="Q6:Q19" si="2">P6*O6</f>
        <v>1.7036220102919573E-2</v>
      </c>
      <c r="R6" s="157">
        <f t="shared" ref="R6:R19" si="3">IF($B$17="JC",IF($C$17="JC",$W$1,$V$1*1.1),IF($C$17="JC",$V$1/0.9,$U$1))*Q6/1.5</f>
        <v>1.7036220102919573E-2</v>
      </c>
      <c r="S6" s="176">
        <f t="shared" ref="S6:S19" si="4">(1-R6)</f>
        <v>0.98296377989708039</v>
      </c>
      <c r="T6" s="177">
        <f>R6*S5*PRODUCT(S7:S19)</f>
        <v>1.3398398136324105E-2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3.2885446839305433E-3</v>
      </c>
      <c r="V6" s="18"/>
      <c r="W6" s="186" t="s">
        <v>38</v>
      </c>
      <c r="X6" s="15" t="s">
        <v>39</v>
      </c>
      <c r="Y6" s="69">
        <f t="shared" ref="Y6:Y19" si="5">AK6*AI6*AL6*AO6</f>
        <v>2.988810544371855E-2</v>
      </c>
      <c r="Z6" s="69">
        <f>Z3</f>
        <v>0.56999999999999995</v>
      </c>
      <c r="AA6" s="69">
        <f t="shared" ref="AA6:AA19" si="6">Z6*Y6</f>
        <v>1.7036220102919573E-2</v>
      </c>
      <c r="AB6" s="157">
        <f t="shared" ref="AB6:AB19" si="7">IF($B$17="JC",IF($C$17="JC",$W$1,$V$1/0.9),IF($C$17="JC",$V$1*1.1,$U$1))*AA6/1.5</f>
        <v>1.7036220102919573E-2</v>
      </c>
      <c r="AC6" s="176">
        <f t="shared" ref="AC6:AC19" si="8">(1-AB6)</f>
        <v>0.98296377989708039</v>
      </c>
      <c r="AD6" s="177">
        <f>AB6*AC5*PRODUCT(AC7:AC19)</f>
        <v>1.1785767372355658E-2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4.4863784120473694E-3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4.6770113349664688E-2</v>
      </c>
      <c r="BL6">
        <f>BH14+1</f>
        <v>2</v>
      </c>
      <c r="BM6">
        <v>2</v>
      </c>
      <c r="BN6" s="107">
        <f>$H$27*H41</f>
        <v>6.28978138163859E-2</v>
      </c>
      <c r="BP6">
        <f>BL5+1</f>
        <v>2</v>
      </c>
      <c r="BQ6">
        <v>1</v>
      </c>
      <c r="BR6" s="107">
        <f>$H$27*H40</f>
        <v>3.3747428215199063E-2</v>
      </c>
    </row>
    <row r="7" spans="1:70" x14ac:dyDescent="0.25">
      <c r="A7" s="5" t="s">
        <v>2</v>
      </c>
      <c r="B7" s="168">
        <v>14</v>
      </c>
      <c r="C7" s="169">
        <v>14.25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2.2453862023694166E-3</v>
      </c>
      <c r="P7" s="210">
        <f>P2</f>
        <v>0.45</v>
      </c>
      <c r="Q7" s="214">
        <f t="shared" si="2"/>
        <v>1.0104237910662376E-3</v>
      </c>
      <c r="R7" s="157">
        <f t="shared" si="3"/>
        <v>1.0104237910662376E-3</v>
      </c>
      <c r="S7" s="176">
        <f t="shared" si="4"/>
        <v>0.9989895762089338</v>
      </c>
      <c r="T7" s="177">
        <f>R7*PRODUCT(S5:S6)*PRODUCT(S8:S19)</f>
        <v>7.8191538506450795E-4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1.9112488914117416E-4</v>
      </c>
      <c r="W7" s="187" t="s">
        <v>155</v>
      </c>
      <c r="X7" s="15" t="s">
        <v>156</v>
      </c>
      <c r="Y7" s="69">
        <f t="shared" si="5"/>
        <v>2.2453862023694166E-3</v>
      </c>
      <c r="Z7" s="69">
        <f>Z2</f>
        <v>0.45</v>
      </c>
      <c r="AA7" s="69">
        <f t="shared" si="6"/>
        <v>1.0104237910662376E-3</v>
      </c>
      <c r="AB7" s="157">
        <f t="shared" si="7"/>
        <v>1.0104237910662376E-3</v>
      </c>
      <c r="AC7" s="176">
        <f t="shared" si="8"/>
        <v>0.9989895762089338</v>
      </c>
      <c r="AD7" s="177">
        <f>AB7*PRODUCT(AC5:AC6)*PRODUCT(AC8:AC19)</f>
        <v>6.8780407474624303E-4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2.6112430134529497E-4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3.5889430172910651E-2</v>
      </c>
      <c r="BL7">
        <f>BH23+1</f>
        <v>3</v>
      </c>
      <c r="BM7">
        <v>3</v>
      </c>
      <c r="BN7" s="107">
        <f>$H$28*H42</f>
        <v>3.6578076298143837E-2</v>
      </c>
      <c r="BP7">
        <f>BP5+1</f>
        <v>3</v>
      </c>
      <c r="BQ7">
        <v>0</v>
      </c>
      <c r="BR7" s="107">
        <f>$H$28*H39</f>
        <v>4.2664303322420289E-3</v>
      </c>
    </row>
    <row r="8" spans="1:70" x14ac:dyDescent="0.25">
      <c r="A8" s="5" t="s">
        <v>3</v>
      </c>
      <c r="B8" s="168">
        <v>12</v>
      </c>
      <c r="C8" s="169">
        <v>12.5</v>
      </c>
      <c r="E8" s="192" t="s">
        <v>18</v>
      </c>
      <c r="F8" s="167" t="s">
        <v>154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2.037234029763179E-2</v>
      </c>
      <c r="P8" s="210">
        <f>P2</f>
        <v>0.45</v>
      </c>
      <c r="Q8" s="214">
        <f t="shared" si="2"/>
        <v>9.1675531339343065E-3</v>
      </c>
      <c r="R8" s="157">
        <f t="shared" si="3"/>
        <v>9.1675531339343065E-3</v>
      </c>
      <c r="S8" s="176">
        <f t="shared" si="4"/>
        <v>0.99083244686606564</v>
      </c>
      <c r="T8" s="177">
        <f>R8*PRODUCT(S5:S7)*PRODUCT(S9:S19)</f>
        <v>7.1527058844650998E-3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1.6821683816796416E-3</v>
      </c>
      <c r="W8" s="186" t="s">
        <v>42</v>
      </c>
      <c r="X8" s="15" t="s">
        <v>43</v>
      </c>
      <c r="Y8" s="69">
        <f t="shared" si="5"/>
        <v>2.037234029763179E-2</v>
      </c>
      <c r="Z8" s="69">
        <f>Z2</f>
        <v>0.45</v>
      </c>
      <c r="AA8" s="69">
        <f t="shared" si="6"/>
        <v>9.1675531339343065E-3</v>
      </c>
      <c r="AB8" s="157">
        <f t="shared" si="7"/>
        <v>9.1675531339343065E-3</v>
      </c>
      <c r="AC8" s="176">
        <f t="shared" si="8"/>
        <v>0.99083244686606564</v>
      </c>
      <c r="AD8" s="177">
        <f>AB8*PRODUCT(AC5:AC7)*PRODUCT(AC9:AC19)</f>
        <v>6.2918064368188047E-3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2.3304654457628128E-3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1.9735045647372836E-2</v>
      </c>
      <c r="BL8">
        <f>BH31+1</f>
        <v>4</v>
      </c>
      <c r="BM8">
        <v>4</v>
      </c>
      <c r="BN8" s="107">
        <f>$H$29*H43</f>
        <v>9.8766998683338398E-3</v>
      </c>
      <c r="BP8">
        <f>BP6+1</f>
        <v>3</v>
      </c>
      <c r="BQ8">
        <v>1</v>
      </c>
      <c r="BR8" s="107">
        <f>$H$28*H40</f>
        <v>1.7338282549233756E-2</v>
      </c>
    </row>
    <row r="9" spans="1:70" x14ac:dyDescent="0.25">
      <c r="A9" s="5" t="s">
        <v>4</v>
      </c>
      <c r="B9" s="168">
        <v>14.5</v>
      </c>
      <c r="C9" s="169">
        <v>14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8.0147159933886356E-3</v>
      </c>
      <c r="BL9">
        <f>BH38+1</f>
        <v>5</v>
      </c>
      <c r="BM9">
        <v>5</v>
      </c>
      <c r="BN9" s="107">
        <f>$H$30*H44</f>
        <v>1.3856730600451243E-3</v>
      </c>
      <c r="BP9">
        <f>BL6+1</f>
        <v>3</v>
      </c>
      <c r="BQ9">
        <v>2</v>
      </c>
      <c r="BR9" s="107">
        <f>$H$28*H41</f>
        <v>3.2314760719646285E-2</v>
      </c>
    </row>
    <row r="10" spans="1:70" x14ac:dyDescent="0.25">
      <c r="A10" s="6" t="s">
        <v>5</v>
      </c>
      <c r="B10" s="168">
        <v>14.25</v>
      </c>
      <c r="C10" s="169">
        <v>15.25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9.5956675314932321E-2</v>
      </c>
      <c r="P10" s="210">
        <f>P3</f>
        <v>0.56999999999999995</v>
      </c>
      <c r="Q10" s="214">
        <f t="shared" si="2"/>
        <v>5.4695304929511419E-2</v>
      </c>
      <c r="R10" s="157">
        <f t="shared" si="3"/>
        <v>5.4695304929511419E-2</v>
      </c>
      <c r="S10" s="176">
        <f t="shared" si="4"/>
        <v>0.94530469507048853</v>
      </c>
      <c r="T10" s="177">
        <f>R10*PRODUCT(S5:S9)*PRODUCT(S11:S19)</f>
        <v>4.472963813139931E-2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7.931429409473981E-3</v>
      </c>
      <c r="W10" s="186" t="s">
        <v>46</v>
      </c>
      <c r="X10" s="15" t="s">
        <v>47</v>
      </c>
      <c r="Y10" s="69">
        <f t="shared" si="5"/>
        <v>2.398916882873308E-2</v>
      </c>
      <c r="Z10" s="69">
        <f>Z3</f>
        <v>0.56999999999999995</v>
      </c>
      <c r="AA10" s="69">
        <f t="shared" si="6"/>
        <v>1.3673826232377855E-2</v>
      </c>
      <c r="AB10" s="157">
        <f t="shared" si="7"/>
        <v>1.3673826232377855E-2</v>
      </c>
      <c r="AC10" s="176">
        <f t="shared" si="8"/>
        <v>0.98632617376762211</v>
      </c>
      <c r="AD10" s="177">
        <f>AB10*PRODUCT(AC5:AC9)*PRODUCT(AC11:AC19)</f>
        <v>9.4273935279373753E-3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3.3611814567878471E-3</v>
      </c>
      <c r="AG10" s="203">
        <f>IF(COUNTIF(F11:F18,"RAP")+COUNTIF(J11:J18,"RAP")=0,0,COUNTIF(F11:F18,"RAP")/(COUNTIF(F11:F18,"RAP")+COUNTIF(J11:J18,"RAP")))</f>
        <v>0.66666666666666663</v>
      </c>
      <c r="AH10">
        <f>COUNTIF(F11:F18,"RAP")</f>
        <v>2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0.33333333333333331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2.4410110607859395E-3</v>
      </c>
      <c r="BL10">
        <f>BH44+1</f>
        <v>6</v>
      </c>
      <c r="BM10">
        <v>6</v>
      </c>
      <c r="BN10" s="107">
        <f>$H$31*H45</f>
        <v>1.0743004217145889E-4</v>
      </c>
      <c r="BP10">
        <f>BP7+1</f>
        <v>4</v>
      </c>
      <c r="BQ10">
        <v>0</v>
      </c>
      <c r="BR10" s="107">
        <f>$H$29*H39</f>
        <v>1.501265529890059E-3</v>
      </c>
    </row>
    <row r="11" spans="1:70" x14ac:dyDescent="0.25">
      <c r="A11" s="6" t="s">
        <v>6</v>
      </c>
      <c r="B11" s="168">
        <v>7.25</v>
      </c>
      <c r="C11" s="169">
        <v>9.75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9.5956675314932321E-2</v>
      </c>
      <c r="P11" s="210">
        <f>P3</f>
        <v>0.56999999999999995</v>
      </c>
      <c r="Q11" s="214">
        <f t="shared" si="2"/>
        <v>5.4695304929511419E-2</v>
      </c>
      <c r="R11" s="157">
        <f t="shared" si="3"/>
        <v>5.4695304929511419E-2</v>
      </c>
      <c r="S11" s="176">
        <f t="shared" si="4"/>
        <v>0.94530469507048853</v>
      </c>
      <c r="T11" s="177">
        <f>R11*PRODUCT(S5:S10)*PRODUCT(S12:S19)</f>
        <v>4.4729638131399303E-2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5.3433737172284669E-3</v>
      </c>
      <c r="W11" s="186" t="s">
        <v>48</v>
      </c>
      <c r="X11" s="15" t="s">
        <v>49</v>
      </c>
      <c r="Y11" s="69">
        <f t="shared" si="5"/>
        <v>2.398916882873308E-2</v>
      </c>
      <c r="Z11" s="69">
        <f>Z3</f>
        <v>0.56999999999999995</v>
      </c>
      <c r="AA11" s="69">
        <f t="shared" si="6"/>
        <v>1.3673826232377855E-2</v>
      </c>
      <c r="AB11" s="157">
        <f t="shared" si="7"/>
        <v>1.3673826232377855E-2</v>
      </c>
      <c r="AC11" s="176">
        <f t="shared" si="8"/>
        <v>0.98632617376762211</v>
      </c>
      <c r="AD11" s="177">
        <f>AB11*PRODUCT(AC5:AC10)*PRODUCT(AC12:AC19)</f>
        <v>9.427393527937377E-3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3.2304858062477751E-3</v>
      </c>
      <c r="AG11" s="203">
        <f>IF(COUNTIF(F11:F18,"RAP")+COUNTIF(J11:J18,"RAP")=0,0,COUNTIF(F11:F18,"RAP")/(COUNTIF(F11:F18,"RAP")+COUNTIF(J11:J18,"RAP")))</f>
        <v>0.66666666666666663</v>
      </c>
      <c r="AH11">
        <f>COUNTIF(F11:F18,"RAP")</f>
        <v>2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0.33333333333333331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5.6000585510473109E-4</v>
      </c>
      <c r="BL11">
        <f>BH50+1</f>
        <v>7</v>
      </c>
      <c r="BM11">
        <v>7</v>
      </c>
      <c r="BN11" s="107">
        <f>$H$32*H46</f>
        <v>4.7486936348577457E-6</v>
      </c>
      <c r="BP11">
        <f>BP8+1</f>
        <v>4</v>
      </c>
      <c r="BQ11">
        <v>1</v>
      </c>
      <c r="BR11" s="107">
        <f>$H$29*H40</f>
        <v>6.1009705800072027E-3</v>
      </c>
    </row>
    <row r="12" spans="1:70" x14ac:dyDescent="0.25">
      <c r="A12" s="6" t="s">
        <v>7</v>
      </c>
      <c r="B12" s="168">
        <v>14.25</v>
      </c>
      <c r="C12" s="169">
        <v>14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3.3105052983651651E-3</v>
      </c>
      <c r="P12" s="210">
        <f>P2</f>
        <v>0.45</v>
      </c>
      <c r="Q12" s="214">
        <f t="shared" si="2"/>
        <v>1.4897273842643243E-3</v>
      </c>
      <c r="R12" s="157">
        <f t="shared" si="3"/>
        <v>1.4897273842643243E-3</v>
      </c>
      <c r="S12" s="176">
        <f t="shared" si="4"/>
        <v>0.99851027261573566</v>
      </c>
      <c r="T12" s="177">
        <f>R12*PRODUCT(S5:S11)*PRODUCT(S13:S19)</f>
        <v>1.1533773422089805E-3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1.3606093197987153E-4</v>
      </c>
      <c r="W12" s="187" t="s">
        <v>50</v>
      </c>
      <c r="X12" s="15" t="s">
        <v>51</v>
      </c>
      <c r="Y12" s="69">
        <f t="shared" si="5"/>
        <v>3.3105052983651651E-3</v>
      </c>
      <c r="Z12" s="69">
        <f>Z2</f>
        <v>0.45</v>
      </c>
      <c r="AA12" s="69">
        <f t="shared" si="6"/>
        <v>1.4897273842643243E-3</v>
      </c>
      <c r="AB12" s="157">
        <f t="shared" si="7"/>
        <v>1.4897273842643243E-3</v>
      </c>
      <c r="AC12" s="176">
        <f t="shared" si="8"/>
        <v>0.99851027261573566</v>
      </c>
      <c r="AD12" s="177">
        <f>AB12*PRODUCT(AC5:AC11)*PRODUCT(AC13:AC19)</f>
        <v>1.0145568828088499E-3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3.4614463210836684E-4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1.324202119346066E-2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9.6173309567668268E-5</v>
      </c>
      <c r="BL12">
        <f>BH54+1</f>
        <v>8</v>
      </c>
      <c r="BM12">
        <v>8</v>
      </c>
      <c r="BN12" s="107">
        <f>$H$33*H47</f>
        <v>1.206626499194743E-7</v>
      </c>
      <c r="BP12">
        <f>BP9+1</f>
        <v>4</v>
      </c>
      <c r="BQ12">
        <v>2</v>
      </c>
      <c r="BR12" s="107">
        <f>$H$29*H41</f>
        <v>1.1370872743058813E-2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7.7883529264289264E-2</v>
      </c>
      <c r="P13" s="210">
        <f>P3</f>
        <v>0.56999999999999995</v>
      </c>
      <c r="Q13" s="214">
        <f t="shared" si="2"/>
        <v>4.4393611680644873E-2</v>
      </c>
      <c r="R13" s="157">
        <f t="shared" si="3"/>
        <v>4.4393611680644873E-2</v>
      </c>
      <c r="S13" s="176">
        <f t="shared" si="4"/>
        <v>0.95560638831935507</v>
      </c>
      <c r="T13" s="177">
        <f>R13*PRODUCT(S5:S12)*PRODUCT(S14:S19)</f>
        <v>3.5913570640052718E-2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2.5682313472107044E-3</v>
      </c>
      <c r="W13" s="186" t="s">
        <v>52</v>
      </c>
      <c r="X13" s="15" t="s">
        <v>53</v>
      </c>
      <c r="Y13" s="69">
        <f t="shared" si="5"/>
        <v>9.1729490022385132E-2</v>
      </c>
      <c r="Z13" s="69">
        <f>Z3</f>
        <v>0.56999999999999995</v>
      </c>
      <c r="AA13" s="69">
        <f t="shared" si="6"/>
        <v>5.2285809312759522E-2</v>
      </c>
      <c r="AB13" s="157">
        <f t="shared" si="7"/>
        <v>5.2285809312759522E-2</v>
      </c>
      <c r="AC13" s="176">
        <f t="shared" si="8"/>
        <v>0.9477141906872405</v>
      </c>
      <c r="AD13" s="177">
        <f>AB13*PRODUCT(AC5:AC12)*PRODUCT(AC14:AC19)</f>
        <v>3.7517041934925402E-2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1.0730162928587295E-2</v>
      </c>
      <c r="AG13" s="203">
        <f>B22</f>
        <v>0.45918367346938777</v>
      </c>
      <c r="AH13">
        <v>1</v>
      </c>
      <c r="AI13" s="207">
        <f t="shared" si="9"/>
        <v>0.16961301928667438</v>
      </c>
      <c r="AK13" s="203">
        <f>C22</f>
        <v>0.54081632653061229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1.2114334746277558E-5</v>
      </c>
      <c r="BL13">
        <f>BH57+1</f>
        <v>9</v>
      </c>
      <c r="BM13">
        <v>9</v>
      </c>
      <c r="BN13" s="107">
        <f>$H$34*H48</f>
        <v>1.7367516879031231E-9</v>
      </c>
      <c r="BP13">
        <f>BL7+1</f>
        <v>4</v>
      </c>
      <c r="BQ13">
        <v>3</v>
      </c>
      <c r="BR13" s="107">
        <f>$H$29*H42</f>
        <v>1.2871042257763685E-2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0.11066546283106413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1.6599819424659618E-2</v>
      </c>
      <c r="R14" s="157">
        <f t="shared" si="3"/>
        <v>1.6599819424659618E-2</v>
      </c>
      <c r="S14" s="176">
        <f t="shared" si="4"/>
        <v>0.9834001805753404</v>
      </c>
      <c r="T14" s="177">
        <f>R14*PRODUCT(S5:S13)*PRODUCT(S15:S19)</f>
        <v>1.3049390628468183E-2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7.1290674861365286E-4</v>
      </c>
      <c r="W14" s="186" t="s">
        <v>54</v>
      </c>
      <c r="X14" s="15" t="s">
        <v>55</v>
      </c>
      <c r="Y14" s="69">
        <f t="shared" si="5"/>
        <v>0.13033932288991998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7.8203593733951984E-2</v>
      </c>
      <c r="AB14" s="157">
        <f t="shared" si="7"/>
        <v>7.8203593733951984E-2</v>
      </c>
      <c r="AC14" s="176">
        <f t="shared" si="8"/>
        <v>0.92179640626604797</v>
      </c>
      <c r="AD14" s="177">
        <f>AB14*PRODUCT(AC5:AC13)*PRODUCT(AC15:AC19)</f>
        <v>5.7691766607496656E-2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1.1605821055351167E-2</v>
      </c>
      <c r="AG14" s="203">
        <f>IF(AL14=0,1,B22)</f>
        <v>0.45918367346938777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0.54081632653061229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7.5003038280610765E-2</v>
      </c>
      <c r="BL14">
        <f>BP39+1</f>
        <v>10</v>
      </c>
      <c r="BM14">
        <v>10</v>
      </c>
      <c r="BN14" s="107">
        <f>$H$35*H49</f>
        <v>1.3539474283099777E-11</v>
      </c>
      <c r="BP14">
        <f>BP10+1</f>
        <v>5</v>
      </c>
      <c r="BQ14">
        <v>0</v>
      </c>
      <c r="BR14" s="107">
        <f>$H$30*H39</f>
        <v>3.8303182312649376E-4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2.0620893695229334E-2</v>
      </c>
      <c r="P15" s="210">
        <f>R3</f>
        <v>0.7</v>
      </c>
      <c r="Q15" s="214">
        <f t="shared" si="2"/>
        <v>1.4434625586660532E-2</v>
      </c>
      <c r="R15" s="157">
        <f t="shared" si="3"/>
        <v>1.4434625586660532E-2</v>
      </c>
      <c r="S15" s="176">
        <f t="shared" si="4"/>
        <v>0.98556537441333947</v>
      </c>
      <c r="T15" s="177">
        <f>R15*PRODUCT(S5:S14)*PRODUCT(S16:S19)</f>
        <v>1.132236726300815E-2</v>
      </c>
      <c r="U15" s="177">
        <f>R15*R16*PRODUCT(S5:S14)*PRODUCT(S17:S19)+R15*R17*PRODUCT(S5:S14)*S16*PRODUCT(S18:S19)+R15*R18*PRODUCT(S5:S14)*S16*S17*S19+R15*R19*PRODUCT(S5:S14)*S16*S17*S18</f>
        <v>4.5272921434859716E-4</v>
      </c>
      <c r="W15" s="186" t="s">
        <v>56</v>
      </c>
      <c r="X15" s="15" t="s">
        <v>57</v>
      </c>
      <c r="Y15" s="69">
        <f t="shared" si="5"/>
        <v>2.4286830352158995E-2</v>
      </c>
      <c r="Z15" s="69">
        <f>AB3</f>
        <v>0.7</v>
      </c>
      <c r="AA15" s="69">
        <f t="shared" si="6"/>
        <v>1.7000781246511297E-2</v>
      </c>
      <c r="AB15" s="157">
        <f t="shared" si="7"/>
        <v>1.7000781246511297E-2</v>
      </c>
      <c r="AC15" s="176">
        <f t="shared" si="8"/>
        <v>0.98299921875348872</v>
      </c>
      <c r="AD15" s="177">
        <f>AB15*PRODUCT(AC5:AC14)*PRODUCT(AC16:AC19)</f>
        <v>1.1760826528199299E-2</v>
      </c>
      <c r="AE15" s="177">
        <f>AB15*AB16*PRODUCT(AC5:AC14)*PRODUCT(AC17:AC19)+AB15*AB17*PRODUCT(AC5:AC14)*AC16*PRODUCT(AC18:AC19)+AB15*AB18*PRODUCT(AC5:AC14)*AC16*AC17*AC19+AB15*AB19*PRODUCT(AC5:AC14)*AC16*AC17*AC18</f>
        <v>2.1625178053687496E-3</v>
      </c>
      <c r="AG15" s="203">
        <f>IF(AL15=0,1,B22)</f>
        <v>0.45918367346938777</v>
      </c>
      <c r="AH15">
        <v>1</v>
      </c>
      <c r="AI15" s="207">
        <f t="shared" si="9"/>
        <v>4.4907724047388325E-2</v>
      </c>
      <c r="AK15" s="203">
        <f>IF(AH15=0,1,C22)</f>
        <v>0.54081632653061229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8.4898256887071671E-2</v>
      </c>
      <c r="BP15">
        <f>BP11+1</f>
        <v>5</v>
      </c>
      <c r="BQ15">
        <v>1</v>
      </c>
      <c r="BR15" s="107">
        <f>$H$30*H40</f>
        <v>1.5565973091198563E-3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1.9429464281727198E-2</v>
      </c>
      <c r="P16" s="210">
        <v>0.15</v>
      </c>
      <c r="Q16" s="214">
        <f t="shared" si="2"/>
        <v>2.9144196422590794E-3</v>
      </c>
      <c r="R16" s="157">
        <f t="shared" si="3"/>
        <v>2.9144196422590794E-3</v>
      </c>
      <c r="S16" s="176">
        <f t="shared" si="4"/>
        <v>0.99708558035774097</v>
      </c>
      <c r="T16" s="177">
        <f>R16*PRODUCT(S5:S15)*PRODUCT(S17:S19)</f>
        <v>2.2596272388969748E-3</v>
      </c>
      <c r="U16" s="177">
        <f>R16*R17*PRODUCT(S5:S15)*PRODUCT(S18:S19)+R16*R18*PRODUCT(S5:S15)*S17*S19+R16*R19*PRODUCT(S5:S15)*S17*S18</f>
        <v>8.3747314123504358E-5</v>
      </c>
      <c r="W16" s="187" t="s">
        <v>58</v>
      </c>
      <c r="X16" s="15" t="s">
        <v>59</v>
      </c>
      <c r="Y16" s="69">
        <f t="shared" si="5"/>
        <v>1.6496714956183468E-2</v>
      </c>
      <c r="Z16" s="69">
        <v>0.15</v>
      </c>
      <c r="AA16" s="69">
        <f t="shared" si="6"/>
        <v>2.4745072434275203E-3</v>
      </c>
      <c r="AB16" s="157">
        <f t="shared" si="7"/>
        <v>2.4745072434275203E-3</v>
      </c>
      <c r="AC16" s="176">
        <f t="shared" si="8"/>
        <v>0.99752549275657243</v>
      </c>
      <c r="AD16" s="177">
        <f>AB16*PRODUCT(AC5:AC15)*PRODUCT(AC17:AC19)</f>
        <v>1.6868903885560284E-3</v>
      </c>
      <c r="AE16" s="177">
        <f>AB16*AB17*PRODUCT(AC5:AC15)*PRODUCT(AC18:AC19)+AB16*AB18*PRODUCT(AC5:AC15)*AC17*AC19+AB16*AB19*PRODUCT(AC5:AC15)*AC17*AC18</f>
        <v>3.0599179446900342E-4</v>
      </c>
      <c r="AG16" s="203">
        <f>C22</f>
        <v>0.54081632653061229</v>
      </c>
      <c r="AH16">
        <v>1</v>
      </c>
      <c r="AI16" s="207">
        <f t="shared" si="9"/>
        <v>3.5926179237910666E-2</v>
      </c>
      <c r="AK16" s="203">
        <f>B22</f>
        <v>0.45918367346938777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6.5147373913136644E-2</v>
      </c>
      <c r="BP16">
        <f>BP12+1</f>
        <v>5</v>
      </c>
      <c r="BQ16">
        <v>2</v>
      </c>
      <c r="BR16" s="107">
        <f>$H$30*H41</f>
        <v>2.9011564114391733E-3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6.2698091650776777E-2</v>
      </c>
      <c r="P17" s="210">
        <f>P3</f>
        <v>0.56999999999999995</v>
      </c>
      <c r="Q17" s="214">
        <f t="shared" si="2"/>
        <v>3.5737912240942762E-2</v>
      </c>
      <c r="R17" s="157">
        <f t="shared" si="3"/>
        <v>3.5737912240942762E-2</v>
      </c>
      <c r="S17" s="176">
        <f t="shared" si="4"/>
        <v>0.9642620877590572</v>
      </c>
      <c r="T17" s="177">
        <f>R17*PRODUCT(S5:S16)*PRODUCT(S18:S19)</f>
        <v>2.8651755600133749E-2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2.5203231227864477E-2</v>
      </c>
      <c r="AE17" s="177">
        <f>AB17*AB18*PRODUCT(AC5:AC16)*AC19+AB17*AB19*PRODUCT(AC5:AC16)*AC18</f>
        <v>3.6376215010224784E-3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3.5823538902343854E-2</v>
      </c>
      <c r="BP17">
        <f>BP13+1</f>
        <v>5</v>
      </c>
      <c r="BQ17">
        <v>3</v>
      </c>
      <c r="BR17" s="107">
        <f>$H$30*H42</f>
        <v>3.2839085980282266E-3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4.7210684254946712E-2</v>
      </c>
      <c r="Z18" s="69">
        <f>Z17*1.2</f>
        <v>0.68399999999999994</v>
      </c>
      <c r="AA18" s="69">
        <f t="shared" si="6"/>
        <v>3.229210803038355E-2</v>
      </c>
      <c r="AB18" s="157">
        <f t="shared" si="7"/>
        <v>3.229210803038355E-2</v>
      </c>
      <c r="AC18" s="176">
        <f t="shared" si="8"/>
        <v>0.96770789196961648</v>
      </c>
      <c r="AD18" s="177">
        <f>AB18*PRODUCT(AC5:AC17)*PRODUCT(AC19:AC19)</f>
        <v>2.2692077152159141E-2</v>
      </c>
      <c r="AE18" s="177">
        <f>AB18*AB19*PRODUCT(AC5:AC17)</f>
        <v>2.51795525535769E-3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1.4548509048856271E-2</v>
      </c>
      <c r="BP18">
        <f>BL8+1</f>
        <v>5</v>
      </c>
      <c r="BQ18">
        <v>4</v>
      </c>
      <c r="BR18" s="107">
        <f>$H$30*H43</f>
        <v>2.5199342033238822E-3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0.17522648479259795</v>
      </c>
      <c r="Z19" s="69">
        <f>Z3</f>
        <v>0.56999999999999995</v>
      </c>
      <c r="AA19" s="69">
        <f t="shared" si="6"/>
        <v>9.9879096331780826E-2</v>
      </c>
      <c r="AB19" s="157">
        <f t="shared" si="7"/>
        <v>9.9879096331780826E-2</v>
      </c>
      <c r="AC19" s="178">
        <f t="shared" si="8"/>
        <v>0.90012090366821917</v>
      </c>
      <c r="AD19" s="179">
        <f>AB19*PRODUCT(AC5:AC18)</f>
        <v>7.5456367541672259E-2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0.70090593917039179</v>
      </c>
      <c r="AK19" s="203">
        <f>IF(COUNTIF(J11:J18,"TEC")&gt;0,IF(COUNTIF(F6:F13,"CAB")&gt;0,IF(COUNTIF(F11:F18,"TEC")+COUNTIF(J11:J18,"TEC")&gt;0,COUNTIF(J11:J18,"TEC")/(COUNTIF(F11:F18,"TEC")+COUNTIF(J11:J18,"TEC")),0),0),0)</f>
        <v>1</v>
      </c>
      <c r="AL19">
        <f>COUNTIF(J11:J18,"TEC")</f>
        <v>2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4.4309831484356191E-3</v>
      </c>
      <c r="BP19">
        <f>BP15+1</f>
        <v>6</v>
      </c>
      <c r="BQ19">
        <v>1</v>
      </c>
      <c r="BR19" s="107">
        <f>$H$31*H40</f>
        <v>2.9716061314475657E-4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0.77306702995637577</v>
      </c>
      <c r="T20" s="181">
        <f>SUM(T5:T19)</f>
        <v>0.20314238438142107</v>
      </c>
      <c r="U20" s="181">
        <f>SUM(U5:U19)</f>
        <v>2.2390316637730136E-2</v>
      </c>
      <c r="V20" s="181">
        <f>1-S20-T20-U20</f>
        <v>1.40026902447302E-3</v>
      </c>
      <c r="W20" s="21"/>
      <c r="X20" s="22"/>
      <c r="Y20" s="22"/>
      <c r="Z20" s="22"/>
      <c r="AA20" s="22"/>
      <c r="AB20" s="23"/>
      <c r="AC20" s="184">
        <f>PRODUCT(AC5:AC19)</f>
        <v>0.68002070737117482</v>
      </c>
      <c r="AD20" s="181">
        <f>SUM(AD5:AD19)</f>
        <v>0.2706429232034776</v>
      </c>
      <c r="AE20" s="181">
        <f>SUM(AE5:AE19)</f>
        <v>4.4975850394455848E-2</v>
      </c>
      <c r="AF20" s="181">
        <f>1-AC20-AD20-AE20</f>
        <v>4.3605190308917338E-3</v>
      </c>
      <c r="BH20">
        <v>1</v>
      </c>
      <c r="BI20">
        <v>8</v>
      </c>
      <c r="BJ20" s="107">
        <f t="shared" si="11"/>
        <v>1.0165363634998877E-3</v>
      </c>
      <c r="BP20">
        <f>BP16+1</f>
        <v>6</v>
      </c>
      <c r="BQ20">
        <v>2</v>
      </c>
      <c r="BR20" s="107">
        <f>$H$31*H41</f>
        <v>5.5384228984667024E-4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1.7457615037861152E-4</v>
      </c>
      <c r="BP21">
        <f>BP17+1</f>
        <v>6</v>
      </c>
      <c r="BQ21">
        <v>3</v>
      </c>
      <c r="BR21" s="107">
        <f>$H$31*H42</f>
        <v>6.2691120354896269E-4</v>
      </c>
    </row>
    <row r="22" spans="1:70" x14ac:dyDescent="0.25">
      <c r="A22" s="26" t="s">
        <v>77</v>
      </c>
      <c r="B22" s="62">
        <f>(B6)/((B6)+(C6))</f>
        <v>0.45918367346938777</v>
      </c>
      <c r="C22" s="63">
        <f>1-B22</f>
        <v>0.54081632653061229</v>
      </c>
      <c r="D22" s="24"/>
      <c r="E22" s="24"/>
      <c r="V22" s="59">
        <f>SUM(V25:V35)</f>
        <v>1</v>
      </c>
      <c r="AS22" s="82">
        <f>Y23+AA23+AC23+AE23+AG23+AI23+AK23+AM23+AO23+AQ23+AS23</f>
        <v>0.99999999999999978</v>
      </c>
      <c r="BH22">
        <v>1</v>
      </c>
      <c r="BI22">
        <v>10</v>
      </c>
      <c r="BJ22" s="107">
        <f t="shared" si="11"/>
        <v>2.1990237560816685E-5</v>
      </c>
      <c r="BP22">
        <f>BP18+1</f>
        <v>6</v>
      </c>
      <c r="BQ22">
        <v>4</v>
      </c>
      <c r="BR22" s="107">
        <f>$H$31*H43</f>
        <v>4.8106545511605392E-4</v>
      </c>
    </row>
    <row r="23" spans="1:70" ht="15.75" thickBot="1" x14ac:dyDescent="0.3">
      <c r="A23" s="40" t="s">
        <v>67</v>
      </c>
      <c r="B23" s="56">
        <f>((B22^2.8)/((B22^2.8)+(C22^2.8)))*B21</f>
        <v>1.9371092363454434</v>
      </c>
      <c r="C23" s="57">
        <f>B21-B23</f>
        <v>3.0628907636545568</v>
      </c>
      <c r="D23" s="151">
        <f>SUM(D25:D30)</f>
        <v>1</v>
      </c>
      <c r="E23" s="151">
        <f>SUM(E25:E30)</f>
        <v>1</v>
      </c>
      <c r="H23" s="59">
        <f>SUM(H25:H35)</f>
        <v>0.99999999088893232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1</v>
      </c>
      <c r="T23" s="59">
        <f>SUM(T25:T35)</f>
        <v>1</v>
      </c>
      <c r="V23" s="59">
        <f>SUM(V25:V34)</f>
        <v>0.99990519701984448</v>
      </c>
      <c r="Y23" s="80">
        <f>SUM(Y25:Y35)</f>
        <v>7.3296676179617059E-3</v>
      </c>
      <c r="Z23" s="81"/>
      <c r="AA23" s="80">
        <f>SUM(AA25:AA35)</f>
        <v>4.64665968135103E-2</v>
      </c>
      <c r="AB23" s="81"/>
      <c r="AC23" s="80">
        <f>SUM(AC25:AC35)</f>
        <v>0.13262891692562068</v>
      </c>
      <c r="AD23" s="81"/>
      <c r="AE23" s="80">
        <f>SUM(AE25:AE35)</f>
        <v>0.2244941023129729</v>
      </c>
      <c r="AF23" s="81"/>
      <c r="AG23" s="80">
        <f>SUM(AG25:AG35)</f>
        <v>0.24962436267616941</v>
      </c>
      <c r="AH23" s="81"/>
      <c r="AI23" s="80">
        <f>SUM(AI25:AI35)</f>
        <v>0.19062440349007095</v>
      </c>
      <c r="AJ23" s="81"/>
      <c r="AK23" s="80">
        <f>SUM(AK25:AK35)</f>
        <v>0.10133687040950481</v>
      </c>
      <c r="AL23" s="81"/>
      <c r="AM23" s="80">
        <f>SUM(AM25:AM35)</f>
        <v>3.7096973071639165E-2</v>
      </c>
      <c r="AN23" s="81"/>
      <c r="AO23" s="80">
        <f>SUM(AO25:AO35)</f>
        <v>8.986764110384406E-3</v>
      </c>
      <c r="AP23" s="81"/>
      <c r="AQ23" s="80">
        <f>SUM(AQ25:AQ35)</f>
        <v>1.3165395920100016E-3</v>
      </c>
      <c r="AR23" s="81"/>
      <c r="AS23" s="80">
        <f>SUM(AS25:AS35)</f>
        <v>9.4802980155517206E-5</v>
      </c>
      <c r="BH23">
        <f t="shared" ref="BH23:BH30" si="12">BH15+1</f>
        <v>2</v>
      </c>
      <c r="BI23">
        <v>3</v>
      </c>
      <c r="BJ23" s="107">
        <f t="shared" ref="BJ23:BJ30" si="13">$H$27*H42</f>
        <v>7.1195979222073352E-2</v>
      </c>
      <c r="BP23">
        <f>BL9+1</f>
        <v>6</v>
      </c>
      <c r="BQ23">
        <v>5</v>
      </c>
      <c r="BR23" s="107">
        <f>$H$31*H44</f>
        <v>2.645304946428342E-4</v>
      </c>
    </row>
    <row r="24" spans="1:70" ht="15.75" thickBot="1" x14ac:dyDescent="0.3">
      <c r="A24" s="26" t="s">
        <v>76</v>
      </c>
      <c r="B24" s="64">
        <f>B23/B21</f>
        <v>0.38742184726908868</v>
      </c>
      <c r="C24" s="65">
        <f>C23/B21</f>
        <v>0.61257815273091132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5.4632818735747574E-2</v>
      </c>
      <c r="BP24">
        <f>BH49+1</f>
        <v>7</v>
      </c>
      <c r="BQ24">
        <v>0</v>
      </c>
      <c r="BR24" s="107">
        <f t="shared" ref="BR24:BR30" si="14">$H$32*H39</f>
        <v>1.0612473618839488E-5</v>
      </c>
    </row>
    <row r="25" spans="1:70" x14ac:dyDescent="0.25">
      <c r="A25" s="26" t="s">
        <v>69</v>
      </c>
      <c r="B25" s="117">
        <f>1/(1+EXP(-3.1416*4*((B11/(B11+C8))-(3.1416/6))))</f>
        <v>0.12273465459919035</v>
      </c>
      <c r="C25" s="118">
        <f>1/(1+EXP(-3.1416*4*((C11/(C11+B8))-(3.1416/6))))</f>
        <v>0.27957851987008725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0.18246322153099959</v>
      </c>
      <c r="I25" s="97">
        <v>0</v>
      </c>
      <c r="J25" s="98">
        <f t="shared" ref="J25:J35" si="15">Y25+AA25+AC25+AE25+AG25+AI25+AK25+AM25+AO25+AQ25+AS25</f>
        <v>0.23602509803230906</v>
      </c>
      <c r="K25" s="97">
        <v>0</v>
      </c>
      <c r="L25" s="98">
        <f>S20</f>
        <v>0.77306702995637577</v>
      </c>
      <c r="M25" s="84">
        <v>0</v>
      </c>
      <c r="N25" s="71">
        <f>(1-$B$24)^$B$21</f>
        <v>8.6259615775043999E-2</v>
      </c>
      <c r="O25" s="70">
        <v>0</v>
      </c>
      <c r="P25" s="71">
        <f>N25</f>
        <v>8.6259615775043999E-2</v>
      </c>
      <c r="Q25" s="12">
        <v>0</v>
      </c>
      <c r="R25" s="73">
        <f>P25*N25</f>
        <v>7.4407213136582192E-3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7.3296676179617059E-3</v>
      </c>
      <c r="W25" s="136">
        <f>B31</f>
        <v>0.34585856946186316</v>
      </c>
      <c r="X25" s="12">
        <v>0</v>
      </c>
      <c r="Y25" s="79">
        <f>V25</f>
        <v>7.3296676179617059E-3</v>
      </c>
      <c r="Z25" s="12">
        <v>0</v>
      </c>
      <c r="AA25" s="78">
        <f>((1-W25)^Z26)*V26</f>
        <v>3.0395726111828454E-2</v>
      </c>
      <c r="AB25" s="12">
        <v>0</v>
      </c>
      <c r="AC25" s="79">
        <f>(((1-$W$25)^AB27))*V27</f>
        <v>5.6752047659735592E-2</v>
      </c>
      <c r="AD25" s="12">
        <v>0</v>
      </c>
      <c r="AE25" s="79">
        <f>(((1-$W$25)^AB28))*V28</f>
        <v>6.2837645702756253E-2</v>
      </c>
      <c r="AF25" s="12">
        <v>0</v>
      </c>
      <c r="AG25" s="79">
        <f>(((1-$W$25)^AB29))*V29</f>
        <v>4.5706039913260915E-2</v>
      </c>
      <c r="AH25" s="12">
        <v>0</v>
      </c>
      <c r="AI25" s="79">
        <f>(((1-$W$25)^AB30))*V30</f>
        <v>2.2831622729300054E-2</v>
      </c>
      <c r="AJ25" s="12">
        <v>0</v>
      </c>
      <c r="AK25" s="79">
        <f>(((1-$W$25)^AB31))*V31</f>
        <v>7.9395781167045376E-3</v>
      </c>
      <c r="AL25" s="12">
        <v>0</v>
      </c>
      <c r="AM25" s="79">
        <f>(((1-$W$25)^AB32))*V32</f>
        <v>1.9012536875046631E-3</v>
      </c>
      <c r="AN25" s="12">
        <v>0</v>
      </c>
      <c r="AO25" s="79">
        <f>(((1-$W$25)^AB33))*V33</f>
        <v>3.0128436391004291E-4</v>
      </c>
      <c r="AP25" s="12">
        <v>0</v>
      </c>
      <c r="AQ25" s="79">
        <f>(((1-$W$25)^AB34))*V34</f>
        <v>2.8872130458405713E-5</v>
      </c>
      <c r="AR25" s="12">
        <v>0</v>
      </c>
      <c r="AS25" s="79">
        <f>(((1-$W$25)^AB35))*V35</f>
        <v>1.3599988884278403E-6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3.0041746731560976E-2</v>
      </c>
      <c r="BP25">
        <f>BP19+1</f>
        <v>7</v>
      </c>
      <c r="BQ25">
        <v>1</v>
      </c>
      <c r="BR25" s="107">
        <f t="shared" si="14"/>
        <v>4.312787314472198E-5</v>
      </c>
    </row>
    <row r="26" spans="1:70" x14ac:dyDescent="0.25">
      <c r="A26" s="40" t="s">
        <v>24</v>
      </c>
      <c r="B26" s="119">
        <f>1/(1+EXP(-3.1416*4*((B10/(B10+C9))-(3.1416/6))))</f>
        <v>0.44004892493877235</v>
      </c>
      <c r="C26" s="120">
        <f>1/(1+EXP(-3.1416*4*((C10/(C10+B9))-(3.1416/6))))</f>
        <v>0.46551308586102708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0.33121171501485208</v>
      </c>
      <c r="I26" s="93">
        <v>1</v>
      </c>
      <c r="J26" s="86">
        <f t="shared" si="15"/>
        <v>0.36641714476258913</v>
      </c>
      <c r="K26" s="93">
        <v>1</v>
      </c>
      <c r="L26" s="86">
        <f>T20</f>
        <v>0.20314238438142107</v>
      </c>
      <c r="M26" s="85">
        <v>1</v>
      </c>
      <c r="N26" s="71">
        <f>(($B$24)^M26)*((1-($B$24))^($B$21-M26))*HLOOKUP($B$21,$AV$24:$BF$34,M26+1)</f>
        <v>0.27277221313971139</v>
      </c>
      <c r="O26" s="72">
        <v>1</v>
      </c>
      <c r="P26" s="71">
        <f t="shared" ref="P26:P30" si="16">N26</f>
        <v>0.27277221313971139</v>
      </c>
      <c r="Q26" s="28">
        <v>1</v>
      </c>
      <c r="R26" s="37">
        <f>N26*P25+P26*N25</f>
        <v>4.7058452599079828E-2</v>
      </c>
      <c r="S26" s="72">
        <v>1</v>
      </c>
      <c r="T26" s="135">
        <f t="shared" ref="T26:T35" si="17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4.64665968135103E-2</v>
      </c>
      <c r="W26" s="137"/>
      <c r="X26" s="28">
        <v>1</v>
      </c>
      <c r="Y26" s="73"/>
      <c r="Z26" s="28">
        <v>1</v>
      </c>
      <c r="AA26" s="79">
        <f>(1-((1-W25)^Z26))*V26</f>
        <v>1.6070870701681846E-2</v>
      </c>
      <c r="AB26" s="28">
        <v>1</v>
      </c>
      <c r="AC26" s="79">
        <f>((($W$25)^M26)*((1-($W$25))^($U$27-M26))*HLOOKUP($U$27,$AV$24:$BF$34,M26+1))*V27</f>
        <v>6.0012043577427239E-2</v>
      </c>
      <c r="AD26" s="28">
        <v>1</v>
      </c>
      <c r="AE26" s="79">
        <f>((($W$25)^M26)*((1-($W$25))^($U$28-M26))*HLOOKUP($U$28,$AV$24:$BF$34,M26+1))*V28</f>
        <v>9.967082302015863E-2</v>
      </c>
      <c r="AF26" s="28">
        <v>1</v>
      </c>
      <c r="AG26" s="79">
        <f>((($W$25)^M26)*((1-($W$25))^($U$29-M26))*HLOOKUP($U$29,$AV$24:$BF$34,M26+1))*V29</f>
        <v>9.6663044670096829E-2</v>
      </c>
      <c r="AH26" s="28">
        <v>1</v>
      </c>
      <c r="AI26" s="79">
        <f>((($W$25)^M26)*((1-($W$25))^($U$30-M26))*HLOOKUP($U$30,$AV$24:$BF$34,M26+1))*V30</f>
        <v>6.0357837059430118E-2</v>
      </c>
      <c r="AJ26" s="28">
        <v>1</v>
      </c>
      <c r="AK26" s="79">
        <f>((($W$25)^M26)*((1-($W$25))^($U$31-M26))*HLOOKUP($U$31,$AV$24:$BF$34,M26+1))*V31</f>
        <v>2.518694888946393E-2</v>
      </c>
      <c r="AL26" s="28">
        <v>1</v>
      </c>
      <c r="AM26" s="79">
        <f>((($W$25)^Q26)*((1-($W$25))^($U$32-Q26))*HLOOKUP($U$32,$AV$24:$BF$34,Q26+1))*V32</f>
        <v>7.0366345088775581E-3</v>
      </c>
      <c r="AN26" s="28">
        <v>1</v>
      </c>
      <c r="AO26" s="79">
        <f>((($W$25)^Q26)*((1-($W$25))^($U$33-Q26))*HLOOKUP($U$33,$AV$24:$BF$34,Q26+1))*V33</f>
        <v>1.2743639126166593E-3</v>
      </c>
      <c r="AP26" s="28">
        <v>1</v>
      </c>
      <c r="AQ26" s="79">
        <f>((($W$25)^Q26)*((1-($W$25))^($U$34-Q26))*HLOOKUP($U$34,$AV$24:$BF$34,Q26+1))*V34</f>
        <v>1.3738781774609652E-4</v>
      </c>
      <c r="AR26" s="28">
        <v>1</v>
      </c>
      <c r="AS26" s="79">
        <f>((($W$25)^Q26)*((1-($W$25))^($U$35-Q26))*HLOOKUP($U$35,$AV$24:$BF$34,Q26+1))*V35</f>
        <v>7.1906050903154671E-6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1.2200431268362687E-2</v>
      </c>
      <c r="BP26">
        <f>BP20+1</f>
        <v>7</v>
      </c>
      <c r="BQ26">
        <v>2</v>
      </c>
      <c r="BR26" s="107">
        <f t="shared" si="14"/>
        <v>8.0380908377833605E-5</v>
      </c>
    </row>
    <row r="27" spans="1:70" x14ac:dyDescent="0.25">
      <c r="A27" s="26" t="s">
        <v>25</v>
      </c>
      <c r="B27" s="119">
        <f>1/(1+EXP(-3.1416*4*((B12/(B12+C7))-(3.1416/6))))</f>
        <v>0.42639691249266598</v>
      </c>
      <c r="C27" s="120">
        <f>1/(1+EXP(-3.1416*4*((C12/(C12+B7))-(3.1416/6))))</f>
        <v>0.42639691249266598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0.27775531848281798</v>
      </c>
      <c r="I27" s="93">
        <v>2</v>
      </c>
      <c r="J27" s="86">
        <f t="shared" si="15"/>
        <v>0.2561689758639607</v>
      </c>
      <c r="K27" s="93">
        <v>2</v>
      </c>
      <c r="L27" s="86">
        <f>U20</f>
        <v>2.2390316637730136E-2</v>
      </c>
      <c r="M27" s="85">
        <v>2</v>
      </c>
      <c r="N27" s="71">
        <f>(($B$24)^M27)*((1-($B$24))^($B$21-M27))*HLOOKUP($B$21,$AV$24:$BF$34,M27+1)</f>
        <v>0.34502671774089838</v>
      </c>
      <c r="O27" s="72">
        <v>2</v>
      </c>
      <c r="P27" s="71">
        <f t="shared" si="16"/>
        <v>0.34502671774089838</v>
      </c>
      <c r="Q27" s="28">
        <v>2</v>
      </c>
      <c r="R27" s="37">
        <f>P25*N27+P26*N26+P27*N25</f>
        <v>0.13392842447004505</v>
      </c>
      <c r="S27" s="72">
        <v>2</v>
      </c>
      <c r="T27" s="135">
        <f t="shared" si="17"/>
        <v>7.4625000000000011E-5</v>
      </c>
      <c r="U27" s="93">
        <v>2</v>
      </c>
      <c r="V27" s="86">
        <f>R27*T25+T26*R26+R25*T27</f>
        <v>0.13262891692562068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1.5864825688457835E-2</v>
      </c>
      <c r="AD27" s="28">
        <v>2</v>
      </c>
      <c r="AE27" s="79">
        <f>((($W$25)^M27)*((1-($W$25))^($U$28-M27))*HLOOKUP($U$28,$AV$24:$BF$34,M27+1))*V28</f>
        <v>5.2698096554562854E-2</v>
      </c>
      <c r="AF27" s="28">
        <v>2</v>
      </c>
      <c r="AG27" s="79">
        <f>((($W$25)^M27)*((1-($W$25))^($U$29-M27))*HLOOKUP($U$29,$AV$24:$BF$34,M27+1))*V29</f>
        <v>7.6661729685715371E-2</v>
      </c>
      <c r="AH27" s="28">
        <v>2</v>
      </c>
      <c r="AI27" s="79">
        <f>((($W$25)^M27)*((1-($W$25))^($U$30-M27))*HLOOKUP($U$30,$AV$24:$BF$34,M27+1))*V30</f>
        <v>6.3824959577972157E-2</v>
      </c>
      <c r="AJ27" s="28">
        <v>2</v>
      </c>
      <c r="AK27" s="79">
        <f>((($W$25)^M27)*((1-($W$25))^($U$31-M27))*HLOOKUP($U$31,$AV$24:$BF$34,M27+1))*V31</f>
        <v>3.3292196860443296E-2</v>
      </c>
      <c r="AL27" s="28">
        <v>2</v>
      </c>
      <c r="AM27" s="79">
        <f>((($W$25)^Q27)*((1-($W$25))^($U$32-Q27))*HLOOKUP($U$32,$AV$24:$BF$34,Q27+1))*V32</f>
        <v>1.1161257633831315E-2</v>
      </c>
      <c r="AN27" s="28">
        <v>2</v>
      </c>
      <c r="AO27" s="79">
        <f>((($W$25)^Q27)*((1-($W$25))^($U$33-Q27))*HLOOKUP($U$33,$AV$24:$BF$34,Q27+1))*V33</f>
        <v>2.358242128160137E-3</v>
      </c>
      <c r="AP27" s="28">
        <v>2</v>
      </c>
      <c r="AQ27" s="79">
        <f>((($W$25)^Q27)*((1-($W$25))^($U$34-Q27))*HLOOKUP($U$34,$AV$24:$BF$34,Q27+1))*V34</f>
        <v>2.9055951443443621E-4</v>
      </c>
      <c r="AR27" s="28">
        <v>2</v>
      </c>
      <c r="AS27" s="79">
        <f>((($W$25)^Q27)*((1-($W$25))^($U$35-Q27))*HLOOKUP($U$35,$AV$24:$BF$34,Q27+1))*V35</f>
        <v>1.7108220383245076E-5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3.7158381777967816E-3</v>
      </c>
      <c r="BP27">
        <f>BP21+1</f>
        <v>7</v>
      </c>
      <c r="BQ27">
        <v>3</v>
      </c>
      <c r="BR27" s="107">
        <f t="shared" si="14"/>
        <v>9.098563424518805E-5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0.14270125002410056</v>
      </c>
      <c r="I28" s="93">
        <v>3</v>
      </c>
      <c r="J28" s="86">
        <f t="shared" si="15"/>
        <v>0.10623629744070594</v>
      </c>
      <c r="K28" s="93">
        <v>3</v>
      </c>
      <c r="L28" s="86">
        <f>V20</f>
        <v>1.40026902447302E-3</v>
      </c>
      <c r="M28" s="85">
        <v>3</v>
      </c>
      <c r="N28" s="71">
        <f>(($B$24)^M28)*((1-($B$24))^($B$21-M28))*HLOOKUP($B$21,$AV$24:$BF$34,M28+1)</f>
        <v>0.21821034222075375</v>
      </c>
      <c r="O28" s="72">
        <v>3</v>
      </c>
      <c r="P28" s="71">
        <f t="shared" si="16"/>
        <v>0.21821034222075375</v>
      </c>
      <c r="Q28" s="28">
        <v>3</v>
      </c>
      <c r="R28" s="37">
        <f>P25*N28+P26*N27+P27*N26+P28*N25</f>
        <v>0.2258728833372369</v>
      </c>
      <c r="S28" s="72">
        <v>3</v>
      </c>
      <c r="T28" s="135">
        <f t="shared" si="17"/>
        <v>1.2500000000000002E-7</v>
      </c>
      <c r="U28" s="93">
        <v>3</v>
      </c>
      <c r="V28" s="86">
        <f>R28*T25+R27*T26+R26*T27+R25*T28</f>
        <v>0.22449410231297295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9.2875370354951886E-3</v>
      </c>
      <c r="AF28" s="28">
        <v>3</v>
      </c>
      <c r="AG28" s="79">
        <f>((($W$25)^M28)*((1-($W$25))^($U$29-M28))*HLOOKUP($U$29,$AV$24:$BF$34,M28+1))*V29</f>
        <v>2.7021797757875724E-2</v>
      </c>
      <c r="AH28" s="28">
        <v>3</v>
      </c>
      <c r="AI28" s="79">
        <f>((($W$25)^M28)*((1-($W$25))^($U$30-M28))*HLOOKUP($U$30,$AV$24:$BF$34,M28+1))*V30</f>
        <v>3.3745621642461837E-2</v>
      </c>
      <c r="AJ28" s="28">
        <v>3</v>
      </c>
      <c r="AK28" s="79">
        <f>((($W$25)^M28)*((1-($W$25))^($U$31-M28))*HLOOKUP($U$31,$AV$24:$BF$34,M28+1))*V31</f>
        <v>2.346972900732534E-2</v>
      </c>
      <c r="AL28" s="28">
        <v>3</v>
      </c>
      <c r="AM28" s="79">
        <f>((($W$25)^Q28)*((1-($W$25))^($U$32-Q28))*HLOOKUP($U$32,$AV$24:$BF$34,Q28+1))*V32</f>
        <v>9.8353261706125433E-3</v>
      </c>
      <c r="AN28" s="28">
        <v>3</v>
      </c>
      <c r="AO28" s="79">
        <f>((($W$25)^Q28)*((1-($W$25))^($U$33-Q28))*HLOOKUP($U$33,$AV$24:$BF$34,Q28+1))*V33</f>
        <v>2.4937061339141515E-3</v>
      </c>
      <c r="AP28" s="28">
        <v>3</v>
      </c>
      <c r="AQ28" s="79">
        <f>((($W$25)^Q28)*((1-($W$25))^($U$34-Q28))*HLOOKUP($U$34,$AV$24:$BF$34,Q28+1))*V34</f>
        <v>3.5845840731114003E-4</v>
      </c>
      <c r="AR28" s="28">
        <v>3</v>
      </c>
      <c r="AS28" s="79">
        <f>((($W$25)^Q28)*((1-($W$25))^($U$35-Q28))*HLOOKUP($U$35,$AV$24:$BF$34,Q28+1))*V35</f>
        <v>2.4121285710012176E-5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8.5247099843861491E-4</v>
      </c>
      <c r="BP28">
        <f>BP22+1</f>
        <v>7</v>
      </c>
      <c r="BQ28">
        <v>4</v>
      </c>
      <c r="BR28" s="107">
        <f t="shared" si="14"/>
        <v>6.9818572868694473E-5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5.0213515995894617E-2</v>
      </c>
      <c r="I29" s="93">
        <v>4</v>
      </c>
      <c r="J29" s="86">
        <f t="shared" si="15"/>
        <v>2.8954325172805297E-2</v>
      </c>
      <c r="K29" s="93">
        <v>4</v>
      </c>
      <c r="L29" s="86"/>
      <c r="M29" s="85">
        <v>4</v>
      </c>
      <c r="N29" s="71">
        <f>(($B$24)^M29)*((1-($B$24))^($B$21-M29))*HLOOKUP($B$21,$AV$24:$BF$34,M29+1)</f>
        <v>6.9002994556288291E-2</v>
      </c>
      <c r="O29" s="72">
        <v>4</v>
      </c>
      <c r="P29" s="71">
        <f t="shared" si="16"/>
        <v>6.9002994556288291E-2</v>
      </c>
      <c r="Q29" s="28">
        <v>4</v>
      </c>
      <c r="R29" s="37">
        <f>P25*N29+P26*N28+P27*N27+P28*N26+P29*N25</f>
        <v>0.24999121550562092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0.24962436267616947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3.5717506492205816E-3</v>
      </c>
      <c r="AH29" s="28">
        <v>4</v>
      </c>
      <c r="AI29" s="79">
        <f>((($W$25)^M29)*((1-($W$25))^($U$30-M29))*HLOOKUP($U$30,$AV$24:$BF$34,M29+1))*V30</f>
        <v>8.9210160693091144E-3</v>
      </c>
      <c r="AJ29" s="28">
        <v>4</v>
      </c>
      <c r="AK29" s="79">
        <f>((($W$25)^M29)*((1-($W$25))^($U$31-M29))*HLOOKUP($U$31,$AV$24:$BF$34,M29+1))*V31</f>
        <v>9.3067108898607261E-3</v>
      </c>
      <c r="AL29" s="28">
        <v>4</v>
      </c>
      <c r="AM29" s="79">
        <f>((($W$25)^Q29)*((1-($W$25))^($U$32-Q29))*HLOOKUP($U$32,$AV$24:$BF$34,Q29+1))*V32</f>
        <v>5.2001473699051426E-3</v>
      </c>
      <c r="AN29" s="28">
        <v>4</v>
      </c>
      <c r="AO29" s="79">
        <f>((($W$25)^Q29)*((1-($W$25))^($U$33-Q29))*HLOOKUP($U$33,$AV$24:$BF$34,Q29+1))*V33</f>
        <v>1.6480947312576988E-3</v>
      </c>
      <c r="AP29" s="28">
        <v>4</v>
      </c>
      <c r="AQ29" s="79">
        <f>((($W$25)^Q29)*((1-($W$25))^($U$34-Q29))*HLOOKUP($U$34,$AV$24:$BF$34,Q29+1))*V34</f>
        <v>2.8428694356406664E-4</v>
      </c>
      <c r="AR29" s="28">
        <v>4</v>
      </c>
      <c r="AS29" s="79">
        <f>((($W$25)^Q29)*((1-($W$25))^($U$35-Q29))*HLOOKUP($U$35,$AV$24:$BF$34,Q29+1))*V35</f>
        <v>2.2318519687966484E-5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1.4640017864628134E-4</v>
      </c>
      <c r="BP29">
        <f>BP23+1</f>
        <v>7</v>
      </c>
      <c r="BQ29">
        <v>5</v>
      </c>
      <c r="BR29" s="107">
        <f t="shared" si="14"/>
        <v>3.8392159361675543E-5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1.2811440877422513E-2</v>
      </c>
      <c r="I30" s="93">
        <v>5</v>
      </c>
      <c r="J30" s="86">
        <f t="shared" si="15"/>
        <v>5.4228420578868088E-3</v>
      </c>
      <c r="K30" s="93">
        <v>5</v>
      </c>
      <c r="L30" s="86"/>
      <c r="M30" s="85">
        <v>5</v>
      </c>
      <c r="N30" s="71">
        <f>(($B$24)^M30)*((1-($B$24))^($B$21-M30))*HLOOKUP($B$21,$AV$24:$BF$34,M30+1)</f>
        <v>8.7281165673041127E-3</v>
      </c>
      <c r="O30" s="72">
        <v>5</v>
      </c>
      <c r="P30" s="71">
        <f t="shared" si="16"/>
        <v>8.7281165673041127E-3</v>
      </c>
      <c r="Q30" s="28">
        <v>5</v>
      </c>
      <c r="R30" s="37">
        <f>P25*N30+P26*N29+P27*N28+P28*N27+P29*N26+P30*N25</f>
        <v>0.189726763346933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0.19062440349007098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9.4334641159765609E-4</v>
      </c>
      <c r="AJ30" s="28">
        <v>5</v>
      </c>
      <c r="AK30" s="79">
        <f>((($W$25)^M30)*((1-($W$25))^($U$31-M30))*HLOOKUP($U$31,$AV$24:$BF$34,M30+1))*V31</f>
        <v>1.9682628645700598E-3</v>
      </c>
      <c r="AL30" s="28">
        <v>5</v>
      </c>
      <c r="AM30" s="79">
        <f>((($W$25)^Q30)*((1-($W$25))^($U$32-Q30))*HLOOKUP($U$32,$AV$24:$BF$34,Q30+1))*V32</f>
        <v>1.6496575019258695E-3</v>
      </c>
      <c r="AN30" s="28">
        <v>5</v>
      </c>
      <c r="AO30" s="79">
        <f>((($W$25)^Q30)*((1-($W$25))^($U$33-Q30))*HLOOKUP($U$33,$AV$24:$BF$34,Q30+1))*V33</f>
        <v>6.9710635587964321E-4</v>
      </c>
      <c r="AP30" s="28">
        <v>5</v>
      </c>
      <c r="AQ30" s="79">
        <f>((($W$25)^Q30)*((1-($W$25))^($U$34-Q30))*HLOOKUP($U$34,$AV$24:$BF$34,Q30+1))*V34</f>
        <v>1.503085892860615E-4</v>
      </c>
      <c r="AR30" s="28">
        <v>5</v>
      </c>
      <c r="AS30" s="79">
        <f>((($W$25)^Q30)*((1-($W$25))^($U$35-Q30))*HLOOKUP($U$35,$AV$24:$BF$34,Q30+1))*V35</f>
        <v>1.4160334627518735E-5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1.8441091182247511E-5</v>
      </c>
      <c r="BP30">
        <f>BL10+1</f>
        <v>7</v>
      </c>
      <c r="BQ30">
        <v>6</v>
      </c>
      <c r="BR30" s="107">
        <f t="shared" si="14"/>
        <v>1.5591666680421792E-5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0.34585856946186316</v>
      </c>
      <c r="C31" s="61">
        <f>(C25*E25)+(C26*E26)+(C27*E27)+(C28*E28)+(C29*E29)+(C30*E30)/(C25+C26+C27+C28+C29+C30)</f>
        <v>0.43752130593742394</v>
      </c>
      <c r="G31" s="87">
        <v>6</v>
      </c>
      <c r="H31" s="128">
        <f>J31*L25+J30*L26+J29*L27+J28*L28</f>
        <v>2.445754983705637E-3</v>
      </c>
      <c r="I31" s="93">
        <v>6</v>
      </c>
      <c r="J31" s="86">
        <f t="shared" si="15"/>
        <v>7.0768767973677124E-4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9.999308224940677E-2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0.10133687040950484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1.7344378113692499E-4</v>
      </c>
      <c r="AL31" s="28">
        <v>6</v>
      </c>
      <c r="AM31" s="79">
        <f>((($W$25)^Q31)*((1-($W$25))^($U$32-Q31))*HLOOKUP($U$32,$AV$24:$BF$34,Q31+1))*V32</f>
        <v>2.9073640504558994E-4</v>
      </c>
      <c r="AN31" s="28">
        <v>6</v>
      </c>
      <c r="AO31" s="79">
        <f>((($W$25)^Q31)*((1-($W$25))^($U$33-Q31))*HLOOKUP($U$33,$AV$24:$BF$34,Q31+1))*V33</f>
        <v>1.8428752235503723E-4</v>
      </c>
      <c r="AP31" s="28">
        <v>6</v>
      </c>
      <c r="AQ31" s="79">
        <f>((($W$25)^Q31)*((1-($W$25))^($U$34-Q31))*HLOOKUP($U$34,$AV$24:$BF$34,Q31+1))*V34</f>
        <v>5.2980911304905931E-5</v>
      </c>
      <c r="AR31" s="28">
        <v>6</v>
      </c>
      <c r="AS31" s="79">
        <f>((($W$25)^Q31)*((1-($W$25))^($U$35-Q31))*HLOOKUP($U$35,$AV$24:$BF$34,Q31+1))*V35</f>
        <v>6.2390598943131113E-6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2.8068486927689752E-2</v>
      </c>
      <c r="BP31">
        <f t="shared" ref="BP31:BP37" si="21">BP24+1</f>
        <v>8</v>
      </c>
      <c r="BQ31">
        <v>0</v>
      </c>
      <c r="BR31" s="107">
        <f t="shared" ref="BR31:BR38" si="22">$H$33*H39</f>
        <v>1.175418468826729E-6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3.549602673250154E-4</v>
      </c>
      <c r="I32" s="93">
        <v>7</v>
      </c>
      <c r="J32" s="86">
        <f t="shared" si="15"/>
        <v>6.3689055853573509E-5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3.6137200935322744E-2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3.7096973071639179E-2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2.1959793936486647E-5</v>
      </c>
      <c r="AN32" s="28">
        <v>7</v>
      </c>
      <c r="AO32" s="79">
        <f>((($W$25)^Q32)*((1-($W$25))^($U$33-Q32))*HLOOKUP($U$33,$AV$24:$BF$34,Q32+1))*V33</f>
        <v>2.7839073096798483E-5</v>
      </c>
      <c r="AP32" s="28">
        <v>7</v>
      </c>
      <c r="AQ32" s="79">
        <f>((($W$25)^Q32)*((1-($W$25))^($U$34-Q32))*HLOOKUP($U$34,$AV$24:$BF$34,Q32+1))*V34</f>
        <v>1.2005203421022265E-5</v>
      </c>
      <c r="AR32" s="28">
        <v>7</v>
      </c>
      <c r="AS32" s="79">
        <f>((($W$25)^Q32)*((1-($W$25))^($U$35-Q32))*HLOOKUP($U$35,$AV$24:$BF$34,Q32+1))*V35</f>
        <v>1.8849853992661155E-6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1.5434429248440774E-2</v>
      </c>
      <c r="BP32">
        <f t="shared" si="21"/>
        <v>8</v>
      </c>
      <c r="BQ32">
        <v>1</v>
      </c>
      <c r="BR32" s="107">
        <f t="shared" si="22"/>
        <v>4.7767655719332671E-6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3.9314760054887304E-5</v>
      </c>
      <c r="I33" s="93">
        <v>8</v>
      </c>
      <c r="J33" s="86">
        <f t="shared" si="15"/>
        <v>3.8004782091940789E-6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8.5705438639232731E-3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8.9867641103844095E-3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1.8398891942377945E-6</v>
      </c>
      <c r="AP33" s="28">
        <v>8</v>
      </c>
      <c r="AQ33" s="79">
        <f>((($W$25)^Q33)*((1-($W$25))^($U$34-Q33))*HLOOKUP($U$34,$AV$24:$BF$34,Q33+1))*V34</f>
        <v>1.5868519739980587E-6</v>
      </c>
      <c r="AR33" s="28">
        <v>8</v>
      </c>
      <c r="AS33" s="79">
        <f>((($W$25)^Q33)*((1-($W$25))^($U$35-Q33))*HLOOKUP($U$35,$AV$24:$BF$34,Q33+1))*V35</f>
        <v>3.7373704095822589E-7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6.2681672572047547E-3</v>
      </c>
      <c r="BP33">
        <f t="shared" si="21"/>
        <v>8</v>
      </c>
      <c r="BQ33">
        <v>2</v>
      </c>
      <c r="BR33" s="107">
        <f t="shared" si="22"/>
        <v>8.9028446752178256E-6</v>
      </c>
    </row>
    <row r="34" spans="1:70" x14ac:dyDescent="0.25">
      <c r="A34" s="40" t="s">
        <v>86</v>
      </c>
      <c r="B34" s="56">
        <f>B23*2</f>
        <v>3.8742184726908868</v>
      </c>
      <c r="C34" s="57">
        <f>C23*2</f>
        <v>6.1257815273091136</v>
      </c>
      <c r="G34" s="87">
        <v>9</v>
      </c>
      <c r="H34" s="128">
        <f>J34*L25+J33*L26+J32*L27+J31*L28</f>
        <v>3.2950234259250116E-6</v>
      </c>
      <c r="I34" s="93">
        <v>9</v>
      </c>
      <c r="J34" s="86">
        <f t="shared" si="15"/>
        <v>1.3713423643160831E-7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1.2045323599606708E-3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1.316539592010002E-3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9.3222509868682917E-8</v>
      </c>
      <c r="AR34" s="28">
        <v>9</v>
      </c>
      <c r="AS34" s="79">
        <f>((($W$25)^Q34)*((1-($W$25))^($U$35-Q34))*HLOOKUP($U$35,$AV$24:$BF$34,Q34+1))*V35</f>
        <v>4.391172656292538E-8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1.9090714653288573E-3</v>
      </c>
      <c r="BP34">
        <f t="shared" si="21"/>
        <v>8</v>
      </c>
      <c r="BQ34">
        <v>3</v>
      </c>
      <c r="BR34" s="107">
        <f t="shared" si="22"/>
        <v>1.0077405017040946E-5</v>
      </c>
    </row>
    <row r="35" spans="1:70" ht="15.75" thickBot="1" x14ac:dyDescent="0.3">
      <c r="G35" s="88">
        <v>10</v>
      </c>
      <c r="H35" s="129">
        <f>J35*L25+J34*L26+J33*L27+J32*L28</f>
        <v>2.0392833343899615E-7</v>
      </c>
      <c r="I35" s="94">
        <v>10</v>
      </c>
      <c r="J35" s="89">
        <f t="shared" si="15"/>
        <v>2.3217069310469923E-9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7.6180018812448526E-5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9.4802980155517247E-5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2.3217069310469923E-9</v>
      </c>
      <c r="BH35">
        <f t="shared" si="19"/>
        <v>3</v>
      </c>
      <c r="BI35">
        <v>8</v>
      </c>
      <c r="BJ35" s="107">
        <f t="shared" si="20"/>
        <v>4.3797064895449928E-4</v>
      </c>
      <c r="BP35">
        <f t="shared" si="21"/>
        <v>8</v>
      </c>
      <c r="BQ35">
        <v>4</v>
      </c>
      <c r="BR35" s="107">
        <f t="shared" si="22"/>
        <v>7.7329794131410514E-6</v>
      </c>
    </row>
    <row r="36" spans="1:70" x14ac:dyDescent="0.25">
      <c r="A36" s="1"/>
      <c r="B36" s="108">
        <f>SUM(B37:B39)</f>
        <v>0.99999358709415254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9"/>
        <v>3</v>
      </c>
      <c r="BI36">
        <v>9</v>
      </c>
      <c r="BJ36" s="107">
        <f t="shared" si="20"/>
        <v>7.521544001638382E-5</v>
      </c>
      <c r="BP36">
        <f t="shared" si="21"/>
        <v>8</v>
      </c>
      <c r="BQ36">
        <v>5</v>
      </c>
      <c r="BR36" s="107">
        <f t="shared" si="22"/>
        <v>4.2522464406170385E-6</v>
      </c>
    </row>
    <row r="37" spans="1:70" ht="15.75" thickBot="1" x14ac:dyDescent="0.3">
      <c r="A37" s="109" t="s">
        <v>104</v>
      </c>
      <c r="B37" s="107">
        <f>SUM(BN4:BN14)</f>
        <v>0.15654819417247903</v>
      </c>
      <c r="G37" s="13"/>
      <c r="H37" s="59">
        <f>SUM(H39:H49)</f>
        <v>0.99999380011869354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0.99208652241105411</v>
      </c>
      <c r="W37" s="13"/>
      <c r="X37" s="13"/>
      <c r="Y37" s="80">
        <f>SUM(Y39:Y49)</f>
        <v>7.5420123124794356E-5</v>
      </c>
      <c r="Z37" s="81"/>
      <c r="AA37" s="80">
        <f>SUM(AA39:AA49)</f>
        <v>1.193275140857247E-3</v>
      </c>
      <c r="AB37" s="81"/>
      <c r="AC37" s="80">
        <f>SUM(AC39:AC49)</f>
        <v>8.497039690362718E-3</v>
      </c>
      <c r="AD37" s="81"/>
      <c r="AE37" s="80">
        <f>SUM(AE39:AE49)</f>
        <v>3.5862039380747945E-2</v>
      </c>
      <c r="AF37" s="81"/>
      <c r="AG37" s="80">
        <f>SUM(AG39:AG49)</f>
        <v>9.9355430666872038E-2</v>
      </c>
      <c r="AH37" s="81"/>
      <c r="AI37" s="80">
        <f>SUM(AI39:AI49)</f>
        <v>0.1888300734809524</v>
      </c>
      <c r="AJ37" s="81"/>
      <c r="AK37" s="80">
        <f>SUM(AK39:AK49)</f>
        <v>0.24938783425331065</v>
      </c>
      <c r="AL37" s="81"/>
      <c r="AM37" s="80">
        <f>SUM(AM39:AM49)</f>
        <v>0.22611195708931262</v>
      </c>
      <c r="AN37" s="81"/>
      <c r="AO37" s="80">
        <f>SUM(AO39:AO49)</f>
        <v>0.13484617340554958</v>
      </c>
      <c r="AP37" s="81"/>
      <c r="AQ37" s="80">
        <f>SUM(AQ39:AQ49)</f>
        <v>4.7927279179964415E-2</v>
      </c>
      <c r="AR37" s="81"/>
      <c r="AS37" s="80">
        <f>SUM(AS39:AS49)</f>
        <v>7.9134775889458976E-3</v>
      </c>
      <c r="BH37">
        <f t="shared" si="19"/>
        <v>3</v>
      </c>
      <c r="BI37">
        <v>10</v>
      </c>
      <c r="BJ37" s="107">
        <f t="shared" si="20"/>
        <v>9.4744063872099277E-6</v>
      </c>
      <c r="BP37">
        <f t="shared" si="21"/>
        <v>8</v>
      </c>
      <c r="BQ37">
        <v>6</v>
      </c>
      <c r="BR37" s="107">
        <f t="shared" si="22"/>
        <v>1.7269049266161762E-6</v>
      </c>
    </row>
    <row r="38" spans="1:70" ht="15.75" thickBot="1" x14ac:dyDescent="0.3">
      <c r="A38" s="110" t="s">
        <v>105</v>
      </c>
      <c r="B38" s="107">
        <f>SUM(BJ4:BJ59)</f>
        <v>0.69246815274279494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5.4310453469972641E-3</v>
      </c>
      <c r="BP38">
        <f>BL11+1</f>
        <v>8</v>
      </c>
      <c r="BQ38">
        <v>7</v>
      </c>
      <c r="BR38" s="107">
        <f t="shared" si="22"/>
        <v>5.2595675633086797E-7</v>
      </c>
    </row>
    <row r="39" spans="1:70" x14ac:dyDescent="0.25">
      <c r="A39" s="111" t="s">
        <v>0</v>
      </c>
      <c r="B39" s="107">
        <f>SUM(BR4:BR47)</f>
        <v>0.15097724017887865</v>
      </c>
      <c r="G39" s="130">
        <v>0</v>
      </c>
      <c r="H39" s="131">
        <f>L39*J39</f>
        <v>2.9897638118246892E-2</v>
      </c>
      <c r="I39" s="97">
        <v>0</v>
      </c>
      <c r="J39" s="98">
        <f t="shared" ref="J39:J49" si="37">Y39+AA39+AC39+AE39+AG39+AI39+AK39+AM39+AO39+AQ39+AS39</f>
        <v>4.3965776033240561E-2</v>
      </c>
      <c r="K39" s="102">
        <v>0</v>
      </c>
      <c r="L39" s="98">
        <f>AC20</f>
        <v>0.68002070737117482</v>
      </c>
      <c r="M39" s="84">
        <v>0</v>
      </c>
      <c r="N39" s="71">
        <f>(1-$C$24)^$B$21</f>
        <v>8.7281165673041127E-3</v>
      </c>
      <c r="O39" s="70">
        <v>0</v>
      </c>
      <c r="P39" s="71">
        <f>N39</f>
        <v>8.7281165673041127E-3</v>
      </c>
      <c r="Q39" s="12">
        <v>0</v>
      </c>
      <c r="R39" s="73">
        <f>P39*N39</f>
        <v>7.6180018812448526E-5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7.5420123124794356E-5</v>
      </c>
      <c r="W39" s="136">
        <f>C31</f>
        <v>0.43752130593742394</v>
      </c>
      <c r="X39" s="12">
        <v>0</v>
      </c>
      <c r="Y39" s="79">
        <f>V39</f>
        <v>7.5420123124794356E-5</v>
      </c>
      <c r="Z39" s="12">
        <v>0</v>
      </c>
      <c r="AA39" s="78">
        <f>((1-W39)^Z40)*V40</f>
        <v>6.7119184288672083E-4</v>
      </c>
      <c r="AB39" s="12">
        <v>0</v>
      </c>
      <c r="AC39" s="79">
        <f>(((1-$W$39)^AB41))*V41</f>
        <v>2.6883128013155777E-3</v>
      </c>
      <c r="AD39" s="12">
        <v>0</v>
      </c>
      <c r="AE39" s="79">
        <f>(((1-$W$39)^AB42))*V42</f>
        <v>6.3819472900263257E-3</v>
      </c>
      <c r="AF39" s="12">
        <v>0</v>
      </c>
      <c r="AG39" s="79">
        <f>(((1-$W$39)^AB43))*V43</f>
        <v>9.9452548518213033E-3</v>
      </c>
      <c r="AH39" s="12">
        <v>0</v>
      </c>
      <c r="AI39" s="79">
        <f>(((1-$W$39)^AB44))*V44</f>
        <v>1.0631671400849838E-2</v>
      </c>
      <c r="AJ39" s="12">
        <v>0</v>
      </c>
      <c r="AK39" s="79">
        <f>(((1-$W$39)^AB45))*V45</f>
        <v>7.8979016868981986E-3</v>
      </c>
      <c r="AL39" s="12">
        <v>0</v>
      </c>
      <c r="AM39" s="79">
        <f>(((1-$W$39)^AB46))*V46</f>
        <v>4.0277830062189048E-3</v>
      </c>
      <c r="AN39" s="12">
        <v>0</v>
      </c>
      <c r="AO39" s="79">
        <f>(((1-$W$39)^AB47))*V47</f>
        <v>1.3510992086360357E-3</v>
      </c>
      <c r="AP39" s="12">
        <v>0</v>
      </c>
      <c r="AQ39" s="79">
        <f>(((1-$W$39)^AB48))*V48</f>
        <v>2.7010801064234787E-4</v>
      </c>
      <c r="AR39" s="12">
        <v>0</v>
      </c>
      <c r="AS39" s="79">
        <f>(((1-$W$39)^AB49))*V49</f>
        <v>2.5085810820513515E-5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2.2056339154803255E-3</v>
      </c>
      <c r="BP39">
        <f t="shared" ref="BP39:BP46" si="38">BP31+1</f>
        <v>9</v>
      </c>
      <c r="BQ39">
        <v>0</v>
      </c>
      <c r="BR39" s="107">
        <f t="shared" ref="BR39:BR47" si="39">$H$34*H39</f>
        <v>9.851341797945209E-8</v>
      </c>
    </row>
    <row r="40" spans="1:70" x14ac:dyDescent="0.25">
      <c r="G40" s="91">
        <v>1</v>
      </c>
      <c r="H40" s="132">
        <f>L39*J40+L40*J39</f>
        <v>0.1215005653160398</v>
      </c>
      <c r="I40" s="93">
        <v>1</v>
      </c>
      <c r="J40" s="86">
        <f t="shared" si="37"/>
        <v>0.16117382600478741</v>
      </c>
      <c r="K40" s="95">
        <v>1</v>
      </c>
      <c r="L40" s="86">
        <f>AD20</f>
        <v>0.2706429232034776</v>
      </c>
      <c r="M40" s="85">
        <v>1</v>
      </c>
      <c r="N40" s="71">
        <f>(($C$24)^M26)*((1-($C$24))^($B$21-M26))*HLOOKUP($B$21,$AV$24:$BF$34,M26+1)</f>
        <v>6.9002994556288291E-2</v>
      </c>
      <c r="O40" s="72">
        <v>1</v>
      </c>
      <c r="P40" s="71">
        <f t="shared" ref="P40:P44" si="40">N40</f>
        <v>6.9002994556288291E-2</v>
      </c>
      <c r="Q40" s="28">
        <v>1</v>
      </c>
      <c r="R40" s="37">
        <f>P40*N39+P39*N40</f>
        <v>1.2045323599606708E-3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1.193275140857247E-3</v>
      </c>
      <c r="W40" s="137"/>
      <c r="X40" s="28">
        <v>1</v>
      </c>
      <c r="Y40" s="73"/>
      <c r="Z40" s="28">
        <v>1</v>
      </c>
      <c r="AA40" s="79">
        <f>(1-((1-W39)^Z40))*V40</f>
        <v>5.2208329797052619E-4</v>
      </c>
      <c r="AB40" s="28">
        <v>1</v>
      </c>
      <c r="AC40" s="79">
        <f>((($W$39)^M40)*((1-($W$39))^($U$27-M40))*HLOOKUP($U$27,$AV$24:$BF$34,M40+1))*V41</f>
        <v>4.1821819742350408E-3</v>
      </c>
      <c r="AD40" s="28">
        <v>1</v>
      </c>
      <c r="AE40" s="79">
        <f>((($W$39)^M40)*((1-($W$39))^($U$28-M40))*HLOOKUP($U$28,$AV$24:$BF$34,M40+1))*V42</f>
        <v>1.4892499621214899E-2</v>
      </c>
      <c r="AF40" s="28">
        <v>1</v>
      </c>
      <c r="AG40" s="79">
        <f>((($W$39)^M40)*((1-($W$39))^($U$29-M40))*HLOOKUP($U$29,$AV$24:$BF$34,M40+1))*V43</f>
        <v>3.0943471719590342E-2</v>
      </c>
      <c r="AH40" s="28">
        <v>1</v>
      </c>
      <c r="AI40" s="79">
        <f>((($W$39)^M40)*((1-($W$39))^($U$30-M40))*HLOOKUP($U$30,$AV$24:$BF$34,M40+1))*V44</f>
        <v>4.1348968456038013E-2</v>
      </c>
      <c r="AJ40" s="28">
        <v>1</v>
      </c>
      <c r="AK40" s="79">
        <f>((($W$39)^M40)*((1-($W$39))^($U$31-M40))*HLOOKUP($U$31,$AV$24:$BF$34,M40+1))*V45</f>
        <v>3.686006559920639E-2</v>
      </c>
      <c r="AL40" s="28">
        <v>1</v>
      </c>
      <c r="AM40" s="79">
        <f>((($W$39)^Q40)*((1-($W$39))^($U$32-Q40))*HLOOKUP($U$32,$AV$24:$BF$34,Q40+1))*V46</f>
        <v>2.1930939423319487E-2</v>
      </c>
      <c r="AN40" s="28">
        <v>1</v>
      </c>
      <c r="AO40" s="79">
        <f>((($W$39)^Q40)*((1-($W$39))^($U$33-Q40))*HLOOKUP($U$33,$AV$24:$BF$34,Q40+1))*V47</f>
        <v>8.4075673827772642E-3</v>
      </c>
      <c r="AP40" s="28">
        <v>1</v>
      </c>
      <c r="AQ40" s="79">
        <f>((($W$39)^Q40)*((1-($W$39))^($U$34-Q40))*HLOOKUP($U$34,$AV$24:$BF$34,Q40+1))*V48</f>
        <v>1.890919775754689E-3</v>
      </c>
      <c r="AR40" s="28">
        <v>1</v>
      </c>
      <c r="AS40" s="79">
        <f>((($W$39)^Q40)*((1-($W$39))^($U$35-Q40))*HLOOKUP($U$35,$AV$24:$BF$34,Q40+1))*V49</f>
        <v>1.9512875468078076E-4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6.7176139343843677E-4</v>
      </c>
      <c r="BP40">
        <f t="shared" si="38"/>
        <v>9</v>
      </c>
      <c r="BQ40">
        <v>1</v>
      </c>
      <c r="BR40" s="107">
        <f t="shared" si="39"/>
        <v>4.0034720897948311E-7</v>
      </c>
    </row>
    <row r="41" spans="1:70" x14ac:dyDescent="0.25">
      <c r="G41" s="91">
        <v>2</v>
      </c>
      <c r="H41" s="132">
        <f>L39*J41+J40*L40+J39*L41</f>
        <v>0.22645043904092435</v>
      </c>
      <c r="I41" s="93">
        <v>2</v>
      </c>
      <c r="J41" s="86">
        <f t="shared" si="37"/>
        <v>0.26595143868617277</v>
      </c>
      <c r="K41" s="95">
        <v>2</v>
      </c>
      <c r="L41" s="86">
        <f>AE20</f>
        <v>4.4975850394455848E-2</v>
      </c>
      <c r="M41" s="85">
        <v>2</v>
      </c>
      <c r="N41" s="71">
        <f>(($C$24)^M27)*((1-($C$24))^($B$21-M27))*HLOOKUP($B$21,$AV$24:$BF$34,M27+1)</f>
        <v>0.21821034222075375</v>
      </c>
      <c r="O41" s="72">
        <v>2</v>
      </c>
      <c r="P41" s="71">
        <f t="shared" si="40"/>
        <v>0.21821034222075375</v>
      </c>
      <c r="Q41" s="28">
        <v>2</v>
      </c>
      <c r="R41" s="37">
        <f>P41*N39+P40*N40+P39*N41</f>
        <v>8.5705438639232731E-3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8.497039690362718E-3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1.6265449148121006E-3</v>
      </c>
      <c r="AD41" s="28">
        <v>2</v>
      </c>
      <c r="AE41" s="79">
        <f>((($W$39)^M41)*((1-($W$39))^($U$28-M41))*HLOOKUP($U$28,$AV$24:$BF$34,M41+1))*V42</f>
        <v>1.1584058119402562E-2</v>
      </c>
      <c r="AF41" s="28">
        <v>2</v>
      </c>
      <c r="AG41" s="79">
        <f>((($W$39)^M41)*((1-($W$39))^($U$29-M41))*HLOOKUP($U$29,$AV$24:$BF$34,M41+1))*V43</f>
        <v>3.6103842598578739E-2</v>
      </c>
      <c r="AH41" s="28">
        <v>2</v>
      </c>
      <c r="AI41" s="79">
        <f>((($W$39)^M41)*((1-($W$39))^($U$30-M41))*HLOOKUP($U$30,$AV$24:$BF$34,M41+1))*V44</f>
        <v>6.4326186463654608E-2</v>
      </c>
      <c r="AJ41" s="28">
        <v>2</v>
      </c>
      <c r="AK41" s="79">
        <f>((($W$39)^M41)*((1-($W$39))^($U$31-M41))*HLOOKUP($U$31,$AV$24:$BF$34,M41+1))*V45</f>
        <v>7.1678555153014176E-2</v>
      </c>
      <c r="AL41" s="28">
        <v>2</v>
      </c>
      <c r="AM41" s="79">
        <f>((($W$39)^Q41)*((1-($W$39))^($U$32-Q41))*HLOOKUP($U$32,$AV$24:$BF$34,Q41+1))*V46</f>
        <v>5.1176622465229582E-2</v>
      </c>
      <c r="AN41" s="28">
        <v>2</v>
      </c>
      <c r="AO41" s="79">
        <f>((($W$39)^Q41)*((1-($W$39))^($U$33-Q41))*HLOOKUP($U$33,$AV$24:$BF$34,Q41+1))*V47</f>
        <v>2.2889248338909124E-2</v>
      </c>
      <c r="AP41" s="28">
        <v>2</v>
      </c>
      <c r="AQ41" s="79">
        <f>((($W$39)^Q41)*((1-($W$39))^($U$34-Q41))*HLOOKUP($U$34,$AV$24:$BF$34,Q41+1))*V48</f>
        <v>5.8833708614680633E-3</v>
      </c>
      <c r="AR41" s="28">
        <v>2</v>
      </c>
      <c r="AS41" s="79">
        <f>((($W$39)^Q41)*((1-($W$39))^($U$35-Q41))*HLOOKUP($U$35,$AV$24:$BF$34,Q41+1))*V49</f>
        <v>6.8300977110381496E-4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1.5411249854710383E-4</v>
      </c>
      <c r="BP41">
        <f t="shared" si="38"/>
        <v>9</v>
      </c>
      <c r="BQ41">
        <v>2</v>
      </c>
      <c r="BR41" s="107">
        <f t="shared" si="39"/>
        <v>7.4615950145084959E-7</v>
      </c>
    </row>
    <row r="42" spans="1:70" ht="15" customHeight="1" x14ac:dyDescent="0.25">
      <c r="G42" s="91">
        <v>3</v>
      </c>
      <c r="H42" s="132">
        <f>J42*L39+J41*L40+L42*J39+L41*J40</f>
        <v>0.25632625006414611</v>
      </c>
      <c r="I42" s="93">
        <v>3</v>
      </c>
      <c r="J42" s="86">
        <f t="shared" si="37"/>
        <v>0.26015050697918568</v>
      </c>
      <c r="K42" s="95">
        <v>3</v>
      </c>
      <c r="L42" s="86">
        <f>AF20</f>
        <v>4.3605190308917338E-3</v>
      </c>
      <c r="M42" s="85">
        <v>3</v>
      </c>
      <c r="N42" s="71">
        <f>(($C$24)^M28)*((1-($C$24))^($B$21-M28))*HLOOKUP($B$21,$AV$24:$BF$34,M28+1)</f>
        <v>0.34502671774089838</v>
      </c>
      <c r="O42" s="72">
        <v>3</v>
      </c>
      <c r="P42" s="71">
        <f t="shared" si="40"/>
        <v>0.34502671774089838</v>
      </c>
      <c r="Q42" s="28">
        <v>3</v>
      </c>
      <c r="R42" s="37">
        <f>P42*N39+P41*N40+P40*N41+P39*N42</f>
        <v>3.6137200935322744E-2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3.5862039380747938E-2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3.0035343501041596E-3</v>
      </c>
      <c r="AF42" s="28">
        <v>3</v>
      </c>
      <c r="AG42" s="79">
        <f>((($W$39)^M42)*((1-($W$39))^($U$29-M42))*HLOOKUP($U$29,$AV$24:$BF$34,M42+1))*V43</f>
        <v>1.8722131794894296E-2</v>
      </c>
      <c r="AH42" s="28">
        <v>3</v>
      </c>
      <c r="AI42" s="79">
        <f>((($W$39)^M42)*((1-($W$39))^($U$30-M42))*HLOOKUP($U$30,$AV$24:$BF$34,M42+1))*V44</f>
        <v>5.0035810075361467E-2</v>
      </c>
      <c r="AJ42" s="28">
        <v>3</v>
      </c>
      <c r="AK42" s="79">
        <f>((($W$39)^M42)*((1-($W$39))^($U$31-M42))*HLOOKUP($U$31,$AV$24:$BF$34,M42+1))*V45</f>
        <v>7.433975221768549E-2</v>
      </c>
      <c r="AL42" s="28">
        <v>3</v>
      </c>
      <c r="AM42" s="79">
        <f>((($W$39)^Q42)*((1-($W$39))^($U$32-Q42))*HLOOKUP($U$32,$AV$24:$BF$34,Q42+1))*V46</f>
        <v>6.6345809867430452E-2</v>
      </c>
      <c r="AN42" s="28">
        <v>3</v>
      </c>
      <c r="AO42" s="79">
        <f>((($W$39)^Q42)*((1-($W$39))^($U$33-Q42))*HLOOKUP($U$33,$AV$24:$BF$34,Q42+1))*V47</f>
        <v>3.5608580132464214E-2</v>
      </c>
      <c r="AP42" s="28">
        <v>3</v>
      </c>
      <c r="AQ42" s="79">
        <f>((($W$39)^Q42)*((1-($W$39))^($U$34-Q42))*HLOOKUP($U$34,$AV$24:$BF$34,Q42+1))*V48</f>
        <v>1.0678153032620329E-2</v>
      </c>
      <c r="AR42" s="28">
        <v>3</v>
      </c>
      <c r="AS42" s="79">
        <f>((($W$39)^Q42)*((1-($W$39))^($U$35-Q42))*HLOOKUP($U$35,$AV$24:$BF$34,Q42+1))*V49</f>
        <v>1.4167355086252894E-3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2.6466703688741893E-5</v>
      </c>
      <c r="BP42">
        <f t="shared" si="38"/>
        <v>9</v>
      </c>
      <c r="BQ42">
        <v>3</v>
      </c>
      <c r="BR42" s="107">
        <f t="shared" si="39"/>
        <v>8.4460099864087397E-7</v>
      </c>
    </row>
    <row r="43" spans="1:70" ht="15" customHeight="1" x14ac:dyDescent="0.25">
      <c r="G43" s="91">
        <v>4</v>
      </c>
      <c r="H43" s="132">
        <f>J43*L39+J42*L40+J41*L41+J40*L42</f>
        <v>0.19669405084362832</v>
      </c>
      <c r="I43" s="93">
        <v>4</v>
      </c>
      <c r="J43" s="86">
        <f t="shared" si="37"/>
        <v>0.16708603469891328</v>
      </c>
      <c r="K43" s="95">
        <v>4</v>
      </c>
      <c r="L43" s="86"/>
      <c r="M43" s="85">
        <v>4</v>
      </c>
      <c r="N43" s="71">
        <f>(($C$24)^M29)*((1-($C$24))^($B$21-M29))*HLOOKUP($B$21,$AV$24:$BF$34,M29+1)</f>
        <v>0.27277221313971139</v>
      </c>
      <c r="O43" s="72">
        <v>4</v>
      </c>
      <c r="P43" s="71">
        <f t="shared" si="40"/>
        <v>0.27277221313971139</v>
      </c>
      <c r="Q43" s="28">
        <v>4</v>
      </c>
      <c r="R43" s="37">
        <f>P43*N39+P42*N40+P41*N41+P40*N42+P39*N43</f>
        <v>9.999308224940677E-2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9.9355430666872011E-2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3.6407297019873555E-3</v>
      </c>
      <c r="AH43" s="28">
        <v>4</v>
      </c>
      <c r="AI43" s="79">
        <f>((($W$39)^M43)*((1-($W$39))^($U$30-M43))*HLOOKUP($U$30,$AV$24:$BF$34,M43+1))*V44</f>
        <v>1.9460055286443963E-2</v>
      </c>
      <c r="AJ43" s="28">
        <v>4</v>
      </c>
      <c r="AK43" s="79">
        <f>((($W$39)^M43)*((1-($W$39))^($U$31-M43))*HLOOKUP($U$31,$AV$24:$BF$34,M43+1))*V45</f>
        <v>4.3368609980266842E-2</v>
      </c>
      <c r="AL43" s="28">
        <v>4</v>
      </c>
      <c r="AM43" s="79">
        <f>((($W$39)^Q43)*((1-($W$39))^($U$32-Q43))*HLOOKUP($U$32,$AV$24:$BF$34,Q43+1))*V46</f>
        <v>5.1606764279403701E-2</v>
      </c>
      <c r="AN43" s="28">
        <v>4</v>
      </c>
      <c r="AO43" s="79">
        <f>((($W$39)^Q43)*((1-($W$39))^($U$33-Q43))*HLOOKUP($U$33,$AV$24:$BF$34,Q43+1))*V47</f>
        <v>3.4622450251422146E-2</v>
      </c>
      <c r="AP43" s="28">
        <v>4</v>
      </c>
      <c r="AQ43" s="79">
        <f>((($W$39)^Q43)*((1-($W$39))^($U$34-Q43))*HLOOKUP($U$34,$AV$24:$BF$34,Q43+1))*V48</f>
        <v>1.2458923802308383E-2</v>
      </c>
      <c r="AR43" s="28">
        <v>4</v>
      </c>
      <c r="AS43" s="79">
        <f>((($W$39)^Q43)*((1-($W$39))^($U$35-Q43))*HLOOKUP($U$35,$AV$24:$BF$34,Q43+1))*V49</f>
        <v>1.928501397080868E-3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3.3338408499955284E-6</v>
      </c>
      <c r="BP43">
        <f t="shared" si="38"/>
        <v>9</v>
      </c>
      <c r="BQ43">
        <v>4</v>
      </c>
      <c r="BR43" s="107">
        <f t="shared" si="39"/>
        <v>6.4811150526984056E-7</v>
      </c>
    </row>
    <row r="44" spans="1:70" ht="15" customHeight="1" thickBot="1" x14ac:dyDescent="0.3">
      <c r="G44" s="91">
        <v>5</v>
      </c>
      <c r="H44" s="132">
        <f>J44*L39+J43*L40+J42*L41+J41*L42</f>
        <v>0.10815903326588998</v>
      </c>
      <c r="I44" s="93">
        <v>5</v>
      </c>
      <c r="J44" s="86">
        <f t="shared" si="37"/>
        <v>7.3642174825041734E-2</v>
      </c>
      <c r="K44" s="95">
        <v>5</v>
      </c>
      <c r="L44" s="86"/>
      <c r="M44" s="85">
        <v>5</v>
      </c>
      <c r="N44" s="71">
        <f>(($C$24)^M30)*((1-($C$24))^($B$21-M30))*HLOOKUP($B$21,$AV$24:$BF$34,M30+1)</f>
        <v>8.6259615775043999E-2</v>
      </c>
      <c r="O44" s="72">
        <v>5</v>
      </c>
      <c r="P44" s="71">
        <f t="shared" si="40"/>
        <v>8.6259615775043999E-2</v>
      </c>
      <c r="Q44" s="28">
        <v>5</v>
      </c>
      <c r="R44" s="37">
        <f>P44*N39+P43*N40+P42*N41+P41*N42+P40*N43+P39*N44</f>
        <v>0.189726763346933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0.18883007348095235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3.0273817986045258E-3</v>
      </c>
      <c r="AJ44" s="28">
        <v>5</v>
      </c>
      <c r="AK44" s="79">
        <f>((($W$39)^M44)*((1-($W$39))^($U$31-M44))*HLOOKUP($U$31,$AV$24:$BF$34,M44+1))*V45</f>
        <v>1.3493624612310167E-2</v>
      </c>
      <c r="AL44" s="28">
        <v>5</v>
      </c>
      <c r="AM44" s="79">
        <f>((($W$39)^Q44)*((1-($W$39))^($U$32-Q44))*HLOOKUP($U$32,$AV$24:$BF$34,Q44+1))*V46</f>
        <v>2.4085241778296664E-2</v>
      </c>
      <c r="AN44" s="28">
        <v>5</v>
      </c>
      <c r="AO44" s="79">
        <f>((($W$39)^Q44)*((1-($W$39))^($U$33-Q44))*HLOOKUP($U$33,$AV$24:$BF$34,Q44+1))*V47</f>
        <v>2.1544723110270166E-2</v>
      </c>
      <c r="AP44" s="28">
        <v>5</v>
      </c>
      <c r="AQ44" s="79">
        <f>((($W$39)^Q44)*((1-($W$39))^($U$34-Q44))*HLOOKUP($U$34,$AV$24:$BF$34,Q44+1))*V48</f>
        <v>9.6911130503271777E-3</v>
      </c>
      <c r="AR44" s="28">
        <v>5</v>
      </c>
      <c r="AS44" s="79">
        <f>((($W$39)^Q44)*((1-($W$39))^($U$35-Q44))*HLOOKUP($U$35,$AV$24:$BF$34,Q44+1))*V49</f>
        <v>1.8000904752330381E-3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5.6274387373559732E-4</v>
      </c>
      <c r="BP44">
        <f t="shared" si="38"/>
        <v>9</v>
      </c>
      <c r="BQ44">
        <v>5</v>
      </c>
      <c r="BR44" s="107">
        <f t="shared" si="39"/>
        <v>3.563865483365101E-7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4.392510406283151E-2</v>
      </c>
      <c r="I45" s="93">
        <v>6</v>
      </c>
      <c r="J45" s="86">
        <f t="shared" si="37"/>
        <v>2.2565699389128748E-2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0.24999121550562092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0.2493878342533106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1.749325003929398E-3</v>
      </c>
      <c r="AL45" s="28">
        <v>6</v>
      </c>
      <c r="AM45" s="79">
        <f>((($W$39)^Q45)*((1-($W$39))^($U$32-Q45))*HLOOKUP($U$32,$AV$24:$BF$34,Q45+1))*V46</f>
        <v>6.2448625745852825E-3</v>
      </c>
      <c r="AN45" s="28">
        <v>6</v>
      </c>
      <c r="AO45" s="79">
        <f>((($W$39)^Q45)*((1-($W$39))^($U$33-Q45))*HLOOKUP($U$33,$AV$24:$BF$34,Q45+1))*V47</f>
        <v>8.3792288408144795E-3</v>
      </c>
      <c r="AP45" s="28">
        <v>6</v>
      </c>
      <c r="AQ45" s="79">
        <f>((($W$39)^Q45)*((1-($W$39))^($U$34-Q45))*HLOOKUP($U$34,$AV$24:$BF$34,Q45+1))*V48</f>
        <v>5.0254566469494855E-3</v>
      </c>
      <c r="AR45" s="28">
        <v>6</v>
      </c>
      <c r="AS45" s="79">
        <f>((($W$39)^Q45)*((1-($W$39))^($U$35-Q45))*HLOOKUP($U$35,$AV$24:$BF$34,Q45+1))*V49</f>
        <v>1.1668263228501038E-3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1.7139272574489964E-4</v>
      </c>
      <c r="BP45">
        <f t="shared" si="38"/>
        <v>9</v>
      </c>
      <c r="BQ45">
        <v>6</v>
      </c>
      <c r="BR45" s="107">
        <f t="shared" si="39"/>
        <v>1.4473424687322373E-7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1.3378099105694152E-2</v>
      </c>
      <c r="I46" s="93">
        <v>7</v>
      </c>
      <c r="J46" s="86">
        <f t="shared" si="37"/>
        <v>4.7500773904698493E-3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0.2258728833372369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0.22611195708931256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6.9393369482855741E-4</v>
      </c>
      <c r="AN46" s="28">
        <v>7</v>
      </c>
      <c r="AO46" s="79">
        <f>((($W$39)^Q46)*((1-($W$39))^($U$33-Q46))*HLOOKUP($U$33,$AV$24:$BF$34,Q46+1))*V47</f>
        <v>1.8622120694806632E-3</v>
      </c>
      <c r="AP46" s="28">
        <v>7</v>
      </c>
      <c r="AQ46" s="79">
        <f>((($W$39)^Q46)*((1-($W$39))^($U$34-Q46))*HLOOKUP($U$34,$AV$24:$BF$34,Q46+1))*V48</f>
        <v>1.6752972499719011E-3</v>
      </c>
      <c r="AR46" s="28">
        <v>7</v>
      </c>
      <c r="AS46" s="79">
        <f>((($W$39)^Q46)*((1-($W$39))^($U$35-Q46))*HLOOKUP($U$35,$AV$24:$BF$34,Q46+1))*V49</f>
        <v>5.1863437618872711E-4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3.9320153636911383E-5</v>
      </c>
      <c r="BP46">
        <f t="shared" si="38"/>
        <v>9</v>
      </c>
      <c r="BQ46">
        <v>7</v>
      </c>
      <c r="BR46" s="107">
        <f t="shared" si="39"/>
        <v>4.4081149947608681E-8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3.0691437452757507E-3</v>
      </c>
      <c r="I47" s="93">
        <v>8</v>
      </c>
      <c r="J47" s="86">
        <f t="shared" si="37"/>
        <v>6.5812597388949061E-4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0.13392842447004505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0.13484617340554952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1.8106407077549019E-4</v>
      </c>
      <c r="AP47" s="28">
        <v>8</v>
      </c>
      <c r="AQ47" s="79">
        <f>((($W$39)^Q47)*((1-($W$39))^($U$34-Q47))*HLOOKUP($U$34,$AV$24:$BF$34,Q47+1))*V48</f>
        <v>3.2578044660991942E-4</v>
      </c>
      <c r="AR47" s="28">
        <v>8</v>
      </c>
      <c r="AS47" s="79">
        <f>((($W$39)^Q47)*((1-($W$39))^($U$35-Q47))*HLOOKUP($U$35,$AV$24:$BF$34,Q47+1))*V49</f>
        <v>1.5128145650408105E-4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6.7526960182652716E-6</v>
      </c>
      <c r="BP47">
        <f>BL12+1</f>
        <v>9</v>
      </c>
      <c r="BQ47">
        <v>8</v>
      </c>
      <c r="BR47" s="107">
        <f t="shared" si="39"/>
        <v>1.0112900538214825E-8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5.270832596328401E-4</v>
      </c>
      <c r="I48" s="93">
        <v>9</v>
      </c>
      <c r="J48" s="86">
        <f t="shared" si="37"/>
        <v>5.4305979384769989E-5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4.7058452599079828E-2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4.7927279179964387E-2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2.8156303312114028E-5</v>
      </c>
      <c r="AR48" s="28">
        <v>9</v>
      </c>
      <c r="AS48" s="79">
        <f>((($W$39)^Q48)*((1-($W$39))^($U$35-Q48))*HLOOKUP($U$35,$AV$24:$BF$34,Q48+1))*V49</f>
        <v>2.6149676072655961E-5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8.5059379128013559E-7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6.6393296383947671E-5</v>
      </c>
      <c r="I49" s="94">
        <v>10</v>
      </c>
      <c r="J49" s="89">
        <f t="shared" si="37"/>
        <v>2.034039786025428E-6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7.4407213136582192E-3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7.9134775889458941E-3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2.034039786025428E-6</v>
      </c>
      <c r="BH49">
        <f>BP14+1</f>
        <v>6</v>
      </c>
      <c r="BI49">
        <v>0</v>
      </c>
      <c r="BJ49" s="107">
        <f>$H$31*H39</f>
        <v>7.3122297428729956E-5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3.2719552560259399E-5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7.5063736107171511E-6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1.2891165090748308E-6</v>
      </c>
    </row>
    <row r="53" spans="1:62" x14ac:dyDescent="0.25">
      <c r="BH53">
        <f>BH48+1</f>
        <v>6</v>
      </c>
      <c r="BI53">
        <v>10</v>
      </c>
      <c r="BJ53" s="107">
        <f>$H$31*H49</f>
        <v>1.6238173551568546E-7</v>
      </c>
    </row>
    <row r="54" spans="1:62" x14ac:dyDescent="0.25">
      <c r="BH54">
        <f>BH51+1</f>
        <v>7</v>
      </c>
      <c r="BI54">
        <v>8</v>
      </c>
      <c r="BJ54" s="107">
        <f>$H$32*H47</f>
        <v>1.0894240842819794E-6</v>
      </c>
    </row>
    <row r="55" spans="1:62" x14ac:dyDescent="0.25">
      <c r="BH55">
        <f>BH52+1</f>
        <v>7</v>
      </c>
      <c r="BI55">
        <v>9</v>
      </c>
      <c r="BJ55" s="107">
        <f>$H$32*H48</f>
        <v>1.8709361474181343E-7</v>
      </c>
    </row>
    <row r="56" spans="1:62" x14ac:dyDescent="0.25">
      <c r="BH56">
        <f>BH53+1</f>
        <v>7</v>
      </c>
      <c r="BI56">
        <v>10</v>
      </c>
      <c r="BJ56" s="107">
        <f>$H$32*H49</f>
        <v>2.3566982233035042E-8</v>
      </c>
    </row>
    <row r="57" spans="1:62" x14ac:dyDescent="0.25">
      <c r="BH57">
        <f>BH55+1</f>
        <v>8</v>
      </c>
      <c r="BI57">
        <v>9</v>
      </c>
      <c r="BJ57" s="107">
        <f>$H$33*H48</f>
        <v>2.0722151881412976E-8</v>
      </c>
    </row>
    <row r="58" spans="1:62" x14ac:dyDescent="0.25">
      <c r="BH58">
        <f>BH56+1</f>
        <v>8</v>
      </c>
      <c r="BI58">
        <v>10</v>
      </c>
      <c r="BJ58" s="107">
        <f>$H$33*H49</f>
        <v>2.6102365165879193E-9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2.1876746690948995E-10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9"/>
      <c r="Q1" s="219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9"/>
      <c r="Q1" s="219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9"/>
      <c r="Q1" s="219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21" t="s">
        <v>116</v>
      </c>
      <c r="C3" s="221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9" t="s">
        <v>135</v>
      </c>
      <c r="Q1" s="219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21" t="s">
        <v>23</v>
      </c>
      <c r="C3" s="22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9" t="s">
        <v>135</v>
      </c>
      <c r="Q1" s="219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2" t="s">
        <v>130</v>
      </c>
      <c r="C3" s="222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OBIWAN-LA_Crsuh</vt:lpstr>
      <vt:lpstr>OlsTown-OBIWAN</vt:lpstr>
      <vt:lpstr>Fhilty-OBIWAN</vt:lpstr>
      <vt:lpstr>Black-OBIWAN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2018-02-07T17:42:47Z</dcterms:modified>
</cp:coreProperties>
</file>