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comments2.xml" ContentType="application/vnd.openxmlformats-officedocument.spreadsheetml.comment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all_of_Fame" sheetId="1" state="visible" r:id="rId2"/>
    <sheet name="Plantilla" sheetId="2" state="visible" r:id="rId3"/>
    <sheet name="Escola Jedi" sheetId="3" state="visible" r:id="rId4"/>
    <sheet name="Planning" sheetId="4" state="visible" r:id="rId5"/>
    <sheet name="III.9" sheetId="5" state="visible" r:id="rId6"/>
    <sheet name="Economia" sheetId="6" state="visible" r:id="rId7"/>
    <sheet name="Esdeveniments" sheetId="7" state="visible" r:id="rId8"/>
    <sheet name="Ahch-To" sheetId="8" state="visible" r:id="rId9"/>
    <sheet name="Banderas" sheetId="9" state="visible" r:id="rId10"/>
    <sheet name="Generaciones" sheetId="10" state="visible" r:id="rId11"/>
    <sheet name="POR" sheetId="11" state="visible" r:id="rId12"/>
    <sheet name="DEF" sheetId="12" state="visible" r:id="rId13"/>
    <sheet name="JUG" sheetId="13" state="visible" r:id="rId14"/>
    <sheet name="LAT" sheetId="14" state="visible" r:id="rId15"/>
    <sheet name="PAS" sheetId="15" state="visible" r:id="rId16"/>
    <sheet name="ANO" sheetId="16" state="visible" r:id="rId17"/>
    <sheet name="Entrenamiento" sheetId="17" state="visible" r:id="rId18"/>
  </sheets>
  <definedNames>
    <definedName function="false" hidden="true" localSheetId="1" name="_xlnm._FilterDatabase" vbProcedure="false">Plantilla!$AW$3:$BG$28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" authorId="0">
      <text>
        <r>
          <rPr>
            <sz val="9"/>
            <rFont val="Tahoma"/>
            <family val="2"/>
            <charset val="1"/>
          </rPr>
          <t xml:space="preserve">Porter Titular!</t>
        </r>
      </text>
    </comment>
    <comment ref="D5" authorId="0">
      <text>
        <r>
          <rPr>
            <sz val="9"/>
            <rFont val="Tahoma"/>
            <family val="2"/>
            <charset val="1"/>
          </rPr>
          <t xml:space="preserve">Porter Suplent!</t>
        </r>
      </text>
    </comment>
    <comment ref="D11" authorId="0">
      <text>
        <r>
          <rPr>
            <sz val="9"/>
            <rFont val="Tahoma"/>
            <family val="2"/>
            <charset val="1"/>
          </rPr>
          <t xml:space="preserve">Posible Entrenador</t>
        </r>
      </text>
    </comment>
    <comment ref="D12" authorId="0">
      <text>
        <r>
          <rPr>
            <sz val="9"/>
            <rFont val="Tahoma"/>
            <family val="2"/>
            <charset val="1"/>
          </rPr>
          <t xml:space="preserve">Posible Entrenador</t>
        </r>
      </text>
    </comment>
    <comment ref="K3" authorId="0">
      <text>
        <r>
          <rPr>
            <sz val="8"/>
            <rFont val="Tahoma"/>
            <family val="2"/>
            <charset val="1"/>
          </rPr>
          <t xml:space="preserve">Lid*Lid*Exp</t>
        </r>
      </text>
    </comment>
    <comment ref="AT4" authorId="0">
      <text>
        <r>
          <rPr>
            <b val="true"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Ingresos anuales - Pagos anuales</t>
        </r>
      </text>
    </comment>
    <comment ref="G48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Jugadores+Inmobilizado-Capital (año anterior todo)</t>
        </r>
      </text>
    </comment>
    <comment ref="G56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Ingresos anuales - Pagos anuales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Se resta las amortizaciones, que se consideran perdida de activos y perdidas de beneficios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incluye sueldo primera semana</t>
        </r>
      </text>
    </comment>
    <comment ref="H50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Se resta las amortizaciones, que se consideran perdida de activos y perdidas de beneficios</t>
        </r>
      </text>
    </comment>
    <comment ref="H5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8"/>
            <rFont val="Tahoma"/>
            <family val="2"/>
            <charset val="1"/>
          </rPr>
          <t xml:space="preserve">incluye sueldo primera semana</t>
        </r>
      </text>
    </comment>
  </commentList>
</comments>
</file>

<file path=xl/sharedStrings.xml><?xml version="1.0" encoding="utf-8"?>
<sst xmlns="http://schemas.openxmlformats.org/spreadsheetml/2006/main" count="1515" uniqueCount="553">
  <si>
    <t xml:space="preserve">Fecha Actualizacion</t>
  </si>
  <si>
    <t xml:space="preserve">Mejor Partido</t>
  </si>
  <si>
    <t xml:space="preserve">03/31/2020</t>
  </si>
  <si>
    <t xml:space="preserve">C</t>
  </si>
  <si>
    <t xml:space="preserve">216 hts</t>
  </si>
  <si>
    <t xml:space="preserve">01/19/2020</t>
  </si>
  <si>
    <t xml:space="preserve">Luke JC – FC Pinkman</t>
  </si>
  <si>
    <t xml:space="preserve">F/N</t>
  </si>
  <si>
    <t xml:space="preserve">206 hts</t>
  </si>
  <si>
    <t xml:space="preserve">Bayern 1985 - Luke JC</t>
  </si>
  <si>
    <t xml:space="preserve">Porteria Imbatuda</t>
  </si>
  <si>
    <t xml:space="preserve">Més Partits Jugats</t>
  </si>
  <si>
    <t xml:space="preserve">Gols Marcats</t>
  </si>
  <si>
    <t xml:space="preserve">G/P</t>
  </si>
  <si>
    <t xml:space="preserve">Millor Qualificació</t>
  </si>
  <si>
    <t xml:space="preserve">Total</t>
  </si>
  <si>
    <t xml:space="preserve">T/P</t>
  </si>
  <si>
    <t xml:space="preserve">Grogues</t>
  </si>
  <si>
    <t xml:space="preserve">Vermelles</t>
  </si>
  <si>
    <t xml:space="preserve">Eusebi Tarrida</t>
  </si>
  <si>
    <t xml:space="preserve">POR</t>
  </si>
  <si>
    <t xml:space="preserve">Luis Gerardo Salares</t>
  </si>
  <si>
    <t xml:space="preserve">DAV</t>
  </si>
  <si>
    <t xml:space="preserve">Ismael Escuder</t>
  </si>
  <si>
    <t xml:space="preserve">Samuel Candela</t>
  </si>
  <si>
    <t xml:space="preserve">Alex Manent</t>
  </si>
  <si>
    <t xml:space="preserve">Maximilià Teixè</t>
  </si>
  <si>
    <t xml:space="preserve">Joan Poblet</t>
  </si>
  <si>
    <t xml:space="preserve">Thibault Averous</t>
  </si>
  <si>
    <t xml:space="preserve">EXT</t>
  </si>
  <si>
    <t xml:space="preserve">Àlex Aluja</t>
  </si>
  <si>
    <t xml:space="preserve">DEF</t>
  </si>
  <si>
    <t xml:space="preserve">Àlex Guau</t>
  </si>
  <si>
    <t xml:space="preserve">Jean-Louis Grellier</t>
  </si>
  <si>
    <t xml:space="preserve">Joel Autet</t>
  </si>
  <si>
    <t xml:space="preserve">Marc Tàcias</t>
  </si>
  <si>
    <t xml:space="preserve">MED</t>
  </si>
  <si>
    <t xml:space="preserve">Jesús Banal</t>
  </si>
  <si>
    <t xml:space="preserve">Agustí Aguilella</t>
  </si>
  <si>
    <t xml:space="preserve">Darius Salat</t>
  </si>
  <si>
    <t xml:space="preserve">Txema Orozco</t>
  </si>
  <si>
    <t xml:space="preserve">Més vegades Capità</t>
  </si>
  <si>
    <t xml:space="preserve">David Juliol</t>
  </si>
  <si>
    <t xml:space="preserve">Rubén Abrain</t>
  </si>
  <si>
    <t xml:space="preserve">Pere Pau Cunill</t>
  </si>
  <si>
    <t xml:space="preserve">Israel Velayo</t>
  </si>
  <si>
    <t xml:space="preserve">Hernán Grijalva</t>
  </si>
  <si>
    <t xml:space="preserve">Bru Corominola</t>
  </si>
  <si>
    <t xml:space="preserve">Manolo Tixera</t>
  </si>
  <si>
    <t xml:space="preserve">Adri Baldovi</t>
  </si>
  <si>
    <t xml:space="preserve">Més vegades millor jugador</t>
  </si>
  <si>
    <t xml:space="preserve">Oscar Lluch</t>
  </si>
  <si>
    <t xml:space="preserve">M. Barrero Ortega</t>
  </si>
  <si>
    <t xml:space="preserve">Nfin</t>
  </si>
  <si>
    <t xml:space="preserve">Gen</t>
  </si>
  <si>
    <t xml:space="preserve">POS</t>
  </si>
  <si>
    <t xml:space="preserve">Jugador</t>
  </si>
  <si>
    <t xml:space="preserve">Anys</t>
  </si>
  <si>
    <t xml:space="preserve">Dias</t>
  </si>
  <si>
    <t xml:space="preserve">PA</t>
  </si>
  <si>
    <t xml:space="preserve">Lid</t>
  </si>
  <si>
    <t xml:space="preserve">Exp</t>
  </si>
  <si>
    <t xml:space="preserve">HXP</t>
  </si>
  <si>
    <t xml:space="preserve">CMn</t>
  </si>
  <si>
    <t xml:space="preserve">CMx</t>
  </si>
  <si>
    <t xml:space="preserve">Res</t>
  </si>
  <si>
    <t xml:space="preserve">m90</t>
  </si>
  <si>
    <t xml:space="preserve">FID</t>
  </si>
  <si>
    <t xml:space="preserve">For</t>
  </si>
  <si>
    <t xml:space="preserve">Fmin</t>
  </si>
  <si>
    <t xml:space="preserve">Fmax</t>
  </si>
  <si>
    <t xml:space="preserve">TSI</t>
  </si>
  <si>
    <t xml:space="preserve">Dif</t>
  </si>
  <si>
    <t xml:space="preserve">Sou</t>
  </si>
  <si>
    <t xml:space="preserve">Hib</t>
  </si>
  <si>
    <t xml:space="preserve">Po</t>
  </si>
  <si>
    <t xml:space="preserve">De</t>
  </si>
  <si>
    <t xml:space="preserve">Cr</t>
  </si>
  <si>
    <t xml:space="preserve">Ex</t>
  </si>
  <si>
    <t xml:space="preserve">Ps</t>
  </si>
  <si>
    <t xml:space="preserve">An</t>
  </si>
  <si>
    <t xml:space="preserve">Ab</t>
  </si>
  <si>
    <t xml:space="preserve">Pot28</t>
  </si>
  <si>
    <t xml:space="preserve">JMn</t>
  </si>
  <si>
    <t xml:space="preserve">JMx</t>
  </si>
  <si>
    <t xml:space="preserve">BPMin</t>
  </si>
  <si>
    <t xml:space="preserve">BPMax</t>
  </si>
  <si>
    <t xml:space="preserve">CA</t>
  </si>
  <si>
    <t xml:space="preserve">PEN</t>
  </si>
  <si>
    <t xml:space="preserve">Ag</t>
  </si>
  <si>
    <t xml:space="preserve">Ho</t>
  </si>
  <si>
    <t xml:space="preserve">%T</t>
  </si>
  <si>
    <t xml:space="preserve">Epo</t>
  </si>
  <si>
    <t xml:space="preserve">Ede</t>
  </si>
  <si>
    <t xml:space="preserve">Eju</t>
  </si>
  <si>
    <t xml:space="preserve">Ela</t>
  </si>
  <si>
    <t xml:space="preserve">Epa</t>
  </si>
  <si>
    <t xml:space="preserve">Ean</t>
  </si>
  <si>
    <t xml:space="preserve">EBP</t>
  </si>
  <si>
    <t xml:space="preserve">DC</t>
  </si>
  <si>
    <t xml:space="preserve">LD</t>
  </si>
  <si>
    <t xml:space="preserve">LN</t>
  </si>
  <si>
    <t xml:space="preserve">IND</t>
  </si>
  <si>
    <t xml:space="preserve">INN</t>
  </si>
  <si>
    <t xml:space="preserve">INO</t>
  </si>
  <si>
    <t xml:space="preserve">EN</t>
  </si>
  <si>
    <t xml:space="preserve">EhM</t>
  </si>
  <si>
    <t xml:space="preserve">DD</t>
  </si>
  <si>
    <t xml:space="preserve">Fascenso</t>
  </si>
  <si>
    <t xml:space="preserve">LastWeek</t>
  </si>
  <si>
    <t xml:space="preserve">#1</t>
  </si>
  <si>
    <t xml:space="preserve">E. Tarrida</t>
  </si>
  <si>
    <t xml:space="preserve">RAP</t>
  </si>
  <si>
    <t xml:space="preserve">#3</t>
  </si>
  <si>
    <t xml:space="preserve">S. Candela</t>
  </si>
  <si>
    <t xml:space="preserve">CAB</t>
  </si>
  <si>
    <t xml:space="preserve">#23</t>
  </si>
  <si>
    <t xml:space="preserve">LAT</t>
  </si>
  <si>
    <t xml:space="preserve">D. Juliol</t>
  </si>
  <si>
    <t xml:space="preserve">3/14/2020</t>
  </si>
  <si>
    <t xml:space="preserve">#6</t>
  </si>
  <si>
    <t xml:space="preserve">M. Teixé</t>
  </si>
  <si>
    <t xml:space="preserve">#24</t>
  </si>
  <si>
    <t xml:space="preserve">CEN</t>
  </si>
  <si>
    <t xml:space="preserve">O. Lluch</t>
  </si>
  <si>
    <t xml:space="preserve">#2</t>
  </si>
  <si>
    <t xml:space="preserve">B. Corominola</t>
  </si>
  <si>
    <t xml:space="preserve">12/25/2019</t>
  </si>
  <si>
    <t xml:space="preserve">#20</t>
  </si>
  <si>
    <t xml:space="preserve">11/23/2019</t>
  </si>
  <si>
    <t xml:space="preserve">#4</t>
  </si>
  <si>
    <t xml:space="preserve">J-L. Grellier</t>
  </si>
  <si>
    <t xml:space="preserve">#5</t>
  </si>
  <si>
    <t xml:space="preserve">A. Aluja</t>
  </si>
  <si>
    <t xml:space="preserve">#19</t>
  </si>
  <si>
    <t xml:space="preserve">T. Orozco</t>
  </si>
  <si>
    <t xml:space="preserve">12/28/2019</t>
  </si>
  <si>
    <t xml:space="preserve">#11</t>
  </si>
  <si>
    <t xml:space="preserve">J. Banal</t>
  </si>
  <si>
    <t xml:space="preserve">POT</t>
  </si>
  <si>
    <t xml:space="preserve">#8</t>
  </si>
  <si>
    <t xml:space="preserve">D. Salat</t>
  </si>
  <si>
    <t xml:space="preserve">#9</t>
  </si>
  <si>
    <t xml:space="preserve">P-P. Cunill</t>
  </si>
  <si>
    <t xml:space="preserve">#17</t>
  </si>
  <si>
    <t xml:space="preserve">M. Tixera</t>
  </si>
  <si>
    <t xml:space="preserve">2/13/2020</t>
  </si>
  <si>
    <t xml:space="preserve">#10</t>
  </si>
  <si>
    <t xml:space="preserve">I. Escuder</t>
  </si>
  <si>
    <t xml:space="preserve">#12</t>
  </si>
  <si>
    <t xml:space="preserve">A. Guau</t>
  </si>
  <si>
    <t xml:space="preserve">#7</t>
  </si>
  <si>
    <t xml:space="preserve">A. Baldoví</t>
  </si>
  <si>
    <t xml:space="preserve">#14</t>
  </si>
  <si>
    <t xml:space="preserve">M. Tàcias</t>
  </si>
  <si>
    <t xml:space="preserve">IMP</t>
  </si>
  <si>
    <t xml:space="preserve">#13</t>
  </si>
  <si>
    <t xml:space="preserve">A. Aguilella</t>
  </si>
  <si>
    <t xml:space="preserve">#15</t>
  </si>
  <si>
    <t xml:space="preserve">T. Averous</t>
  </si>
  <si>
    <t xml:space="preserve">#22</t>
  </si>
  <si>
    <t xml:space="preserve">R. Abrain</t>
  </si>
  <si>
    <t xml:space="preserve">#16</t>
  </si>
  <si>
    <t xml:space="preserve">L-G. Salares</t>
  </si>
  <si>
    <t xml:space="preserve">#21</t>
  </si>
  <si>
    <t xml:space="preserve">I. Velayo</t>
  </si>
  <si>
    <t xml:space="preserve">1/26/2020</t>
  </si>
  <si>
    <t xml:space="preserve">#18</t>
  </si>
  <si>
    <t xml:space="preserve">A. Manent</t>
  </si>
  <si>
    <t xml:space="preserve">Info</t>
  </si>
  <si>
    <t xml:space="preserve">Habilidades</t>
  </si>
  <si>
    <t xml:space="preserve">Edad</t>
  </si>
  <si>
    <t xml:space="preserve">Esp</t>
  </si>
  <si>
    <t xml:space="preserve">Asc</t>
  </si>
  <si>
    <t xml:space="preserve">Fpromo</t>
  </si>
  <si>
    <t xml:space="preserve">NM</t>
  </si>
  <si>
    <t xml:space="preserve">Hab</t>
  </si>
  <si>
    <t xml:space="preserve">Pot</t>
  </si>
  <si>
    <t xml:space="preserve">JUG</t>
  </si>
  <si>
    <t xml:space="preserve">PAS</t>
  </si>
  <si>
    <t xml:space="preserve">ANO</t>
  </si>
  <si>
    <t xml:space="preserve">BP</t>
  </si>
  <si>
    <t xml:space="preserve">Ent</t>
  </si>
  <si>
    <t xml:space="preserve">Cap</t>
  </si>
  <si>
    <t xml:space="preserve">Ca</t>
  </si>
  <si>
    <t xml:space="preserve">U20</t>
  </si>
  <si>
    <t xml:space="preserve">L. Grière</t>
  </si>
  <si>
    <t xml:space="preserve">TEC</t>
  </si>
  <si>
    <t xml:space="preserve">Polèmic</t>
  </si>
  <si>
    <t xml:space="preserve">no</t>
  </si>
  <si>
    <t xml:space="preserve">A. Balsebre</t>
  </si>
  <si>
    <t xml:space="preserve">Agradable i Popular</t>
  </si>
  <si>
    <t xml:space="preserve">T. Lebon</t>
  </si>
  <si>
    <t xml:space="preserve">I. Bota</t>
  </si>
  <si>
    <t xml:space="preserve">G. Durand</t>
  </si>
  <si>
    <t xml:space="preserve">Malintencionat - Polèmic e Infame</t>
  </si>
  <si>
    <t xml:space="preserve">P. Recatalà</t>
  </si>
  <si>
    <t xml:space="preserve">FF+2</t>
  </si>
  <si>
    <t xml:space="preserve">A. Retegui</t>
  </si>
  <si>
    <t xml:space="preserve">FF-3</t>
  </si>
  <si>
    <t xml:space="preserve">J. Rius</t>
  </si>
  <si>
    <t xml:space="preserve">G. Gasque</t>
  </si>
  <si>
    <t xml:space="preserve">O.Rocher</t>
  </si>
  <si>
    <t xml:space="preserve">J-L. Maillochon</t>
  </si>
  <si>
    <t xml:space="preserve">Malintencionat i no Infame</t>
  </si>
  <si>
    <t xml:space="preserve">FF+5</t>
  </si>
  <si>
    <t xml:space="preserve">L. Leman</t>
  </si>
  <si>
    <t xml:space="preserve">FC-4</t>
  </si>
  <si>
    <t xml:space="preserve">F. Cunyat</t>
  </si>
  <si>
    <t xml:space="preserve">FC-2</t>
  </si>
  <si>
    <t xml:space="preserve">H. Molla</t>
  </si>
  <si>
    <t xml:space="preserve">V. Blumm</t>
  </si>
  <si>
    <t xml:space="preserve">N. Aloy</t>
  </si>
  <si>
    <t xml:space="preserve">V. Garrell</t>
  </si>
  <si>
    <t xml:space="preserve">Agradable i Popular /Tranquil-Calmat</t>
  </si>
  <si>
    <t xml:space="preserve">C. Deschamp</t>
  </si>
  <si>
    <t xml:space="preserve">FF</t>
  </si>
  <si>
    <t xml:space="preserve">Actualización</t>
  </si>
  <si>
    <t xml:space="preserve">Capitan</t>
  </si>
  <si>
    <t xml:space="preserve">Aloy  &gt; Arsequell &gt; Velayo</t>
  </si>
  <si>
    <t xml:space="preserve">Arsequell &gt; Camarero &gt; Maillochon &gt; Lluch &gt; Aloy</t>
  </si>
  <si>
    <t xml:space="preserve">Gau &gt; Maillochon &gt; Lluch &gt; Aloy</t>
  </si>
  <si>
    <t xml:space="preserve">Entrenar a "Eusebi Tarrida" fins a Clase Mundial Porteria.</t>
  </si>
  <si>
    <t xml:space="preserve">Quedan</t>
  </si>
  <si>
    <t xml:space="preserve">Semanas</t>
  </si>
  <si>
    <t xml:space="preserve">352 Centro+Banda</t>
  </si>
  <si>
    <t xml:space="preserve">E_Po</t>
  </si>
  <si>
    <t xml:space="preserve">E_De</t>
  </si>
  <si>
    <t xml:space="preserve">E_Cr</t>
  </si>
  <si>
    <t xml:space="preserve">E_Ex</t>
  </si>
  <si>
    <t xml:space="preserve">E_Ps</t>
  </si>
  <si>
    <t xml:space="preserve">E_An</t>
  </si>
  <si>
    <t xml:space="preserve">E_PA</t>
  </si>
  <si>
    <t xml:space="preserve">E_TOTAL</t>
  </si>
  <si>
    <t xml:space="preserve">INN/DAV</t>
  </si>
  <si>
    <t xml:space="preserve">EO</t>
  </si>
  <si>
    <t xml:space="preserve">352 Normal</t>
  </si>
  <si>
    <t xml:space="preserve">DL</t>
  </si>
  <si>
    <t xml:space="preserve">253 AIM</t>
  </si>
  <si>
    <t xml:space="preserve">532 CA</t>
  </si>
  <si>
    <t xml:space="preserve">DC/INN</t>
  </si>
  <si>
    <t xml:space="preserve">Equipo</t>
  </si>
  <si>
    <t xml:space="preserve">Desde</t>
  </si>
  <si>
    <t xml:space="preserve">Region</t>
  </si>
  <si>
    <t xml:space="preserve">MejorLiga</t>
  </si>
  <si>
    <t xml:space="preserve">Compres</t>
  </si>
  <si>
    <t xml:space="preserve">Vendes</t>
  </si>
  <si>
    <t xml:space="preserve">Trans</t>
  </si>
  <si>
    <t xml:space="preserve">Sueldos</t>
  </si>
  <si>
    <t xml:space="preserve">TSI11</t>
  </si>
  <si>
    <t xml:space="preserve">Sueldo11</t>
  </si>
  <si>
    <t xml:space="preserve">Forma11</t>
  </si>
  <si>
    <t xml:space="preserve">Res11</t>
  </si>
  <si>
    <t xml:space="preserve">Exp11</t>
  </si>
  <si>
    <t xml:space="preserve">Edad11</t>
  </si>
  <si>
    <t xml:space="preserve">Tot</t>
  </si>
  <si>
    <t xml:space="preserve">Entrenador</t>
  </si>
  <si>
    <t xml:space="preserve">Tacticas</t>
  </si>
  <si>
    <t xml:space="preserve">Qldxcalhattrick</t>
  </si>
  <si>
    <t xml:space="preserve">Andorra la Vella</t>
  </si>
  <si>
    <t xml:space="preserve">II (1)</t>
  </si>
  <si>
    <t xml:space="preserve">29(46)</t>
  </si>
  <si>
    <t xml:space="preserve">Insuficient - Of - Desastros</t>
  </si>
  <si>
    <t xml:space="preserve">FC Pinkman</t>
  </si>
  <si>
    <t xml:space="preserve">Escaldes-Engordany</t>
  </si>
  <si>
    <t xml:space="preserve">III (6)</t>
  </si>
  <si>
    <t xml:space="preserve">24(103)</t>
  </si>
  <si>
    <t xml:space="preserve">Notable - Neutro - Insuf</t>
  </si>
  <si>
    <t xml:space="preserve">532-523 Normal</t>
  </si>
  <si>
    <t xml:space="preserve">Bramby F.C.</t>
  </si>
  <si>
    <t xml:space="preserve">Sant Julia de Loria</t>
  </si>
  <si>
    <t xml:space="preserve">Primera (2)</t>
  </si>
  <si>
    <t xml:space="preserve">22(9)</t>
  </si>
  <si>
    <t xml:space="preserve">Notable - Neutro - Pobre</t>
  </si>
  <si>
    <t xml:space="preserve">352-253 Normal</t>
  </si>
  <si>
    <t xml:space="preserve">The Philoup's</t>
  </si>
  <si>
    <t xml:space="preserve">III (10)</t>
  </si>
  <si>
    <t xml:space="preserve">30(3)</t>
  </si>
  <si>
    <t xml:space="preserve">Aceptable - Neutro - Desastroso</t>
  </si>
  <si>
    <t xml:space="preserve">MaKai Two</t>
  </si>
  <si>
    <t xml:space="preserve">III (1)</t>
  </si>
  <si>
    <t xml:space="preserve">21(97)</t>
  </si>
  <si>
    <t xml:space="preserve">Aceptable - Neutro - Debil</t>
  </si>
  <si>
    <t xml:space="preserve">TUFLIPAS F.C</t>
  </si>
  <si>
    <t xml:space="preserve">IV (1)</t>
  </si>
  <si>
    <t xml:space="preserve">37(2)</t>
  </si>
  <si>
    <t xml:space="preserve">Acceptable - Of - Debil</t>
  </si>
  <si>
    <t xml:space="preserve">442 Robot</t>
  </si>
  <si>
    <t xml:space="preserve">Luke JC</t>
  </si>
  <si>
    <t xml:space="preserve">Ordino</t>
  </si>
  <si>
    <t xml:space="preserve">23(46)</t>
  </si>
  <si>
    <t xml:space="preserve">Notable - Neutre - Pobre</t>
  </si>
  <si>
    <t xml:space="preserve">SEVILLA Selva Negra</t>
  </si>
  <si>
    <t xml:space="preserve">27(34)</t>
  </si>
  <si>
    <t xml:space="preserve">Notable - Neutre - Debil</t>
  </si>
  <si>
    <t xml:space="preserve">451 Normal</t>
  </si>
  <si>
    <t xml:space="preserve">BALANCE DE SITUACION Temp. 49</t>
  </si>
  <si>
    <t xml:space="preserve">a cierre de ejercicio </t>
  </si>
  <si>
    <t xml:space="preserve">IV.11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</si>
  <si>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</si>
  <si>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</si>
  <si>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</si>
  <si>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</si>
  <si>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</si>
  <si>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</si>
  <si>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</si>
  <si>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</si>
  <si>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</si>
  <si>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</si>
  <si>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</si>
  <si>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</si>
  <si>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</si>
  <si>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</si>
  <si>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</si>
  <si>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</si>
  <si>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ACTIVO</t>
  </si>
  <si>
    <t xml:space="preserve">PASIVO</t>
  </si>
  <si>
    <t xml:space="preserve">Socios</t>
  </si>
  <si>
    <t xml:space="preserve">RESERVAS</t>
  </si>
  <si>
    <t xml:space="preserve">Inmobilizado</t>
  </si>
  <si>
    <t xml:space="preserve">Patrimonio</t>
  </si>
  <si>
    <t xml:space="preserve">SALDO INICIAL</t>
  </si>
  <si>
    <t xml:space="preserve">Estadio</t>
  </si>
  <si>
    <t xml:space="preserve">Capital Inicial</t>
  </si>
  <si>
    <t xml:space="preserve">Taquillas</t>
  </si>
  <si>
    <t xml:space="preserve">ByP Acum</t>
  </si>
  <si>
    <t xml:space="preserve">Patrocinadores</t>
  </si>
  <si>
    <t xml:space="preserve">Amortizaciones</t>
  </si>
  <si>
    <t xml:space="preserve">Venta de jugadores</t>
  </si>
  <si>
    <t xml:space="preserve">Ventas</t>
  </si>
  <si>
    <t xml:space="preserve">VentasCantera</t>
  </si>
  <si>
    <t xml:space="preserve">Reservas</t>
  </si>
  <si>
    <t xml:space="preserve">B/P</t>
  </si>
  <si>
    <t xml:space="preserve">Comisiones</t>
  </si>
  <si>
    <t xml:space="preserve">Reservas Inicio</t>
  </si>
  <si>
    <t xml:space="preserve">B/P Jugadores</t>
  </si>
  <si>
    <t xml:space="preserve">Otros</t>
  </si>
  <si>
    <t xml:space="preserve">Nuevos Socios</t>
  </si>
  <si>
    <t xml:space="preserve">B/P Step</t>
  </si>
  <si>
    <t xml:space="preserve">Premios</t>
  </si>
  <si>
    <t xml:space="preserve">B/P Cantera</t>
  </si>
  <si>
    <t xml:space="preserve">Ing Reservas</t>
  </si>
  <si>
    <t xml:space="preserve">B/P Entrenables</t>
  </si>
  <si>
    <t xml:space="preserve">TOTAL INGRESOS</t>
  </si>
  <si>
    <t xml:space="preserve">Jugadores</t>
  </si>
  <si>
    <t xml:space="preserve">B/P Mercadeo</t>
  </si>
  <si>
    <t xml:space="preserve">Step</t>
  </si>
  <si>
    <t xml:space="preserve">B/P Act</t>
  </si>
  <si>
    <t xml:space="preserve">Mantenimiento </t>
  </si>
  <si>
    <t xml:space="preserve">Construcción del estadio</t>
  </si>
  <si>
    <t xml:space="preserve">Entrenables</t>
  </si>
  <si>
    <t xml:space="preserve">Compras</t>
  </si>
  <si>
    <t xml:space="preserve">Empleados</t>
  </si>
  <si>
    <t xml:space="preserve">Mercadeo</t>
  </si>
  <si>
    <t xml:space="preserve">Compra</t>
  </si>
  <si>
    <t xml:space="preserve">Juveniles</t>
  </si>
  <si>
    <t xml:space="preserve">Compra de jugadores*</t>
  </si>
  <si>
    <t xml:space="preserve">Pagos LP</t>
  </si>
  <si>
    <t xml:space="preserve">Viajes+Venta</t>
  </si>
  <si>
    <t xml:space="preserve">Pago Reservas</t>
  </si>
  <si>
    <t xml:space="preserve">Cash</t>
  </si>
  <si>
    <t xml:space="preserve">Intereses</t>
  </si>
  <si>
    <t xml:space="preserve">Cash Incial</t>
  </si>
  <si>
    <t xml:space="preserve">TOTAL GASTOS</t>
  </si>
  <si>
    <t xml:space="preserve">Pagos CP</t>
  </si>
  <si>
    <t xml:space="preserve">SALDO FINAL</t>
  </si>
  <si>
    <t xml:space="preserve">Salarios</t>
  </si>
  <si>
    <t xml:space="preserve">Ingresos</t>
  </si>
  <si>
    <t xml:space="preserve">Plantilla Medias (mirar antes entreno) (sin entrenador)</t>
  </si>
  <si>
    <t xml:space="preserve">Sueldo</t>
  </si>
  <si>
    <t xml:space="preserve">23(62)</t>
  </si>
  <si>
    <t xml:space="preserve">23(79)</t>
  </si>
  <si>
    <t xml:space="preserve">23(87)</t>
  </si>
  <si>
    <t xml:space="preserve">23(27)</t>
  </si>
  <si>
    <t xml:space="preserve">23(25)</t>
  </si>
  <si>
    <t xml:space="preserve">23(35)</t>
  </si>
  <si>
    <t xml:space="preserve">TOTAL</t>
  </si>
  <si>
    <t xml:space="preserve">Resistencia11</t>
  </si>
  <si>
    <t xml:space="preserve">Experiencia11</t>
  </si>
  <si>
    <t xml:space="preserve">Hibridación</t>
  </si>
  <si>
    <t xml:space="preserve">BALANCE DE SITUACION Temp. 48</t>
  </si>
  <si>
    <t xml:space="preserve">22(62)</t>
  </si>
  <si>
    <t xml:space="preserve">22(66)</t>
  </si>
  <si>
    <t xml:space="preserve">23(42)</t>
  </si>
  <si>
    <t xml:space="preserve">23(45)</t>
  </si>
  <si>
    <t xml:space="preserve">23(111)</t>
  </si>
  <si>
    <t xml:space="preserve">24(6)</t>
  </si>
  <si>
    <t xml:space="preserve">24(9)</t>
  </si>
  <si>
    <t xml:space="preserve">Esdeveniments de l'equip</t>
  </si>
  <si>
    <t xml:space="preserve">24-10-2019 (1/73)</t>
  </si>
  <si>
    <t xml:space="preserve">16 aficionats nous s'han inscrit al club i han pagat 480 €.</t>
  </si>
  <si>
    <t xml:space="preserve">23-10-2019 (1/73)</t>
  </si>
  <si>
    <t xml:space="preserve">L'equip ha jugat un partit. Ha obtingut uns ingressos de 105 343 € en concepte d'assistència d'espectadors.</t>
  </si>
  <si>
    <t xml:space="preserve">Has guanyat 140 000 € pels resultats de l'equip a la Copa.</t>
  </si>
  <si>
    <t xml:space="preserve">22-10-2019 (1/73)</t>
  </si>
  <si>
    <t xml:space="preserve">L'alineació del partit ha estat introduïda.</t>
  </si>
  <si>
    <t xml:space="preserve">21-10-2019 (1/73)</t>
  </si>
  <si>
    <t xml:space="preserve">19 aficionats nous s'han inscrit al club i han pagat 570 €.</t>
  </si>
  <si>
    <t xml:space="preserve">20-10-2019 (16/72)</t>
  </si>
  <si>
    <t xml:space="preserve">L'equip ha jugat un partit. Ha obtingut uns ingressos de 8 305 € en concepte d'assistència d'espectadors.</t>
  </si>
  <si>
    <t xml:space="preserve">19-10-2019 (16/72)</t>
  </si>
  <si>
    <t xml:space="preserve">Després de fer-li un seguiment, s'ha fitxat a en Manolo Tixera per jugar a l'equip juvenil.</t>
  </si>
  <si>
    <t xml:space="preserve">S'han produït les actualitzacions econòmiques setmanals.</t>
  </si>
  <si>
    <t xml:space="preserve">18-10-2019 (16/72)</t>
  </si>
  <si>
    <t xml:space="preserve">17-10-2019 (16/72)</t>
  </si>
  <si>
    <t xml:space="preserve">21 aficionats nous s'han inscrit al club i han pagat 630 €.</t>
  </si>
  <si>
    <t xml:space="preserve">16-10-2019 (16/72)</t>
  </si>
  <si>
    <t xml:space="preserve">L'equip ha jugat un partit. Ha obtingut uns ingressos de 7 993 € en concepte d'assistència d'espectadors.</t>
  </si>
  <si>
    <t xml:space="preserve">En Saül Morros, el teu Assistent personal dels jugadors de nivell 4, se li va oferir i ha acceptat el nou contracte que és vàlid des d'avui, segons les instruccions que vas donar.</t>
  </si>
  <si>
    <t xml:space="preserve">14-10-2019 (16/72)</t>
  </si>
  <si>
    <t xml:space="preserve">Has concertat un amistós.</t>
  </si>
  <si>
    <t xml:space="preserve">22 aficionats nous s'han inscrit al club i han pagat 660 €.</t>
  </si>
  <si>
    <t xml:space="preserve">13-10-2019 (15/72)</t>
  </si>
  <si>
    <t xml:space="preserve">L'equip ha jugat un partit. Ha obtingut uns ingressos de 8 292 € en concepte d'assistència d'espectadors.</t>
  </si>
  <si>
    <t xml:space="preserve">Has pujat a una divisió superior i has aconseguit un 10% d'aficionats més. Els nous aficionats han pagat 2 490 € per l'abonament.</t>
  </si>
  <si>
    <t xml:space="preserve">En Mathieu Graille, el teu Metge de nivell 5, se li va oferir i ha acceptat el nou contracte que és vàlid des d'avui, segons les instruccions que vas donar.</t>
  </si>
  <si>
    <t xml:space="preserve">12-10-2019 (15/72)</t>
  </si>
  <si>
    <t xml:space="preserve">Després de fer-li un seguiment, s'ha fitxat a en Felip Almela per jugar a l'equip juvenil.</t>
  </si>
  <si>
    <t xml:space="preserve">Els teus aficionats han pagat els abonaments anuals. La quantitat total és de 24 630 €.</t>
  </si>
  <si>
    <t xml:space="preserve">Has guanyat 400 000 € com a premi per haver guanyat la lliga o per haver pujat de divisió.</t>
  </si>
  <si>
    <t xml:space="preserve">S'ha acabat la temporada i has guanyat 900 000 € com a premi per la posició que ha aconseguit el teu club.</t>
  </si>
  <si>
    <t xml:space="preserve">En Salvador Sant, el teu Entrenador assistent de nivell 5, se li va oferir i ha acceptat el nou contracte que és vàlid des d'avui, segons les instruccions que vas donar.</t>
  </si>
  <si>
    <t xml:space="preserve">En Xevi Olcina, el teu Entrenador assistent de nivell 5, se li va oferir i ha acceptat el nou contracte que és vàlid des d'avui, segons les instruccions que vas donar.</t>
  </si>
  <si>
    <t xml:space="preserve">10-10-2019 (15/72)</t>
  </si>
  <si>
    <t xml:space="preserve">20 aficionats nous s'han inscrit al club i han pagat 600 €.</t>
  </si>
  <si>
    <t xml:space="preserve">09-10-2019 (15/72)</t>
  </si>
  <si>
    <t xml:space="preserve">L'equip ha jugat un partit. Ha obtingut uns ingressos de 11 142 € en concepte d'assistència d'espectadors.</t>
  </si>
  <si>
    <t xml:space="preserve">07-10-2019 (15/72)</t>
  </si>
  <si>
    <t xml:space="preserve">Has encarregat la remodelació de l'estadi i has pagat 304 225 € a la constructora.</t>
  </si>
  <si>
    <t xml:space="preserve">06-10-2019 (14/72)</t>
  </si>
  <si>
    <t xml:space="preserve">Luis Gerardo Salares ha esdevingut el màxim golejador de la teva lliga. Has estat premiat amb 10 000 €.</t>
  </si>
  <si>
    <t xml:space="preserve">L'equip ha jugat un partit. Ha obtingut uns ingressos de 0 € en concepte d'assistència d'espectadors.</t>
  </si>
  <si>
    <t xml:space="preserve">05-10-2019 (14/72)</t>
  </si>
  <si>
    <t xml:space="preserve">Després de fer-li un seguiment, s'ha fitxat a en Adri Baldoví per jugar a l'equip juvenil.</t>
  </si>
  <si>
    <t xml:space="preserve">04-10-2019 (14/72)</t>
  </si>
  <si>
    <t xml:space="preserve">03-10-2019 (14/72)</t>
  </si>
  <si>
    <t xml:space="preserve">02-10-2019 (14/72)</t>
  </si>
  <si>
    <t xml:space="preserve">L'equip ha jugat un partit. Ha obtingut uns ingressos de 7 602 € en concepte d'assistència d'espectadors.</t>
  </si>
  <si>
    <t xml:space="preserve">01-10-2019 (14/72)</t>
  </si>
  <si>
    <t xml:space="preserve">30-09-2019 (14/72)</t>
  </si>
  <si>
    <t xml:space="preserve">29-09-2019 (13/72)</t>
  </si>
  <si>
    <t xml:space="preserve">L'equip ha jugat un partit. Ha obtingut uns ingressos de 147 702 € en concepte d'assistència d'espectadors.</t>
  </si>
  <si>
    <t xml:space="preserve">28-09-2019 (13/72)</t>
  </si>
  <si>
    <t xml:space="preserve">Després de fer-li un seguiment, s'ha fitxat a en David Juriol per jugar a l'equip juvenil.</t>
  </si>
  <si>
    <t xml:space="preserve">27-09-2019 (13/72)</t>
  </si>
  <si>
    <t xml:space="preserve">26-09-2019 (13/72)</t>
  </si>
  <si>
    <t xml:space="preserve">25-09-2019 (13/72)</t>
  </si>
  <si>
    <t xml:space="preserve">L'equip ha jugat un partit. Ha obtingut uns ingressos de 8 663 € en concepte d'assistència d'espectadors.</t>
  </si>
  <si>
    <t xml:space="preserve">23-09-2019 (13/72)</t>
  </si>
  <si>
    <t xml:space="preserve">22-09-2019 (12/72)</t>
  </si>
  <si>
    <t xml:space="preserve">21-09-2019 (12/72)</t>
  </si>
  <si>
    <t xml:space="preserve">Després de fer-li un seguiment, s'ha fitxat a en David Gau per jugar a l'equip juvenil.</t>
  </si>
  <si>
    <t xml:space="preserve">20-09-2019 (12/72)</t>
  </si>
  <si>
    <t xml:space="preserve">19-09-2019 (12/72)</t>
  </si>
  <si>
    <t xml:space="preserve">18-09-2019 (12/72)</t>
  </si>
  <si>
    <t xml:space="preserve">L'equip ha jugat un partit. Ha obtingut uns ingressos de 6 966 € en concepte d'assistència d'espectadors.</t>
  </si>
  <si>
    <t xml:space="preserve">17-09-2019 (12/72)</t>
  </si>
  <si>
    <t xml:space="preserve">16-09-2019 (12/72)</t>
  </si>
  <si>
    <t xml:space="preserve">Has venut un jugador i has rebut 1 187 500 €</t>
  </si>
  <si>
    <t xml:space="preserve">15-09-2019 (11/72)</t>
  </si>
  <si>
    <t xml:space="preserve">14-09-2019 (11/72)</t>
  </si>
  <si>
    <t xml:space="preserve">Després de fer-li un seguiment, s'ha fitxat a en Lucas Leman per jugar a l'equip juvenil.</t>
  </si>
  <si>
    <t xml:space="preserve">13-09-2019 (11/72)</t>
  </si>
  <si>
    <t xml:space="preserve">Has posat un jugador a la llista de transferibles amb un preu de sortida de 1 250 000 €.</t>
  </si>
  <si>
    <t xml:space="preserve">12-09-2019 (11/72)</t>
  </si>
  <si>
    <t xml:space="preserve">11-09-2019 (11/72)</t>
  </si>
  <si>
    <t xml:space="preserve">L'equip ha jugat un partit. Ha obtingut uns ingressos de 7 779 € en concepte d'assistència d'espectadors.</t>
  </si>
  <si>
    <t xml:space="preserve">10-09-2019 (11/72)</t>
  </si>
  <si>
    <t xml:space="preserve">09-09-2019 (11/72)</t>
  </si>
  <si>
    <t xml:space="preserve">08-09-2019 (10/72)</t>
  </si>
  <si>
    <t xml:space="preserve">07-09-2019 (10/72)</t>
  </si>
  <si>
    <t xml:space="preserve">Després de fer-li un seguiment, s'ha fitxat a en Raúl Camarero per jugar a l'equip juvenil.</t>
  </si>
  <si>
    <t xml:space="preserve">06-09-2019 (10/72)</t>
  </si>
  <si>
    <t xml:space="preserve">05-09-2019 (10/72)</t>
  </si>
  <si>
    <t xml:space="preserve">04-09-2019 (10/72)</t>
  </si>
  <si>
    <t xml:space="preserve">L'equip ha jugat un partit. Ha obtingut uns ingressos de 7 330 € en concepte d'assistència d'espectadors.</t>
  </si>
  <si>
    <t xml:space="preserve">03-09-2019 (10/72)</t>
  </si>
  <si>
    <t xml:space="preserve">02-09-2019 (10/72)</t>
  </si>
  <si>
    <t xml:space="preserve">01-09-2019 (9/72)</t>
  </si>
  <si>
    <t xml:space="preserve">L'equip ha jugat un partit. Ha obtingut uns ingressos de 140 007 € en concepte d'assistència d'espectadors.</t>
  </si>
  <si>
    <t xml:space="preserve">31-08-2019 (9/72)</t>
  </si>
  <si>
    <t xml:space="preserve">Després de fer-li un seguiment, s'ha fitxat a en Josep Rius per jugar a l'equip juvenil.</t>
  </si>
  <si>
    <t xml:space="preserve">30-08-2019 (9/72)</t>
  </si>
  <si>
    <t xml:space="preserve">29-08-2019 (9/72)</t>
  </si>
  <si>
    <t xml:space="preserve">28-08-2019 (9/72)</t>
  </si>
  <si>
    <t xml:space="preserve">L'equip ha jugat un partit. Ha obtingut uns ingressos de 6 625 € en concepte d'assistència d'espectadors.</t>
  </si>
  <si>
    <t xml:space="preserve">26-08-2019 (9/72)</t>
  </si>
  <si>
    <t xml:space="preserve">23 aficionats nous s'han inscrit al club i han pagat 690 €.</t>
  </si>
  <si>
    <t xml:space="preserve">25-08-2019 (8/72)</t>
  </si>
  <si>
    <t xml:space="preserve">24-08-2019 (8/72)</t>
  </si>
  <si>
    <t xml:space="preserve">Després de fer-li un seguiment, s'ha fitxat a en Andreu Basacoma per jugar a l'equip juvenil.</t>
  </si>
  <si>
    <t xml:space="preserve">23-08-2019 (8/72)</t>
  </si>
  <si>
    <t xml:space="preserve">22-08-2019 (8/72)</t>
  </si>
  <si>
    <t xml:space="preserve">Estado de ánimo de los aficionados</t>
  </si>
  <si>
    <t xml:space="preserve">Grada general</t>
  </si>
  <si>
    <t xml:space="preserve">Preferente</t>
  </si>
  <si>
    <t xml:space="preserve">Tribuna</t>
  </si>
  <si>
    <t xml:space="preserve">Palco</t>
  </si>
  <si>
    <t xml:space="preserve">Multiplicador</t>
  </si>
  <si>
    <t xml:space="preserve">(asistencia = socios X multiplicador)</t>
  </si>
  <si>
    <t xml:space="preserve">Tribuna original</t>
  </si>
  <si>
    <t xml:space="preserve">Nuevo</t>
  </si>
  <si>
    <t xml:space="preserve">CosteContrucción</t>
  </si>
  <si>
    <t xml:space="preserve">CosteMantenimiento</t>
  </si>
  <si>
    <t xml:space="preserve">IngresoVenta</t>
  </si>
  <si>
    <t xml:space="preserve">Capacidad total:</t>
  </si>
  <si>
    <t xml:space="preserve">por asiento</t>
  </si>
  <si>
    <t xml:space="preserve">Coste</t>
  </si>
  <si>
    <t xml:space="preserve">CosteSemanal</t>
  </si>
  <si>
    <t xml:space="preserve">1Partido</t>
  </si>
  <si>
    <t xml:space="preserve">completo</t>
  </si>
  <si>
    <t xml:space="preserve">Mantenimiento</t>
  </si>
  <si>
    <t xml:space="preserve">Grada general:</t>
  </si>
  <si>
    <t xml:space="preserve">Preferentes:</t>
  </si>
  <si>
    <t xml:space="preserve">Tribunas:</t>
  </si>
  <si>
    <t xml:space="preserve">Palcos:</t>
  </si>
  <si>
    <t xml:space="preserve">Coste Inicial</t>
  </si>
  <si>
    <t xml:space="preserve">Coste de Contrucción</t>
  </si>
  <si>
    <t xml:space="preserve">Aficionados</t>
  </si>
  <si>
    <t xml:space="preserve">MaxGrada Llena</t>
  </si>
  <si>
    <t xml:space="preserve">MaxPreferente Lleno</t>
  </si>
  <si>
    <t xml:space="preserve">MaxTribuna Lleno</t>
  </si>
  <si>
    <t xml:space="preserve">MaxPalco Lleno</t>
  </si>
  <si>
    <t xml:space="preserve">Real Grada</t>
  </si>
  <si>
    <t xml:space="preserve">Real Preferente</t>
  </si>
  <si>
    <t xml:space="preserve">Real Tribuna</t>
  </si>
  <si>
    <t xml:space="preserve">Real Palco</t>
  </si>
  <si>
    <t xml:space="preserve">Ingresos Extra Grada general:</t>
  </si>
  <si>
    <t xml:space="preserve">Ingresos Extre Preferentes:</t>
  </si>
  <si>
    <t xml:space="preserve">Ingresos Extra Tribunas:</t>
  </si>
  <si>
    <t xml:space="preserve">Ingresos Extra Palcos:</t>
  </si>
  <si>
    <t xml:space="preserve">Coste de Mantenimiento Extra</t>
  </si>
  <si>
    <t xml:space="preserve">Beneficio Neto Semanal</t>
  </si>
  <si>
    <t xml:space="preserve">Beneficio Acumulado</t>
  </si>
  <si>
    <t xml:space="preserve">FechaNacimiento</t>
  </si>
  <si>
    <t xml:space="preserve">Generacion</t>
  </si>
  <si>
    <t xml:space="preserve">fecha</t>
  </si>
  <si>
    <t xml:space="preserve">semana</t>
  </si>
  <si>
    <t xml:space="preserve">temporada</t>
  </si>
  <si>
    <t xml:space="preserve">DefLat1</t>
  </si>
  <si>
    <t xml:space="preserve">DefCen</t>
  </si>
  <si>
    <t xml:space="preserve">DefLat2</t>
  </si>
  <si>
    <t xml:space="preserve">Med</t>
  </si>
  <si>
    <t xml:space="preserve">AtLat1</t>
  </si>
  <si>
    <t xml:space="preserve">AtCen</t>
  </si>
  <si>
    <t xml:space="preserve">AtLat2</t>
  </si>
  <si>
    <t xml:space="preserve">352-532-253</t>
  </si>
  <si>
    <t xml:space="preserve">Porteria</t>
  </si>
  <si>
    <t xml:space="preserve">Defensa</t>
  </si>
  <si>
    <t xml:space="preserve">Jugadas</t>
  </si>
  <si>
    <t xml:space="preserve">Lateral</t>
  </si>
  <si>
    <t xml:space="preserve">Pases</t>
  </si>
  <si>
    <t xml:space="preserve">Anotación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</si>
</sst>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m/d/yyyy"/>
    <numFmt numFmtId="166" formatCode="0\ %"/>
    <numFmt numFmtId="167" formatCode="0.0%"/>
    <numFmt numFmtId="168" formatCode="0.00"/>
    <numFmt numFmtId="169" formatCode="General"/>
    <numFmt numFmtId="170" formatCode="0.0"/>
    <numFmt numFmtId="171" formatCode="_-* #,##0.00\ _€_-;\-* #,##0.00\ _€_-;_-* \-??\ _€_-;_-@_-"/>
    <numFmt numFmtId="172" formatCode="_-* #,##0\ _€_-;\-* #,##0\ _€_-;_-* \-??\ _€_-;_-@_-"/>
    <numFmt numFmtId="173" formatCode="0"/>
    <numFmt numFmtId="174" formatCode="_-* #,##0.0\ _€_-;\-* #,##0.0\ _€_-;_-* \-??\ _€_-;_-@_-"/>
    <numFmt numFmtId="175" formatCode="#,##0.0"/>
    <numFmt numFmtId="176" formatCode="dd\-mm\-yy;@"/>
    <numFmt numFmtId="177" formatCode="@"/>
    <numFmt numFmtId="178" formatCode="_-* #,##0.00&quot; €&quot;_-;\-* #,##0.00&quot; €&quot;_-;_-* \-??&quot; €&quot;_-;_-@_-"/>
    <numFmt numFmtId="179" formatCode="_-* #,##0&quot; €&quot;_-;\-* #,##0&quot; €&quot;_-;_-* \-??&quot; €&quot;_-;_-@_-"/>
    <numFmt numFmtId="180" formatCode="#,##0"/>
    <numFmt numFmtId="181" formatCode="_-* #,##0\ [$€-C0A]_-;\-* #,##0\ [$€-C0A]_-;_-* \-??\ [$€-C0A]_-;_-@_-"/>
    <numFmt numFmtId="182" formatCode="_-* #,##0.00\ [$€-C0A]_-;\-* #,##0.00\ [$€-C0A]_-;_-* \-??\ [$€-C0A]_-;_-@_-"/>
    <numFmt numFmtId="183" formatCode="0%"/>
    <numFmt numFmtId="184" formatCode="0.0\ %"/>
    <numFmt numFmtId="185" formatCode="0.000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Verdana"/>
      <family val="0"/>
      <charset val="1"/>
    </font>
    <font>
      <b val="true"/>
      <sz val="8"/>
      <color rgb="FFFFFFFF"/>
      <name val="Verdana"/>
      <family val="0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8"/>
      <color rgb="FF000000"/>
      <name val="Verdana"/>
      <family val="0"/>
      <charset val="1"/>
    </font>
    <font>
      <sz val="8"/>
      <color rgb="FF000000"/>
      <name val="Calibri"/>
      <family val="2"/>
      <charset val="1"/>
    </font>
    <font>
      <b val="true"/>
      <sz val="8"/>
      <color rgb="FF00B050"/>
      <name val="Verdana"/>
      <family val="0"/>
      <charset val="1"/>
    </font>
    <font>
      <sz val="8"/>
      <color rgb="FF385724"/>
      <name val="Verdana"/>
      <family val="0"/>
      <charset val="1"/>
    </font>
    <font>
      <sz val="9"/>
      <color rgb="FF000000"/>
      <name val="Calibri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BF8F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4"/>
      <color rgb="FF535353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7.5"/>
      <color rgb="FFFFFFFF"/>
      <name val="Calibri"/>
      <family val="2"/>
      <charset val="1"/>
    </font>
    <font>
      <b val="true"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E1EFD8"/>
        <bgColor rgb="FFEBEBEB"/>
      </patternFill>
    </fill>
    <fill>
      <patternFill patternType="solid">
        <fgColor rgb="FFDDEBF7"/>
        <bgColor rgb="FFDAE3F3"/>
      </patternFill>
    </fill>
    <fill>
      <patternFill patternType="solid">
        <fgColor rgb="FFF6F9D4"/>
        <bgColor rgb="FFFFFFCC"/>
      </patternFill>
    </fill>
    <fill>
      <patternFill patternType="solid">
        <fgColor rgb="FFFFF2CA"/>
        <bgColor rgb="FFF6F9D4"/>
      </patternFill>
    </fill>
    <fill>
      <patternFill patternType="solid">
        <fgColor rgb="FFFFDBB6"/>
        <bgColor rgb="FFFBE3D5"/>
      </patternFill>
    </fill>
    <fill>
      <patternFill patternType="solid">
        <fgColor rgb="FFB4C7DC"/>
        <bgColor rgb="FFB4C7E7"/>
      </patternFill>
    </fill>
    <fill>
      <patternFill patternType="solid">
        <fgColor rgb="FFEEEEEE"/>
        <bgColor rgb="FFEBEBEB"/>
      </patternFill>
    </fill>
    <fill>
      <patternFill patternType="solid">
        <fgColor rgb="FF2E75B6"/>
        <bgColor rgb="FF305496"/>
      </patternFill>
    </fill>
    <fill>
      <patternFill patternType="solid">
        <fgColor rgb="FFB4C7E7"/>
        <bgColor rgb="FFB4C6E7"/>
      </patternFill>
    </fill>
    <fill>
      <patternFill patternType="solid">
        <fgColor rgb="FF548235"/>
        <bgColor rgb="FF385724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C65911"/>
      </patternFill>
    </fill>
    <fill>
      <patternFill patternType="solid">
        <fgColor rgb="FFF4AF82"/>
        <bgColor rgb="FFF8CBAD"/>
      </patternFill>
    </fill>
    <fill>
      <patternFill patternType="solid">
        <fgColor rgb="FFFFFFFF"/>
        <bgColor rgb="FFF6F9D4"/>
      </patternFill>
    </fill>
    <fill>
      <patternFill patternType="solid">
        <fgColor rgb="FFDAE3F3"/>
        <bgColor rgb="FFD9E1F2"/>
      </patternFill>
    </fill>
    <fill>
      <patternFill patternType="solid">
        <fgColor rgb="FFEBEBEB"/>
        <bgColor rgb="FFEEEEEE"/>
      </patternFill>
    </fill>
    <fill>
      <patternFill patternType="solid">
        <fgColor rgb="FFFBE3D5"/>
        <bgColor rgb="FFFFDBB6"/>
      </patternFill>
    </fill>
    <fill>
      <patternFill patternType="solid">
        <fgColor rgb="FF00B050"/>
        <bgColor rgb="FF007F00"/>
      </patternFill>
    </fill>
    <fill>
      <patternFill patternType="solid">
        <fgColor rgb="FF92D050"/>
        <bgColor rgb="FFA9D18E"/>
      </patternFill>
    </fill>
    <fill>
      <patternFill patternType="solid">
        <fgColor rgb="FFE0FFE0"/>
        <bgColor rgb="FFE1EFD8"/>
      </patternFill>
    </fill>
    <fill>
      <patternFill patternType="solid">
        <fgColor rgb="FFFFFF00"/>
        <bgColor rgb="FFFFD964"/>
      </patternFill>
    </fill>
    <fill>
      <patternFill patternType="solid">
        <fgColor rgb="FF305496"/>
        <bgColor rgb="FF1F4E78"/>
      </patternFill>
    </fill>
    <fill>
      <patternFill patternType="solid">
        <fgColor rgb="FFD9E1F2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rgb="FF9C0006"/>
      </patternFill>
    </fill>
    <fill>
      <patternFill patternType="solid">
        <fgColor rgb="FF1F4E78"/>
        <bgColor rgb="FF305496"/>
      </patternFill>
    </fill>
    <fill>
      <patternFill patternType="solid">
        <fgColor rgb="FF000000"/>
        <bgColor rgb="FF000080"/>
      </patternFill>
    </fill>
    <fill>
      <patternFill patternType="solid">
        <fgColor rgb="FFB4C6E7"/>
        <bgColor rgb="FFB4C7E7"/>
      </patternFill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F8CBAD"/>
        <bgColor rgb="FFFFC7CE"/>
      </patternFill>
    </fill>
    <fill>
      <patternFill patternType="solid">
        <fgColor rgb="FFC7C7C7"/>
        <bgColor rgb="FFC9C9C9"/>
      </patternFill>
    </fill>
    <fill>
      <patternFill patternType="solid">
        <fgColor rgb="FFD0CECE"/>
        <bgColor rgb="FFCCCCCC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4C7DC"/>
      </patternFill>
    </fill>
    <fill>
      <patternFill patternType="solid">
        <fgColor rgb="FFFFFFCC"/>
        <bgColor rgb="FFF6F9D4"/>
      </patternFill>
    </fill>
    <fill>
      <patternFill patternType="solid">
        <fgColor rgb="FFCCCCCC"/>
        <bgColor rgb="FFD0CECE"/>
      </patternFill>
    </fill>
    <fill>
      <patternFill patternType="solid">
        <fgColor rgb="FFFFC000"/>
        <bgColor rgb="FFFFD964"/>
      </patternFill>
    </fill>
    <fill>
      <patternFill patternType="solid">
        <fgColor rgb="FFC9C9C9"/>
        <bgColor rgb="FFC7C7C7"/>
      </patternFill>
    </fill>
    <fill>
      <patternFill patternType="solid">
        <fgColor rgb="FFC65911"/>
        <bgColor rgb="FFC55A11"/>
      </patternFill>
    </fill>
    <fill>
      <patternFill patternType="solid">
        <fgColor rgb="FFFFD964"/>
        <bgColor rgb="FFFFE69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8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2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2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2" fillId="8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2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2" fillId="8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8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8" fillId="8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9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9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9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1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5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5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17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5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2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2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2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2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4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7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34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5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8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7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7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1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3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37" fillId="0" borderId="1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7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9" fontId="4" fillId="34" borderId="1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81" fontId="37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4" fillId="0" borderId="16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83" fontId="4" fillId="0" borderId="2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4" fillId="34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1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1" fillId="2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3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3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1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24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8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3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11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2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0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81" fontId="0" fillId="2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4" fillId="2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3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0" fillId="4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0" fillId="3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82" fontId="32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7F00"/>
      </font>
      <fill>
        <patternFill>
          <bgColor rgb="FF66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E1EFD8"/>
      <rgbColor rgb="FFF6F9D4"/>
      <rgbColor rgb="FFFFFF00"/>
      <rgbColor rgb="FFFFDBB6"/>
      <rgbColor rgb="FFC9C9C9"/>
      <rgbColor rgb="FF9C0006"/>
      <rgbColor rgb="FF007F00"/>
      <rgbColor rgb="FF000080"/>
      <rgbColor rgb="FF548235"/>
      <rgbColor rgb="FFFFE699"/>
      <rgbColor rgb="FFD8D8D8"/>
      <rgbColor rgb="FFC7C7C7"/>
      <rgbColor rgb="FFA9D18E"/>
      <rgbColor rgb="FF8EA9DB"/>
      <rgbColor rgb="FFC55A11"/>
      <rgbColor rgb="FFFFFFCC"/>
      <rgbColor rgb="FFE0FFE0"/>
      <rgbColor rgb="FFEEEEEE"/>
      <rgbColor rgb="FFFFC7CE"/>
      <rgbColor rgb="FFD9E1F2"/>
      <rgbColor rgb="FFB4C7E7"/>
      <rgbColor rgb="FF000080"/>
      <rgbColor rgb="FFFBE3D5"/>
      <rgbColor rgb="FFFFD964"/>
      <rgbColor rgb="FFCCCCCC"/>
      <rgbColor rgb="FFEBEBEB"/>
      <rgbColor rgb="FFFFF2CA"/>
      <rgbColor rgb="FFD9D9D9"/>
      <rgbColor rgb="FF0000FF"/>
      <rgbColor rgb="FFB4C7DC"/>
      <rgbColor rgb="FFDDEBF7"/>
      <rgbColor rgb="FFC6EFCE"/>
      <rgbColor rgb="FFFFEB9C"/>
      <rgbColor rgb="FFB4C6E7"/>
      <rgbColor rgb="FFF4AF82"/>
      <rgbColor rgb="FFADB9CA"/>
      <rgbColor rgb="FFF8CBAD"/>
      <rgbColor rgb="FF2E75B6"/>
      <rgbColor rgb="FF66FF66"/>
      <rgbColor rgb="FF92D050"/>
      <rgbColor rgb="FFFFC000"/>
      <rgbColor rgb="FFBF8F00"/>
      <rgbColor rgb="FFC65911"/>
      <rgbColor rgb="FF535353"/>
      <rgbColor rgb="FFAFABAB"/>
      <rgbColor rgb="FF1F4E78"/>
      <rgbColor rgb="FF00B050"/>
      <rgbColor rgb="FF006100"/>
      <rgbColor rgb="FFDAE3F3"/>
      <rgbColor rgb="FF9C5700"/>
      <rgbColor rgb="FFD0CECE"/>
      <rgbColor rgb="FF305496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21</xdr:col>
      <xdr:colOff>184320</xdr:colOff>
      <xdr:row>54</xdr:row>
      <xdr:rowOff>194760</xdr:rowOff>
    </xdr:to>
    <xdr:sp>
      <xdr:nvSpPr>
        <xdr:cNvPr id="0" name="CustomShape 1" hidden="1"/>
        <xdr:cNvSpPr/>
      </xdr:nvSpPr>
      <xdr:spPr>
        <a:xfrm>
          <a:off x="0" y="0"/>
          <a:ext cx="8714160" cy="10268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151920</xdr:colOff>
      <xdr:row>1</xdr:row>
      <xdr:rowOff>162000</xdr:rowOff>
    </xdr:from>
    <xdr:to>
      <xdr:col>6</xdr:col>
      <xdr:colOff>731880</xdr:colOff>
      <xdr:row>20</xdr:row>
      <xdr:rowOff>17640</xdr:rowOff>
    </xdr:to>
    <xdr:pic>
      <xdr:nvPicPr>
        <xdr:cNvPr id="1" name="Imagen 3" descr=""/>
        <xdr:cNvPicPr/>
      </xdr:nvPicPr>
      <xdr:blipFill>
        <a:blip r:embed="rId1"/>
        <a:srcRect l="69971" t="27507" r="20228" b="41304"/>
        <a:stretch/>
      </xdr:blipFill>
      <xdr:spPr>
        <a:xfrm>
          <a:off x="151920" y="357480"/>
          <a:ext cx="5102280" cy="357156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EA9DB"/>
    <pageSetUpPr fitToPage="false"/>
  </sheetPr>
  <dimension ref="A1:A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4" min="4" style="0" width="5.01"/>
    <col collapsed="false" customWidth="true" hidden="false" outlineLevel="0" max="5" min="5" style="0" width="4.29"/>
    <col collapsed="false" customWidth="true" hidden="false" outlineLevel="0" max="6" min="6" style="0" width="7.15"/>
    <col collapsed="false" customWidth="true" hidden="false" outlineLevel="0" max="7" min="7" style="0" width="11.57"/>
    <col collapsed="false" customWidth="true" hidden="false" outlineLevel="0" max="8" min="8" style="0" width="22.43"/>
    <col collapsed="false" customWidth="true" hidden="false" outlineLevel="0" max="9" min="9" style="0" width="5.01"/>
    <col collapsed="false" customWidth="true" hidden="false" outlineLevel="0" max="10" min="10" style="0" width="5.7"/>
    <col collapsed="false" customWidth="true" hidden="false" outlineLevel="0" max="11" min="11" style="0" width="2.99"/>
    <col collapsed="false" customWidth="true" hidden="false" outlineLevel="0" max="12" min="12" style="0" width="5.01"/>
    <col collapsed="false" customWidth="true" hidden="false" outlineLevel="0" max="13" min="13" style="0" width="20.43"/>
    <col collapsed="false" customWidth="true" hidden="false" outlineLevel="0" max="14" min="14" style="0" width="5.01"/>
    <col collapsed="false" customWidth="true" hidden="false" outlineLevel="0" max="15" min="15" style="0" width="6.98"/>
    <col collapsed="false" customWidth="true" hidden="false" outlineLevel="0" max="16" min="16" style="0" width="5.43"/>
    <col collapsed="false" customWidth="true" hidden="false" outlineLevel="0" max="17" min="17" style="0" width="2.99"/>
    <col collapsed="false" customWidth="true" hidden="false" outlineLevel="0" max="18" min="18" style="0" width="5.57"/>
    <col collapsed="false" customWidth="true" hidden="false" outlineLevel="0" max="19" min="19" style="0" width="20.43"/>
    <col collapsed="false" customWidth="true" hidden="false" outlineLevel="0" max="20" min="20" style="0" width="5.01"/>
    <col collapsed="false" customWidth="true" hidden="false" outlineLevel="0" max="21" min="21" style="0" width="6.01"/>
    <col collapsed="false" customWidth="true" hidden="false" outlineLevel="0" max="22" min="22" style="1" width="2.99"/>
    <col collapsed="false" customWidth="true" hidden="false" outlineLevel="0" max="23" min="23" style="1" width="6.85"/>
    <col collapsed="false" customWidth="true" hidden="false" outlineLevel="0" max="24" min="24" style="1" width="6.98"/>
    <col collapsed="false" customWidth="true" hidden="false" outlineLevel="0" max="25" min="25" style="1" width="18.24"/>
    <col collapsed="false" customWidth="false" hidden="false" outlineLevel="0" max="26" min="26" style="1" width="10.73"/>
    <col collapsed="false" customWidth="true" hidden="false" outlineLevel="0" max="27" min="27" style="1" width="12.68"/>
    <col collapsed="false" customWidth="true" hidden="false" outlineLevel="0" max="28" min="28" style="0" width="7"/>
    <col collapsed="false" customWidth="true" hidden="false" outlineLevel="0" max="29" min="29" style="0" width="5.14"/>
    <col collapsed="false" customWidth="true" hidden="false" outlineLevel="0" max="32" min="30" style="0" width="8.14"/>
  </cols>
  <sheetData>
    <row r="1" customFormat="false" ht="15.4" hidden="false" customHeight="false" outlineLevel="0" collapsed="false">
      <c r="A1" s="2" t="s">
        <v>0</v>
      </c>
      <c r="B1" s="2"/>
      <c r="C1" s="2"/>
      <c r="E1" s="3" t="s">
        <v>1</v>
      </c>
      <c r="F1" s="3"/>
      <c r="G1" s="3"/>
      <c r="H1" s="3"/>
    </row>
    <row r="2" customFormat="false" ht="15.4" hidden="false" customHeight="false" outlineLevel="0" collapsed="false">
      <c r="A2" s="4" t="s">
        <v>2</v>
      </c>
      <c r="B2" s="4"/>
      <c r="C2" s="4"/>
      <c r="E2" s="1" t="s">
        <v>3</v>
      </c>
      <c r="F2" s="5" t="s">
        <v>4</v>
      </c>
      <c r="G2" s="6" t="s">
        <v>5</v>
      </c>
      <c r="H2" s="0" t="s">
        <v>6</v>
      </c>
    </row>
    <row r="3" customFormat="false" ht="15.4" hidden="false" customHeight="false" outlineLevel="0" collapsed="false">
      <c r="E3" s="1" t="s">
        <v>7</v>
      </c>
      <c r="F3" s="5" t="s">
        <v>8</v>
      </c>
      <c r="G3" s="6" t="n">
        <v>43924</v>
      </c>
      <c r="H3" s="0" t="s">
        <v>9</v>
      </c>
    </row>
    <row r="4" customFormat="false" ht="15.4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8"/>
      <c r="X4" s="8"/>
      <c r="Y4" s="8"/>
    </row>
    <row r="5" customFormat="false" ht="15.4" hidden="false" customHeight="false" outlineLevel="0" collapsed="false">
      <c r="A5" s="7"/>
      <c r="B5" s="9" t="s">
        <v>10</v>
      </c>
      <c r="C5" s="9"/>
      <c r="E5" s="7"/>
      <c r="F5" s="7"/>
      <c r="G5" s="9" t="s">
        <v>11</v>
      </c>
      <c r="H5" s="9"/>
      <c r="I5" s="9"/>
      <c r="J5" s="10"/>
      <c r="K5" s="10"/>
      <c r="L5" s="9" t="s">
        <v>12</v>
      </c>
      <c r="M5" s="9"/>
      <c r="O5" s="11" t="s">
        <v>13</v>
      </c>
      <c r="P5" s="7"/>
      <c r="Q5" s="7"/>
      <c r="R5" s="9" t="s">
        <v>14</v>
      </c>
      <c r="S5" s="9"/>
      <c r="T5" s="7"/>
      <c r="U5" s="7"/>
      <c r="V5" s="8"/>
      <c r="W5" s="8" t="s">
        <v>15</v>
      </c>
      <c r="X5" s="8" t="s">
        <v>16</v>
      </c>
      <c r="Y5" s="8"/>
      <c r="Z5" s="8" t="s">
        <v>17</v>
      </c>
      <c r="AA5" s="8" t="s">
        <v>18</v>
      </c>
    </row>
    <row r="6" customFormat="false" ht="15.4" hidden="false" customHeight="false" outlineLevel="0" collapsed="false">
      <c r="A6" s="0" t="n">
        <v>1</v>
      </c>
      <c r="B6" s="12" t="n">
        <v>16</v>
      </c>
      <c r="C6" s="13" t="s">
        <v>19</v>
      </c>
      <c r="D6" s="14" t="s">
        <v>20</v>
      </c>
      <c r="F6" s="13" t="n">
        <v>1</v>
      </c>
      <c r="G6" s="12" t="n">
        <v>49</v>
      </c>
      <c r="H6" s="13" t="s">
        <v>19</v>
      </c>
      <c r="I6" s="14" t="s">
        <v>20</v>
      </c>
      <c r="K6" s="13" t="n">
        <v>1</v>
      </c>
      <c r="L6" s="12" t="n">
        <v>42</v>
      </c>
      <c r="M6" s="13" t="s">
        <v>21</v>
      </c>
      <c r="N6" s="13" t="s">
        <v>22</v>
      </c>
      <c r="O6" s="15" t="n">
        <f aca="false">L6/G7</f>
        <v>0.933333333333333</v>
      </c>
      <c r="Q6" s="13" t="n">
        <v>1</v>
      </c>
      <c r="R6" s="12" t="n">
        <v>8</v>
      </c>
      <c r="S6" s="13" t="s">
        <v>19</v>
      </c>
      <c r="T6" s="14" t="s">
        <v>20</v>
      </c>
      <c r="W6" s="16" t="n">
        <f aca="false">Z6+AA6</f>
        <v>7</v>
      </c>
      <c r="X6" s="17" t="n">
        <f aca="false">W6/G12</f>
        <v>0.184210526315789</v>
      </c>
      <c r="Y6" s="18" t="s">
        <v>23</v>
      </c>
      <c r="Z6" s="19" t="n">
        <v>7</v>
      </c>
      <c r="AA6" s="19" t="n">
        <v>0</v>
      </c>
    </row>
    <row r="7" customFormat="false" ht="15.4" hidden="false" customHeight="false" outlineLevel="0" collapsed="false">
      <c r="A7" s="0" t="n">
        <v>2</v>
      </c>
      <c r="B7" s="19" t="n">
        <v>11</v>
      </c>
      <c r="C7" s="18" t="s">
        <v>24</v>
      </c>
      <c r="D7" s="20" t="s">
        <v>20</v>
      </c>
      <c r="F7" s="13" t="n">
        <v>2</v>
      </c>
      <c r="G7" s="12" t="n">
        <v>45</v>
      </c>
      <c r="H7" s="13" t="s">
        <v>21</v>
      </c>
      <c r="I7" s="13" t="s">
        <v>22</v>
      </c>
      <c r="K7" s="13" t="n">
        <v>2</v>
      </c>
      <c r="L7" s="12" t="n">
        <v>22</v>
      </c>
      <c r="M7" s="13" t="s">
        <v>25</v>
      </c>
      <c r="N7" s="14" t="s">
        <v>22</v>
      </c>
      <c r="O7" s="15" t="n">
        <f aca="false">L7/G15</f>
        <v>0.6875</v>
      </c>
      <c r="Q7" s="13" t="n">
        <v>2</v>
      </c>
      <c r="R7" s="12" t="n">
        <v>6.5</v>
      </c>
      <c r="S7" s="13" t="s">
        <v>24</v>
      </c>
      <c r="T7" s="14" t="s">
        <v>20</v>
      </c>
      <c r="W7" s="16" t="n">
        <f aca="false">Z7+AA7</f>
        <v>3</v>
      </c>
      <c r="X7" s="17" t="n">
        <f aca="false">W7/G11</f>
        <v>0.075</v>
      </c>
      <c r="Y7" s="18" t="s">
        <v>26</v>
      </c>
      <c r="Z7" s="19" t="n">
        <v>3</v>
      </c>
      <c r="AA7" s="19" t="n">
        <v>0</v>
      </c>
    </row>
    <row r="8" customFormat="false" ht="15.4" hidden="false" customHeight="false" outlineLevel="0" collapsed="false">
      <c r="A8" s="21" t="n">
        <v>3</v>
      </c>
      <c r="B8" s="22" t="n">
        <v>5</v>
      </c>
      <c r="C8" s="23" t="s">
        <v>27</v>
      </c>
      <c r="D8" s="24" t="s">
        <v>20</v>
      </c>
      <c r="F8" s="13" t="n">
        <v>2</v>
      </c>
      <c r="G8" s="12" t="n">
        <v>45</v>
      </c>
      <c r="H8" s="13" t="s">
        <v>28</v>
      </c>
      <c r="I8" s="13" t="s">
        <v>29</v>
      </c>
      <c r="K8" s="13" t="n">
        <v>3</v>
      </c>
      <c r="L8" s="12" t="n">
        <v>18</v>
      </c>
      <c r="M8" s="13" t="s">
        <v>30</v>
      </c>
      <c r="N8" s="14" t="s">
        <v>31</v>
      </c>
      <c r="O8" s="15" t="n">
        <f aca="false">L8/G10</f>
        <v>0.409090909090909</v>
      </c>
      <c r="Q8" s="13" t="n">
        <v>3</v>
      </c>
      <c r="R8" s="12" t="n">
        <v>6</v>
      </c>
      <c r="S8" s="13" t="s">
        <v>21</v>
      </c>
      <c r="T8" s="13" t="s">
        <v>22</v>
      </c>
      <c r="W8" s="16" t="n">
        <f aca="false">Z8+AA8</f>
        <v>3</v>
      </c>
      <c r="X8" s="17" t="n">
        <f aca="false">W8/G14</f>
        <v>0.083333333333333</v>
      </c>
      <c r="Y8" s="18" t="s">
        <v>32</v>
      </c>
      <c r="Z8" s="19" t="n">
        <v>3</v>
      </c>
      <c r="AA8" s="19" t="n">
        <v>0</v>
      </c>
    </row>
    <row r="9" customFormat="false" ht="15.4" hidden="false" customHeight="false" outlineLevel="0" collapsed="false">
      <c r="A9" s="0" t="n">
        <v>4</v>
      </c>
      <c r="E9" s="7"/>
      <c r="F9" s="18" t="n">
        <v>2</v>
      </c>
      <c r="G9" s="12" t="n">
        <v>45</v>
      </c>
      <c r="H9" s="13" t="s">
        <v>33</v>
      </c>
      <c r="I9" s="13" t="s">
        <v>31</v>
      </c>
      <c r="J9" s="7"/>
      <c r="K9" s="18" t="n">
        <v>4</v>
      </c>
      <c r="L9" s="19" t="n">
        <v>15</v>
      </c>
      <c r="M9" s="18" t="s">
        <v>28</v>
      </c>
      <c r="N9" s="18" t="s">
        <v>29</v>
      </c>
      <c r="O9" s="25" t="n">
        <f aca="false">L9/G8</f>
        <v>0.333333333333333</v>
      </c>
      <c r="P9" s="7"/>
      <c r="Q9" s="23" t="n">
        <v>4</v>
      </c>
      <c r="R9" s="22" t="n">
        <v>5.5</v>
      </c>
      <c r="S9" s="23" t="s">
        <v>34</v>
      </c>
      <c r="T9" s="24" t="s">
        <v>22</v>
      </c>
      <c r="U9" s="7"/>
      <c r="W9" s="16" t="n">
        <f aca="false">Z9+AA9</f>
        <v>2</v>
      </c>
      <c r="X9" s="17" t="n">
        <f aca="false">W9/G8</f>
        <v>0.044444444444444</v>
      </c>
      <c r="Y9" s="18" t="s">
        <v>28</v>
      </c>
      <c r="Z9" s="19" t="n">
        <v>2</v>
      </c>
      <c r="AA9" s="19" t="n">
        <v>0</v>
      </c>
    </row>
    <row r="10" customFormat="false" ht="15.4" hidden="false" customHeight="false" outlineLevel="0" collapsed="false">
      <c r="A10" s="0" t="n">
        <v>5</v>
      </c>
      <c r="B10" s="1"/>
      <c r="F10" s="18" t="n">
        <v>5</v>
      </c>
      <c r="G10" s="19" t="n">
        <v>44</v>
      </c>
      <c r="H10" s="18" t="s">
        <v>30</v>
      </c>
      <c r="I10" s="20" t="s">
        <v>31</v>
      </c>
      <c r="K10" s="18" t="n">
        <v>5</v>
      </c>
      <c r="L10" s="19" t="n">
        <v>13</v>
      </c>
      <c r="M10" s="18" t="s">
        <v>35</v>
      </c>
      <c r="N10" s="20" t="s">
        <v>29</v>
      </c>
      <c r="O10" s="25" t="n">
        <f aca="false">L10/G13</f>
        <v>0.342105263157895</v>
      </c>
      <c r="Q10" s="18" t="n">
        <v>4</v>
      </c>
      <c r="R10" s="19" t="n">
        <v>5.5</v>
      </c>
      <c r="S10" s="18" t="s">
        <v>23</v>
      </c>
      <c r="T10" s="20" t="s">
        <v>36</v>
      </c>
      <c r="W10" s="16" t="n">
        <f aca="false">Z10+AA10</f>
        <v>2</v>
      </c>
      <c r="X10" s="17" t="n">
        <f aca="false">W10/G15</f>
        <v>0.0625</v>
      </c>
      <c r="Y10" s="18" t="s">
        <v>25</v>
      </c>
      <c r="Z10" s="19" t="n">
        <v>2</v>
      </c>
      <c r="AA10" s="19" t="n">
        <v>0</v>
      </c>
    </row>
    <row r="11" customFormat="false" ht="15.4" hidden="false" customHeight="false" outlineLevel="0" collapsed="false">
      <c r="A11" s="0" t="n">
        <v>6</v>
      </c>
      <c r="B11" s="1"/>
      <c r="F11" s="18" t="n">
        <v>6</v>
      </c>
      <c r="G11" s="19" t="n">
        <v>40</v>
      </c>
      <c r="H11" s="18" t="s">
        <v>26</v>
      </c>
      <c r="I11" s="20" t="s">
        <v>31</v>
      </c>
      <c r="K11" s="18" t="n">
        <v>5</v>
      </c>
      <c r="L11" s="19" t="n">
        <v>13</v>
      </c>
      <c r="M11" s="18" t="s">
        <v>37</v>
      </c>
      <c r="N11" s="20" t="s">
        <v>36</v>
      </c>
      <c r="O11" s="25" t="n">
        <f aca="false">L11/G19</f>
        <v>0.619047619047619</v>
      </c>
      <c r="Q11" s="23" t="n">
        <v>4</v>
      </c>
      <c r="R11" s="22" t="n">
        <v>5.5</v>
      </c>
      <c r="S11" s="23" t="s">
        <v>27</v>
      </c>
      <c r="T11" s="24" t="s">
        <v>20</v>
      </c>
      <c r="W11" s="16" t="n">
        <f aca="false">Z11+AA11</f>
        <v>2</v>
      </c>
      <c r="X11" s="17" t="n">
        <f aca="false">W11/G16</f>
        <v>0.066666666666667</v>
      </c>
      <c r="Y11" s="18" t="s">
        <v>38</v>
      </c>
      <c r="Z11" s="19" t="n">
        <v>2</v>
      </c>
      <c r="AA11" s="19" t="n">
        <v>0</v>
      </c>
    </row>
    <row r="12" customFormat="false" ht="15.4" hidden="false" customHeight="false" outlineLevel="0" collapsed="false">
      <c r="B12" s="1"/>
      <c r="F12" s="18" t="n">
        <v>7</v>
      </c>
      <c r="G12" s="19" t="n">
        <v>38</v>
      </c>
      <c r="H12" s="18" t="s">
        <v>23</v>
      </c>
      <c r="I12" s="20" t="s">
        <v>36</v>
      </c>
      <c r="K12" s="18" t="n">
        <v>5</v>
      </c>
      <c r="L12" s="19" t="n">
        <v>13</v>
      </c>
      <c r="M12" s="18" t="s">
        <v>33</v>
      </c>
      <c r="N12" s="18" t="s">
        <v>31</v>
      </c>
      <c r="O12" s="25" t="n">
        <f aca="false">L12/G9</f>
        <v>0.288888888888889</v>
      </c>
      <c r="Q12" s="18" t="n">
        <v>4</v>
      </c>
      <c r="R12" s="19" t="n">
        <v>5.5</v>
      </c>
      <c r="S12" s="18" t="s">
        <v>28</v>
      </c>
      <c r="T12" s="18" t="s">
        <v>29</v>
      </c>
      <c r="W12" s="16" t="n">
        <f aca="false">Z12+AA12</f>
        <v>2</v>
      </c>
      <c r="X12" s="17" t="n">
        <f aca="false">W12/G21</f>
        <v>0.111111111111111</v>
      </c>
      <c r="Y12" s="18" t="s">
        <v>39</v>
      </c>
      <c r="Z12" s="19" t="n">
        <v>2</v>
      </c>
      <c r="AA12" s="19" t="n">
        <v>0</v>
      </c>
    </row>
    <row r="13" customFormat="false" ht="15.4" hidden="false" customHeight="false" outlineLevel="0" collapsed="false">
      <c r="B13" s="1"/>
      <c r="E13" s="7"/>
      <c r="F13" s="18" t="n">
        <v>7</v>
      </c>
      <c r="G13" s="19" t="n">
        <v>38</v>
      </c>
      <c r="H13" s="18" t="s">
        <v>35</v>
      </c>
      <c r="I13" s="20" t="s">
        <v>29</v>
      </c>
      <c r="J13" s="7"/>
      <c r="K13" s="18" t="n">
        <v>8</v>
      </c>
      <c r="L13" s="19" t="n">
        <v>12</v>
      </c>
      <c r="M13" s="18" t="s">
        <v>32</v>
      </c>
      <c r="N13" s="20" t="s">
        <v>36</v>
      </c>
      <c r="O13" s="25" t="n">
        <f aca="false">L13/G14</f>
        <v>0.333333333333333</v>
      </c>
      <c r="P13" s="7"/>
      <c r="Q13" s="18" t="n">
        <v>4</v>
      </c>
      <c r="R13" s="19" t="n">
        <v>5.5</v>
      </c>
      <c r="S13" s="18" t="s">
        <v>25</v>
      </c>
      <c r="T13" s="20" t="s">
        <v>22</v>
      </c>
      <c r="W13" s="16" t="n">
        <f aca="false">Z13+AA13</f>
        <v>2</v>
      </c>
      <c r="X13" s="17" t="n">
        <f aca="false">W13/G23</f>
        <v>0.117647058823529</v>
      </c>
      <c r="Y13" s="18" t="s">
        <v>40</v>
      </c>
      <c r="Z13" s="19" t="n">
        <v>2</v>
      </c>
      <c r="AA13" s="19" t="n">
        <v>0</v>
      </c>
    </row>
    <row r="14" customFormat="false" ht="15.4" hidden="false" customHeight="false" outlineLevel="0" collapsed="false">
      <c r="A14" s="7"/>
      <c r="B14" s="26" t="s">
        <v>41</v>
      </c>
      <c r="C14" s="26"/>
      <c r="F14" s="18" t="n">
        <v>9</v>
      </c>
      <c r="G14" s="19" t="n">
        <v>36</v>
      </c>
      <c r="H14" s="18" t="s">
        <v>32</v>
      </c>
      <c r="I14" s="20" t="s">
        <v>36</v>
      </c>
      <c r="K14" s="18" t="n">
        <v>9</v>
      </c>
      <c r="L14" s="19" t="n">
        <v>11</v>
      </c>
      <c r="M14" s="18" t="s">
        <v>23</v>
      </c>
      <c r="N14" s="20" t="s">
        <v>36</v>
      </c>
      <c r="O14" s="25" t="n">
        <f aca="false">L14/G12</f>
        <v>0.289473684210526</v>
      </c>
      <c r="Q14" s="18" t="n">
        <v>9</v>
      </c>
      <c r="R14" s="19" t="n">
        <v>5</v>
      </c>
      <c r="S14" s="18" t="s">
        <v>26</v>
      </c>
      <c r="T14" s="20" t="s">
        <v>31</v>
      </c>
      <c r="W14" s="16" t="n">
        <f aca="false">Z14+AA14</f>
        <v>2</v>
      </c>
      <c r="X14" s="17" t="n">
        <f aca="false">W14/G31</f>
        <v>0.5</v>
      </c>
      <c r="Y14" s="18" t="s">
        <v>42</v>
      </c>
      <c r="Z14" s="19" t="n">
        <v>2</v>
      </c>
      <c r="AA14" s="19" t="n">
        <v>0</v>
      </c>
    </row>
    <row r="15" customFormat="false" ht="15.4" hidden="false" customHeight="false" outlineLevel="0" collapsed="false">
      <c r="A15" s="0" t="n">
        <v>1</v>
      </c>
      <c r="B15" s="12" t="n">
        <v>42</v>
      </c>
      <c r="C15" s="13" t="s">
        <v>33</v>
      </c>
      <c r="D15" s="13" t="s">
        <v>31</v>
      </c>
      <c r="F15" s="18" t="n">
        <v>10</v>
      </c>
      <c r="G15" s="19" t="n">
        <v>32</v>
      </c>
      <c r="H15" s="18" t="s">
        <v>25</v>
      </c>
      <c r="I15" s="20" t="s">
        <v>22</v>
      </c>
      <c r="K15" s="18" t="n">
        <v>10</v>
      </c>
      <c r="L15" s="19" t="n">
        <v>10</v>
      </c>
      <c r="M15" s="18" t="s">
        <v>38</v>
      </c>
      <c r="N15" s="18" t="s">
        <v>29</v>
      </c>
      <c r="O15" s="25" t="n">
        <f aca="false">L15/G16</f>
        <v>0.333333333333333</v>
      </c>
      <c r="Q15" s="18" t="n">
        <v>9</v>
      </c>
      <c r="R15" s="19" t="n">
        <v>5</v>
      </c>
      <c r="S15" s="18" t="s">
        <v>38</v>
      </c>
      <c r="T15" s="18" t="s">
        <v>29</v>
      </c>
      <c r="W15" s="16" t="n">
        <f aca="false">Z15+AA15</f>
        <v>1</v>
      </c>
      <c r="X15" s="17" t="n">
        <f aca="false">W15/G7</f>
        <v>0.022222222222222</v>
      </c>
      <c r="Y15" s="18" t="s">
        <v>21</v>
      </c>
      <c r="Z15" s="19" t="n">
        <v>1</v>
      </c>
      <c r="AA15" s="19" t="n">
        <v>0</v>
      </c>
    </row>
    <row r="16" customFormat="false" ht="15.4" hidden="false" customHeight="false" outlineLevel="0" collapsed="false">
      <c r="A16" s="0" t="n">
        <v>2</v>
      </c>
      <c r="B16" s="19" t="n">
        <v>5</v>
      </c>
      <c r="C16" s="18" t="s">
        <v>30</v>
      </c>
      <c r="D16" s="20" t="s">
        <v>31</v>
      </c>
      <c r="F16" s="18" t="n">
        <v>11</v>
      </c>
      <c r="G16" s="19" t="n">
        <v>30</v>
      </c>
      <c r="H16" s="18" t="s">
        <v>38</v>
      </c>
      <c r="I16" s="18" t="s">
        <v>29</v>
      </c>
      <c r="K16" s="18" t="n">
        <v>11</v>
      </c>
      <c r="L16" s="19" t="n">
        <v>9</v>
      </c>
      <c r="M16" s="18" t="s">
        <v>26</v>
      </c>
      <c r="N16" s="20" t="s">
        <v>31</v>
      </c>
      <c r="O16" s="25" t="n">
        <f aca="false">L16/G11</f>
        <v>0.225</v>
      </c>
      <c r="Q16" s="18" t="n">
        <v>9</v>
      </c>
      <c r="R16" s="19" t="n">
        <v>5</v>
      </c>
      <c r="S16" s="18" t="s">
        <v>43</v>
      </c>
      <c r="T16" s="18" t="s">
        <v>22</v>
      </c>
      <c r="W16" s="16" t="n">
        <f aca="false">Z16+AA16</f>
        <v>1</v>
      </c>
      <c r="X16" s="17" t="n">
        <f aca="false">W16/G10</f>
        <v>0.022727272727273</v>
      </c>
      <c r="Y16" s="18" t="s">
        <v>30</v>
      </c>
      <c r="Z16" s="19" t="n">
        <v>1</v>
      </c>
      <c r="AA16" s="19" t="n">
        <v>0</v>
      </c>
    </row>
    <row r="17" customFormat="false" ht="15.4" hidden="false" customHeight="false" outlineLevel="0" collapsed="false">
      <c r="A17" s="0" t="n">
        <v>2</v>
      </c>
      <c r="B17" s="19" t="n">
        <v>1</v>
      </c>
      <c r="C17" s="18" t="s">
        <v>25</v>
      </c>
      <c r="D17" s="20" t="s">
        <v>22</v>
      </c>
      <c r="F17" s="18" t="n">
        <v>12</v>
      </c>
      <c r="G17" s="19" t="n">
        <v>24</v>
      </c>
      <c r="H17" s="18" t="s">
        <v>24</v>
      </c>
      <c r="I17" s="20" t="s">
        <v>20</v>
      </c>
      <c r="K17" s="18" t="n">
        <v>11</v>
      </c>
      <c r="L17" s="19" t="n">
        <v>9</v>
      </c>
      <c r="M17" s="18" t="s">
        <v>44</v>
      </c>
      <c r="N17" s="20" t="s">
        <v>36</v>
      </c>
      <c r="O17" s="25" t="n">
        <f aca="false">L17/G22</f>
        <v>0.5</v>
      </c>
      <c r="Q17" s="18" t="n">
        <v>9</v>
      </c>
      <c r="R17" s="19" t="n">
        <v>5</v>
      </c>
      <c r="S17" s="18" t="s">
        <v>35</v>
      </c>
      <c r="T17" s="20" t="s">
        <v>29</v>
      </c>
      <c r="W17" s="16" t="n">
        <f aca="false">Z17+AA17</f>
        <v>1</v>
      </c>
      <c r="X17" s="17" t="n">
        <f aca="false">W17/G13</f>
        <v>0.026315789473684</v>
      </c>
      <c r="Y17" s="18" t="s">
        <v>35</v>
      </c>
      <c r="Z17" s="19" t="n">
        <v>1</v>
      </c>
      <c r="AA17" s="19" t="n">
        <v>0</v>
      </c>
    </row>
    <row r="18" customFormat="false" ht="15.4" hidden="false" customHeight="false" outlineLevel="0" collapsed="false">
      <c r="A18" s="0" t="n">
        <v>2</v>
      </c>
      <c r="B18" s="19" t="n">
        <v>1</v>
      </c>
      <c r="C18" s="18" t="s">
        <v>24</v>
      </c>
      <c r="D18" s="20" t="s">
        <v>20</v>
      </c>
      <c r="F18" s="18" t="n">
        <v>13</v>
      </c>
      <c r="G18" s="22" t="n">
        <v>22</v>
      </c>
      <c r="H18" s="23" t="s">
        <v>34</v>
      </c>
      <c r="I18" s="24" t="s">
        <v>22</v>
      </c>
      <c r="K18" s="18" t="n">
        <v>11</v>
      </c>
      <c r="L18" s="19" t="n">
        <v>9</v>
      </c>
      <c r="M18" s="18" t="s">
        <v>43</v>
      </c>
      <c r="N18" s="18" t="s">
        <v>22</v>
      </c>
      <c r="O18" s="25" t="n">
        <f aca="false">L18/G25</f>
        <v>0.9</v>
      </c>
      <c r="Q18" s="18" t="n">
        <v>9</v>
      </c>
      <c r="R18" s="19" t="n">
        <v>5</v>
      </c>
      <c r="S18" s="18" t="s">
        <v>37</v>
      </c>
      <c r="T18" s="20" t="s">
        <v>36</v>
      </c>
      <c r="W18" s="16" t="n">
        <f aca="false">Z18+AA18</f>
        <v>1</v>
      </c>
      <c r="X18" s="17" t="n">
        <f aca="false">W18/G19</f>
        <v>0.047619047619048</v>
      </c>
      <c r="Y18" s="18" t="s">
        <v>37</v>
      </c>
      <c r="Z18" s="19" t="n">
        <v>1</v>
      </c>
      <c r="AA18" s="19" t="n">
        <v>0</v>
      </c>
    </row>
    <row r="19" customFormat="false" ht="15.4" hidden="false" customHeight="false" outlineLevel="0" collapsed="false">
      <c r="A19" s="0" t="n">
        <v>5</v>
      </c>
      <c r="B19" s="22" t="n">
        <v>1</v>
      </c>
      <c r="C19" s="23" t="s">
        <v>34</v>
      </c>
      <c r="D19" s="24" t="s">
        <v>22</v>
      </c>
      <c r="F19" s="18" t="n">
        <v>14</v>
      </c>
      <c r="G19" s="19" t="n">
        <v>21</v>
      </c>
      <c r="H19" s="18" t="s">
        <v>37</v>
      </c>
      <c r="I19" s="20" t="s">
        <v>36</v>
      </c>
      <c r="K19" s="18" t="n">
        <v>14</v>
      </c>
      <c r="L19" s="19" t="n">
        <v>7</v>
      </c>
      <c r="M19" s="18" t="s">
        <v>39</v>
      </c>
      <c r="N19" s="20" t="s">
        <v>36</v>
      </c>
      <c r="O19" s="25" t="n">
        <f aca="false">L19/G21</f>
        <v>0.388888888888889</v>
      </c>
      <c r="Q19" s="18" t="n">
        <v>14</v>
      </c>
      <c r="R19" s="19" t="n">
        <v>4.5</v>
      </c>
      <c r="S19" s="18" t="s">
        <v>39</v>
      </c>
      <c r="T19" s="20" t="s">
        <v>36</v>
      </c>
      <c r="W19" s="16" t="n">
        <f aca="false">Z19+AA19</f>
        <v>1</v>
      </c>
      <c r="X19" s="17" t="n">
        <f aca="false">W19/G26</f>
        <v>0.1</v>
      </c>
      <c r="Y19" s="18" t="s">
        <v>45</v>
      </c>
      <c r="Z19" s="19" t="n">
        <v>1</v>
      </c>
      <c r="AA19" s="19" t="n">
        <v>0</v>
      </c>
    </row>
    <row r="20" customFormat="false" ht="15.4" hidden="false" customHeight="false" outlineLevel="0" collapsed="false">
      <c r="A20" s="0" t="n">
        <v>6</v>
      </c>
      <c r="B20" s="19" t="n">
        <v>1</v>
      </c>
      <c r="C20" s="18" t="s">
        <v>37</v>
      </c>
      <c r="D20" s="20" t="s">
        <v>36</v>
      </c>
      <c r="F20" s="18" t="n">
        <v>15</v>
      </c>
      <c r="G20" s="22" t="n">
        <v>19</v>
      </c>
      <c r="H20" s="23" t="s">
        <v>46</v>
      </c>
      <c r="I20" s="24" t="s">
        <v>31</v>
      </c>
      <c r="K20" s="18" t="n">
        <v>15</v>
      </c>
      <c r="L20" s="19" t="n">
        <v>5</v>
      </c>
      <c r="M20" s="18" t="s">
        <v>19</v>
      </c>
      <c r="N20" s="20" t="s">
        <v>20</v>
      </c>
      <c r="O20" s="25" t="n">
        <f aca="false">L20/G6</f>
        <v>0.102040816326531</v>
      </c>
      <c r="Q20" s="18" t="n">
        <v>14</v>
      </c>
      <c r="R20" s="19" t="n">
        <v>4.5</v>
      </c>
      <c r="S20" s="18" t="s">
        <v>33</v>
      </c>
      <c r="T20" s="18" t="s">
        <v>31</v>
      </c>
      <c r="W20" s="16" t="n">
        <f aca="false">Z20+AA20</f>
        <v>0</v>
      </c>
      <c r="Y20" s="18" t="s">
        <v>19</v>
      </c>
      <c r="Z20" s="19"/>
      <c r="AA20" s="19"/>
    </row>
    <row r="21" customFormat="false" ht="15.4" hidden="false" customHeight="false" outlineLevel="0" collapsed="false">
      <c r="A21" s="0" t="n">
        <v>7</v>
      </c>
      <c r="B21" s="19" t="n">
        <v>1</v>
      </c>
      <c r="C21" s="18" t="s">
        <v>23</v>
      </c>
      <c r="D21" s="20" t="s">
        <v>36</v>
      </c>
      <c r="F21" s="18" t="n">
        <v>16</v>
      </c>
      <c r="G21" s="19" t="n">
        <v>18</v>
      </c>
      <c r="H21" s="18" t="s">
        <v>39</v>
      </c>
      <c r="I21" s="20" t="s">
        <v>36</v>
      </c>
      <c r="K21" s="18" t="n">
        <v>16</v>
      </c>
      <c r="L21" s="19" t="n">
        <v>4</v>
      </c>
      <c r="M21" s="18" t="s">
        <v>40</v>
      </c>
      <c r="N21" s="20" t="s">
        <v>36</v>
      </c>
      <c r="O21" s="25" t="n">
        <f aca="false">L21/G23</f>
        <v>0.235294117647059</v>
      </c>
      <c r="Q21" s="18" t="n">
        <v>14</v>
      </c>
      <c r="R21" s="19" t="n">
        <v>4.5</v>
      </c>
      <c r="S21" s="18" t="s">
        <v>47</v>
      </c>
      <c r="T21" s="18" t="s">
        <v>31</v>
      </c>
      <c r="W21" s="16" t="n">
        <f aca="false">Z21+AA21</f>
        <v>0</v>
      </c>
      <c r="Y21" s="18" t="s">
        <v>33</v>
      </c>
      <c r="Z21" s="19"/>
      <c r="AA21" s="19"/>
    </row>
    <row r="22" customFormat="false" ht="15.4" hidden="false" customHeight="false" outlineLevel="0" collapsed="false">
      <c r="A22" s="0" t="n">
        <v>8</v>
      </c>
      <c r="B22" s="19" t="n">
        <v>1</v>
      </c>
      <c r="C22" s="18" t="s">
        <v>38</v>
      </c>
      <c r="D22" s="18" t="s">
        <v>29</v>
      </c>
      <c r="F22" s="18" t="n">
        <v>16</v>
      </c>
      <c r="G22" s="19" t="n">
        <v>18</v>
      </c>
      <c r="H22" s="18" t="s">
        <v>44</v>
      </c>
      <c r="I22" s="20" t="s">
        <v>36</v>
      </c>
      <c r="K22" s="18" t="n">
        <v>17</v>
      </c>
      <c r="L22" s="19" t="n">
        <v>2</v>
      </c>
      <c r="M22" s="18" t="s">
        <v>45</v>
      </c>
      <c r="N22" s="20" t="s">
        <v>22</v>
      </c>
      <c r="O22" s="25" t="n">
        <f aca="false">L22/G26</f>
        <v>0.2</v>
      </c>
      <c r="Q22" s="18" t="n">
        <v>14</v>
      </c>
      <c r="R22" s="19" t="n">
        <v>4.5</v>
      </c>
      <c r="S22" s="18" t="s">
        <v>32</v>
      </c>
      <c r="T22" s="20" t="s">
        <v>36</v>
      </c>
      <c r="W22" s="16" t="n">
        <f aca="false">Z22+AA22</f>
        <v>0</v>
      </c>
      <c r="Y22" s="18" t="s">
        <v>24</v>
      </c>
      <c r="Z22" s="19"/>
      <c r="AA22" s="19"/>
    </row>
    <row r="23" customFormat="false" ht="15.4" hidden="false" customHeight="false" outlineLevel="0" collapsed="false">
      <c r="A23" s="0" t="n">
        <v>9</v>
      </c>
      <c r="B23" s="1"/>
      <c r="D23" s="6"/>
      <c r="F23" s="18" t="n">
        <v>18</v>
      </c>
      <c r="G23" s="19" t="n">
        <v>17</v>
      </c>
      <c r="H23" s="18" t="s">
        <v>40</v>
      </c>
      <c r="I23" s="20" t="s">
        <v>36</v>
      </c>
      <c r="K23" s="18" t="n">
        <v>17</v>
      </c>
      <c r="L23" s="19" t="n">
        <v>2</v>
      </c>
      <c r="M23" s="18" t="s">
        <v>48</v>
      </c>
      <c r="N23" s="20" t="s">
        <v>36</v>
      </c>
      <c r="O23" s="25" t="n">
        <f aca="false">L23/G28</f>
        <v>0.333333333333333</v>
      </c>
      <c r="Q23" s="18" t="n">
        <v>14</v>
      </c>
      <c r="R23" s="19" t="n">
        <v>4.5</v>
      </c>
      <c r="S23" s="18" t="s">
        <v>49</v>
      </c>
      <c r="T23" s="20" t="s">
        <v>29</v>
      </c>
      <c r="W23" s="16" t="n">
        <f aca="false">Z23+AA23</f>
        <v>0</v>
      </c>
      <c r="Y23" s="23" t="s">
        <v>34</v>
      </c>
      <c r="Z23" s="19"/>
      <c r="AA23" s="19"/>
    </row>
    <row r="24" customFormat="false" ht="15.4" hidden="false" customHeight="false" outlineLevel="0" collapsed="false">
      <c r="A24" s="0" t="n">
        <v>10</v>
      </c>
      <c r="B24" s="1"/>
      <c r="D24" s="6"/>
      <c r="F24" s="18" t="n">
        <v>19</v>
      </c>
      <c r="G24" s="19" t="n">
        <v>14</v>
      </c>
      <c r="H24" s="18" t="s">
        <v>47</v>
      </c>
      <c r="I24" s="18" t="s">
        <v>31</v>
      </c>
      <c r="K24" s="18" t="n">
        <v>19</v>
      </c>
      <c r="L24" s="19" t="n">
        <v>1</v>
      </c>
      <c r="M24" s="18" t="s">
        <v>47</v>
      </c>
      <c r="N24" s="18" t="s">
        <v>31</v>
      </c>
      <c r="O24" s="25" t="n">
        <f aca="false">L24/G24</f>
        <v>0.071428571428571</v>
      </c>
      <c r="Q24" s="23" t="n">
        <v>14</v>
      </c>
      <c r="R24" s="22" t="n">
        <v>4.5</v>
      </c>
      <c r="S24" s="23" t="s">
        <v>46</v>
      </c>
      <c r="T24" s="24" t="s">
        <v>31</v>
      </c>
      <c r="W24" s="16" t="n">
        <f aca="false">Z24+AA24</f>
        <v>0</v>
      </c>
      <c r="Y24" s="23" t="s">
        <v>46</v>
      </c>
      <c r="Z24" s="19"/>
      <c r="AA24" s="19"/>
    </row>
    <row r="25" customFormat="false" ht="15.4" hidden="false" customHeight="false" outlineLevel="0" collapsed="false">
      <c r="A25" s="0" t="n">
        <v>10</v>
      </c>
      <c r="B25" s="1"/>
      <c r="F25" s="18" t="n">
        <v>20</v>
      </c>
      <c r="G25" s="19" t="n">
        <v>10</v>
      </c>
      <c r="H25" s="18" t="s">
        <v>43</v>
      </c>
      <c r="I25" s="18" t="s">
        <v>22</v>
      </c>
      <c r="K25" s="18" t="n">
        <v>19</v>
      </c>
      <c r="L25" s="19" t="n">
        <v>1</v>
      </c>
      <c r="M25" s="18" t="s">
        <v>49</v>
      </c>
      <c r="N25" s="20" t="s">
        <v>29</v>
      </c>
      <c r="O25" s="25" t="n">
        <f aca="false">L25/G29</f>
        <v>0.2</v>
      </c>
      <c r="Q25" s="18" t="n">
        <v>14</v>
      </c>
      <c r="R25" s="19" t="n">
        <v>4.5</v>
      </c>
      <c r="S25" s="18" t="s">
        <v>44</v>
      </c>
      <c r="T25" s="20" t="s">
        <v>36</v>
      </c>
      <c r="W25" s="16" t="n">
        <f aca="false">Z25+AA25</f>
        <v>0</v>
      </c>
      <c r="Y25" s="18" t="s">
        <v>44</v>
      </c>
      <c r="Z25" s="19"/>
      <c r="AA25" s="19"/>
    </row>
    <row r="26" customFormat="false" ht="15.4" hidden="false" customHeight="false" outlineLevel="0" collapsed="false">
      <c r="A26" s="0" t="n">
        <v>10</v>
      </c>
      <c r="B26" s="1"/>
      <c r="D26" s="6"/>
      <c r="F26" s="18" t="n">
        <v>20</v>
      </c>
      <c r="G26" s="19" t="n">
        <v>10</v>
      </c>
      <c r="H26" s="18" t="s">
        <v>45</v>
      </c>
      <c r="I26" s="20" t="s">
        <v>22</v>
      </c>
      <c r="K26" s="18" t="n">
        <v>19</v>
      </c>
      <c r="L26" s="19" t="n">
        <v>1</v>
      </c>
      <c r="M26" s="18" t="s">
        <v>42</v>
      </c>
      <c r="N26" s="20" t="s">
        <v>31</v>
      </c>
      <c r="O26" s="25" t="n">
        <f aca="false">L26/G31</f>
        <v>0.25</v>
      </c>
      <c r="Q26" s="18" t="n">
        <v>14</v>
      </c>
      <c r="R26" s="19" t="n">
        <v>4.5</v>
      </c>
      <c r="S26" s="18" t="s">
        <v>30</v>
      </c>
      <c r="T26" s="20" t="s">
        <v>31</v>
      </c>
      <c r="W26" s="16" t="n">
        <f aca="false">Z26+AA26</f>
        <v>0</v>
      </c>
      <c r="Y26" s="18" t="s">
        <v>47</v>
      </c>
      <c r="Z26" s="19"/>
      <c r="AA26" s="19"/>
    </row>
    <row r="27" customFormat="false" ht="15.4" hidden="false" customHeight="false" outlineLevel="0" collapsed="false">
      <c r="B27" s="5" t="n">
        <f aca="false">SUM(B15:B26)</f>
        <v>53</v>
      </c>
      <c r="F27" s="18" t="n">
        <v>22</v>
      </c>
      <c r="G27" s="22" t="n">
        <v>9</v>
      </c>
      <c r="H27" s="23" t="s">
        <v>27</v>
      </c>
      <c r="I27" s="24" t="s">
        <v>20</v>
      </c>
      <c r="K27" s="18" t="n">
        <v>22</v>
      </c>
      <c r="L27" s="19" t="n">
        <v>0</v>
      </c>
      <c r="M27" s="18" t="s">
        <v>24</v>
      </c>
      <c r="N27" s="20" t="s">
        <v>20</v>
      </c>
      <c r="Q27" s="18" t="n">
        <v>22</v>
      </c>
      <c r="R27" s="19" t="n">
        <v>4</v>
      </c>
      <c r="S27" s="18" t="s">
        <v>45</v>
      </c>
      <c r="T27" s="20" t="s">
        <v>22</v>
      </c>
      <c r="W27" s="16" t="n">
        <f aca="false">Z27+AA27</f>
        <v>0</v>
      </c>
      <c r="Y27" s="18" t="s">
        <v>43</v>
      </c>
      <c r="Z27" s="19"/>
      <c r="AA27" s="19"/>
    </row>
    <row r="28" customFormat="false" ht="15.4" hidden="false" customHeight="false" outlineLevel="0" collapsed="false">
      <c r="B28" s="1"/>
      <c r="F28" s="18" t="n">
        <v>23</v>
      </c>
      <c r="G28" s="19" t="n">
        <v>6</v>
      </c>
      <c r="H28" s="18" t="s">
        <v>48</v>
      </c>
      <c r="I28" s="20" t="s">
        <v>36</v>
      </c>
      <c r="K28" s="18" t="n">
        <v>22</v>
      </c>
      <c r="L28" s="22" t="n">
        <v>0</v>
      </c>
      <c r="M28" s="23" t="s">
        <v>34</v>
      </c>
      <c r="N28" s="24" t="s">
        <v>22</v>
      </c>
      <c r="Q28" s="18" t="n">
        <v>22</v>
      </c>
      <c r="R28" s="19" t="n">
        <v>4</v>
      </c>
      <c r="S28" s="18" t="s">
        <v>40</v>
      </c>
      <c r="T28" s="20" t="s">
        <v>36</v>
      </c>
      <c r="W28" s="16" t="n">
        <f aca="false">Z28+AA28</f>
        <v>0</v>
      </c>
      <c r="Y28" s="23" t="s">
        <v>27</v>
      </c>
      <c r="Z28" s="19"/>
      <c r="AA28" s="19"/>
    </row>
    <row r="29" customFormat="false" ht="15.4" hidden="false" customHeight="false" outlineLevel="0" collapsed="false">
      <c r="A29" s="7"/>
      <c r="B29" s="26" t="s">
        <v>50</v>
      </c>
      <c r="C29" s="26"/>
      <c r="F29" s="18" t="n">
        <v>24</v>
      </c>
      <c r="G29" s="19" t="n">
        <v>5</v>
      </c>
      <c r="H29" s="18" t="s">
        <v>49</v>
      </c>
      <c r="I29" s="20" t="s">
        <v>29</v>
      </c>
      <c r="K29" s="18" t="n">
        <v>22</v>
      </c>
      <c r="L29" s="22" t="n">
        <v>0</v>
      </c>
      <c r="M29" s="23" t="s">
        <v>46</v>
      </c>
      <c r="N29" s="24" t="s">
        <v>31</v>
      </c>
      <c r="Q29" s="18" t="n">
        <v>22</v>
      </c>
      <c r="R29" s="19" t="n">
        <v>4</v>
      </c>
      <c r="S29" s="18" t="s">
        <v>48</v>
      </c>
      <c r="T29" s="20" t="s">
        <v>36</v>
      </c>
      <c r="W29" s="16" t="n">
        <f aca="false">Z29+AA29</f>
        <v>0</v>
      </c>
      <c r="Y29" s="18" t="s">
        <v>48</v>
      </c>
      <c r="Z29" s="19"/>
      <c r="AA29" s="19"/>
    </row>
    <row r="30" customFormat="false" ht="15.4" hidden="false" customHeight="false" outlineLevel="0" collapsed="false">
      <c r="A30" s="0" t="n">
        <v>1</v>
      </c>
      <c r="B30" s="12" t="n">
        <v>16</v>
      </c>
      <c r="C30" s="13" t="s">
        <v>19</v>
      </c>
      <c r="D30" s="14" t="s">
        <v>20</v>
      </c>
      <c r="F30" s="18" t="n">
        <v>25</v>
      </c>
      <c r="G30" s="19" t="n">
        <v>4</v>
      </c>
      <c r="H30" s="18" t="s">
        <v>51</v>
      </c>
      <c r="I30" s="20" t="s">
        <v>31</v>
      </c>
      <c r="K30" s="18" t="n">
        <v>22</v>
      </c>
      <c r="L30" s="22" t="n">
        <v>0</v>
      </c>
      <c r="M30" s="23" t="s">
        <v>27</v>
      </c>
      <c r="N30" s="24" t="s">
        <v>20</v>
      </c>
      <c r="Q30" s="18" t="n">
        <v>25</v>
      </c>
      <c r="R30" s="19" t="n">
        <v>3.5</v>
      </c>
      <c r="S30" s="18" t="s">
        <v>51</v>
      </c>
      <c r="T30" s="20" t="s">
        <v>31</v>
      </c>
      <c r="W30" s="16" t="n">
        <f aca="false">Z30+AA30</f>
        <v>0</v>
      </c>
      <c r="Y30" s="18" t="s">
        <v>49</v>
      </c>
      <c r="Z30" s="19"/>
      <c r="AA30" s="19"/>
    </row>
    <row r="31" customFormat="false" ht="15.4" hidden="false" customHeight="false" outlineLevel="0" collapsed="false">
      <c r="A31" s="0" t="n">
        <v>2</v>
      </c>
      <c r="B31" s="19" t="n">
        <v>11</v>
      </c>
      <c r="C31" s="18" t="s">
        <v>21</v>
      </c>
      <c r="D31" s="18" t="s">
        <v>22</v>
      </c>
      <c r="F31" s="18" t="n">
        <v>25</v>
      </c>
      <c r="G31" s="19" t="n">
        <v>4</v>
      </c>
      <c r="H31" s="18" t="s">
        <v>42</v>
      </c>
      <c r="I31" s="20" t="s">
        <v>31</v>
      </c>
      <c r="K31" s="18" t="n">
        <v>22</v>
      </c>
      <c r="L31" s="19" t="n">
        <v>0</v>
      </c>
      <c r="M31" s="18" t="s">
        <v>51</v>
      </c>
      <c r="N31" s="20" t="s">
        <v>31</v>
      </c>
      <c r="Q31" s="18" t="n">
        <v>25</v>
      </c>
      <c r="R31" s="19" t="n">
        <v>3.5</v>
      </c>
      <c r="S31" s="18" t="s">
        <v>42</v>
      </c>
      <c r="T31" s="20" t="s">
        <v>31</v>
      </c>
      <c r="W31" s="16" t="n">
        <f aca="false">Z31+AA31</f>
        <v>0</v>
      </c>
      <c r="Y31" s="18" t="s">
        <v>51</v>
      </c>
      <c r="Z31" s="19"/>
      <c r="AA31" s="19"/>
    </row>
    <row r="32" customFormat="false" ht="15.4" hidden="false" customHeight="false" outlineLevel="0" collapsed="false">
      <c r="A32" s="0" t="n">
        <v>3</v>
      </c>
      <c r="B32" s="19" t="n">
        <v>11</v>
      </c>
      <c r="C32" s="18" t="s">
        <v>24</v>
      </c>
      <c r="D32" s="20" t="s">
        <v>20</v>
      </c>
      <c r="F32" s="18" t="n">
        <v>26</v>
      </c>
      <c r="G32" s="19" t="n">
        <v>3</v>
      </c>
      <c r="H32" s="18" t="s">
        <v>52</v>
      </c>
      <c r="I32" s="20" t="s">
        <v>31</v>
      </c>
      <c r="K32" s="18" t="n">
        <v>22</v>
      </c>
      <c r="L32" s="19" t="n">
        <v>0</v>
      </c>
      <c r="M32" s="18" t="s">
        <v>52</v>
      </c>
      <c r="N32" s="20" t="s">
        <v>31</v>
      </c>
      <c r="Q32" s="18" t="n">
        <v>27</v>
      </c>
      <c r="R32" s="19" t="n">
        <v>3</v>
      </c>
      <c r="S32" s="18" t="s">
        <v>52</v>
      </c>
      <c r="T32" s="20" t="s">
        <v>31</v>
      </c>
      <c r="W32" s="16" t="n">
        <f aca="false">Z32+AA32</f>
        <v>0</v>
      </c>
      <c r="Y32" s="18" t="s">
        <v>52</v>
      </c>
      <c r="Z32" s="19"/>
      <c r="AA32" s="19"/>
    </row>
    <row r="33" customFormat="false" ht="15.4" hidden="false" customHeight="false" outlineLevel="0" collapsed="false">
      <c r="A33" s="0" t="n">
        <v>4</v>
      </c>
      <c r="B33" s="19" t="n">
        <v>2</v>
      </c>
      <c r="C33" s="18" t="s">
        <v>28</v>
      </c>
      <c r="D33" s="18" t="s">
        <v>29</v>
      </c>
      <c r="L33" s="27" t="n">
        <f aca="false">SUM(L6:L32)</f>
        <v>219</v>
      </c>
    </row>
    <row r="34" customFormat="false" ht="15.4" hidden="false" customHeight="false" outlineLevel="0" collapsed="false">
      <c r="A34" s="0" t="n">
        <v>5</v>
      </c>
      <c r="B34" s="19" t="n">
        <v>1</v>
      </c>
      <c r="C34" s="18" t="s">
        <v>23</v>
      </c>
      <c r="D34" s="20" t="s">
        <v>36</v>
      </c>
    </row>
    <row r="35" customFormat="false" ht="15.4" hidden="false" customHeight="false" outlineLevel="0" collapsed="false">
      <c r="A35" s="0" t="n">
        <v>6</v>
      </c>
      <c r="B35" s="1"/>
      <c r="D35" s="6"/>
    </row>
    <row r="36" customFormat="false" ht="15.4" hidden="false" customHeight="false" outlineLevel="0" collapsed="false">
      <c r="A36" s="0" t="n">
        <v>7</v>
      </c>
      <c r="B36" s="1"/>
      <c r="D36" s="6"/>
    </row>
  </sheetData>
  <mergeCells count="7">
    <mergeCell ref="A1:C1"/>
    <mergeCell ref="E1:H1"/>
    <mergeCell ref="A2:C2"/>
    <mergeCell ref="B5:C5"/>
    <mergeCell ref="G5:I5"/>
    <mergeCell ref="L5:M5"/>
    <mergeCell ref="R5:S5"/>
  </mergeCells>
  <conditionalFormatting sqref="B30:B34">
    <cfRule type="colorScale" priority="2">
      <colorScale>
        <cfvo type="min" val="0"/>
        <cfvo type="max" val="0"/>
        <color rgb="FFFFFFFF"/>
        <color rgb="FF00FF00"/>
      </colorScale>
    </cfRule>
  </conditionalFormatting>
  <conditionalFormatting sqref="B15:B22">
    <cfRule type="colorScale" priority="3">
      <colorScale>
        <cfvo type="min" val="0"/>
        <cfvo type="max" val="0"/>
        <color rgb="FFFFFFFF"/>
        <color rgb="FF00FF00"/>
      </colorScale>
    </cfRule>
  </conditionalFormatting>
  <conditionalFormatting sqref="B6:B8">
    <cfRule type="colorScale" priority="4">
      <colorScale>
        <cfvo type="min" val="0"/>
        <cfvo type="max" val="0"/>
        <color rgb="FFFFFFFF"/>
        <color rgb="FF00FF00"/>
      </colorScale>
    </cfRule>
  </conditionalFormatting>
  <conditionalFormatting sqref="X6:X32">
    <cfRule type="colorScale" priority="5">
      <colorScale>
        <cfvo type="min" val="0"/>
        <cfvo type="max" val="0"/>
        <color rgb="FFFFFFFF"/>
        <color rgb="FFFF0000"/>
      </colorScale>
    </cfRule>
  </conditionalFormatting>
  <conditionalFormatting sqref="R6:R32">
    <cfRule type="colorScale" priority="6">
      <colorScale>
        <cfvo type="min" val="0"/>
        <cfvo type="max" val="0"/>
        <color rgb="FFFFFFFF"/>
        <color rgb="FF00FF00"/>
      </colorScale>
    </cfRule>
  </conditionalFormatting>
  <conditionalFormatting sqref="O6:O32">
    <cfRule type="colorScale" priority="7">
      <colorScale>
        <cfvo type="min" val="0"/>
        <cfvo type="max" val="0"/>
        <color rgb="FFFFFFFF"/>
        <color rgb="FF00FF00"/>
      </colorScale>
    </cfRule>
  </conditionalFormatting>
  <conditionalFormatting sqref="L6:L32">
    <cfRule type="colorScale" priority="8">
      <colorScale>
        <cfvo type="min" val="0"/>
        <cfvo type="max" val="0"/>
        <color rgb="FFFFFFFF"/>
        <color rgb="FF00FF00"/>
      </colorScale>
    </cfRule>
  </conditionalFormatting>
  <conditionalFormatting sqref="G6:G32">
    <cfRule type="colorScale" priority="9">
      <colorScale>
        <cfvo type="min" val="0"/>
        <cfvo type="max" val="0"/>
        <color rgb="FFFFFFFF"/>
        <color rgb="FF00FF00"/>
      </colorScale>
    </cfRule>
  </conditionalFormatting>
  <conditionalFormatting sqref="W6:W32">
    <cfRule type="colorScale" priority="10">
      <colorScale>
        <cfvo type="min" val="0"/>
        <cfvo type="max" val="0"/>
        <color rgb="FFFFFFFF"/>
        <color rgb="FFFF0000"/>
      </colorScale>
    </cfRule>
  </conditionalFormatting>
  <conditionalFormatting sqref="B23:B26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B35:B36">
    <cfRule type="colorScale" priority="1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R3936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H18" activeCellId="0" sqref="H18"/>
    </sheetView>
  </sheetViews>
  <sheetFormatPr defaultColWidth="10.6953125" defaultRowHeight="15.4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14.16"/>
    <col collapsed="false" customWidth="true" hidden="false" outlineLevel="0" max="3" min="3" style="1" width="5.57"/>
    <col collapsed="false" customWidth="true" hidden="false" outlineLevel="0" max="4" min="4" style="1" width="5.01"/>
    <col collapsed="false" customWidth="true" hidden="false" outlineLevel="0" max="5" min="5" style="1" width="6.01"/>
    <col collapsed="false" customWidth="true" hidden="false" outlineLevel="0" max="6" min="6" style="1" width="3.71"/>
    <col collapsed="false" customWidth="true" hidden="false" outlineLevel="0" max="7" min="7" style="1" width="4.43"/>
    <col collapsed="false" customWidth="true" hidden="false" outlineLevel="0" max="8" min="8" style="1" width="17.13"/>
    <col collapsed="false" customWidth="true" hidden="false" outlineLevel="0" max="9" min="9" style="1" width="11.57"/>
    <col collapsed="false" customWidth="true" hidden="false" outlineLevel="0" max="10" min="10" style="1" width="5.28"/>
    <col collapsed="false" customWidth="true" hidden="false" outlineLevel="0" max="11" min="11" style="1" width="5.57"/>
    <col collapsed="false" customWidth="true" hidden="false" outlineLevel="0" max="12" min="12" style="1" width="5.43"/>
    <col collapsed="false" customWidth="true" hidden="false" outlineLevel="0" max="14" min="13" style="1" width="5.7"/>
    <col collapsed="false" customWidth="true" hidden="false" outlineLevel="0" max="17" min="17" style="0" width="7.87"/>
  </cols>
  <sheetData>
    <row r="1" customFormat="false" ht="15.4" hidden="false" customHeight="false" outlineLevel="0" collapsed="false">
      <c r="A1" s="42" t="s">
        <v>55</v>
      </c>
      <c r="B1" s="43" t="s">
        <v>56</v>
      </c>
      <c r="C1" s="42" t="s">
        <v>57</v>
      </c>
      <c r="D1" s="42" t="s">
        <v>58</v>
      </c>
      <c r="E1" s="42" t="s">
        <v>59</v>
      </c>
      <c r="F1" s="42" t="s">
        <v>60</v>
      </c>
      <c r="G1" s="42" t="s">
        <v>61</v>
      </c>
      <c r="H1" s="42" t="s">
        <v>534</v>
      </c>
      <c r="I1" s="42" t="s">
        <v>535</v>
      </c>
      <c r="P1" s="11" t="s">
        <v>536</v>
      </c>
      <c r="Q1" s="11" t="s">
        <v>537</v>
      </c>
      <c r="R1" s="11" t="s">
        <v>538</v>
      </c>
    </row>
    <row r="2" customFormat="false" ht="15.4" hidden="false" customHeight="false" outlineLevel="0" collapsed="false">
      <c r="A2" s="1" t="str">
        <f aca="false">Plantilla!C26</f>
        <v>DAV</v>
      </c>
      <c r="B2" s="1" t="str">
        <f aca="false">Plantilla!D26</f>
        <v>I. Velayo</v>
      </c>
      <c r="C2" s="1" t="n">
        <f aca="false">Plantilla!E26</f>
        <v>19</v>
      </c>
      <c r="D2" s="72" t="n">
        <f aca="false">Plantilla!F26</f>
        <v>10</v>
      </c>
      <c r="F2" s="1" t="n">
        <f aca="false">Plantilla!H26</f>
        <v>2</v>
      </c>
      <c r="G2" s="123" t="n">
        <f aca="false">Plantilla!I26</f>
        <v>1.3</v>
      </c>
      <c r="H2" s="185" t="n">
        <f aca="true">TODAY()-(C2*112)-D2</f>
        <v>41787</v>
      </c>
      <c r="I2" s="28" t="n">
        <f aca="false">VLOOKUP(H2,P:R,3,0)</f>
        <v>31</v>
      </c>
      <c r="P2" s="6" t="n">
        <v>43748</v>
      </c>
      <c r="Q2" s="0" t="n">
        <v>15</v>
      </c>
      <c r="R2" s="0" t="n">
        <v>48</v>
      </c>
    </row>
    <row r="3" customFormat="false" ht="15.4" hidden="false" customHeight="false" outlineLevel="0" collapsed="false">
      <c r="A3" s="1" t="str">
        <f aca="false">Plantilla!C6</f>
        <v>LAT</v>
      </c>
      <c r="B3" s="1" t="str">
        <f aca="false">Plantilla!D6</f>
        <v>D. Juliol</v>
      </c>
      <c r="C3" s="1" t="n">
        <f aca="false">Plantilla!E6</f>
        <v>17</v>
      </c>
      <c r="D3" s="72" t="n">
        <f aca="false">Plantilla!F6</f>
        <v>40</v>
      </c>
      <c r="F3" s="1" t="n">
        <f aca="false">Plantilla!H6</f>
        <v>5</v>
      </c>
      <c r="G3" s="123" t="n">
        <f aca="false">Plantilla!I6</f>
        <v>1.1</v>
      </c>
      <c r="H3" s="185" t="n">
        <f aca="true">TODAY()-(C3*112)-D3</f>
        <v>41981</v>
      </c>
      <c r="I3" s="28" t="n">
        <f aca="false">VLOOKUP(H3,P:R,3,0)</f>
        <v>33</v>
      </c>
      <c r="P3" s="6" t="n">
        <v>43747</v>
      </c>
      <c r="Q3" s="0" t="n">
        <v>15</v>
      </c>
      <c r="R3" s="0" t="n">
        <v>48</v>
      </c>
    </row>
    <row r="4" customFormat="false" ht="15.4" hidden="false" customHeight="false" outlineLevel="0" collapsed="false">
      <c r="A4" s="1" t="str">
        <f aca="false">Plantilla!C12</f>
        <v>CEN</v>
      </c>
      <c r="B4" s="1" t="str">
        <f aca="false">Plantilla!D12</f>
        <v>A. Aluja</v>
      </c>
      <c r="C4" s="1" t="n">
        <f aca="false">Plantilla!E12</f>
        <v>33</v>
      </c>
      <c r="D4" s="72" t="n">
        <f aca="false">Plantilla!F12</f>
        <v>43</v>
      </c>
      <c r="F4" s="1" t="n">
        <f aca="false">Plantilla!H12</f>
        <v>4</v>
      </c>
      <c r="G4" s="123" t="n">
        <f aca="false">Plantilla!I12</f>
        <v>6.8</v>
      </c>
      <c r="H4" s="185" t="n">
        <f aca="true">TODAY()-(C4*112)-D4</f>
        <v>40186</v>
      </c>
      <c r="I4" s="28" t="n">
        <f aca="false">VLOOKUP(H4,P:R,3,0)</f>
        <v>17</v>
      </c>
      <c r="P4" s="6" t="n">
        <v>43746</v>
      </c>
      <c r="Q4" s="0" t="n">
        <v>15</v>
      </c>
      <c r="R4" s="0" t="n">
        <v>48</v>
      </c>
    </row>
    <row r="5" customFormat="false" ht="15.4" hidden="false" customHeight="false" outlineLevel="0" collapsed="false">
      <c r="A5" s="1" t="str">
        <f aca="false">Plantilla!C11</f>
        <v>CEN</v>
      </c>
      <c r="B5" s="1" t="str">
        <f aca="false">Plantilla!D11</f>
        <v>J-L. Grellier</v>
      </c>
      <c r="C5" s="1" t="n">
        <f aca="false">Plantilla!E11</f>
        <v>31</v>
      </c>
      <c r="D5" s="72" t="n">
        <f aca="false">Plantilla!F11</f>
        <v>15</v>
      </c>
      <c r="F5" s="1" t="n">
        <f aca="false">Plantilla!H11</f>
        <v>5</v>
      </c>
      <c r="G5" s="123" t="n">
        <f aca="false">Plantilla!I11</f>
        <v>5.6</v>
      </c>
      <c r="H5" s="185" t="n">
        <f aca="true">TODAY()-(C5*112)-D5</f>
        <v>40438</v>
      </c>
      <c r="I5" s="28" t="n">
        <f aca="false">VLOOKUP(H5,P:R,3,0)</f>
        <v>19</v>
      </c>
      <c r="P5" s="6" t="n">
        <v>43745</v>
      </c>
      <c r="Q5" s="0" t="n">
        <v>15</v>
      </c>
      <c r="R5" s="0" t="n">
        <v>48</v>
      </c>
    </row>
    <row r="6" customFormat="false" ht="15.4" hidden="false" customHeight="false" outlineLevel="0" collapsed="false">
      <c r="A6" s="1" t="str">
        <f aca="false">Plantilla!C21</f>
        <v>EXT</v>
      </c>
      <c r="B6" s="1" t="str">
        <f aca="false">Plantilla!D21</f>
        <v>M. Tàcias</v>
      </c>
      <c r="C6" s="1" t="n">
        <f aca="false">Plantilla!E21</f>
        <v>29</v>
      </c>
      <c r="D6" s="72" t="n">
        <f aca="false">Plantilla!F21</f>
        <v>69</v>
      </c>
      <c r="E6" s="1" t="str">
        <f aca="false">Plantilla!G21</f>
        <v>IMP</v>
      </c>
      <c r="F6" s="1" t="n">
        <f aca="false">Plantilla!H21</f>
        <v>0</v>
      </c>
      <c r="G6" s="123" t="n">
        <f aca="false">Plantilla!I21</f>
        <v>5.8</v>
      </c>
      <c r="H6" s="185" t="n">
        <f aca="true">TODAY()-(C6*112)-D6</f>
        <v>40608</v>
      </c>
      <c r="I6" s="28" t="n">
        <f aca="false">VLOOKUP(H6,P:R,3,0)</f>
        <v>20</v>
      </c>
      <c r="P6" s="6" t="n">
        <v>43744</v>
      </c>
      <c r="Q6" s="0" t="n">
        <v>14</v>
      </c>
      <c r="R6" s="0" t="n">
        <v>48</v>
      </c>
    </row>
    <row r="7" customFormat="false" ht="15.4" hidden="false" customHeight="false" outlineLevel="0" collapsed="false">
      <c r="A7" s="1" t="str">
        <f aca="false">Plantilla!C7</f>
        <v>LAT</v>
      </c>
      <c r="B7" s="1" t="str">
        <f aca="false">Plantilla!D7</f>
        <v>M. Teixé</v>
      </c>
      <c r="C7" s="1" t="n">
        <f aca="false">Plantilla!E7</f>
        <v>29</v>
      </c>
      <c r="D7" s="72" t="n">
        <f aca="false">Plantilla!F7</f>
        <v>12</v>
      </c>
      <c r="F7" s="1" t="n">
        <f aca="false">Plantilla!H7</f>
        <v>3</v>
      </c>
      <c r="G7" s="123" t="n">
        <f aca="false">Plantilla!I7</f>
        <v>5.1</v>
      </c>
      <c r="H7" s="185" t="n">
        <f aca="true">TODAY()-(C7*112)-D7</f>
        <v>40665</v>
      </c>
      <c r="I7" s="28" t="n">
        <f aca="false">VLOOKUP(H7,P:R,3,0)</f>
        <v>21</v>
      </c>
      <c r="P7" s="6" t="n">
        <v>43743</v>
      </c>
      <c r="Q7" s="0" t="n">
        <v>14</v>
      </c>
      <c r="R7" s="0" t="n">
        <v>48</v>
      </c>
    </row>
    <row r="8" customFormat="false" ht="15.4" hidden="false" customHeight="false" outlineLevel="0" collapsed="false">
      <c r="A8" s="1" t="str">
        <f aca="false">Plantilla!C27</f>
        <v>DAV</v>
      </c>
      <c r="B8" s="1" t="str">
        <f aca="false">Plantilla!D27</f>
        <v>A. Manent</v>
      </c>
      <c r="C8" s="1" t="n">
        <f aca="false">Plantilla!E27</f>
        <v>28</v>
      </c>
      <c r="D8" s="72" t="n">
        <f aca="false">Plantilla!F27</f>
        <v>58</v>
      </c>
      <c r="F8" s="1" t="n">
        <f aca="false">Plantilla!H27</f>
        <v>4</v>
      </c>
      <c r="G8" s="123" t="n">
        <f aca="false">Plantilla!I27</f>
        <v>4.5</v>
      </c>
      <c r="H8" s="185" t="n">
        <f aca="true">TODAY()-(C8*112)-D8</f>
        <v>40731</v>
      </c>
      <c r="I8" s="28" t="n">
        <f aca="false">VLOOKUP(H8,P:R,3,0)</f>
        <v>21</v>
      </c>
      <c r="P8" s="6" t="n">
        <v>43742</v>
      </c>
      <c r="Q8" s="0" t="n">
        <v>14</v>
      </c>
      <c r="R8" s="0" t="n">
        <v>48</v>
      </c>
    </row>
    <row r="9" customFormat="false" ht="15.4" hidden="false" customHeight="false" outlineLevel="0" collapsed="false">
      <c r="A9" s="1" t="str">
        <f aca="false">Plantilla!C14</f>
        <v>MED</v>
      </c>
      <c r="B9" s="1" t="str">
        <f aca="false">Plantilla!D14</f>
        <v>J. Banal</v>
      </c>
      <c r="C9" s="1" t="n">
        <f aca="false">Plantilla!E14</f>
        <v>27</v>
      </c>
      <c r="D9" s="72" t="n">
        <f aca="false">Plantilla!F14</f>
        <v>78</v>
      </c>
      <c r="E9" s="1" t="str">
        <f aca="false">Plantilla!G14</f>
        <v>POT</v>
      </c>
      <c r="F9" s="1" t="n">
        <f aca="false">Plantilla!H14</f>
        <v>5</v>
      </c>
      <c r="G9" s="123" t="n">
        <f aca="false">Plantilla!I14</f>
        <v>3.4</v>
      </c>
      <c r="H9" s="185" t="n">
        <f aca="true">TODAY()-(C9*112)-D9</f>
        <v>40823</v>
      </c>
      <c r="I9" s="28" t="n">
        <f aca="false">VLOOKUP(H9,P:R,3,0)</f>
        <v>22</v>
      </c>
      <c r="P9" s="6" t="n">
        <v>43741</v>
      </c>
      <c r="Q9" s="0" t="n">
        <v>14</v>
      </c>
      <c r="R9" s="0" t="n">
        <v>48</v>
      </c>
    </row>
    <row r="10" customFormat="false" ht="15.4" hidden="false" customHeight="false" outlineLevel="0" collapsed="false">
      <c r="A10" s="1" t="str">
        <f aca="false">Plantilla!C19</f>
        <v>MED</v>
      </c>
      <c r="B10" s="1" t="str">
        <f aca="false">Plantilla!D19</f>
        <v>A. Guau</v>
      </c>
      <c r="C10" s="1" t="n">
        <f aca="false">Plantilla!E19</f>
        <v>26</v>
      </c>
      <c r="D10" s="72" t="n">
        <f aca="false">Plantilla!F19</f>
        <v>65</v>
      </c>
      <c r="F10" s="1" t="n">
        <f aca="false">Plantilla!H19</f>
        <v>3</v>
      </c>
      <c r="G10" s="123" t="n">
        <f aca="false">Plantilla!I19</f>
        <v>4.1</v>
      </c>
      <c r="H10" s="185" t="n">
        <f aca="true">TODAY()-(C10*112)-D10</f>
        <v>40948</v>
      </c>
      <c r="I10" s="28" t="n">
        <f aca="false">VLOOKUP(H10,P:R,3,0)</f>
        <v>23</v>
      </c>
      <c r="P10" s="6" t="n">
        <v>43740</v>
      </c>
      <c r="Q10" s="0" t="n">
        <v>14</v>
      </c>
      <c r="R10" s="0" t="n">
        <v>48</v>
      </c>
    </row>
    <row r="11" customFormat="false" ht="15.4" hidden="false" customHeight="false" outlineLevel="0" collapsed="false">
      <c r="A11" s="1" t="str">
        <f aca="false">Plantilla!C18</f>
        <v>MED</v>
      </c>
      <c r="B11" s="1" t="str">
        <f aca="false">Plantilla!D18</f>
        <v>I. Escuder</v>
      </c>
      <c r="C11" s="1" t="n">
        <f aca="false">Plantilla!E18</f>
        <v>25</v>
      </c>
      <c r="D11" s="72" t="n">
        <f aca="false">Plantilla!F18</f>
        <v>67</v>
      </c>
      <c r="F11" s="1" t="n">
        <f aca="false">Plantilla!H18</f>
        <v>5</v>
      </c>
      <c r="G11" s="123" t="n">
        <f aca="false">Plantilla!I18</f>
        <v>3.8</v>
      </c>
      <c r="H11" s="185" t="n">
        <f aca="true">TODAY()-(C11*112)-D11</f>
        <v>41058</v>
      </c>
      <c r="I11" s="28" t="n">
        <f aca="false">VLOOKUP(H11,P:R,3,0)</f>
        <v>24</v>
      </c>
      <c r="P11" s="6" t="n">
        <v>43739</v>
      </c>
      <c r="Q11" s="0" t="n">
        <v>14</v>
      </c>
      <c r="R11" s="0" t="n">
        <v>48</v>
      </c>
    </row>
    <row r="12" customFormat="false" ht="15.4" hidden="false" customHeight="false" outlineLevel="0" collapsed="false">
      <c r="A12" s="1" t="str">
        <f aca="false">Plantilla!C23</f>
        <v>EXT</v>
      </c>
      <c r="B12" s="1" t="str">
        <f aca="false">Plantilla!D23</f>
        <v>T. Averous</v>
      </c>
      <c r="C12" s="1" t="n">
        <f aca="false">Plantilla!E23</f>
        <v>25</v>
      </c>
      <c r="D12" s="72" t="n">
        <f aca="false">Plantilla!F23</f>
        <v>23</v>
      </c>
      <c r="F12" s="1" t="n">
        <f aca="false">Plantilla!H23</f>
        <v>1</v>
      </c>
      <c r="G12" s="123" t="n">
        <f aca="false">Plantilla!I23</f>
        <v>4</v>
      </c>
      <c r="H12" s="185" t="n">
        <f aca="true">TODAY()-(C12*112)-D12</f>
        <v>41102</v>
      </c>
      <c r="I12" s="28" t="n">
        <f aca="false">VLOOKUP(H12,P:R,3,0)</f>
        <v>25</v>
      </c>
      <c r="P12" s="6" t="n">
        <v>43738</v>
      </c>
      <c r="Q12" s="0" t="n">
        <v>14</v>
      </c>
      <c r="R12" s="0" t="n">
        <v>48</v>
      </c>
    </row>
    <row r="13" customFormat="false" ht="15.4" hidden="false" customHeight="false" outlineLevel="0" collapsed="false">
      <c r="A13" s="1" t="str">
        <f aca="false">Plantilla!C15</f>
        <v>MED</v>
      </c>
      <c r="B13" s="1" t="str">
        <f aca="false">Plantilla!D15</f>
        <v>D. Salat</v>
      </c>
      <c r="C13" s="1" t="n">
        <f aca="false">Plantilla!E15</f>
        <v>23</v>
      </c>
      <c r="D13" s="72" t="n">
        <f aca="false">Plantilla!F15</f>
        <v>40</v>
      </c>
      <c r="F13" s="1" t="n">
        <f aca="false">Plantilla!H15</f>
        <v>2</v>
      </c>
      <c r="G13" s="123" t="n">
        <f aca="false">Plantilla!I15</f>
        <v>3.2</v>
      </c>
      <c r="H13" s="185" t="n">
        <f aca="true">TODAY()-(C13*112)-D13</f>
        <v>41309</v>
      </c>
      <c r="I13" s="28" t="n">
        <f aca="false">VLOOKUP(H13,P:R,3,0)</f>
        <v>27</v>
      </c>
      <c r="P13" s="6" t="n">
        <v>43737</v>
      </c>
      <c r="Q13" s="0" t="n">
        <v>13</v>
      </c>
      <c r="R13" s="0" t="n">
        <v>48</v>
      </c>
    </row>
    <row r="14" customFormat="false" ht="15.4" hidden="false" customHeight="false" outlineLevel="0" collapsed="false">
      <c r="A14" s="1" t="str">
        <f aca="false">Plantilla!C5</f>
        <v>POR</v>
      </c>
      <c r="B14" s="1" t="str">
        <f aca="false">Plantilla!D5</f>
        <v>S. Candela</v>
      </c>
      <c r="C14" s="1" t="n">
        <f aca="false">Plantilla!E5</f>
        <v>23</v>
      </c>
      <c r="D14" s="72" t="n">
        <f aca="false">Plantilla!F5</f>
        <v>86</v>
      </c>
      <c r="E14" s="1" t="str">
        <f aca="false">Plantilla!G5</f>
        <v>CAB</v>
      </c>
      <c r="F14" s="1" t="n">
        <f aca="false">Plantilla!H5</f>
        <v>6</v>
      </c>
      <c r="G14" s="123" t="n">
        <f aca="false">Plantilla!I5</f>
        <v>2.6</v>
      </c>
      <c r="H14" s="185" t="n">
        <f aca="true">TODAY()-(C14*112)-D14</f>
        <v>41263</v>
      </c>
      <c r="I14" s="28" t="n">
        <f aca="false">VLOOKUP(H14,P:R,3,0)</f>
        <v>26</v>
      </c>
      <c r="P14" s="6" t="n">
        <v>43736</v>
      </c>
      <c r="Q14" s="0" t="n">
        <v>13</v>
      </c>
      <c r="R14" s="0" t="n">
        <v>48</v>
      </c>
    </row>
    <row r="15" customFormat="false" ht="15.4" hidden="false" customHeight="false" outlineLevel="0" collapsed="false">
      <c r="A15" s="1" t="str">
        <f aca="false">Plantilla!C22</f>
        <v>EXT</v>
      </c>
      <c r="B15" s="1" t="str">
        <f aca="false">Plantilla!D22</f>
        <v>A. Aguilella</v>
      </c>
      <c r="C15" s="1" t="n">
        <f aca="false">Plantilla!E22</f>
        <v>23</v>
      </c>
      <c r="D15" s="72" t="n">
        <f aca="false">Plantilla!F22</f>
        <v>41</v>
      </c>
      <c r="F15" s="1" t="n">
        <f aca="false">Plantilla!H22</f>
        <v>5</v>
      </c>
      <c r="G15" s="123" t="n">
        <f aca="false">Plantilla!I22</f>
        <v>2.6</v>
      </c>
      <c r="H15" s="185" t="n">
        <f aca="true">TODAY()-(C15*112)-D15</f>
        <v>41308</v>
      </c>
      <c r="I15" s="28" t="n">
        <f aca="false">VLOOKUP(H15,P:R,3,0)</f>
        <v>27</v>
      </c>
      <c r="P15" s="6" t="n">
        <v>43735</v>
      </c>
      <c r="Q15" s="0" t="n">
        <v>13</v>
      </c>
      <c r="R15" s="0" t="n">
        <v>48</v>
      </c>
    </row>
    <row r="16" customFormat="false" ht="15.4" hidden="false" customHeight="false" outlineLevel="0" collapsed="false">
      <c r="A16" s="1" t="str">
        <f aca="false">Plantilla!C16</f>
        <v>MED</v>
      </c>
      <c r="B16" s="1" t="str">
        <f aca="false">Plantilla!D16</f>
        <v>P-P. Cunill</v>
      </c>
      <c r="C16" s="1" t="n">
        <f aca="false">Plantilla!E16</f>
        <v>22</v>
      </c>
      <c r="D16" s="72" t="n">
        <f aca="false">Plantilla!F16</f>
        <v>5</v>
      </c>
      <c r="F16" s="1" t="n">
        <f aca="false">Plantilla!H16</f>
        <v>2</v>
      </c>
      <c r="G16" s="123" t="n">
        <f aca="false">Plantilla!I16</f>
        <v>2.2</v>
      </c>
      <c r="H16" s="185" t="n">
        <f aca="true">TODAY()-(C16*112)-D16</f>
        <v>41456</v>
      </c>
      <c r="I16" s="28" t="n">
        <f aca="false">VLOOKUP(H16,P:R,3,0)</f>
        <v>28</v>
      </c>
      <c r="P16" s="6" t="n">
        <v>43734</v>
      </c>
      <c r="Q16" s="0" t="n">
        <v>13</v>
      </c>
      <c r="R16" s="0" t="n">
        <v>48</v>
      </c>
    </row>
    <row r="17" customFormat="false" ht="15.4" hidden="false" customHeight="false" outlineLevel="0" collapsed="false">
      <c r="A17" s="1" t="str">
        <f aca="false">Plantilla!C4</f>
        <v>POR</v>
      </c>
      <c r="B17" s="1" t="str">
        <f aca="false">Plantilla!D4</f>
        <v>E. Tarrida</v>
      </c>
      <c r="C17" s="1" t="n">
        <f aca="false">Plantilla!E4</f>
        <v>20</v>
      </c>
      <c r="D17" s="72" t="n">
        <f aca="false">Plantilla!F4</f>
        <v>95</v>
      </c>
      <c r="E17" s="1" t="str">
        <f aca="false">Plantilla!G4</f>
        <v>RAP</v>
      </c>
      <c r="F17" s="1" t="n">
        <f aca="false">Plantilla!H4</f>
        <v>2</v>
      </c>
      <c r="G17" s="123" t="n">
        <f aca="false">Plantilla!I4</f>
        <v>2.9</v>
      </c>
      <c r="H17" s="185" t="n">
        <f aca="true">TODAY()-(C17*112)-D17</f>
        <v>41590</v>
      </c>
      <c r="I17" s="28" t="n">
        <f aca="false">VLOOKUP(H17,P:R,3,0)</f>
        <v>29</v>
      </c>
      <c r="P17" s="6" t="n">
        <v>43733</v>
      </c>
      <c r="Q17" s="0" t="n">
        <v>13</v>
      </c>
      <c r="R17" s="0" t="n">
        <v>48</v>
      </c>
    </row>
    <row r="18" customFormat="false" ht="15.4" hidden="false" customHeight="false" outlineLevel="0" collapsed="false">
      <c r="A18" s="1" t="str">
        <f aca="false">Plantilla!C25</f>
        <v>DAV</v>
      </c>
      <c r="B18" s="1" t="str">
        <f aca="false">Plantilla!D25</f>
        <v>L-G. Salares</v>
      </c>
      <c r="C18" s="1" t="n">
        <f aca="false">Plantilla!E25</f>
        <v>20</v>
      </c>
      <c r="D18" s="72" t="n">
        <f aca="false">Plantilla!F25</f>
        <v>69</v>
      </c>
      <c r="F18" s="1" t="n">
        <f aca="false">Plantilla!H25</f>
        <v>2</v>
      </c>
      <c r="G18" s="123" t="n">
        <f aca="false">Plantilla!I25</f>
        <v>2.7</v>
      </c>
      <c r="H18" s="185" t="n">
        <f aca="true">TODAY()-(C18*112)-D18</f>
        <v>41616</v>
      </c>
      <c r="I18" s="28" t="n">
        <f aca="false">VLOOKUP(H18,P:R,3,0)</f>
        <v>29</v>
      </c>
      <c r="P18" s="6" t="n">
        <v>43732</v>
      </c>
      <c r="Q18" s="0" t="n">
        <v>13</v>
      </c>
      <c r="R18" s="0" t="n">
        <v>48</v>
      </c>
    </row>
    <row r="19" customFormat="false" ht="15.4" hidden="false" customHeight="false" outlineLevel="0" collapsed="false">
      <c r="B19" s="1" t="str">
        <f aca="false">'Escola Jedi'!B6</f>
        <v>I. Bota</v>
      </c>
      <c r="C19" s="1" t="n">
        <f aca="false">'Escola Jedi'!C6</f>
        <v>17</v>
      </c>
      <c r="D19" s="72" t="n">
        <f aca="false">'Escola Jedi'!D6</f>
        <v>9</v>
      </c>
      <c r="E19" s="1" t="n">
        <f aca="false">'Escola Jedi'!E6</f>
        <v>0</v>
      </c>
      <c r="H19" s="185" t="n">
        <f aca="true">TODAY()-(C19*112)-D19</f>
        <v>42012</v>
      </c>
      <c r="I19" s="28" t="n">
        <f aca="false">VLOOKUP(H19,P:R,3,0)</f>
        <v>33</v>
      </c>
      <c r="P19" s="6" t="n">
        <v>43731</v>
      </c>
      <c r="Q19" s="0" t="n">
        <v>13</v>
      </c>
      <c r="R19" s="0" t="n">
        <v>48</v>
      </c>
    </row>
    <row r="20" customFormat="false" ht="15.4" hidden="false" customHeight="false" outlineLevel="0" collapsed="false">
      <c r="B20" s="1" t="e">
        <f aca="false">#REF!</f>
        <v>#REF!</v>
      </c>
      <c r="C20" s="1" t="e">
        <f aca="false">#REF!</f>
        <v>#REF!</v>
      </c>
      <c r="D20" s="72" t="e">
        <f aca="false">#REF!</f>
        <v>#REF!</v>
      </c>
      <c r="H20" s="185" t="e">
        <f aca="true">TODAY()-(C20*112)-D20</f>
        <v>#REF!</v>
      </c>
      <c r="I20" s="28" t="e">
        <f aca="false">VLOOKUP(H20,P:R,3,0)</f>
        <v>#REF!</v>
      </c>
      <c r="P20" s="6" t="n">
        <v>43730</v>
      </c>
      <c r="Q20" s="0" t="n">
        <v>12</v>
      </c>
      <c r="R20" s="0" t="n">
        <v>48</v>
      </c>
    </row>
    <row r="21" customFormat="false" ht="15.4" hidden="false" customHeight="false" outlineLevel="0" collapsed="false">
      <c r="B21" s="1" t="str">
        <f aca="false">'Escola Jedi'!B3</f>
        <v>L. Grière</v>
      </c>
      <c r="C21" s="1" t="n">
        <f aca="false">'Escola Jedi'!C3</f>
        <v>16</v>
      </c>
      <c r="D21" s="72" t="n">
        <f aca="false">'Escola Jedi'!D3</f>
        <v>80</v>
      </c>
      <c r="H21" s="185" t="n">
        <f aca="true">TODAY()-(C21*112)-D21</f>
        <v>42053</v>
      </c>
      <c r="I21" s="28" t="n">
        <f aca="false">VLOOKUP(H21,P:R,3,0)</f>
        <v>33</v>
      </c>
      <c r="P21" s="6" t="n">
        <v>43729</v>
      </c>
      <c r="Q21" s="0" t="n">
        <v>12</v>
      </c>
      <c r="R21" s="0" t="n">
        <v>48</v>
      </c>
    </row>
    <row r="22" customFormat="false" ht="15.4" hidden="false" customHeight="false" outlineLevel="0" collapsed="false">
      <c r="B22" s="1" t="str">
        <f aca="false">'Escola Jedi'!B5</f>
        <v>T. Lebon</v>
      </c>
      <c r="C22" s="1" t="n">
        <f aca="false">'Escola Jedi'!C5</f>
        <v>17</v>
      </c>
      <c r="D22" s="72" t="n">
        <f aca="false">'Escola Jedi'!D5</f>
        <v>60</v>
      </c>
      <c r="H22" s="185" t="n">
        <f aca="true">TODAY()-(C22*112)-D22</f>
        <v>41961</v>
      </c>
      <c r="I22" s="28" t="n">
        <f aca="false">VLOOKUP(H22,P:R,3,0)</f>
        <v>32</v>
      </c>
      <c r="P22" s="6" t="n">
        <v>43728</v>
      </c>
      <c r="Q22" s="0" t="n">
        <v>12</v>
      </c>
      <c r="R22" s="0" t="n">
        <v>48</v>
      </c>
    </row>
    <row r="23" customFormat="false" ht="15.4" hidden="false" customHeight="false" outlineLevel="0" collapsed="false">
      <c r="B23" s="1" t="str">
        <f aca="false">'Escola Jedi'!B12</f>
        <v>O.Rocher</v>
      </c>
      <c r="C23" s="1" t="n">
        <f aca="false">'Escola Jedi'!C12</f>
        <v>17</v>
      </c>
      <c r="D23" s="72" t="n">
        <f aca="false">'Escola Jedi'!D12</f>
        <v>0</v>
      </c>
      <c r="H23" s="185" t="n">
        <f aca="true">TODAY()-(C23*112)-D23</f>
        <v>42021</v>
      </c>
      <c r="I23" s="28" t="n">
        <f aca="false">VLOOKUP(H23,P:R,3,0)</f>
        <v>33</v>
      </c>
      <c r="P23" s="6" t="n">
        <v>43727</v>
      </c>
      <c r="Q23" s="0" t="n">
        <v>12</v>
      </c>
      <c r="R23" s="0" t="n">
        <v>48</v>
      </c>
    </row>
    <row r="24" customFormat="false" ht="15.4" hidden="false" customHeight="false" outlineLevel="0" collapsed="false">
      <c r="B24" s="1" t="e">
        <f aca="false">#REF!</f>
        <v>#REF!</v>
      </c>
      <c r="C24" s="1" t="e">
        <f aca="false">#REF!</f>
        <v>#REF!</v>
      </c>
      <c r="D24" s="72" t="e">
        <f aca="false">#REF!</f>
        <v>#REF!</v>
      </c>
      <c r="H24" s="185" t="e">
        <f aca="true">TODAY()-(C24*112)-D24</f>
        <v>#REF!</v>
      </c>
      <c r="I24" s="28" t="e">
        <f aca="false">VLOOKUP(H24,P:R,3,0)</f>
        <v>#REF!</v>
      </c>
      <c r="P24" s="6" t="n">
        <v>43726</v>
      </c>
      <c r="Q24" s="0" t="n">
        <v>12</v>
      </c>
      <c r="R24" s="0" t="n">
        <v>48</v>
      </c>
    </row>
    <row r="25" customFormat="false" ht="15.4" hidden="false" customHeight="false" outlineLevel="0" collapsed="false">
      <c r="B25" s="1" t="str">
        <f aca="false">'Escola Jedi'!B4</f>
        <v>A. Balsebre</v>
      </c>
      <c r="C25" s="1" t="n">
        <f aca="false">'Escola Jedi'!C4</f>
        <v>16</v>
      </c>
      <c r="D25" s="72" t="n">
        <f aca="false">'Escola Jedi'!D4</f>
        <v>60</v>
      </c>
      <c r="E25" s="1" t="n">
        <f aca="false">'Escola Jedi'!E4</f>
        <v>0</v>
      </c>
      <c r="H25" s="185" t="n">
        <f aca="true">TODAY()-(C25*112)-D25</f>
        <v>42073</v>
      </c>
      <c r="I25" s="28" t="n">
        <f aca="false">VLOOKUP(H25,P:R,3,0)</f>
        <v>33</v>
      </c>
      <c r="P25" s="6" t="n">
        <v>43725</v>
      </c>
      <c r="Q25" s="0" t="n">
        <v>12</v>
      </c>
      <c r="R25" s="0" t="n">
        <v>48</v>
      </c>
    </row>
    <row r="26" customFormat="false" ht="15.4" hidden="false" customHeight="false" outlineLevel="0" collapsed="false">
      <c r="B26" s="1" t="e">
        <f aca="false">#REF!</f>
        <v>#REF!</v>
      </c>
      <c r="C26" s="1" t="e">
        <f aca="false">#REF!</f>
        <v>#REF!</v>
      </c>
      <c r="D26" s="72" t="e">
        <f aca="false">#REF!</f>
        <v>#REF!</v>
      </c>
      <c r="H26" s="185" t="e">
        <f aca="true">TODAY()-(C26*112)-D26</f>
        <v>#REF!</v>
      </c>
      <c r="I26" s="28" t="e">
        <f aca="false">VLOOKUP(H26,P:R,3,0)</f>
        <v>#REF!</v>
      </c>
      <c r="P26" s="6" t="n">
        <v>43724</v>
      </c>
      <c r="Q26" s="0" t="n">
        <v>12</v>
      </c>
      <c r="R26" s="0" t="n">
        <v>48</v>
      </c>
    </row>
    <row r="27" customFormat="false" ht="15.4" hidden="false" customHeight="false" outlineLevel="0" collapsed="false">
      <c r="B27" s="1" t="e">
        <f aca="false">#REF!</f>
        <v>#REF!</v>
      </c>
      <c r="C27" s="1" t="e">
        <f aca="false">#REF!</f>
        <v>#REF!</v>
      </c>
      <c r="D27" s="72" t="e">
        <f aca="false">#REF!</f>
        <v>#REF!</v>
      </c>
      <c r="H27" s="185" t="e">
        <f aca="true">TODAY()-(C27*112)-D27</f>
        <v>#REF!</v>
      </c>
      <c r="I27" s="28" t="e">
        <f aca="false">VLOOKUP(H27,P:R,3,0)</f>
        <v>#REF!</v>
      </c>
      <c r="P27" s="6" t="n">
        <v>43723</v>
      </c>
      <c r="Q27" s="0" t="n">
        <f aca="false">Q20-1</f>
        <v>11</v>
      </c>
      <c r="R27" s="0" t="n">
        <v>48</v>
      </c>
    </row>
    <row r="28" customFormat="false" ht="15.4" hidden="false" customHeight="false" outlineLevel="0" collapsed="false">
      <c r="B28" s="1" t="e">
        <f aca="false">#REF!</f>
        <v>#REF!</v>
      </c>
      <c r="C28" s="1" t="e">
        <f aca="false">#REF!</f>
        <v>#REF!</v>
      </c>
      <c r="D28" s="72" t="e">
        <f aca="false">#REF!</f>
        <v>#REF!</v>
      </c>
      <c r="H28" s="185" t="e">
        <f aca="true">TODAY()-(C28*112)-D28</f>
        <v>#REF!</v>
      </c>
      <c r="I28" s="28" t="e">
        <f aca="false">VLOOKUP(H28,P:R,3,0)</f>
        <v>#REF!</v>
      </c>
      <c r="P28" s="6" t="n">
        <v>43722</v>
      </c>
      <c r="Q28" s="0" t="n">
        <f aca="false">Q21-1</f>
        <v>11</v>
      </c>
      <c r="R28" s="0" t="n">
        <v>48</v>
      </c>
    </row>
    <row r="29" customFormat="false" ht="15.4" hidden="false" customHeight="false" outlineLevel="0" collapsed="false">
      <c r="B29" s="1" t="str">
        <f aca="false">'Escola Jedi'!B20</f>
        <v>V. Garrell</v>
      </c>
      <c r="C29" s="1" t="n">
        <f aca="false">'Escola Jedi'!C20</f>
        <v>17</v>
      </c>
      <c r="D29" s="72" t="n">
        <f aca="false">'Escola Jedi'!D20</f>
        <v>78</v>
      </c>
      <c r="E29" s="1" t="str">
        <f aca="false">'Escola Jedi'!E20</f>
        <v>TEC</v>
      </c>
      <c r="H29" s="185" t="n">
        <f aca="true">TODAY()-(C29*112)-D29</f>
        <v>41943</v>
      </c>
      <c r="I29" s="28" t="n">
        <f aca="false">VLOOKUP(H29,P:R,3,0)</f>
        <v>32</v>
      </c>
      <c r="P29" s="6" t="n">
        <v>43721</v>
      </c>
      <c r="Q29" s="0" t="n">
        <f aca="false">Q22-1</f>
        <v>11</v>
      </c>
      <c r="R29" s="0" t="n">
        <v>48</v>
      </c>
    </row>
    <row r="30" customFormat="false" ht="15.4" hidden="false" customHeight="false" outlineLevel="0" collapsed="false">
      <c r="B30" s="1" t="str">
        <f aca="false">'Escola Jedi'!B19</f>
        <v>N. Aloy</v>
      </c>
      <c r="C30" s="1" t="n">
        <f aca="false">'Escola Jedi'!C19</f>
        <v>17</v>
      </c>
      <c r="D30" s="72" t="n">
        <f aca="false">'Escola Jedi'!D19</f>
        <v>67</v>
      </c>
      <c r="H30" s="185" t="n">
        <f aca="true">TODAY()-(C30*112)-D30</f>
        <v>41954</v>
      </c>
      <c r="I30" s="28" t="n">
        <f aca="false">VLOOKUP(H30,P:R,3,0)</f>
        <v>32</v>
      </c>
      <c r="P30" s="6" t="n">
        <v>43720</v>
      </c>
      <c r="Q30" s="0" t="n">
        <f aca="false">Q23-1</f>
        <v>11</v>
      </c>
      <c r="R30" s="0" t="n">
        <v>48</v>
      </c>
    </row>
    <row r="31" customFormat="false" ht="15.4" hidden="false" customHeight="false" outlineLevel="0" collapsed="false">
      <c r="B31" s="1" t="e">
        <f aca="false">#REF!</f>
        <v>#REF!</v>
      </c>
      <c r="C31" s="1" t="e">
        <f aca="false">#REF!</f>
        <v>#REF!</v>
      </c>
      <c r="D31" s="72" t="e">
        <f aca="false">#REF!</f>
        <v>#REF!</v>
      </c>
      <c r="E31" s="1" t="e">
        <f aca="false">#REF!</f>
        <v>#REF!</v>
      </c>
      <c r="H31" s="185" t="e">
        <f aca="true">TODAY()-(C31*112)-D31</f>
        <v>#REF!</v>
      </c>
      <c r="I31" s="28" t="e">
        <f aca="false">VLOOKUP(H31,P:R,3,0)</f>
        <v>#REF!</v>
      </c>
      <c r="P31" s="6" t="n">
        <v>43719</v>
      </c>
      <c r="Q31" s="0" t="n">
        <f aca="false">Q24-1</f>
        <v>11</v>
      </c>
      <c r="R31" s="0" t="n">
        <v>48</v>
      </c>
    </row>
    <row r="32" customFormat="false" ht="15.4" hidden="false" customHeight="false" outlineLevel="0" collapsed="false">
      <c r="B32" s="1" t="str">
        <f aca="false">'Escola Jedi'!B9</f>
        <v>A. Retegui</v>
      </c>
      <c r="C32" s="1" t="n">
        <f aca="false">'Escola Jedi'!C9</f>
        <v>15</v>
      </c>
      <c r="D32" s="72" t="n">
        <f aca="false">'Escola Jedi'!D9</f>
        <v>100</v>
      </c>
      <c r="H32" s="185" t="n">
        <f aca="true">TODAY()-(C32*112)-D32</f>
        <v>42145</v>
      </c>
      <c r="I32" s="28" t="n">
        <f aca="false">VLOOKUP(H32,P:R,3,0)</f>
        <v>34</v>
      </c>
      <c r="P32" s="6" t="n">
        <v>43718</v>
      </c>
      <c r="Q32" s="0" t="n">
        <f aca="false">Q25-1</f>
        <v>11</v>
      </c>
      <c r="R32" s="0" t="n">
        <v>48</v>
      </c>
    </row>
    <row r="33" customFormat="false" ht="15.4" hidden="false" customHeight="false" outlineLevel="0" collapsed="false">
      <c r="B33" s="1" t="e">
        <f aca="false">#REF!</f>
        <v>#REF!</v>
      </c>
      <c r="C33" s="1" t="e">
        <f aca="false">#REF!</f>
        <v>#REF!</v>
      </c>
      <c r="D33" s="72" t="e">
        <f aca="false">#REF!</f>
        <v>#REF!</v>
      </c>
      <c r="H33" s="185" t="e">
        <f aca="true">TODAY()-(C33*112)-D33</f>
        <v>#REF!</v>
      </c>
      <c r="I33" s="28" t="e">
        <f aca="false">VLOOKUP(H33,P:R,3,0)</f>
        <v>#REF!</v>
      </c>
      <c r="P33" s="6" t="n">
        <v>43717</v>
      </c>
      <c r="Q33" s="0" t="n">
        <f aca="false">Q26-1</f>
        <v>11</v>
      </c>
      <c r="R33" s="0" t="n">
        <v>48</v>
      </c>
    </row>
    <row r="34" customFormat="false" ht="15.4" hidden="false" customHeight="false" outlineLevel="0" collapsed="false">
      <c r="B34" s="1" t="str">
        <f aca="false">'Escola Jedi'!B8</f>
        <v>P. Recatalà</v>
      </c>
      <c r="C34" s="1" t="n">
        <f aca="false">'Escola Jedi'!C8</f>
        <v>16</v>
      </c>
      <c r="D34" s="72" t="n">
        <f aca="false">'Escola Jedi'!D8</f>
        <v>35</v>
      </c>
      <c r="H34" s="185" t="n">
        <f aca="true">TODAY()-(C34*112)-D34</f>
        <v>42098</v>
      </c>
      <c r="I34" s="28" t="n">
        <f aca="false">VLOOKUP(H34,P:R,3,0)</f>
        <v>34</v>
      </c>
      <c r="P34" s="6" t="n">
        <v>43716</v>
      </c>
      <c r="Q34" s="0" t="n">
        <f aca="false">Q27-1</f>
        <v>10</v>
      </c>
      <c r="R34" s="0" t="n">
        <v>48</v>
      </c>
    </row>
    <row r="35" customFormat="false" ht="15.4" hidden="false" customHeight="false" outlineLevel="0" collapsed="false">
      <c r="B35" s="1" t="str">
        <f aca="false">'Escola Jedi'!B11</f>
        <v>G. Gasque</v>
      </c>
      <c r="C35" s="1" t="n">
        <f aca="false">'Escola Jedi'!C11</f>
        <v>15</v>
      </c>
      <c r="D35" s="72" t="n">
        <f aca="false">'Escola Jedi'!D11</f>
        <v>45</v>
      </c>
      <c r="H35" s="185" t="n">
        <f aca="true">TODAY()-(C35*112)-D35</f>
        <v>42200</v>
      </c>
      <c r="I35" s="28" t="n">
        <f aca="false">VLOOKUP(H35,P:R,3,0)</f>
        <v>35</v>
      </c>
      <c r="P35" s="6" t="n">
        <v>43715</v>
      </c>
      <c r="Q35" s="0" t="n">
        <f aca="false">Q28-1</f>
        <v>10</v>
      </c>
      <c r="R35" s="0" t="n">
        <v>48</v>
      </c>
    </row>
    <row r="36" customFormat="false" ht="15.4" hidden="false" customHeight="false" outlineLevel="0" collapsed="false">
      <c r="P36" s="6" t="n">
        <v>43714</v>
      </c>
      <c r="Q36" s="0" t="n">
        <f aca="false">Q29-1</f>
        <v>10</v>
      </c>
      <c r="R36" s="0" t="n">
        <v>48</v>
      </c>
    </row>
    <row r="37" customFormat="false" ht="15.4" hidden="false" customHeight="false" outlineLevel="0" collapsed="false">
      <c r="P37" s="6" t="n">
        <v>43713</v>
      </c>
      <c r="Q37" s="0" t="n">
        <f aca="false">Q30-1</f>
        <v>10</v>
      </c>
      <c r="R37" s="0" t="n">
        <v>48</v>
      </c>
    </row>
    <row r="38" customFormat="false" ht="15.4" hidden="false" customHeight="false" outlineLevel="0" collapsed="false">
      <c r="P38" s="6" t="n">
        <v>43712</v>
      </c>
      <c r="Q38" s="0" t="n">
        <f aca="false">Q31-1</f>
        <v>10</v>
      </c>
      <c r="R38" s="0" t="n">
        <v>48</v>
      </c>
    </row>
    <row r="39" customFormat="false" ht="15.4" hidden="false" customHeight="false" outlineLevel="0" collapsed="false">
      <c r="P39" s="6" t="n">
        <v>43711</v>
      </c>
      <c r="Q39" s="0" t="n">
        <f aca="false">Q32-1</f>
        <v>10</v>
      </c>
      <c r="R39" s="0" t="n">
        <v>48</v>
      </c>
    </row>
    <row r="40" customFormat="false" ht="15.4" hidden="false" customHeight="false" outlineLevel="0" collapsed="false">
      <c r="P40" s="6" t="n">
        <v>43710</v>
      </c>
      <c r="Q40" s="0" t="n">
        <f aca="false">Q33-1</f>
        <v>10</v>
      </c>
      <c r="R40" s="0" t="n">
        <v>48</v>
      </c>
    </row>
    <row r="41" customFormat="false" ht="15.4" hidden="false" customHeight="false" outlineLevel="0" collapsed="false">
      <c r="P41" s="6" t="n">
        <v>43709</v>
      </c>
      <c r="Q41" s="0" t="n">
        <f aca="false">Q34-1</f>
        <v>9</v>
      </c>
      <c r="R41" s="0" t="n">
        <v>48</v>
      </c>
    </row>
    <row r="42" customFormat="false" ht="15.4" hidden="false" customHeight="false" outlineLevel="0" collapsed="false">
      <c r="P42" s="6" t="n">
        <v>43708</v>
      </c>
      <c r="Q42" s="0" t="n">
        <f aca="false">Q35-1</f>
        <v>9</v>
      </c>
      <c r="R42" s="0" t="n">
        <v>48</v>
      </c>
    </row>
    <row r="43" customFormat="false" ht="15.4" hidden="false" customHeight="false" outlineLevel="0" collapsed="false">
      <c r="P43" s="6" t="n">
        <v>43707</v>
      </c>
      <c r="Q43" s="0" t="n">
        <f aca="false">Q36-1</f>
        <v>9</v>
      </c>
      <c r="R43" s="0" t="n">
        <v>48</v>
      </c>
    </row>
    <row r="44" customFormat="false" ht="15.4" hidden="false" customHeight="false" outlineLevel="0" collapsed="false">
      <c r="P44" s="6" t="n">
        <v>43706</v>
      </c>
      <c r="Q44" s="0" t="n">
        <f aca="false">Q37-1</f>
        <v>9</v>
      </c>
      <c r="R44" s="0" t="n">
        <v>48</v>
      </c>
    </row>
    <row r="45" customFormat="false" ht="15.4" hidden="false" customHeight="false" outlineLevel="0" collapsed="false">
      <c r="P45" s="6" t="n">
        <v>43705</v>
      </c>
      <c r="Q45" s="0" t="n">
        <f aca="false">Q38-1</f>
        <v>9</v>
      </c>
      <c r="R45" s="0" t="n">
        <v>48</v>
      </c>
    </row>
    <row r="46" customFormat="false" ht="15.4" hidden="false" customHeight="false" outlineLevel="0" collapsed="false">
      <c r="P46" s="6" t="n">
        <v>43704</v>
      </c>
      <c r="Q46" s="0" t="n">
        <f aca="false">Q39-1</f>
        <v>9</v>
      </c>
      <c r="R46" s="0" t="n">
        <v>48</v>
      </c>
    </row>
    <row r="47" customFormat="false" ht="15.4" hidden="false" customHeight="false" outlineLevel="0" collapsed="false">
      <c r="P47" s="6" t="n">
        <v>43703</v>
      </c>
      <c r="Q47" s="0" t="n">
        <f aca="false">Q40-1</f>
        <v>9</v>
      </c>
      <c r="R47" s="0" t="n">
        <v>48</v>
      </c>
    </row>
    <row r="48" customFormat="false" ht="15.4" hidden="false" customHeight="false" outlineLevel="0" collapsed="false">
      <c r="P48" s="6" t="n">
        <v>43702</v>
      </c>
      <c r="Q48" s="0" t="n">
        <f aca="false">Q41-1</f>
        <v>8</v>
      </c>
      <c r="R48" s="0" t="n">
        <v>48</v>
      </c>
    </row>
    <row r="49" customFormat="false" ht="15.4" hidden="false" customHeight="false" outlineLevel="0" collapsed="false">
      <c r="P49" s="6" t="n">
        <v>43701</v>
      </c>
      <c r="Q49" s="0" t="n">
        <f aca="false">Q42-1</f>
        <v>8</v>
      </c>
      <c r="R49" s="0" t="n">
        <v>48</v>
      </c>
    </row>
    <row r="50" customFormat="false" ht="15.4" hidden="false" customHeight="false" outlineLevel="0" collapsed="false">
      <c r="P50" s="6" t="n">
        <v>43700</v>
      </c>
      <c r="Q50" s="0" t="n">
        <f aca="false">Q43-1</f>
        <v>8</v>
      </c>
      <c r="R50" s="0" t="n">
        <v>48</v>
      </c>
    </row>
    <row r="51" customFormat="false" ht="15.4" hidden="false" customHeight="false" outlineLevel="0" collapsed="false">
      <c r="P51" s="6" t="n">
        <v>43699</v>
      </c>
      <c r="Q51" s="0" t="n">
        <f aca="false">Q44-1</f>
        <v>8</v>
      </c>
      <c r="R51" s="0" t="n">
        <v>48</v>
      </c>
    </row>
    <row r="52" customFormat="false" ht="15.4" hidden="false" customHeight="false" outlineLevel="0" collapsed="false">
      <c r="P52" s="6" t="n">
        <v>43698</v>
      </c>
      <c r="Q52" s="0" t="n">
        <f aca="false">Q45-1</f>
        <v>8</v>
      </c>
      <c r="R52" s="0" t="n">
        <v>48</v>
      </c>
    </row>
    <row r="53" customFormat="false" ht="15.4" hidden="false" customHeight="false" outlineLevel="0" collapsed="false">
      <c r="P53" s="6" t="n">
        <v>43697</v>
      </c>
      <c r="Q53" s="0" t="n">
        <f aca="false">Q46-1</f>
        <v>8</v>
      </c>
      <c r="R53" s="0" t="n">
        <v>48</v>
      </c>
    </row>
    <row r="54" customFormat="false" ht="15.4" hidden="false" customHeight="false" outlineLevel="0" collapsed="false">
      <c r="P54" s="6" t="n">
        <v>43696</v>
      </c>
      <c r="Q54" s="0" t="n">
        <f aca="false">Q47-1</f>
        <v>8</v>
      </c>
      <c r="R54" s="0" t="n">
        <v>48</v>
      </c>
    </row>
    <row r="55" customFormat="false" ht="15.4" hidden="false" customHeight="false" outlineLevel="0" collapsed="false">
      <c r="P55" s="6" t="n">
        <v>43695</v>
      </c>
      <c r="Q55" s="0" t="n">
        <f aca="false">Q48-1</f>
        <v>7</v>
      </c>
      <c r="R55" s="0" t="n">
        <v>48</v>
      </c>
    </row>
    <row r="56" customFormat="false" ht="15.4" hidden="false" customHeight="false" outlineLevel="0" collapsed="false">
      <c r="P56" s="6" t="n">
        <v>43694</v>
      </c>
      <c r="Q56" s="0" t="n">
        <f aca="false">Q49-1</f>
        <v>7</v>
      </c>
      <c r="R56" s="0" t="n">
        <v>48</v>
      </c>
    </row>
    <row r="57" customFormat="false" ht="15.4" hidden="false" customHeight="false" outlineLevel="0" collapsed="false">
      <c r="P57" s="6" t="n">
        <v>43693</v>
      </c>
      <c r="Q57" s="0" t="n">
        <f aca="false">Q50-1</f>
        <v>7</v>
      </c>
      <c r="R57" s="0" t="n">
        <v>48</v>
      </c>
    </row>
    <row r="58" customFormat="false" ht="15.4" hidden="false" customHeight="false" outlineLevel="0" collapsed="false">
      <c r="P58" s="6" t="n">
        <v>43692</v>
      </c>
      <c r="Q58" s="0" t="n">
        <f aca="false">Q51-1</f>
        <v>7</v>
      </c>
      <c r="R58" s="0" t="n">
        <v>48</v>
      </c>
    </row>
    <row r="59" customFormat="false" ht="15.4" hidden="false" customHeight="false" outlineLevel="0" collapsed="false">
      <c r="P59" s="6" t="n">
        <v>43691</v>
      </c>
      <c r="Q59" s="0" t="n">
        <f aca="false">Q52-1</f>
        <v>7</v>
      </c>
      <c r="R59" s="0" t="n">
        <v>48</v>
      </c>
    </row>
    <row r="60" customFormat="false" ht="15.4" hidden="false" customHeight="false" outlineLevel="0" collapsed="false">
      <c r="P60" s="6" t="n">
        <v>43690</v>
      </c>
      <c r="Q60" s="0" t="n">
        <f aca="false">Q53-1</f>
        <v>7</v>
      </c>
      <c r="R60" s="0" t="n">
        <v>48</v>
      </c>
    </row>
    <row r="61" customFormat="false" ht="15.4" hidden="false" customHeight="false" outlineLevel="0" collapsed="false">
      <c r="P61" s="6" t="n">
        <v>43689</v>
      </c>
      <c r="Q61" s="0" t="n">
        <f aca="false">Q54-1</f>
        <v>7</v>
      </c>
      <c r="R61" s="0" t="n">
        <v>48</v>
      </c>
    </row>
    <row r="62" customFormat="false" ht="15.4" hidden="false" customHeight="false" outlineLevel="0" collapsed="false">
      <c r="P62" s="6" t="n">
        <v>43688</v>
      </c>
      <c r="Q62" s="0" t="n">
        <f aca="false">Q55-1</f>
        <v>6</v>
      </c>
      <c r="R62" s="0" t="n">
        <v>48</v>
      </c>
    </row>
    <row r="63" customFormat="false" ht="15.4" hidden="false" customHeight="false" outlineLevel="0" collapsed="false">
      <c r="P63" s="6" t="n">
        <v>43687</v>
      </c>
      <c r="Q63" s="0" t="n">
        <f aca="false">Q56-1</f>
        <v>6</v>
      </c>
      <c r="R63" s="0" t="n">
        <v>48</v>
      </c>
    </row>
    <row r="64" customFormat="false" ht="15.4" hidden="false" customHeight="false" outlineLevel="0" collapsed="false">
      <c r="P64" s="6" t="n">
        <v>43686</v>
      </c>
      <c r="Q64" s="0" t="n">
        <f aca="false">Q57-1</f>
        <v>6</v>
      </c>
      <c r="R64" s="0" t="n">
        <v>48</v>
      </c>
    </row>
    <row r="65" customFormat="false" ht="15.4" hidden="false" customHeight="false" outlineLevel="0" collapsed="false">
      <c r="P65" s="6" t="n">
        <v>43685</v>
      </c>
      <c r="Q65" s="0" t="n">
        <f aca="false">Q58-1</f>
        <v>6</v>
      </c>
      <c r="R65" s="0" t="n">
        <v>48</v>
      </c>
    </row>
    <row r="66" customFormat="false" ht="15.4" hidden="false" customHeight="false" outlineLevel="0" collapsed="false">
      <c r="P66" s="6" t="n">
        <v>43684</v>
      </c>
      <c r="Q66" s="0" t="n">
        <f aca="false">Q59-1</f>
        <v>6</v>
      </c>
      <c r="R66" s="0" t="n">
        <v>48</v>
      </c>
    </row>
    <row r="67" customFormat="false" ht="15.4" hidden="false" customHeight="false" outlineLevel="0" collapsed="false">
      <c r="P67" s="6" t="n">
        <v>43683</v>
      </c>
      <c r="Q67" s="0" t="n">
        <f aca="false">Q60-1</f>
        <v>6</v>
      </c>
      <c r="R67" s="0" t="n">
        <v>48</v>
      </c>
    </row>
    <row r="68" customFormat="false" ht="15.4" hidden="false" customHeight="false" outlineLevel="0" collapsed="false">
      <c r="P68" s="6" t="n">
        <v>43682</v>
      </c>
      <c r="Q68" s="0" t="n">
        <f aca="false">Q61-1</f>
        <v>6</v>
      </c>
      <c r="R68" s="0" t="n">
        <v>48</v>
      </c>
    </row>
    <row r="69" customFormat="false" ht="15.4" hidden="false" customHeight="false" outlineLevel="0" collapsed="false">
      <c r="P69" s="6" t="n">
        <v>43681</v>
      </c>
      <c r="Q69" s="0" t="n">
        <f aca="false">Q62-1</f>
        <v>5</v>
      </c>
      <c r="R69" s="0" t="n">
        <v>48</v>
      </c>
    </row>
    <row r="70" customFormat="false" ht="15.4" hidden="false" customHeight="false" outlineLevel="0" collapsed="false">
      <c r="P70" s="6" t="n">
        <v>43680</v>
      </c>
      <c r="Q70" s="0" t="n">
        <f aca="false">Q63-1</f>
        <v>5</v>
      </c>
      <c r="R70" s="0" t="n">
        <v>48</v>
      </c>
    </row>
    <row r="71" customFormat="false" ht="15.4" hidden="false" customHeight="false" outlineLevel="0" collapsed="false">
      <c r="P71" s="6" t="n">
        <v>43679</v>
      </c>
      <c r="Q71" s="0" t="n">
        <f aca="false">Q64-1</f>
        <v>5</v>
      </c>
      <c r="R71" s="0" t="n">
        <v>48</v>
      </c>
    </row>
    <row r="72" customFormat="false" ht="15.4" hidden="false" customHeight="false" outlineLevel="0" collapsed="false">
      <c r="P72" s="6" t="n">
        <v>43678</v>
      </c>
      <c r="Q72" s="0" t="n">
        <f aca="false">Q65-1</f>
        <v>5</v>
      </c>
      <c r="R72" s="0" t="n">
        <v>48</v>
      </c>
    </row>
    <row r="73" customFormat="false" ht="15.4" hidden="false" customHeight="false" outlineLevel="0" collapsed="false">
      <c r="P73" s="6" t="n">
        <v>43677</v>
      </c>
      <c r="Q73" s="0" t="n">
        <f aca="false">Q66-1</f>
        <v>5</v>
      </c>
      <c r="R73" s="0" t="n">
        <v>48</v>
      </c>
    </row>
    <row r="74" customFormat="false" ht="15.4" hidden="false" customHeight="false" outlineLevel="0" collapsed="false">
      <c r="P74" s="6" t="n">
        <v>43676</v>
      </c>
      <c r="Q74" s="0" t="n">
        <f aca="false">Q67-1</f>
        <v>5</v>
      </c>
      <c r="R74" s="0" t="n">
        <v>48</v>
      </c>
    </row>
    <row r="75" customFormat="false" ht="15.4" hidden="false" customHeight="false" outlineLevel="0" collapsed="false">
      <c r="P75" s="6" t="n">
        <v>43675</v>
      </c>
      <c r="Q75" s="0" t="n">
        <f aca="false">Q68-1</f>
        <v>5</v>
      </c>
      <c r="R75" s="0" t="n">
        <v>48</v>
      </c>
    </row>
    <row r="76" customFormat="false" ht="15.4" hidden="false" customHeight="false" outlineLevel="0" collapsed="false">
      <c r="P76" s="6" t="n">
        <v>43674</v>
      </c>
      <c r="Q76" s="0" t="n">
        <f aca="false">Q69-1</f>
        <v>4</v>
      </c>
      <c r="R76" s="0" t="n">
        <v>48</v>
      </c>
    </row>
    <row r="77" customFormat="false" ht="15.4" hidden="false" customHeight="false" outlineLevel="0" collapsed="false">
      <c r="P77" s="6" t="n">
        <v>43673</v>
      </c>
      <c r="Q77" s="0" t="n">
        <f aca="false">Q70-1</f>
        <v>4</v>
      </c>
      <c r="R77" s="0" t="n">
        <v>48</v>
      </c>
    </row>
    <row r="78" customFormat="false" ht="15.4" hidden="false" customHeight="false" outlineLevel="0" collapsed="false">
      <c r="P78" s="6" t="n">
        <v>43672</v>
      </c>
      <c r="Q78" s="0" t="n">
        <f aca="false">Q71-1</f>
        <v>4</v>
      </c>
      <c r="R78" s="0" t="n">
        <v>48</v>
      </c>
    </row>
    <row r="79" customFormat="false" ht="15.4" hidden="false" customHeight="false" outlineLevel="0" collapsed="false">
      <c r="P79" s="6" t="n">
        <v>43671</v>
      </c>
      <c r="Q79" s="0" t="n">
        <f aca="false">Q72-1</f>
        <v>4</v>
      </c>
      <c r="R79" s="0" t="n">
        <v>48</v>
      </c>
    </row>
    <row r="80" customFormat="false" ht="15.4" hidden="false" customHeight="false" outlineLevel="0" collapsed="false">
      <c r="P80" s="6" t="n">
        <v>43670</v>
      </c>
      <c r="Q80" s="0" t="n">
        <f aca="false">Q73-1</f>
        <v>4</v>
      </c>
      <c r="R80" s="0" t="n">
        <v>48</v>
      </c>
    </row>
    <row r="81" customFormat="false" ht="15.4" hidden="false" customHeight="false" outlineLevel="0" collapsed="false">
      <c r="P81" s="6" t="n">
        <v>43669</v>
      </c>
      <c r="Q81" s="0" t="n">
        <f aca="false">Q74-1</f>
        <v>4</v>
      </c>
      <c r="R81" s="0" t="n">
        <v>48</v>
      </c>
    </row>
    <row r="82" customFormat="false" ht="15.4" hidden="false" customHeight="false" outlineLevel="0" collapsed="false">
      <c r="P82" s="6" t="n">
        <v>43668</v>
      </c>
      <c r="Q82" s="0" t="n">
        <f aca="false">Q75-1</f>
        <v>4</v>
      </c>
      <c r="R82" s="0" t="n">
        <v>48</v>
      </c>
    </row>
    <row r="83" customFormat="false" ht="15.4" hidden="false" customHeight="false" outlineLevel="0" collapsed="false">
      <c r="P83" s="6" t="n">
        <v>43667</v>
      </c>
      <c r="Q83" s="0" t="n">
        <f aca="false">Q76-1</f>
        <v>3</v>
      </c>
      <c r="R83" s="0" t="n">
        <v>48</v>
      </c>
    </row>
    <row r="84" customFormat="false" ht="15.4" hidden="false" customHeight="false" outlineLevel="0" collapsed="false">
      <c r="P84" s="6" t="n">
        <v>43666</v>
      </c>
      <c r="Q84" s="0" t="n">
        <f aca="false">Q77-1</f>
        <v>3</v>
      </c>
      <c r="R84" s="0" t="n">
        <v>48</v>
      </c>
    </row>
    <row r="85" customFormat="false" ht="15.4" hidden="false" customHeight="false" outlineLevel="0" collapsed="false">
      <c r="P85" s="6" t="n">
        <v>43665</v>
      </c>
      <c r="Q85" s="0" t="n">
        <f aca="false">Q78-1</f>
        <v>3</v>
      </c>
      <c r="R85" s="0" t="n">
        <v>48</v>
      </c>
    </row>
    <row r="86" customFormat="false" ht="15.4" hidden="false" customHeight="false" outlineLevel="0" collapsed="false">
      <c r="P86" s="6" t="n">
        <v>43664</v>
      </c>
      <c r="Q86" s="0" t="n">
        <f aca="false">Q79-1</f>
        <v>3</v>
      </c>
      <c r="R86" s="0" t="n">
        <v>48</v>
      </c>
    </row>
    <row r="87" customFormat="false" ht="15.4" hidden="false" customHeight="false" outlineLevel="0" collapsed="false">
      <c r="P87" s="6" t="n">
        <v>43663</v>
      </c>
      <c r="Q87" s="0" t="n">
        <f aca="false">Q80-1</f>
        <v>3</v>
      </c>
      <c r="R87" s="0" t="n">
        <v>48</v>
      </c>
    </row>
    <row r="88" customFormat="false" ht="15.4" hidden="false" customHeight="false" outlineLevel="0" collapsed="false">
      <c r="P88" s="6" t="n">
        <v>43662</v>
      </c>
      <c r="Q88" s="0" t="n">
        <f aca="false">Q81-1</f>
        <v>3</v>
      </c>
      <c r="R88" s="0" t="n">
        <v>48</v>
      </c>
    </row>
    <row r="89" customFormat="false" ht="15.4" hidden="false" customHeight="false" outlineLevel="0" collapsed="false">
      <c r="P89" s="6" t="n">
        <v>43661</v>
      </c>
      <c r="Q89" s="0" t="n">
        <f aca="false">Q82-1</f>
        <v>3</v>
      </c>
      <c r="R89" s="0" t="n">
        <v>48</v>
      </c>
    </row>
    <row r="90" customFormat="false" ht="15.4" hidden="false" customHeight="false" outlineLevel="0" collapsed="false">
      <c r="P90" s="6" t="n">
        <v>43660</v>
      </c>
      <c r="Q90" s="0" t="n">
        <f aca="false">Q83-1</f>
        <v>2</v>
      </c>
      <c r="R90" s="0" t="n">
        <v>48</v>
      </c>
    </row>
    <row r="91" customFormat="false" ht="15.4" hidden="false" customHeight="false" outlineLevel="0" collapsed="false">
      <c r="P91" s="6" t="n">
        <v>43659</v>
      </c>
      <c r="Q91" s="0" t="n">
        <f aca="false">Q84-1</f>
        <v>2</v>
      </c>
      <c r="R91" s="0" t="n">
        <v>48</v>
      </c>
    </row>
    <row r="92" customFormat="false" ht="15.4" hidden="false" customHeight="false" outlineLevel="0" collapsed="false">
      <c r="P92" s="6" t="n">
        <v>43658</v>
      </c>
      <c r="Q92" s="0" t="n">
        <f aca="false">Q85-1</f>
        <v>2</v>
      </c>
      <c r="R92" s="0" t="n">
        <v>48</v>
      </c>
    </row>
    <row r="93" customFormat="false" ht="15.4" hidden="false" customHeight="false" outlineLevel="0" collapsed="false">
      <c r="P93" s="6" t="n">
        <v>43657</v>
      </c>
      <c r="Q93" s="0" t="n">
        <f aca="false">Q86-1</f>
        <v>2</v>
      </c>
      <c r="R93" s="0" t="n">
        <v>48</v>
      </c>
    </row>
    <row r="94" customFormat="false" ht="15.4" hidden="false" customHeight="false" outlineLevel="0" collapsed="false">
      <c r="P94" s="6" t="n">
        <v>43656</v>
      </c>
      <c r="Q94" s="0" t="n">
        <f aca="false">Q87-1</f>
        <v>2</v>
      </c>
      <c r="R94" s="0" t="n">
        <v>48</v>
      </c>
    </row>
    <row r="95" customFormat="false" ht="15.4" hidden="false" customHeight="false" outlineLevel="0" collapsed="false">
      <c r="P95" s="6" t="n">
        <v>43655</v>
      </c>
      <c r="Q95" s="0" t="n">
        <f aca="false">Q88-1</f>
        <v>2</v>
      </c>
      <c r="R95" s="0" t="n">
        <v>48</v>
      </c>
    </row>
    <row r="96" customFormat="false" ht="15.4" hidden="false" customHeight="false" outlineLevel="0" collapsed="false">
      <c r="P96" s="6" t="n">
        <v>43654</v>
      </c>
      <c r="Q96" s="0" t="n">
        <f aca="false">Q89-1</f>
        <v>2</v>
      </c>
      <c r="R96" s="0" t="n">
        <v>48</v>
      </c>
    </row>
    <row r="97" customFormat="false" ht="15.4" hidden="false" customHeight="false" outlineLevel="0" collapsed="false">
      <c r="P97" s="6" t="n">
        <v>43653</v>
      </c>
      <c r="Q97" s="0" t="n">
        <f aca="false">Q90-1</f>
        <v>1</v>
      </c>
      <c r="R97" s="0" t="n">
        <v>48</v>
      </c>
    </row>
    <row r="98" customFormat="false" ht="15.4" hidden="false" customHeight="false" outlineLevel="0" collapsed="false">
      <c r="P98" s="6" t="n">
        <v>43652</v>
      </c>
      <c r="Q98" s="0" t="n">
        <f aca="false">Q91-1</f>
        <v>1</v>
      </c>
      <c r="R98" s="0" t="n">
        <v>48</v>
      </c>
    </row>
    <row r="99" customFormat="false" ht="15.4" hidden="false" customHeight="false" outlineLevel="0" collapsed="false">
      <c r="P99" s="6" t="n">
        <v>43651</v>
      </c>
      <c r="Q99" s="0" t="n">
        <f aca="false">Q92-1</f>
        <v>1</v>
      </c>
      <c r="R99" s="0" t="n">
        <v>48</v>
      </c>
    </row>
    <row r="100" customFormat="false" ht="15.4" hidden="false" customHeight="false" outlineLevel="0" collapsed="false">
      <c r="P100" s="6" t="n">
        <v>43650</v>
      </c>
      <c r="Q100" s="0" t="n">
        <f aca="false">Q93-1</f>
        <v>1</v>
      </c>
      <c r="R100" s="0" t="n">
        <v>48</v>
      </c>
    </row>
    <row r="101" customFormat="false" ht="15.4" hidden="false" customHeight="false" outlineLevel="0" collapsed="false">
      <c r="P101" s="6" t="n">
        <v>43649</v>
      </c>
      <c r="Q101" s="0" t="n">
        <f aca="false">Q94-1</f>
        <v>1</v>
      </c>
      <c r="R101" s="0" t="n">
        <v>48</v>
      </c>
    </row>
    <row r="102" customFormat="false" ht="15.4" hidden="false" customHeight="false" outlineLevel="0" collapsed="false">
      <c r="P102" s="6" t="n">
        <v>43648</v>
      </c>
      <c r="Q102" s="0" t="n">
        <f aca="false">Q95-1</f>
        <v>1</v>
      </c>
      <c r="R102" s="0" t="n">
        <v>48</v>
      </c>
    </row>
    <row r="103" customFormat="false" ht="15.4" hidden="false" customHeight="false" outlineLevel="0" collapsed="false">
      <c r="P103" s="6" t="n">
        <v>43647</v>
      </c>
      <c r="Q103" s="0" t="n">
        <f aca="false">Q96-1</f>
        <v>1</v>
      </c>
      <c r="R103" s="0" t="n">
        <v>48</v>
      </c>
    </row>
    <row r="104" customFormat="false" ht="15.4" hidden="false" customHeight="false" outlineLevel="0" collapsed="false">
      <c r="P104" s="6" t="n">
        <v>43646</v>
      </c>
      <c r="Q104" s="0" t="n">
        <v>16</v>
      </c>
      <c r="R104" s="0" t="n">
        <v>47</v>
      </c>
    </row>
    <row r="105" customFormat="false" ht="15.4" hidden="false" customHeight="false" outlineLevel="0" collapsed="false">
      <c r="P105" s="6" t="n">
        <v>43645</v>
      </c>
      <c r="Q105" s="0" t="n">
        <v>16</v>
      </c>
      <c r="R105" s="0" t="n">
        <v>47</v>
      </c>
    </row>
    <row r="106" customFormat="false" ht="15.4" hidden="false" customHeight="false" outlineLevel="0" collapsed="false">
      <c r="P106" s="6" t="n">
        <v>43644</v>
      </c>
      <c r="Q106" s="0" t="n">
        <v>16</v>
      </c>
      <c r="R106" s="0" t="n">
        <v>47</v>
      </c>
    </row>
    <row r="107" customFormat="false" ht="15.4" hidden="false" customHeight="false" outlineLevel="0" collapsed="false">
      <c r="P107" s="6" t="n">
        <v>43643</v>
      </c>
      <c r="Q107" s="0" t="n">
        <v>16</v>
      </c>
      <c r="R107" s="0" t="n">
        <v>47</v>
      </c>
    </row>
    <row r="108" customFormat="false" ht="15.4" hidden="false" customHeight="false" outlineLevel="0" collapsed="false">
      <c r="P108" s="6" t="n">
        <v>43642</v>
      </c>
      <c r="Q108" s="0" t="n">
        <v>16</v>
      </c>
      <c r="R108" s="0" t="n">
        <v>47</v>
      </c>
    </row>
    <row r="109" customFormat="false" ht="15.4" hidden="false" customHeight="false" outlineLevel="0" collapsed="false">
      <c r="P109" s="6" t="n">
        <v>43641</v>
      </c>
      <c r="Q109" s="0" t="n">
        <v>16</v>
      </c>
      <c r="R109" s="0" t="n">
        <v>47</v>
      </c>
    </row>
    <row r="110" customFormat="false" ht="15.4" hidden="false" customHeight="false" outlineLevel="0" collapsed="false">
      <c r="P110" s="6" t="n">
        <v>43640</v>
      </c>
      <c r="Q110" s="0" t="n">
        <v>16</v>
      </c>
      <c r="R110" s="0" t="n">
        <v>47</v>
      </c>
    </row>
    <row r="111" customFormat="false" ht="15.4" hidden="false" customHeight="false" outlineLevel="0" collapsed="false">
      <c r="P111" s="6" t="n">
        <v>43639</v>
      </c>
      <c r="Q111" s="0" t="n">
        <f aca="false">Q104-1</f>
        <v>15</v>
      </c>
      <c r="R111" s="0" t="n">
        <v>47</v>
      </c>
    </row>
    <row r="112" customFormat="false" ht="15.4" hidden="false" customHeight="false" outlineLevel="0" collapsed="false">
      <c r="P112" s="6" t="n">
        <v>43638</v>
      </c>
      <c r="Q112" s="0" t="n">
        <f aca="false">Q105-1</f>
        <v>15</v>
      </c>
      <c r="R112" s="0" t="n">
        <v>47</v>
      </c>
    </row>
    <row r="113" customFormat="false" ht="15.4" hidden="false" customHeight="false" outlineLevel="0" collapsed="false">
      <c r="P113" s="6" t="n">
        <v>43637</v>
      </c>
      <c r="Q113" s="0" t="n">
        <f aca="false">Q106-1</f>
        <v>15</v>
      </c>
      <c r="R113" s="0" t="n">
        <v>47</v>
      </c>
    </row>
    <row r="114" customFormat="false" ht="15.4" hidden="false" customHeight="false" outlineLevel="0" collapsed="false">
      <c r="P114" s="6" t="n">
        <v>43636</v>
      </c>
      <c r="Q114" s="0" t="n">
        <f aca="false">Q107-1</f>
        <v>15</v>
      </c>
      <c r="R114" s="0" t="n">
        <v>47</v>
      </c>
    </row>
    <row r="115" customFormat="false" ht="15.4" hidden="false" customHeight="false" outlineLevel="0" collapsed="false">
      <c r="P115" s="6" t="n">
        <v>43635</v>
      </c>
      <c r="Q115" s="0" t="n">
        <f aca="false">Q108-1</f>
        <v>15</v>
      </c>
      <c r="R115" s="0" t="n">
        <v>47</v>
      </c>
    </row>
    <row r="116" customFormat="false" ht="15.4" hidden="false" customHeight="false" outlineLevel="0" collapsed="false">
      <c r="P116" s="6" t="n">
        <v>43634</v>
      </c>
      <c r="Q116" s="0" t="n">
        <f aca="false">Q109-1</f>
        <v>15</v>
      </c>
      <c r="R116" s="0" t="n">
        <v>47</v>
      </c>
    </row>
    <row r="117" customFormat="false" ht="15.4" hidden="false" customHeight="false" outlineLevel="0" collapsed="false">
      <c r="P117" s="6" t="n">
        <v>43633</v>
      </c>
      <c r="Q117" s="0" t="n">
        <f aca="false">Q110-1</f>
        <v>15</v>
      </c>
      <c r="R117" s="0" t="n">
        <v>47</v>
      </c>
    </row>
    <row r="118" customFormat="false" ht="15.4" hidden="false" customHeight="false" outlineLevel="0" collapsed="false">
      <c r="P118" s="6" t="n">
        <v>43632</v>
      </c>
      <c r="Q118" s="0" t="n">
        <f aca="false">Q111-1</f>
        <v>14</v>
      </c>
      <c r="R118" s="0" t="n">
        <v>47</v>
      </c>
    </row>
    <row r="119" customFormat="false" ht="15.4" hidden="false" customHeight="false" outlineLevel="0" collapsed="false">
      <c r="P119" s="6" t="n">
        <v>43631</v>
      </c>
      <c r="Q119" s="0" t="n">
        <f aca="false">Q112-1</f>
        <v>14</v>
      </c>
      <c r="R119" s="0" t="n">
        <v>47</v>
      </c>
    </row>
    <row r="120" customFormat="false" ht="15.4" hidden="false" customHeight="false" outlineLevel="0" collapsed="false">
      <c r="P120" s="6" t="n">
        <v>43630</v>
      </c>
      <c r="Q120" s="0" t="n">
        <f aca="false">Q113-1</f>
        <v>14</v>
      </c>
      <c r="R120" s="0" t="n">
        <v>47</v>
      </c>
    </row>
    <row r="121" customFormat="false" ht="15.4" hidden="false" customHeight="false" outlineLevel="0" collapsed="false">
      <c r="P121" s="6" t="n">
        <v>43629</v>
      </c>
      <c r="Q121" s="0" t="n">
        <f aca="false">Q114-1</f>
        <v>14</v>
      </c>
      <c r="R121" s="0" t="n">
        <v>47</v>
      </c>
    </row>
    <row r="122" customFormat="false" ht="15.4" hidden="false" customHeight="false" outlineLevel="0" collapsed="false">
      <c r="P122" s="6" t="n">
        <v>43628</v>
      </c>
      <c r="Q122" s="0" t="n">
        <f aca="false">Q115-1</f>
        <v>14</v>
      </c>
      <c r="R122" s="0" t="n">
        <v>47</v>
      </c>
    </row>
    <row r="123" customFormat="false" ht="15.4" hidden="false" customHeight="false" outlineLevel="0" collapsed="false">
      <c r="P123" s="6" t="n">
        <v>43627</v>
      </c>
      <c r="Q123" s="0" t="n">
        <f aca="false">Q116-1</f>
        <v>14</v>
      </c>
      <c r="R123" s="0" t="n">
        <v>47</v>
      </c>
    </row>
    <row r="124" customFormat="false" ht="15.4" hidden="false" customHeight="false" outlineLevel="0" collapsed="false">
      <c r="P124" s="6" t="n">
        <v>43626</v>
      </c>
      <c r="Q124" s="0" t="n">
        <f aca="false">Q117-1</f>
        <v>14</v>
      </c>
      <c r="R124" s="0" t="n">
        <v>47</v>
      </c>
    </row>
    <row r="125" customFormat="false" ht="15.4" hidden="false" customHeight="false" outlineLevel="0" collapsed="false">
      <c r="P125" s="6" t="n">
        <v>43625</v>
      </c>
      <c r="Q125" s="0" t="n">
        <f aca="false">Q118-1</f>
        <v>13</v>
      </c>
      <c r="R125" s="0" t="n">
        <v>47</v>
      </c>
    </row>
    <row r="126" customFormat="false" ht="15.4" hidden="false" customHeight="false" outlineLevel="0" collapsed="false">
      <c r="P126" s="6" t="n">
        <v>43624</v>
      </c>
      <c r="Q126" s="0" t="n">
        <f aca="false">Q119-1</f>
        <v>13</v>
      </c>
      <c r="R126" s="0" t="n">
        <v>47</v>
      </c>
    </row>
    <row r="127" customFormat="false" ht="15.4" hidden="false" customHeight="false" outlineLevel="0" collapsed="false">
      <c r="P127" s="6" t="n">
        <v>43623</v>
      </c>
      <c r="Q127" s="0" t="n">
        <f aca="false">Q120-1</f>
        <v>13</v>
      </c>
      <c r="R127" s="0" t="n">
        <v>47</v>
      </c>
    </row>
    <row r="128" customFormat="false" ht="15.4" hidden="false" customHeight="false" outlineLevel="0" collapsed="false">
      <c r="P128" s="6" t="n">
        <v>43622</v>
      </c>
      <c r="Q128" s="0" t="n">
        <f aca="false">Q121-1</f>
        <v>13</v>
      </c>
      <c r="R128" s="0" t="n">
        <v>47</v>
      </c>
    </row>
    <row r="129" customFormat="false" ht="15.4" hidden="false" customHeight="false" outlineLevel="0" collapsed="false">
      <c r="P129" s="6" t="n">
        <v>43621</v>
      </c>
      <c r="Q129" s="0" t="n">
        <f aca="false">Q122-1</f>
        <v>13</v>
      </c>
      <c r="R129" s="0" t="n">
        <v>47</v>
      </c>
    </row>
    <row r="130" customFormat="false" ht="15.4" hidden="false" customHeight="false" outlineLevel="0" collapsed="false">
      <c r="P130" s="6" t="n">
        <v>43620</v>
      </c>
      <c r="Q130" s="0" t="n">
        <f aca="false">Q123-1</f>
        <v>13</v>
      </c>
      <c r="R130" s="0" t="n">
        <v>47</v>
      </c>
    </row>
    <row r="131" customFormat="false" ht="15.4" hidden="false" customHeight="false" outlineLevel="0" collapsed="false">
      <c r="P131" s="6" t="n">
        <v>43619</v>
      </c>
      <c r="Q131" s="0" t="n">
        <f aca="false">Q124-1</f>
        <v>13</v>
      </c>
      <c r="R131" s="0" t="n">
        <v>47</v>
      </c>
    </row>
    <row r="132" customFormat="false" ht="15.4" hidden="false" customHeight="false" outlineLevel="0" collapsed="false">
      <c r="P132" s="6" t="n">
        <v>43618</v>
      </c>
      <c r="Q132" s="0" t="n">
        <f aca="false">Q125-1</f>
        <v>12</v>
      </c>
      <c r="R132" s="0" t="n">
        <v>47</v>
      </c>
    </row>
    <row r="133" customFormat="false" ht="15.4" hidden="false" customHeight="false" outlineLevel="0" collapsed="false">
      <c r="P133" s="6" t="n">
        <v>43617</v>
      </c>
      <c r="Q133" s="0" t="n">
        <f aca="false">Q126-1</f>
        <v>12</v>
      </c>
      <c r="R133" s="0" t="n">
        <v>47</v>
      </c>
    </row>
    <row r="134" customFormat="false" ht="15.4" hidden="false" customHeight="false" outlineLevel="0" collapsed="false">
      <c r="P134" s="6" t="n">
        <v>43616</v>
      </c>
      <c r="Q134" s="0" t="n">
        <f aca="false">Q127-1</f>
        <v>12</v>
      </c>
      <c r="R134" s="0" t="n">
        <v>47</v>
      </c>
    </row>
    <row r="135" customFormat="false" ht="15.4" hidden="false" customHeight="false" outlineLevel="0" collapsed="false">
      <c r="P135" s="6" t="n">
        <v>43615</v>
      </c>
      <c r="Q135" s="0" t="n">
        <f aca="false">Q128-1</f>
        <v>12</v>
      </c>
      <c r="R135" s="0" t="n">
        <v>47</v>
      </c>
    </row>
    <row r="136" customFormat="false" ht="15.4" hidden="false" customHeight="false" outlineLevel="0" collapsed="false">
      <c r="P136" s="6" t="n">
        <v>43614</v>
      </c>
      <c r="Q136" s="0" t="n">
        <f aca="false">Q129-1</f>
        <v>12</v>
      </c>
      <c r="R136" s="0" t="n">
        <v>47</v>
      </c>
    </row>
    <row r="137" customFormat="false" ht="15.4" hidden="false" customHeight="false" outlineLevel="0" collapsed="false">
      <c r="P137" s="6" t="n">
        <v>43613</v>
      </c>
      <c r="Q137" s="0" t="n">
        <f aca="false">Q130-1</f>
        <v>12</v>
      </c>
      <c r="R137" s="0" t="n">
        <v>47</v>
      </c>
    </row>
    <row r="138" customFormat="false" ht="15.4" hidden="false" customHeight="false" outlineLevel="0" collapsed="false">
      <c r="P138" s="6" t="n">
        <v>43612</v>
      </c>
      <c r="Q138" s="0" t="n">
        <f aca="false">Q131-1</f>
        <v>12</v>
      </c>
      <c r="R138" s="0" t="n">
        <v>47</v>
      </c>
    </row>
    <row r="139" customFormat="false" ht="15.4" hidden="false" customHeight="false" outlineLevel="0" collapsed="false">
      <c r="P139" s="6" t="n">
        <v>43611</v>
      </c>
      <c r="Q139" s="0" t="n">
        <f aca="false">Q132-1</f>
        <v>11</v>
      </c>
      <c r="R139" s="0" t="n">
        <v>47</v>
      </c>
    </row>
    <row r="140" customFormat="false" ht="15.4" hidden="false" customHeight="false" outlineLevel="0" collapsed="false">
      <c r="P140" s="6" t="n">
        <v>43610</v>
      </c>
      <c r="Q140" s="0" t="n">
        <f aca="false">Q133-1</f>
        <v>11</v>
      </c>
      <c r="R140" s="0" t="n">
        <v>47</v>
      </c>
    </row>
    <row r="141" customFormat="false" ht="15.4" hidden="false" customHeight="false" outlineLevel="0" collapsed="false">
      <c r="P141" s="6" t="n">
        <v>43609</v>
      </c>
      <c r="Q141" s="0" t="n">
        <f aca="false">Q134-1</f>
        <v>11</v>
      </c>
      <c r="R141" s="0" t="n">
        <v>47</v>
      </c>
    </row>
    <row r="142" customFormat="false" ht="15.4" hidden="false" customHeight="false" outlineLevel="0" collapsed="false">
      <c r="P142" s="6" t="n">
        <v>43608</v>
      </c>
      <c r="Q142" s="0" t="n">
        <f aca="false">Q135-1</f>
        <v>11</v>
      </c>
      <c r="R142" s="0" t="n">
        <v>47</v>
      </c>
    </row>
    <row r="143" customFormat="false" ht="15.4" hidden="false" customHeight="false" outlineLevel="0" collapsed="false">
      <c r="P143" s="6" t="n">
        <v>43607</v>
      </c>
      <c r="Q143" s="0" t="n">
        <f aca="false">Q136-1</f>
        <v>11</v>
      </c>
      <c r="R143" s="0" t="n">
        <v>47</v>
      </c>
    </row>
    <row r="144" customFormat="false" ht="15.4" hidden="false" customHeight="false" outlineLevel="0" collapsed="false">
      <c r="P144" s="6" t="n">
        <v>43606</v>
      </c>
      <c r="Q144" s="0" t="n">
        <f aca="false">Q137-1</f>
        <v>11</v>
      </c>
      <c r="R144" s="0" t="n">
        <v>47</v>
      </c>
    </row>
    <row r="145" customFormat="false" ht="15.4" hidden="false" customHeight="false" outlineLevel="0" collapsed="false">
      <c r="P145" s="6" t="n">
        <v>43605</v>
      </c>
      <c r="Q145" s="0" t="n">
        <f aca="false">Q138-1</f>
        <v>11</v>
      </c>
      <c r="R145" s="0" t="n">
        <v>47</v>
      </c>
    </row>
    <row r="146" customFormat="false" ht="15.4" hidden="false" customHeight="false" outlineLevel="0" collapsed="false">
      <c r="P146" s="6" t="n">
        <v>43604</v>
      </c>
      <c r="Q146" s="0" t="n">
        <f aca="false">Q139-1</f>
        <v>10</v>
      </c>
      <c r="R146" s="0" t="n">
        <v>47</v>
      </c>
    </row>
    <row r="147" customFormat="false" ht="15.4" hidden="false" customHeight="false" outlineLevel="0" collapsed="false">
      <c r="P147" s="6" t="n">
        <v>43603</v>
      </c>
      <c r="Q147" s="0" t="n">
        <f aca="false">Q140-1</f>
        <v>10</v>
      </c>
      <c r="R147" s="0" t="n">
        <v>47</v>
      </c>
    </row>
    <row r="148" customFormat="false" ht="15.4" hidden="false" customHeight="false" outlineLevel="0" collapsed="false">
      <c r="P148" s="6" t="n">
        <v>43602</v>
      </c>
      <c r="Q148" s="0" t="n">
        <f aca="false">Q141-1</f>
        <v>10</v>
      </c>
      <c r="R148" s="0" t="n">
        <v>47</v>
      </c>
    </row>
    <row r="149" customFormat="false" ht="15.4" hidden="false" customHeight="false" outlineLevel="0" collapsed="false">
      <c r="P149" s="6" t="n">
        <v>43601</v>
      </c>
      <c r="Q149" s="0" t="n">
        <f aca="false">Q142-1</f>
        <v>10</v>
      </c>
      <c r="R149" s="0" t="n">
        <v>47</v>
      </c>
    </row>
    <row r="150" customFormat="false" ht="15.4" hidden="false" customHeight="false" outlineLevel="0" collapsed="false">
      <c r="P150" s="6" t="n">
        <v>43600</v>
      </c>
      <c r="Q150" s="0" t="n">
        <f aca="false">Q143-1</f>
        <v>10</v>
      </c>
      <c r="R150" s="0" t="n">
        <v>47</v>
      </c>
    </row>
    <row r="151" customFormat="false" ht="15.4" hidden="false" customHeight="false" outlineLevel="0" collapsed="false">
      <c r="P151" s="6" t="n">
        <v>43599</v>
      </c>
      <c r="Q151" s="0" t="n">
        <f aca="false">Q144-1</f>
        <v>10</v>
      </c>
      <c r="R151" s="0" t="n">
        <v>47</v>
      </c>
    </row>
    <row r="152" customFormat="false" ht="15.4" hidden="false" customHeight="false" outlineLevel="0" collapsed="false">
      <c r="P152" s="6" t="n">
        <v>43598</v>
      </c>
      <c r="Q152" s="0" t="n">
        <f aca="false">Q145-1</f>
        <v>10</v>
      </c>
      <c r="R152" s="0" t="n">
        <v>47</v>
      </c>
    </row>
    <row r="153" customFormat="false" ht="15.4" hidden="false" customHeight="false" outlineLevel="0" collapsed="false">
      <c r="P153" s="6" t="n">
        <v>43597</v>
      </c>
      <c r="Q153" s="0" t="n">
        <f aca="false">Q146-1</f>
        <v>9</v>
      </c>
      <c r="R153" s="0" t="n">
        <v>47</v>
      </c>
    </row>
    <row r="154" customFormat="false" ht="15.4" hidden="false" customHeight="false" outlineLevel="0" collapsed="false">
      <c r="P154" s="6" t="n">
        <v>43596</v>
      </c>
      <c r="Q154" s="0" t="n">
        <f aca="false">Q147-1</f>
        <v>9</v>
      </c>
      <c r="R154" s="0" t="n">
        <v>47</v>
      </c>
    </row>
    <row r="155" customFormat="false" ht="15.4" hidden="false" customHeight="false" outlineLevel="0" collapsed="false">
      <c r="P155" s="6" t="n">
        <v>43595</v>
      </c>
      <c r="Q155" s="0" t="n">
        <f aca="false">Q148-1</f>
        <v>9</v>
      </c>
      <c r="R155" s="0" t="n">
        <v>47</v>
      </c>
    </row>
    <row r="156" customFormat="false" ht="15.4" hidden="false" customHeight="false" outlineLevel="0" collapsed="false">
      <c r="P156" s="6" t="n">
        <v>43594</v>
      </c>
      <c r="Q156" s="0" t="n">
        <f aca="false">Q149-1</f>
        <v>9</v>
      </c>
      <c r="R156" s="0" t="n">
        <v>47</v>
      </c>
    </row>
    <row r="157" customFormat="false" ht="15.4" hidden="false" customHeight="false" outlineLevel="0" collapsed="false">
      <c r="P157" s="6" t="n">
        <v>43593</v>
      </c>
      <c r="Q157" s="0" t="n">
        <f aca="false">Q150-1</f>
        <v>9</v>
      </c>
      <c r="R157" s="0" t="n">
        <v>47</v>
      </c>
    </row>
    <row r="158" customFormat="false" ht="15.4" hidden="false" customHeight="false" outlineLevel="0" collapsed="false">
      <c r="P158" s="6" t="n">
        <v>43592</v>
      </c>
      <c r="Q158" s="0" t="n">
        <f aca="false">Q151-1</f>
        <v>9</v>
      </c>
      <c r="R158" s="0" t="n">
        <v>47</v>
      </c>
    </row>
    <row r="159" customFormat="false" ht="15.4" hidden="false" customHeight="false" outlineLevel="0" collapsed="false">
      <c r="P159" s="6" t="n">
        <v>43591</v>
      </c>
      <c r="Q159" s="0" t="n">
        <f aca="false">Q152-1</f>
        <v>9</v>
      </c>
      <c r="R159" s="0" t="n">
        <v>47</v>
      </c>
    </row>
    <row r="160" customFormat="false" ht="15.4" hidden="false" customHeight="false" outlineLevel="0" collapsed="false">
      <c r="P160" s="6" t="n">
        <v>43590</v>
      </c>
      <c r="Q160" s="0" t="n">
        <f aca="false">Q153-1</f>
        <v>8</v>
      </c>
      <c r="R160" s="0" t="n">
        <v>47</v>
      </c>
    </row>
    <row r="161" customFormat="false" ht="15.4" hidden="false" customHeight="false" outlineLevel="0" collapsed="false">
      <c r="P161" s="6" t="n">
        <v>43589</v>
      </c>
      <c r="Q161" s="0" t="n">
        <f aca="false">Q154-1</f>
        <v>8</v>
      </c>
      <c r="R161" s="0" t="n">
        <v>47</v>
      </c>
    </row>
    <row r="162" customFormat="false" ht="15.4" hidden="false" customHeight="false" outlineLevel="0" collapsed="false">
      <c r="P162" s="6" t="n">
        <v>43588</v>
      </c>
      <c r="Q162" s="0" t="n">
        <f aca="false">Q155-1</f>
        <v>8</v>
      </c>
      <c r="R162" s="0" t="n">
        <v>47</v>
      </c>
    </row>
    <row r="163" customFormat="false" ht="15.4" hidden="false" customHeight="false" outlineLevel="0" collapsed="false">
      <c r="P163" s="6" t="n">
        <v>43587</v>
      </c>
      <c r="Q163" s="0" t="n">
        <f aca="false">Q156-1</f>
        <v>8</v>
      </c>
      <c r="R163" s="0" t="n">
        <v>47</v>
      </c>
    </row>
    <row r="164" customFormat="false" ht="15.4" hidden="false" customHeight="false" outlineLevel="0" collapsed="false">
      <c r="P164" s="6" t="n">
        <v>43586</v>
      </c>
      <c r="Q164" s="0" t="n">
        <f aca="false">Q157-1</f>
        <v>8</v>
      </c>
      <c r="R164" s="0" t="n">
        <v>47</v>
      </c>
    </row>
    <row r="165" customFormat="false" ht="15.4" hidden="false" customHeight="false" outlineLevel="0" collapsed="false">
      <c r="P165" s="6" t="n">
        <v>43585</v>
      </c>
      <c r="Q165" s="0" t="n">
        <f aca="false">Q158-1</f>
        <v>8</v>
      </c>
      <c r="R165" s="0" t="n">
        <v>47</v>
      </c>
    </row>
    <row r="166" customFormat="false" ht="15.4" hidden="false" customHeight="false" outlineLevel="0" collapsed="false">
      <c r="P166" s="6" t="n">
        <v>43584</v>
      </c>
      <c r="Q166" s="0" t="n">
        <f aca="false">Q159-1</f>
        <v>8</v>
      </c>
      <c r="R166" s="0" t="n">
        <v>47</v>
      </c>
    </row>
    <row r="167" customFormat="false" ht="15.4" hidden="false" customHeight="false" outlineLevel="0" collapsed="false">
      <c r="P167" s="6" t="n">
        <v>43583</v>
      </c>
      <c r="Q167" s="0" t="n">
        <f aca="false">Q160-1</f>
        <v>7</v>
      </c>
      <c r="R167" s="0" t="n">
        <v>47</v>
      </c>
    </row>
    <row r="168" customFormat="false" ht="15.4" hidden="false" customHeight="false" outlineLevel="0" collapsed="false">
      <c r="P168" s="6" t="n">
        <v>43582</v>
      </c>
      <c r="Q168" s="0" t="n">
        <f aca="false">Q161-1</f>
        <v>7</v>
      </c>
      <c r="R168" s="0" t="n">
        <v>47</v>
      </c>
    </row>
    <row r="169" customFormat="false" ht="15.4" hidden="false" customHeight="false" outlineLevel="0" collapsed="false">
      <c r="P169" s="6" t="n">
        <v>43581</v>
      </c>
      <c r="Q169" s="0" t="n">
        <f aca="false">Q162-1</f>
        <v>7</v>
      </c>
      <c r="R169" s="0" t="n">
        <v>47</v>
      </c>
    </row>
    <row r="170" customFormat="false" ht="15.4" hidden="false" customHeight="false" outlineLevel="0" collapsed="false">
      <c r="P170" s="6" t="n">
        <v>43580</v>
      </c>
      <c r="Q170" s="0" t="n">
        <f aca="false">Q163-1</f>
        <v>7</v>
      </c>
      <c r="R170" s="0" t="n">
        <v>47</v>
      </c>
    </row>
    <row r="171" customFormat="false" ht="15.4" hidden="false" customHeight="false" outlineLevel="0" collapsed="false">
      <c r="P171" s="6" t="n">
        <v>43579</v>
      </c>
      <c r="Q171" s="0" t="n">
        <f aca="false">Q164-1</f>
        <v>7</v>
      </c>
      <c r="R171" s="0" t="n">
        <v>47</v>
      </c>
    </row>
    <row r="172" customFormat="false" ht="15.4" hidden="false" customHeight="false" outlineLevel="0" collapsed="false">
      <c r="P172" s="6" t="n">
        <v>43578</v>
      </c>
      <c r="Q172" s="0" t="n">
        <f aca="false">Q165-1</f>
        <v>7</v>
      </c>
      <c r="R172" s="0" t="n">
        <v>47</v>
      </c>
    </row>
    <row r="173" customFormat="false" ht="15.4" hidden="false" customHeight="false" outlineLevel="0" collapsed="false">
      <c r="P173" s="6" t="n">
        <v>43577</v>
      </c>
      <c r="Q173" s="0" t="n">
        <f aca="false">Q166-1</f>
        <v>7</v>
      </c>
      <c r="R173" s="0" t="n">
        <v>47</v>
      </c>
    </row>
    <row r="174" customFormat="false" ht="15.4" hidden="false" customHeight="false" outlineLevel="0" collapsed="false">
      <c r="P174" s="6" t="n">
        <v>43576</v>
      </c>
      <c r="Q174" s="0" t="n">
        <f aca="false">Q167-1</f>
        <v>6</v>
      </c>
      <c r="R174" s="0" t="n">
        <v>47</v>
      </c>
    </row>
    <row r="175" customFormat="false" ht="15.4" hidden="false" customHeight="false" outlineLevel="0" collapsed="false">
      <c r="P175" s="6" t="n">
        <v>43575</v>
      </c>
      <c r="Q175" s="0" t="n">
        <f aca="false">Q168-1</f>
        <v>6</v>
      </c>
      <c r="R175" s="0" t="n">
        <v>47</v>
      </c>
    </row>
    <row r="176" customFormat="false" ht="15.4" hidden="false" customHeight="false" outlineLevel="0" collapsed="false">
      <c r="P176" s="6" t="n">
        <v>43574</v>
      </c>
      <c r="Q176" s="0" t="n">
        <f aca="false">Q169-1</f>
        <v>6</v>
      </c>
      <c r="R176" s="0" t="n">
        <v>47</v>
      </c>
    </row>
    <row r="177" customFormat="false" ht="15.4" hidden="false" customHeight="false" outlineLevel="0" collapsed="false">
      <c r="P177" s="6" t="n">
        <v>43573</v>
      </c>
      <c r="Q177" s="0" t="n">
        <f aca="false">Q170-1</f>
        <v>6</v>
      </c>
      <c r="R177" s="0" t="n">
        <v>47</v>
      </c>
    </row>
    <row r="178" customFormat="false" ht="15.4" hidden="false" customHeight="false" outlineLevel="0" collapsed="false">
      <c r="P178" s="6" t="n">
        <v>43572</v>
      </c>
      <c r="Q178" s="0" t="n">
        <f aca="false">Q171-1</f>
        <v>6</v>
      </c>
      <c r="R178" s="0" t="n">
        <v>47</v>
      </c>
    </row>
    <row r="179" customFormat="false" ht="15.4" hidden="false" customHeight="false" outlineLevel="0" collapsed="false">
      <c r="P179" s="6" t="n">
        <v>43571</v>
      </c>
      <c r="Q179" s="0" t="n">
        <f aca="false">Q172-1</f>
        <v>6</v>
      </c>
      <c r="R179" s="0" t="n">
        <v>47</v>
      </c>
    </row>
    <row r="180" customFormat="false" ht="15.4" hidden="false" customHeight="false" outlineLevel="0" collapsed="false">
      <c r="P180" s="6" t="n">
        <v>43570</v>
      </c>
      <c r="Q180" s="0" t="n">
        <f aca="false">Q173-1</f>
        <v>6</v>
      </c>
      <c r="R180" s="0" t="n">
        <v>47</v>
      </c>
    </row>
    <row r="181" customFormat="false" ht="15.4" hidden="false" customHeight="false" outlineLevel="0" collapsed="false">
      <c r="P181" s="6" t="n">
        <v>43569</v>
      </c>
      <c r="Q181" s="0" t="n">
        <f aca="false">Q174-1</f>
        <v>5</v>
      </c>
      <c r="R181" s="0" t="n">
        <v>47</v>
      </c>
    </row>
    <row r="182" customFormat="false" ht="15.4" hidden="false" customHeight="false" outlineLevel="0" collapsed="false">
      <c r="P182" s="6" t="n">
        <v>43568</v>
      </c>
      <c r="Q182" s="0" t="n">
        <f aca="false">Q175-1</f>
        <v>5</v>
      </c>
      <c r="R182" s="0" t="n">
        <v>47</v>
      </c>
    </row>
    <row r="183" customFormat="false" ht="15.4" hidden="false" customHeight="false" outlineLevel="0" collapsed="false">
      <c r="P183" s="6" t="n">
        <v>43567</v>
      </c>
      <c r="Q183" s="0" t="n">
        <f aca="false">Q176-1</f>
        <v>5</v>
      </c>
      <c r="R183" s="0" t="n">
        <v>47</v>
      </c>
    </row>
    <row r="184" customFormat="false" ht="15.4" hidden="false" customHeight="false" outlineLevel="0" collapsed="false">
      <c r="P184" s="6" t="n">
        <v>43566</v>
      </c>
      <c r="Q184" s="0" t="n">
        <f aca="false">Q177-1</f>
        <v>5</v>
      </c>
      <c r="R184" s="0" t="n">
        <v>47</v>
      </c>
    </row>
    <row r="185" customFormat="false" ht="15.4" hidden="false" customHeight="false" outlineLevel="0" collapsed="false">
      <c r="P185" s="6" t="n">
        <v>43565</v>
      </c>
      <c r="Q185" s="0" t="n">
        <f aca="false">Q178-1</f>
        <v>5</v>
      </c>
      <c r="R185" s="0" t="n">
        <v>47</v>
      </c>
    </row>
    <row r="186" customFormat="false" ht="15.4" hidden="false" customHeight="false" outlineLevel="0" collapsed="false">
      <c r="P186" s="6" t="n">
        <v>43564</v>
      </c>
      <c r="Q186" s="0" t="n">
        <f aca="false">Q179-1</f>
        <v>5</v>
      </c>
      <c r="R186" s="0" t="n">
        <v>47</v>
      </c>
    </row>
    <row r="187" customFormat="false" ht="15.4" hidden="false" customHeight="false" outlineLevel="0" collapsed="false">
      <c r="P187" s="6" t="n">
        <v>43563</v>
      </c>
      <c r="Q187" s="0" t="n">
        <f aca="false">Q180-1</f>
        <v>5</v>
      </c>
      <c r="R187" s="0" t="n">
        <v>47</v>
      </c>
    </row>
    <row r="188" customFormat="false" ht="15.4" hidden="false" customHeight="false" outlineLevel="0" collapsed="false">
      <c r="P188" s="6" t="n">
        <v>43562</v>
      </c>
      <c r="Q188" s="0" t="n">
        <f aca="false">Q181-1</f>
        <v>4</v>
      </c>
      <c r="R188" s="0" t="n">
        <v>47</v>
      </c>
    </row>
    <row r="189" customFormat="false" ht="15.4" hidden="false" customHeight="false" outlineLevel="0" collapsed="false">
      <c r="P189" s="6" t="n">
        <v>43561</v>
      </c>
      <c r="Q189" s="0" t="n">
        <f aca="false">Q182-1</f>
        <v>4</v>
      </c>
      <c r="R189" s="0" t="n">
        <v>47</v>
      </c>
    </row>
    <row r="190" customFormat="false" ht="15.4" hidden="false" customHeight="false" outlineLevel="0" collapsed="false">
      <c r="P190" s="6" t="n">
        <v>43560</v>
      </c>
      <c r="Q190" s="0" t="n">
        <f aca="false">Q183-1</f>
        <v>4</v>
      </c>
      <c r="R190" s="0" t="n">
        <v>47</v>
      </c>
    </row>
    <row r="191" customFormat="false" ht="15.4" hidden="false" customHeight="false" outlineLevel="0" collapsed="false">
      <c r="P191" s="6" t="n">
        <v>43559</v>
      </c>
      <c r="Q191" s="0" t="n">
        <f aca="false">Q184-1</f>
        <v>4</v>
      </c>
      <c r="R191" s="0" t="n">
        <v>47</v>
      </c>
    </row>
    <row r="192" customFormat="false" ht="15.4" hidden="false" customHeight="false" outlineLevel="0" collapsed="false">
      <c r="P192" s="6" t="n">
        <v>43558</v>
      </c>
      <c r="Q192" s="0" t="n">
        <f aca="false">Q185-1</f>
        <v>4</v>
      </c>
      <c r="R192" s="0" t="n">
        <v>47</v>
      </c>
    </row>
    <row r="193" customFormat="false" ht="15.4" hidden="false" customHeight="false" outlineLevel="0" collapsed="false">
      <c r="P193" s="6" t="n">
        <v>43557</v>
      </c>
      <c r="Q193" s="0" t="n">
        <f aca="false">Q186-1</f>
        <v>4</v>
      </c>
      <c r="R193" s="0" t="n">
        <v>47</v>
      </c>
    </row>
    <row r="194" customFormat="false" ht="15.4" hidden="false" customHeight="false" outlineLevel="0" collapsed="false">
      <c r="P194" s="6" t="n">
        <v>43556</v>
      </c>
      <c r="Q194" s="0" t="n">
        <f aca="false">Q187-1</f>
        <v>4</v>
      </c>
      <c r="R194" s="0" t="n">
        <v>47</v>
      </c>
    </row>
    <row r="195" customFormat="false" ht="15.4" hidden="false" customHeight="false" outlineLevel="0" collapsed="false">
      <c r="P195" s="6" t="n">
        <v>43555</v>
      </c>
      <c r="Q195" s="0" t="n">
        <f aca="false">Q188-1</f>
        <v>3</v>
      </c>
      <c r="R195" s="0" t="n">
        <v>47</v>
      </c>
    </row>
    <row r="196" customFormat="false" ht="15.4" hidden="false" customHeight="false" outlineLevel="0" collapsed="false">
      <c r="P196" s="6" t="n">
        <v>43554</v>
      </c>
      <c r="Q196" s="0" t="n">
        <f aca="false">Q189-1</f>
        <v>3</v>
      </c>
      <c r="R196" s="0" t="n">
        <v>47</v>
      </c>
    </row>
    <row r="197" customFormat="false" ht="15.4" hidden="false" customHeight="false" outlineLevel="0" collapsed="false">
      <c r="P197" s="6" t="n">
        <v>43553</v>
      </c>
      <c r="Q197" s="0" t="n">
        <f aca="false">Q190-1</f>
        <v>3</v>
      </c>
      <c r="R197" s="0" t="n">
        <v>47</v>
      </c>
    </row>
    <row r="198" customFormat="false" ht="15.4" hidden="false" customHeight="false" outlineLevel="0" collapsed="false">
      <c r="P198" s="6" t="n">
        <v>43552</v>
      </c>
      <c r="Q198" s="0" t="n">
        <f aca="false">Q191-1</f>
        <v>3</v>
      </c>
      <c r="R198" s="0" t="n">
        <v>47</v>
      </c>
    </row>
    <row r="199" customFormat="false" ht="15.4" hidden="false" customHeight="false" outlineLevel="0" collapsed="false">
      <c r="P199" s="6" t="n">
        <v>43551</v>
      </c>
      <c r="Q199" s="0" t="n">
        <f aca="false">Q192-1</f>
        <v>3</v>
      </c>
      <c r="R199" s="0" t="n">
        <v>47</v>
      </c>
    </row>
    <row r="200" customFormat="false" ht="15.4" hidden="false" customHeight="false" outlineLevel="0" collapsed="false">
      <c r="P200" s="6" t="n">
        <v>43550</v>
      </c>
      <c r="Q200" s="0" t="n">
        <f aca="false">Q193-1</f>
        <v>3</v>
      </c>
      <c r="R200" s="0" t="n">
        <v>47</v>
      </c>
    </row>
    <row r="201" customFormat="false" ht="15.4" hidden="false" customHeight="false" outlineLevel="0" collapsed="false">
      <c r="P201" s="6" t="n">
        <v>43549</v>
      </c>
      <c r="Q201" s="0" t="n">
        <f aca="false">Q194-1</f>
        <v>3</v>
      </c>
      <c r="R201" s="0" t="n">
        <v>47</v>
      </c>
    </row>
    <row r="202" customFormat="false" ht="15.4" hidden="false" customHeight="false" outlineLevel="0" collapsed="false">
      <c r="P202" s="6" t="n">
        <v>43548</v>
      </c>
      <c r="Q202" s="0" t="n">
        <f aca="false">Q195-1</f>
        <v>2</v>
      </c>
      <c r="R202" s="0" t="n">
        <v>47</v>
      </c>
    </row>
    <row r="203" customFormat="false" ht="15.4" hidden="false" customHeight="false" outlineLevel="0" collapsed="false">
      <c r="P203" s="6" t="n">
        <v>43547</v>
      </c>
      <c r="Q203" s="0" t="n">
        <f aca="false">Q196-1</f>
        <v>2</v>
      </c>
      <c r="R203" s="0" t="n">
        <v>47</v>
      </c>
    </row>
    <row r="204" customFormat="false" ht="15.4" hidden="false" customHeight="false" outlineLevel="0" collapsed="false">
      <c r="P204" s="6" t="n">
        <v>43546</v>
      </c>
      <c r="Q204" s="0" t="n">
        <f aca="false">Q197-1</f>
        <v>2</v>
      </c>
      <c r="R204" s="0" t="n">
        <v>47</v>
      </c>
    </row>
    <row r="205" customFormat="false" ht="15.4" hidden="false" customHeight="false" outlineLevel="0" collapsed="false">
      <c r="P205" s="6" t="n">
        <v>43545</v>
      </c>
      <c r="Q205" s="0" t="n">
        <f aca="false">Q198-1</f>
        <v>2</v>
      </c>
      <c r="R205" s="0" t="n">
        <v>47</v>
      </c>
    </row>
    <row r="206" customFormat="false" ht="15.4" hidden="false" customHeight="false" outlineLevel="0" collapsed="false">
      <c r="P206" s="6" t="n">
        <v>43544</v>
      </c>
      <c r="Q206" s="0" t="n">
        <f aca="false">Q199-1</f>
        <v>2</v>
      </c>
      <c r="R206" s="0" t="n">
        <v>47</v>
      </c>
    </row>
    <row r="207" customFormat="false" ht="15.4" hidden="false" customHeight="false" outlineLevel="0" collapsed="false">
      <c r="P207" s="6" t="n">
        <v>43543</v>
      </c>
      <c r="Q207" s="0" t="n">
        <f aca="false">Q200-1</f>
        <v>2</v>
      </c>
      <c r="R207" s="0" t="n">
        <v>47</v>
      </c>
    </row>
    <row r="208" customFormat="false" ht="15.4" hidden="false" customHeight="false" outlineLevel="0" collapsed="false">
      <c r="P208" s="6" t="n">
        <v>43542</v>
      </c>
      <c r="Q208" s="0" t="n">
        <f aca="false">Q201-1</f>
        <v>2</v>
      </c>
      <c r="R208" s="0" t="n">
        <v>47</v>
      </c>
    </row>
    <row r="209" customFormat="false" ht="15.4" hidden="false" customHeight="false" outlineLevel="0" collapsed="false">
      <c r="P209" s="6" t="n">
        <v>43541</v>
      </c>
      <c r="Q209" s="0" t="n">
        <f aca="false">Q202-1</f>
        <v>1</v>
      </c>
      <c r="R209" s="0" t="n">
        <v>47</v>
      </c>
    </row>
    <row r="210" customFormat="false" ht="15.4" hidden="false" customHeight="false" outlineLevel="0" collapsed="false">
      <c r="P210" s="6" t="n">
        <v>43540</v>
      </c>
      <c r="Q210" s="0" t="n">
        <f aca="false">Q203-1</f>
        <v>1</v>
      </c>
      <c r="R210" s="0" t="n">
        <v>47</v>
      </c>
    </row>
    <row r="211" customFormat="false" ht="15.4" hidden="false" customHeight="false" outlineLevel="0" collapsed="false">
      <c r="P211" s="6" t="n">
        <v>43539</v>
      </c>
      <c r="Q211" s="0" t="n">
        <f aca="false">Q204-1</f>
        <v>1</v>
      </c>
      <c r="R211" s="0" t="n">
        <v>47</v>
      </c>
    </row>
    <row r="212" customFormat="false" ht="15.4" hidden="false" customHeight="false" outlineLevel="0" collapsed="false">
      <c r="P212" s="6" t="n">
        <v>43538</v>
      </c>
      <c r="Q212" s="0" t="n">
        <f aca="false">Q205-1</f>
        <v>1</v>
      </c>
      <c r="R212" s="0" t="n">
        <v>47</v>
      </c>
    </row>
    <row r="213" customFormat="false" ht="15.4" hidden="false" customHeight="false" outlineLevel="0" collapsed="false">
      <c r="P213" s="6" t="n">
        <v>43537</v>
      </c>
      <c r="Q213" s="0" t="n">
        <f aca="false">Q206-1</f>
        <v>1</v>
      </c>
      <c r="R213" s="0" t="n">
        <v>47</v>
      </c>
    </row>
    <row r="214" customFormat="false" ht="15.4" hidden="false" customHeight="false" outlineLevel="0" collapsed="false">
      <c r="P214" s="6" t="n">
        <v>43536</v>
      </c>
      <c r="Q214" s="0" t="n">
        <f aca="false">Q207-1</f>
        <v>1</v>
      </c>
      <c r="R214" s="0" t="n">
        <v>47</v>
      </c>
    </row>
    <row r="215" customFormat="false" ht="15.4" hidden="false" customHeight="false" outlineLevel="0" collapsed="false">
      <c r="P215" s="6" t="n">
        <v>43535</v>
      </c>
      <c r="Q215" s="0" t="n">
        <f aca="false">Q208-1</f>
        <v>1</v>
      </c>
      <c r="R215" s="0" t="n">
        <v>47</v>
      </c>
    </row>
    <row r="216" customFormat="false" ht="15.4" hidden="false" customHeight="false" outlineLevel="0" collapsed="false">
      <c r="P216" s="6" t="n">
        <v>43534</v>
      </c>
      <c r="Q216" s="0" t="n">
        <v>16</v>
      </c>
      <c r="R216" s="0" t="n">
        <v>46</v>
      </c>
    </row>
    <row r="217" customFormat="false" ht="15.4" hidden="false" customHeight="false" outlineLevel="0" collapsed="false">
      <c r="P217" s="6" t="n">
        <v>43533</v>
      </c>
      <c r="Q217" s="0" t="n">
        <v>16</v>
      </c>
      <c r="R217" s="0" t="n">
        <v>46</v>
      </c>
    </row>
    <row r="218" customFormat="false" ht="15.4" hidden="false" customHeight="false" outlineLevel="0" collapsed="false">
      <c r="P218" s="6" t="n">
        <v>43532</v>
      </c>
      <c r="Q218" s="0" t="n">
        <v>16</v>
      </c>
      <c r="R218" s="0" t="n">
        <v>46</v>
      </c>
    </row>
    <row r="219" customFormat="false" ht="15.4" hidden="false" customHeight="false" outlineLevel="0" collapsed="false">
      <c r="P219" s="6" t="n">
        <v>43531</v>
      </c>
      <c r="Q219" s="0" t="n">
        <v>16</v>
      </c>
      <c r="R219" s="0" t="n">
        <v>46</v>
      </c>
    </row>
    <row r="220" customFormat="false" ht="15.4" hidden="false" customHeight="false" outlineLevel="0" collapsed="false">
      <c r="P220" s="6" t="n">
        <v>43530</v>
      </c>
      <c r="Q220" s="0" t="n">
        <v>16</v>
      </c>
      <c r="R220" s="0" t="n">
        <v>46</v>
      </c>
    </row>
    <row r="221" customFormat="false" ht="15.4" hidden="false" customHeight="false" outlineLevel="0" collapsed="false">
      <c r="P221" s="6" t="n">
        <v>43529</v>
      </c>
      <c r="Q221" s="0" t="n">
        <v>16</v>
      </c>
      <c r="R221" s="0" t="n">
        <v>46</v>
      </c>
    </row>
    <row r="222" customFormat="false" ht="15.4" hidden="false" customHeight="false" outlineLevel="0" collapsed="false">
      <c r="P222" s="6" t="n">
        <v>43528</v>
      </c>
      <c r="Q222" s="0" t="n">
        <v>16</v>
      </c>
      <c r="R222" s="0" t="n">
        <v>46</v>
      </c>
    </row>
    <row r="223" customFormat="false" ht="15.4" hidden="false" customHeight="false" outlineLevel="0" collapsed="false">
      <c r="P223" s="6" t="n">
        <v>43527</v>
      </c>
      <c r="Q223" s="0" t="n">
        <f aca="false">Q216-1</f>
        <v>15</v>
      </c>
      <c r="R223" s="0" t="n">
        <v>46</v>
      </c>
    </row>
    <row r="224" customFormat="false" ht="15.4" hidden="false" customHeight="false" outlineLevel="0" collapsed="false">
      <c r="P224" s="6" t="n">
        <v>43526</v>
      </c>
      <c r="Q224" s="0" t="n">
        <f aca="false">Q217-1</f>
        <v>15</v>
      </c>
      <c r="R224" s="0" t="n">
        <v>46</v>
      </c>
    </row>
    <row r="225" customFormat="false" ht="15.4" hidden="false" customHeight="false" outlineLevel="0" collapsed="false">
      <c r="P225" s="6" t="n">
        <v>43525</v>
      </c>
      <c r="Q225" s="0" t="n">
        <f aca="false">Q218-1</f>
        <v>15</v>
      </c>
      <c r="R225" s="0" t="n">
        <v>46</v>
      </c>
    </row>
    <row r="226" customFormat="false" ht="15.4" hidden="false" customHeight="false" outlineLevel="0" collapsed="false">
      <c r="P226" s="6" t="n">
        <v>43524</v>
      </c>
      <c r="Q226" s="0" t="n">
        <f aca="false">Q219-1</f>
        <v>15</v>
      </c>
      <c r="R226" s="0" t="n">
        <v>46</v>
      </c>
    </row>
    <row r="227" customFormat="false" ht="15.4" hidden="false" customHeight="false" outlineLevel="0" collapsed="false">
      <c r="P227" s="6" t="n">
        <v>43523</v>
      </c>
      <c r="Q227" s="0" t="n">
        <f aca="false">Q220-1</f>
        <v>15</v>
      </c>
      <c r="R227" s="0" t="n">
        <v>46</v>
      </c>
    </row>
    <row r="228" customFormat="false" ht="15.4" hidden="false" customHeight="false" outlineLevel="0" collapsed="false">
      <c r="P228" s="6" t="n">
        <v>43522</v>
      </c>
      <c r="Q228" s="0" t="n">
        <f aca="false">Q221-1</f>
        <v>15</v>
      </c>
      <c r="R228" s="0" t="n">
        <v>46</v>
      </c>
    </row>
    <row r="229" customFormat="false" ht="15.4" hidden="false" customHeight="false" outlineLevel="0" collapsed="false">
      <c r="P229" s="6" t="n">
        <v>43521</v>
      </c>
      <c r="Q229" s="0" t="n">
        <f aca="false">Q222-1</f>
        <v>15</v>
      </c>
      <c r="R229" s="0" t="n">
        <v>46</v>
      </c>
    </row>
    <row r="230" customFormat="false" ht="15.4" hidden="false" customHeight="false" outlineLevel="0" collapsed="false">
      <c r="P230" s="6" t="n">
        <v>43520</v>
      </c>
      <c r="Q230" s="0" t="n">
        <f aca="false">Q223-1</f>
        <v>14</v>
      </c>
      <c r="R230" s="0" t="n">
        <v>46</v>
      </c>
    </row>
    <row r="231" customFormat="false" ht="15.4" hidden="false" customHeight="false" outlineLevel="0" collapsed="false">
      <c r="P231" s="6" t="n">
        <v>43519</v>
      </c>
      <c r="Q231" s="0" t="n">
        <f aca="false">Q224-1</f>
        <v>14</v>
      </c>
      <c r="R231" s="0" t="n">
        <v>46</v>
      </c>
    </row>
    <row r="232" customFormat="false" ht="15.4" hidden="false" customHeight="false" outlineLevel="0" collapsed="false">
      <c r="P232" s="6" t="n">
        <v>43518</v>
      </c>
      <c r="Q232" s="0" t="n">
        <f aca="false">Q225-1</f>
        <v>14</v>
      </c>
      <c r="R232" s="0" t="n">
        <v>46</v>
      </c>
    </row>
    <row r="233" customFormat="false" ht="15.4" hidden="false" customHeight="false" outlineLevel="0" collapsed="false">
      <c r="P233" s="6" t="n">
        <v>43517</v>
      </c>
      <c r="Q233" s="0" t="n">
        <f aca="false">Q226-1</f>
        <v>14</v>
      </c>
      <c r="R233" s="0" t="n">
        <v>46</v>
      </c>
    </row>
    <row r="234" customFormat="false" ht="15.4" hidden="false" customHeight="false" outlineLevel="0" collapsed="false">
      <c r="P234" s="6" t="n">
        <v>43516</v>
      </c>
      <c r="Q234" s="0" t="n">
        <f aca="false">Q227-1</f>
        <v>14</v>
      </c>
      <c r="R234" s="0" t="n">
        <v>46</v>
      </c>
    </row>
    <row r="235" customFormat="false" ht="15.4" hidden="false" customHeight="false" outlineLevel="0" collapsed="false">
      <c r="P235" s="6" t="n">
        <v>43515</v>
      </c>
      <c r="Q235" s="0" t="n">
        <f aca="false">Q228-1</f>
        <v>14</v>
      </c>
      <c r="R235" s="0" t="n">
        <v>46</v>
      </c>
    </row>
    <row r="236" customFormat="false" ht="15.4" hidden="false" customHeight="false" outlineLevel="0" collapsed="false">
      <c r="P236" s="6" t="n">
        <v>43514</v>
      </c>
      <c r="Q236" s="0" t="n">
        <f aca="false">Q229-1</f>
        <v>14</v>
      </c>
      <c r="R236" s="0" t="n">
        <v>46</v>
      </c>
    </row>
    <row r="237" customFormat="false" ht="15.4" hidden="false" customHeight="false" outlineLevel="0" collapsed="false">
      <c r="P237" s="6" t="n">
        <v>43513</v>
      </c>
      <c r="Q237" s="0" t="n">
        <f aca="false">Q230-1</f>
        <v>13</v>
      </c>
      <c r="R237" s="0" t="n">
        <v>46</v>
      </c>
    </row>
    <row r="238" customFormat="false" ht="15.4" hidden="false" customHeight="false" outlineLevel="0" collapsed="false">
      <c r="P238" s="6" t="n">
        <v>43512</v>
      </c>
      <c r="Q238" s="0" t="n">
        <f aca="false">Q231-1</f>
        <v>13</v>
      </c>
      <c r="R238" s="0" t="n">
        <v>46</v>
      </c>
    </row>
    <row r="239" customFormat="false" ht="15.4" hidden="false" customHeight="false" outlineLevel="0" collapsed="false">
      <c r="P239" s="6" t="n">
        <v>43511</v>
      </c>
      <c r="Q239" s="0" t="n">
        <f aca="false">Q232-1</f>
        <v>13</v>
      </c>
      <c r="R239" s="0" t="n">
        <v>46</v>
      </c>
    </row>
    <row r="240" customFormat="false" ht="15.4" hidden="false" customHeight="false" outlineLevel="0" collapsed="false">
      <c r="P240" s="6" t="n">
        <v>43510</v>
      </c>
      <c r="Q240" s="0" t="n">
        <f aca="false">Q233-1</f>
        <v>13</v>
      </c>
      <c r="R240" s="0" t="n">
        <v>46</v>
      </c>
    </row>
    <row r="241" customFormat="false" ht="15.4" hidden="false" customHeight="false" outlineLevel="0" collapsed="false">
      <c r="P241" s="6" t="n">
        <v>43509</v>
      </c>
      <c r="Q241" s="0" t="n">
        <f aca="false">Q234-1</f>
        <v>13</v>
      </c>
      <c r="R241" s="0" t="n">
        <v>46</v>
      </c>
    </row>
    <row r="242" customFormat="false" ht="15.4" hidden="false" customHeight="false" outlineLevel="0" collapsed="false">
      <c r="P242" s="6" t="n">
        <v>43508</v>
      </c>
      <c r="Q242" s="0" t="n">
        <f aca="false">Q235-1</f>
        <v>13</v>
      </c>
      <c r="R242" s="0" t="n">
        <v>46</v>
      </c>
    </row>
    <row r="243" customFormat="false" ht="15.4" hidden="false" customHeight="false" outlineLevel="0" collapsed="false">
      <c r="P243" s="6" t="n">
        <v>43507</v>
      </c>
      <c r="Q243" s="0" t="n">
        <f aca="false">Q236-1</f>
        <v>13</v>
      </c>
      <c r="R243" s="0" t="n">
        <v>46</v>
      </c>
    </row>
    <row r="244" customFormat="false" ht="15.4" hidden="false" customHeight="false" outlineLevel="0" collapsed="false">
      <c r="P244" s="6" t="n">
        <v>43506</v>
      </c>
      <c r="Q244" s="0" t="n">
        <f aca="false">Q237-1</f>
        <v>12</v>
      </c>
      <c r="R244" s="0" t="n">
        <v>46</v>
      </c>
    </row>
    <row r="245" customFormat="false" ht="15.4" hidden="false" customHeight="false" outlineLevel="0" collapsed="false">
      <c r="P245" s="6" t="n">
        <v>43505</v>
      </c>
      <c r="Q245" s="0" t="n">
        <f aca="false">Q238-1</f>
        <v>12</v>
      </c>
      <c r="R245" s="0" t="n">
        <v>46</v>
      </c>
    </row>
    <row r="246" customFormat="false" ht="15.4" hidden="false" customHeight="false" outlineLevel="0" collapsed="false">
      <c r="P246" s="6" t="n">
        <v>43504</v>
      </c>
      <c r="Q246" s="0" t="n">
        <f aca="false">Q239-1</f>
        <v>12</v>
      </c>
      <c r="R246" s="0" t="n">
        <v>46</v>
      </c>
    </row>
    <row r="247" customFormat="false" ht="15.4" hidden="false" customHeight="false" outlineLevel="0" collapsed="false">
      <c r="P247" s="6" t="n">
        <v>43503</v>
      </c>
      <c r="Q247" s="0" t="n">
        <f aca="false">Q240-1</f>
        <v>12</v>
      </c>
      <c r="R247" s="0" t="n">
        <v>46</v>
      </c>
    </row>
    <row r="248" customFormat="false" ht="15.4" hidden="false" customHeight="false" outlineLevel="0" collapsed="false">
      <c r="P248" s="6" t="n">
        <v>43502</v>
      </c>
      <c r="Q248" s="0" t="n">
        <f aca="false">Q241-1</f>
        <v>12</v>
      </c>
      <c r="R248" s="0" t="n">
        <v>46</v>
      </c>
    </row>
    <row r="249" customFormat="false" ht="15.4" hidden="false" customHeight="false" outlineLevel="0" collapsed="false">
      <c r="P249" s="6" t="n">
        <v>43501</v>
      </c>
      <c r="Q249" s="0" t="n">
        <f aca="false">Q242-1</f>
        <v>12</v>
      </c>
      <c r="R249" s="0" t="n">
        <v>46</v>
      </c>
    </row>
    <row r="250" customFormat="false" ht="15.4" hidden="false" customHeight="false" outlineLevel="0" collapsed="false">
      <c r="P250" s="6" t="n">
        <v>43500</v>
      </c>
      <c r="Q250" s="0" t="n">
        <f aca="false">Q243-1</f>
        <v>12</v>
      </c>
      <c r="R250" s="0" t="n">
        <v>46</v>
      </c>
    </row>
    <row r="251" customFormat="false" ht="15.4" hidden="false" customHeight="false" outlineLevel="0" collapsed="false">
      <c r="P251" s="6" t="n">
        <v>43499</v>
      </c>
      <c r="Q251" s="0" t="n">
        <f aca="false">Q244-1</f>
        <v>11</v>
      </c>
      <c r="R251" s="0" t="n">
        <v>46</v>
      </c>
    </row>
    <row r="252" customFormat="false" ht="15.4" hidden="false" customHeight="false" outlineLevel="0" collapsed="false">
      <c r="P252" s="6" t="n">
        <v>43498</v>
      </c>
      <c r="Q252" s="0" t="n">
        <f aca="false">Q245-1</f>
        <v>11</v>
      </c>
      <c r="R252" s="0" t="n">
        <v>46</v>
      </c>
    </row>
    <row r="253" customFormat="false" ht="15.4" hidden="false" customHeight="false" outlineLevel="0" collapsed="false">
      <c r="P253" s="6" t="n">
        <v>43497</v>
      </c>
      <c r="Q253" s="0" t="n">
        <f aca="false">Q246-1</f>
        <v>11</v>
      </c>
      <c r="R253" s="0" t="n">
        <v>46</v>
      </c>
    </row>
    <row r="254" customFormat="false" ht="15.4" hidden="false" customHeight="false" outlineLevel="0" collapsed="false">
      <c r="P254" s="6" t="n">
        <v>43496</v>
      </c>
      <c r="Q254" s="0" t="n">
        <f aca="false">Q247-1</f>
        <v>11</v>
      </c>
      <c r="R254" s="0" t="n">
        <v>46</v>
      </c>
    </row>
    <row r="255" customFormat="false" ht="15.4" hidden="false" customHeight="false" outlineLevel="0" collapsed="false">
      <c r="P255" s="6" t="n">
        <v>43495</v>
      </c>
      <c r="Q255" s="0" t="n">
        <f aca="false">Q248-1</f>
        <v>11</v>
      </c>
      <c r="R255" s="0" t="n">
        <v>46</v>
      </c>
    </row>
    <row r="256" customFormat="false" ht="15.4" hidden="false" customHeight="false" outlineLevel="0" collapsed="false">
      <c r="P256" s="6" t="n">
        <v>43494</v>
      </c>
      <c r="Q256" s="0" t="n">
        <f aca="false">Q249-1</f>
        <v>11</v>
      </c>
      <c r="R256" s="0" t="n">
        <v>46</v>
      </c>
    </row>
    <row r="257" customFormat="false" ht="15.4" hidden="false" customHeight="false" outlineLevel="0" collapsed="false">
      <c r="P257" s="6" t="n">
        <v>43493</v>
      </c>
      <c r="Q257" s="0" t="n">
        <f aca="false">Q250-1</f>
        <v>11</v>
      </c>
      <c r="R257" s="0" t="n">
        <v>46</v>
      </c>
    </row>
    <row r="258" customFormat="false" ht="15.4" hidden="false" customHeight="false" outlineLevel="0" collapsed="false">
      <c r="P258" s="6" t="n">
        <v>43492</v>
      </c>
      <c r="Q258" s="0" t="n">
        <f aca="false">Q251-1</f>
        <v>10</v>
      </c>
      <c r="R258" s="0" t="n">
        <v>46</v>
      </c>
    </row>
    <row r="259" customFormat="false" ht="15.4" hidden="false" customHeight="false" outlineLevel="0" collapsed="false">
      <c r="P259" s="6" t="n">
        <v>43491</v>
      </c>
      <c r="Q259" s="0" t="n">
        <f aca="false">Q252-1</f>
        <v>10</v>
      </c>
      <c r="R259" s="0" t="n">
        <v>46</v>
      </c>
    </row>
    <row r="260" customFormat="false" ht="15.4" hidden="false" customHeight="false" outlineLevel="0" collapsed="false">
      <c r="P260" s="6" t="n">
        <v>43490</v>
      </c>
      <c r="Q260" s="0" t="n">
        <f aca="false">Q253-1</f>
        <v>10</v>
      </c>
      <c r="R260" s="0" t="n">
        <v>46</v>
      </c>
    </row>
    <row r="261" customFormat="false" ht="15.4" hidden="false" customHeight="false" outlineLevel="0" collapsed="false">
      <c r="P261" s="6" t="n">
        <v>43489</v>
      </c>
      <c r="Q261" s="0" t="n">
        <f aca="false">Q254-1</f>
        <v>10</v>
      </c>
      <c r="R261" s="0" t="n">
        <v>46</v>
      </c>
    </row>
    <row r="262" customFormat="false" ht="15.4" hidden="false" customHeight="false" outlineLevel="0" collapsed="false">
      <c r="P262" s="6" t="n">
        <v>43488</v>
      </c>
      <c r="Q262" s="0" t="n">
        <f aca="false">Q255-1</f>
        <v>10</v>
      </c>
      <c r="R262" s="0" t="n">
        <v>46</v>
      </c>
    </row>
    <row r="263" customFormat="false" ht="15.4" hidden="false" customHeight="false" outlineLevel="0" collapsed="false">
      <c r="P263" s="6" t="n">
        <v>43487</v>
      </c>
      <c r="Q263" s="0" t="n">
        <f aca="false">Q256-1</f>
        <v>10</v>
      </c>
      <c r="R263" s="0" t="n">
        <v>46</v>
      </c>
    </row>
    <row r="264" customFormat="false" ht="15.4" hidden="false" customHeight="false" outlineLevel="0" collapsed="false">
      <c r="P264" s="6" t="n">
        <v>43486</v>
      </c>
      <c r="Q264" s="0" t="n">
        <f aca="false">Q257-1</f>
        <v>10</v>
      </c>
      <c r="R264" s="0" t="n">
        <v>46</v>
      </c>
    </row>
    <row r="265" customFormat="false" ht="15.4" hidden="false" customHeight="false" outlineLevel="0" collapsed="false">
      <c r="P265" s="6" t="n">
        <v>43485</v>
      </c>
      <c r="Q265" s="0" t="n">
        <f aca="false">Q258-1</f>
        <v>9</v>
      </c>
      <c r="R265" s="0" t="n">
        <v>46</v>
      </c>
    </row>
    <row r="266" customFormat="false" ht="15.4" hidden="false" customHeight="false" outlineLevel="0" collapsed="false">
      <c r="P266" s="6" t="n">
        <v>43484</v>
      </c>
      <c r="Q266" s="0" t="n">
        <f aca="false">Q259-1</f>
        <v>9</v>
      </c>
      <c r="R266" s="0" t="n">
        <v>46</v>
      </c>
    </row>
    <row r="267" customFormat="false" ht="15.4" hidden="false" customHeight="false" outlineLevel="0" collapsed="false">
      <c r="P267" s="6" t="n">
        <v>43483</v>
      </c>
      <c r="Q267" s="0" t="n">
        <f aca="false">Q260-1</f>
        <v>9</v>
      </c>
      <c r="R267" s="0" t="n">
        <v>46</v>
      </c>
    </row>
    <row r="268" customFormat="false" ht="15.4" hidden="false" customHeight="false" outlineLevel="0" collapsed="false">
      <c r="P268" s="6" t="n">
        <v>43482</v>
      </c>
      <c r="Q268" s="0" t="n">
        <f aca="false">Q261-1</f>
        <v>9</v>
      </c>
      <c r="R268" s="0" t="n">
        <v>46</v>
      </c>
    </row>
    <row r="269" customFormat="false" ht="15.4" hidden="false" customHeight="false" outlineLevel="0" collapsed="false">
      <c r="P269" s="6" t="n">
        <v>43481</v>
      </c>
      <c r="Q269" s="0" t="n">
        <f aca="false">Q262-1</f>
        <v>9</v>
      </c>
      <c r="R269" s="0" t="n">
        <v>46</v>
      </c>
    </row>
    <row r="270" customFormat="false" ht="15.4" hidden="false" customHeight="false" outlineLevel="0" collapsed="false">
      <c r="P270" s="6" t="n">
        <v>43480</v>
      </c>
      <c r="Q270" s="0" t="n">
        <f aca="false">Q263-1</f>
        <v>9</v>
      </c>
      <c r="R270" s="0" t="n">
        <v>46</v>
      </c>
    </row>
    <row r="271" customFormat="false" ht="15.4" hidden="false" customHeight="false" outlineLevel="0" collapsed="false">
      <c r="P271" s="6" t="n">
        <v>43479</v>
      </c>
      <c r="Q271" s="0" t="n">
        <f aca="false">Q264-1</f>
        <v>9</v>
      </c>
      <c r="R271" s="0" t="n">
        <v>46</v>
      </c>
    </row>
    <row r="272" customFormat="false" ht="15.4" hidden="false" customHeight="false" outlineLevel="0" collapsed="false">
      <c r="P272" s="6" t="n">
        <v>43478</v>
      </c>
      <c r="Q272" s="0" t="n">
        <f aca="false">Q265-1</f>
        <v>8</v>
      </c>
      <c r="R272" s="0" t="n">
        <v>46</v>
      </c>
    </row>
    <row r="273" customFormat="false" ht="15.4" hidden="false" customHeight="false" outlineLevel="0" collapsed="false">
      <c r="P273" s="6" t="n">
        <v>43477</v>
      </c>
      <c r="Q273" s="0" t="n">
        <f aca="false">Q266-1</f>
        <v>8</v>
      </c>
      <c r="R273" s="0" t="n">
        <v>46</v>
      </c>
    </row>
    <row r="274" customFormat="false" ht="15.4" hidden="false" customHeight="false" outlineLevel="0" collapsed="false">
      <c r="P274" s="6" t="n">
        <v>43476</v>
      </c>
      <c r="Q274" s="0" t="n">
        <f aca="false">Q267-1</f>
        <v>8</v>
      </c>
      <c r="R274" s="0" t="n">
        <v>46</v>
      </c>
    </row>
    <row r="275" customFormat="false" ht="15.4" hidden="false" customHeight="false" outlineLevel="0" collapsed="false">
      <c r="P275" s="6" t="n">
        <v>43475</v>
      </c>
      <c r="Q275" s="0" t="n">
        <f aca="false">Q268-1</f>
        <v>8</v>
      </c>
      <c r="R275" s="0" t="n">
        <v>46</v>
      </c>
    </row>
    <row r="276" customFormat="false" ht="15.4" hidden="false" customHeight="false" outlineLevel="0" collapsed="false">
      <c r="P276" s="6" t="n">
        <v>43474</v>
      </c>
      <c r="Q276" s="0" t="n">
        <f aca="false">Q269-1</f>
        <v>8</v>
      </c>
      <c r="R276" s="0" t="n">
        <v>46</v>
      </c>
    </row>
    <row r="277" customFormat="false" ht="15.4" hidden="false" customHeight="false" outlineLevel="0" collapsed="false">
      <c r="P277" s="6" t="n">
        <v>43473</v>
      </c>
      <c r="Q277" s="0" t="n">
        <f aca="false">Q270-1</f>
        <v>8</v>
      </c>
      <c r="R277" s="0" t="n">
        <v>46</v>
      </c>
    </row>
    <row r="278" customFormat="false" ht="15.4" hidden="false" customHeight="false" outlineLevel="0" collapsed="false">
      <c r="P278" s="6" t="n">
        <v>43472</v>
      </c>
      <c r="Q278" s="0" t="n">
        <f aca="false">Q271-1</f>
        <v>8</v>
      </c>
      <c r="R278" s="0" t="n">
        <v>46</v>
      </c>
    </row>
    <row r="279" customFormat="false" ht="15.4" hidden="false" customHeight="false" outlineLevel="0" collapsed="false">
      <c r="P279" s="6" t="n">
        <v>43471</v>
      </c>
      <c r="Q279" s="0" t="n">
        <f aca="false">Q272-1</f>
        <v>7</v>
      </c>
      <c r="R279" s="0" t="n">
        <v>46</v>
      </c>
    </row>
    <row r="280" customFormat="false" ht="15.4" hidden="false" customHeight="false" outlineLevel="0" collapsed="false">
      <c r="P280" s="6" t="n">
        <v>43470</v>
      </c>
      <c r="Q280" s="0" t="n">
        <f aca="false">Q273-1</f>
        <v>7</v>
      </c>
      <c r="R280" s="0" t="n">
        <v>46</v>
      </c>
    </row>
    <row r="281" customFormat="false" ht="15.4" hidden="false" customHeight="false" outlineLevel="0" collapsed="false">
      <c r="P281" s="6" t="n">
        <v>43469</v>
      </c>
      <c r="Q281" s="0" t="n">
        <f aca="false">Q274-1</f>
        <v>7</v>
      </c>
      <c r="R281" s="0" t="n">
        <v>46</v>
      </c>
    </row>
    <row r="282" customFormat="false" ht="15.4" hidden="false" customHeight="false" outlineLevel="0" collapsed="false">
      <c r="P282" s="6" t="n">
        <v>43468</v>
      </c>
      <c r="Q282" s="0" t="n">
        <f aca="false">Q275-1</f>
        <v>7</v>
      </c>
      <c r="R282" s="0" t="n">
        <v>46</v>
      </c>
    </row>
    <row r="283" customFormat="false" ht="15.4" hidden="false" customHeight="false" outlineLevel="0" collapsed="false">
      <c r="P283" s="6" t="n">
        <v>43467</v>
      </c>
      <c r="Q283" s="0" t="n">
        <f aca="false">Q276-1</f>
        <v>7</v>
      </c>
      <c r="R283" s="0" t="n">
        <v>46</v>
      </c>
    </row>
    <row r="284" customFormat="false" ht="15.4" hidden="false" customHeight="false" outlineLevel="0" collapsed="false">
      <c r="P284" s="6" t="n">
        <v>43466</v>
      </c>
      <c r="Q284" s="0" t="n">
        <f aca="false">Q277-1</f>
        <v>7</v>
      </c>
      <c r="R284" s="0" t="n">
        <v>46</v>
      </c>
    </row>
    <row r="285" customFormat="false" ht="15.4" hidden="false" customHeight="false" outlineLevel="0" collapsed="false">
      <c r="P285" s="6" t="n">
        <v>43465</v>
      </c>
      <c r="Q285" s="0" t="n">
        <f aca="false">Q278-1</f>
        <v>7</v>
      </c>
      <c r="R285" s="0" t="n">
        <v>46</v>
      </c>
    </row>
    <row r="286" customFormat="false" ht="15.4" hidden="false" customHeight="false" outlineLevel="0" collapsed="false">
      <c r="P286" s="6" t="n">
        <v>43464</v>
      </c>
      <c r="Q286" s="0" t="n">
        <f aca="false">Q279-1</f>
        <v>6</v>
      </c>
      <c r="R286" s="0" t="n">
        <v>46</v>
      </c>
    </row>
    <row r="287" customFormat="false" ht="15.4" hidden="false" customHeight="false" outlineLevel="0" collapsed="false">
      <c r="P287" s="6" t="n">
        <v>43463</v>
      </c>
      <c r="Q287" s="0" t="n">
        <f aca="false">Q280-1</f>
        <v>6</v>
      </c>
      <c r="R287" s="0" t="n">
        <v>46</v>
      </c>
    </row>
    <row r="288" customFormat="false" ht="15.4" hidden="false" customHeight="false" outlineLevel="0" collapsed="false">
      <c r="P288" s="6" t="n">
        <v>43462</v>
      </c>
      <c r="Q288" s="0" t="n">
        <f aca="false">Q281-1</f>
        <v>6</v>
      </c>
      <c r="R288" s="0" t="n">
        <v>46</v>
      </c>
    </row>
    <row r="289" customFormat="false" ht="15.4" hidden="false" customHeight="false" outlineLevel="0" collapsed="false">
      <c r="P289" s="6" t="n">
        <v>43461</v>
      </c>
      <c r="Q289" s="0" t="n">
        <f aca="false">Q282-1</f>
        <v>6</v>
      </c>
      <c r="R289" s="0" t="n">
        <v>46</v>
      </c>
    </row>
    <row r="290" customFormat="false" ht="15.4" hidden="false" customHeight="false" outlineLevel="0" collapsed="false">
      <c r="P290" s="6" t="n">
        <v>43460</v>
      </c>
      <c r="Q290" s="0" t="n">
        <f aca="false">Q283-1</f>
        <v>6</v>
      </c>
      <c r="R290" s="0" t="n">
        <v>46</v>
      </c>
    </row>
    <row r="291" customFormat="false" ht="15.4" hidden="false" customHeight="false" outlineLevel="0" collapsed="false">
      <c r="P291" s="6" t="n">
        <v>43459</v>
      </c>
      <c r="Q291" s="0" t="n">
        <f aca="false">Q284-1</f>
        <v>6</v>
      </c>
      <c r="R291" s="0" t="n">
        <v>46</v>
      </c>
    </row>
    <row r="292" customFormat="false" ht="15.4" hidden="false" customHeight="false" outlineLevel="0" collapsed="false">
      <c r="P292" s="6" t="n">
        <v>43458</v>
      </c>
      <c r="Q292" s="0" t="n">
        <f aca="false">Q285-1</f>
        <v>6</v>
      </c>
      <c r="R292" s="0" t="n">
        <v>46</v>
      </c>
    </row>
    <row r="293" customFormat="false" ht="15.4" hidden="false" customHeight="false" outlineLevel="0" collapsed="false">
      <c r="P293" s="6" t="n">
        <v>43457</v>
      </c>
      <c r="Q293" s="0" t="n">
        <f aca="false">Q286-1</f>
        <v>5</v>
      </c>
      <c r="R293" s="0" t="n">
        <v>46</v>
      </c>
    </row>
    <row r="294" customFormat="false" ht="15.4" hidden="false" customHeight="false" outlineLevel="0" collapsed="false">
      <c r="P294" s="6" t="n">
        <v>43456</v>
      </c>
      <c r="Q294" s="0" t="n">
        <f aca="false">Q287-1</f>
        <v>5</v>
      </c>
      <c r="R294" s="0" t="n">
        <v>46</v>
      </c>
    </row>
    <row r="295" customFormat="false" ht="15.4" hidden="false" customHeight="false" outlineLevel="0" collapsed="false">
      <c r="P295" s="6" t="n">
        <v>43455</v>
      </c>
      <c r="Q295" s="0" t="n">
        <f aca="false">Q288-1</f>
        <v>5</v>
      </c>
      <c r="R295" s="0" t="n">
        <v>46</v>
      </c>
    </row>
    <row r="296" customFormat="false" ht="15.4" hidden="false" customHeight="false" outlineLevel="0" collapsed="false">
      <c r="P296" s="6" t="n">
        <v>43454</v>
      </c>
      <c r="Q296" s="0" t="n">
        <f aca="false">Q289-1</f>
        <v>5</v>
      </c>
      <c r="R296" s="0" t="n">
        <v>46</v>
      </c>
    </row>
    <row r="297" customFormat="false" ht="15.4" hidden="false" customHeight="false" outlineLevel="0" collapsed="false">
      <c r="P297" s="6" t="n">
        <v>43453</v>
      </c>
      <c r="Q297" s="0" t="n">
        <f aca="false">Q290-1</f>
        <v>5</v>
      </c>
      <c r="R297" s="0" t="n">
        <v>46</v>
      </c>
    </row>
    <row r="298" customFormat="false" ht="15.4" hidden="false" customHeight="false" outlineLevel="0" collapsed="false">
      <c r="P298" s="6" t="n">
        <v>43452</v>
      </c>
      <c r="Q298" s="0" t="n">
        <f aca="false">Q291-1</f>
        <v>5</v>
      </c>
      <c r="R298" s="0" t="n">
        <v>46</v>
      </c>
    </row>
    <row r="299" customFormat="false" ht="15.4" hidden="false" customHeight="false" outlineLevel="0" collapsed="false">
      <c r="P299" s="6" t="n">
        <v>43451</v>
      </c>
      <c r="Q299" s="0" t="n">
        <f aca="false">Q292-1</f>
        <v>5</v>
      </c>
      <c r="R299" s="0" t="n">
        <v>46</v>
      </c>
    </row>
    <row r="300" customFormat="false" ht="15.4" hidden="false" customHeight="false" outlineLevel="0" collapsed="false">
      <c r="P300" s="6" t="n">
        <v>43450</v>
      </c>
      <c r="Q300" s="0" t="n">
        <f aca="false">Q293-1</f>
        <v>4</v>
      </c>
      <c r="R300" s="0" t="n">
        <v>46</v>
      </c>
    </row>
    <row r="301" customFormat="false" ht="15.4" hidden="false" customHeight="false" outlineLevel="0" collapsed="false">
      <c r="P301" s="6" t="n">
        <v>43449</v>
      </c>
      <c r="Q301" s="0" t="n">
        <f aca="false">Q294-1</f>
        <v>4</v>
      </c>
      <c r="R301" s="0" t="n">
        <v>46</v>
      </c>
    </row>
    <row r="302" customFormat="false" ht="15.4" hidden="false" customHeight="false" outlineLevel="0" collapsed="false">
      <c r="P302" s="6" t="n">
        <v>43448</v>
      </c>
      <c r="Q302" s="0" t="n">
        <f aca="false">Q295-1</f>
        <v>4</v>
      </c>
      <c r="R302" s="0" t="n">
        <v>46</v>
      </c>
    </row>
    <row r="303" customFormat="false" ht="15.4" hidden="false" customHeight="false" outlineLevel="0" collapsed="false">
      <c r="P303" s="6" t="n">
        <v>43447</v>
      </c>
      <c r="Q303" s="0" t="n">
        <f aca="false">Q296-1</f>
        <v>4</v>
      </c>
      <c r="R303" s="0" t="n">
        <v>46</v>
      </c>
    </row>
    <row r="304" customFormat="false" ht="15.4" hidden="false" customHeight="false" outlineLevel="0" collapsed="false">
      <c r="P304" s="6" t="n">
        <v>43446</v>
      </c>
      <c r="Q304" s="0" t="n">
        <f aca="false">Q297-1</f>
        <v>4</v>
      </c>
      <c r="R304" s="0" t="n">
        <v>46</v>
      </c>
    </row>
    <row r="305" customFormat="false" ht="15.4" hidden="false" customHeight="false" outlineLevel="0" collapsed="false">
      <c r="P305" s="6" t="n">
        <v>43445</v>
      </c>
      <c r="Q305" s="0" t="n">
        <f aca="false">Q298-1</f>
        <v>4</v>
      </c>
      <c r="R305" s="0" t="n">
        <v>46</v>
      </c>
    </row>
    <row r="306" customFormat="false" ht="15.4" hidden="false" customHeight="false" outlineLevel="0" collapsed="false">
      <c r="P306" s="6" t="n">
        <v>43444</v>
      </c>
      <c r="Q306" s="0" t="n">
        <f aca="false">Q299-1</f>
        <v>4</v>
      </c>
      <c r="R306" s="0" t="n">
        <v>46</v>
      </c>
    </row>
    <row r="307" customFormat="false" ht="15.4" hidden="false" customHeight="false" outlineLevel="0" collapsed="false">
      <c r="P307" s="6" t="n">
        <v>43443</v>
      </c>
      <c r="Q307" s="0" t="n">
        <f aca="false">Q300-1</f>
        <v>3</v>
      </c>
      <c r="R307" s="0" t="n">
        <v>46</v>
      </c>
    </row>
    <row r="308" customFormat="false" ht="15.4" hidden="false" customHeight="false" outlineLevel="0" collapsed="false">
      <c r="P308" s="6" t="n">
        <v>43442</v>
      </c>
      <c r="Q308" s="0" t="n">
        <f aca="false">Q301-1</f>
        <v>3</v>
      </c>
      <c r="R308" s="0" t="n">
        <v>46</v>
      </c>
    </row>
    <row r="309" customFormat="false" ht="15.4" hidden="false" customHeight="false" outlineLevel="0" collapsed="false">
      <c r="P309" s="6" t="n">
        <v>43441</v>
      </c>
      <c r="Q309" s="0" t="n">
        <f aca="false">Q302-1</f>
        <v>3</v>
      </c>
      <c r="R309" s="0" t="n">
        <v>46</v>
      </c>
    </row>
    <row r="310" customFormat="false" ht="15.4" hidden="false" customHeight="false" outlineLevel="0" collapsed="false">
      <c r="P310" s="6" t="n">
        <v>43440</v>
      </c>
      <c r="Q310" s="0" t="n">
        <f aca="false">Q303-1</f>
        <v>3</v>
      </c>
      <c r="R310" s="0" t="n">
        <v>46</v>
      </c>
    </row>
    <row r="311" customFormat="false" ht="15.4" hidden="false" customHeight="false" outlineLevel="0" collapsed="false">
      <c r="P311" s="6" t="n">
        <v>43439</v>
      </c>
      <c r="Q311" s="0" t="n">
        <f aca="false">Q304-1</f>
        <v>3</v>
      </c>
      <c r="R311" s="0" t="n">
        <v>46</v>
      </c>
    </row>
    <row r="312" customFormat="false" ht="15.4" hidden="false" customHeight="false" outlineLevel="0" collapsed="false">
      <c r="P312" s="6" t="n">
        <v>43438</v>
      </c>
      <c r="Q312" s="0" t="n">
        <f aca="false">Q305-1</f>
        <v>3</v>
      </c>
      <c r="R312" s="0" t="n">
        <v>46</v>
      </c>
    </row>
    <row r="313" customFormat="false" ht="15.4" hidden="false" customHeight="false" outlineLevel="0" collapsed="false">
      <c r="P313" s="6" t="n">
        <v>43437</v>
      </c>
      <c r="Q313" s="0" t="n">
        <f aca="false">Q306-1</f>
        <v>3</v>
      </c>
      <c r="R313" s="0" t="n">
        <v>46</v>
      </c>
    </row>
    <row r="314" customFormat="false" ht="15.4" hidden="false" customHeight="false" outlineLevel="0" collapsed="false">
      <c r="P314" s="6" t="n">
        <v>43436</v>
      </c>
      <c r="Q314" s="0" t="n">
        <f aca="false">Q307-1</f>
        <v>2</v>
      </c>
      <c r="R314" s="0" t="n">
        <v>46</v>
      </c>
    </row>
    <row r="315" customFormat="false" ht="15.4" hidden="false" customHeight="false" outlineLevel="0" collapsed="false">
      <c r="P315" s="6" t="n">
        <v>43435</v>
      </c>
      <c r="Q315" s="0" t="n">
        <f aca="false">Q308-1</f>
        <v>2</v>
      </c>
      <c r="R315" s="0" t="n">
        <v>46</v>
      </c>
    </row>
    <row r="316" customFormat="false" ht="15.4" hidden="false" customHeight="false" outlineLevel="0" collapsed="false">
      <c r="P316" s="6" t="n">
        <v>43434</v>
      </c>
      <c r="Q316" s="0" t="n">
        <f aca="false">Q309-1</f>
        <v>2</v>
      </c>
      <c r="R316" s="0" t="n">
        <v>46</v>
      </c>
    </row>
    <row r="317" customFormat="false" ht="15.4" hidden="false" customHeight="false" outlineLevel="0" collapsed="false">
      <c r="P317" s="6" t="n">
        <v>43433</v>
      </c>
      <c r="Q317" s="0" t="n">
        <f aca="false">Q310-1</f>
        <v>2</v>
      </c>
      <c r="R317" s="0" t="n">
        <v>46</v>
      </c>
    </row>
    <row r="318" customFormat="false" ht="15.4" hidden="false" customHeight="false" outlineLevel="0" collapsed="false">
      <c r="P318" s="6" t="n">
        <v>43432</v>
      </c>
      <c r="Q318" s="0" t="n">
        <f aca="false">Q311-1</f>
        <v>2</v>
      </c>
      <c r="R318" s="0" t="n">
        <v>46</v>
      </c>
    </row>
    <row r="319" customFormat="false" ht="15.4" hidden="false" customHeight="false" outlineLevel="0" collapsed="false">
      <c r="P319" s="6" t="n">
        <v>43431</v>
      </c>
      <c r="Q319" s="0" t="n">
        <f aca="false">Q312-1</f>
        <v>2</v>
      </c>
      <c r="R319" s="0" t="n">
        <v>46</v>
      </c>
    </row>
    <row r="320" customFormat="false" ht="15.4" hidden="false" customHeight="false" outlineLevel="0" collapsed="false">
      <c r="P320" s="6" t="n">
        <v>43430</v>
      </c>
      <c r="Q320" s="0" t="n">
        <f aca="false">Q313-1</f>
        <v>2</v>
      </c>
      <c r="R320" s="0" t="n">
        <v>46</v>
      </c>
    </row>
    <row r="321" customFormat="false" ht="15.4" hidden="false" customHeight="false" outlineLevel="0" collapsed="false">
      <c r="P321" s="6" t="n">
        <v>43429</v>
      </c>
      <c r="Q321" s="0" t="n">
        <f aca="false">Q314-1</f>
        <v>1</v>
      </c>
      <c r="R321" s="0" t="n">
        <v>46</v>
      </c>
    </row>
    <row r="322" customFormat="false" ht="15.4" hidden="false" customHeight="false" outlineLevel="0" collapsed="false">
      <c r="P322" s="6" t="n">
        <v>43428</v>
      </c>
      <c r="Q322" s="0" t="n">
        <f aca="false">Q315-1</f>
        <v>1</v>
      </c>
      <c r="R322" s="0" t="n">
        <v>46</v>
      </c>
    </row>
    <row r="323" customFormat="false" ht="15.4" hidden="false" customHeight="false" outlineLevel="0" collapsed="false">
      <c r="P323" s="6" t="n">
        <v>43427</v>
      </c>
      <c r="Q323" s="0" t="n">
        <f aca="false">Q316-1</f>
        <v>1</v>
      </c>
      <c r="R323" s="0" t="n">
        <v>46</v>
      </c>
    </row>
    <row r="324" customFormat="false" ht="15.4" hidden="false" customHeight="false" outlineLevel="0" collapsed="false">
      <c r="P324" s="6" t="n">
        <v>43426</v>
      </c>
      <c r="Q324" s="0" t="n">
        <f aca="false">Q317-1</f>
        <v>1</v>
      </c>
      <c r="R324" s="0" t="n">
        <v>46</v>
      </c>
    </row>
    <row r="325" customFormat="false" ht="15.4" hidden="false" customHeight="false" outlineLevel="0" collapsed="false">
      <c r="P325" s="6" t="n">
        <v>43425</v>
      </c>
      <c r="Q325" s="0" t="n">
        <f aca="false">Q318-1</f>
        <v>1</v>
      </c>
      <c r="R325" s="0" t="n">
        <v>46</v>
      </c>
    </row>
    <row r="326" customFormat="false" ht="15.4" hidden="false" customHeight="false" outlineLevel="0" collapsed="false">
      <c r="P326" s="6" t="n">
        <v>43424</v>
      </c>
      <c r="Q326" s="0" t="n">
        <f aca="false">Q319-1</f>
        <v>1</v>
      </c>
      <c r="R326" s="0" t="n">
        <v>46</v>
      </c>
    </row>
    <row r="327" customFormat="false" ht="15.4" hidden="false" customHeight="false" outlineLevel="0" collapsed="false">
      <c r="P327" s="6" t="n">
        <v>43423</v>
      </c>
      <c r="Q327" s="0" t="n">
        <f aca="false">Q320-1</f>
        <v>1</v>
      </c>
      <c r="R327" s="0" t="n">
        <v>46</v>
      </c>
    </row>
    <row r="328" customFormat="false" ht="15.4" hidden="false" customHeight="false" outlineLevel="0" collapsed="false">
      <c r="P328" s="6" t="n">
        <v>43422</v>
      </c>
      <c r="Q328" s="0" t="n">
        <v>16</v>
      </c>
      <c r="R328" s="0" t="n">
        <v>45</v>
      </c>
    </row>
    <row r="329" customFormat="false" ht="15.4" hidden="false" customHeight="false" outlineLevel="0" collapsed="false">
      <c r="P329" s="6" t="n">
        <v>43421</v>
      </c>
      <c r="Q329" s="0" t="n">
        <v>16</v>
      </c>
      <c r="R329" s="0" t="n">
        <v>45</v>
      </c>
    </row>
    <row r="330" customFormat="false" ht="15.4" hidden="false" customHeight="false" outlineLevel="0" collapsed="false">
      <c r="P330" s="6" t="n">
        <v>43420</v>
      </c>
      <c r="Q330" s="0" t="n">
        <v>16</v>
      </c>
      <c r="R330" s="0" t="n">
        <v>45</v>
      </c>
    </row>
    <row r="331" customFormat="false" ht="15.4" hidden="false" customHeight="false" outlineLevel="0" collapsed="false">
      <c r="P331" s="6" t="n">
        <v>43419</v>
      </c>
      <c r="Q331" s="0" t="n">
        <v>16</v>
      </c>
      <c r="R331" s="0" t="n">
        <v>45</v>
      </c>
    </row>
    <row r="332" customFormat="false" ht="15.4" hidden="false" customHeight="false" outlineLevel="0" collapsed="false">
      <c r="P332" s="6" t="n">
        <v>43418</v>
      </c>
      <c r="Q332" s="0" t="n">
        <v>16</v>
      </c>
      <c r="R332" s="0" t="n">
        <v>45</v>
      </c>
    </row>
    <row r="333" customFormat="false" ht="15.4" hidden="false" customHeight="false" outlineLevel="0" collapsed="false">
      <c r="P333" s="6" t="n">
        <v>43417</v>
      </c>
      <c r="Q333" s="0" t="n">
        <v>16</v>
      </c>
      <c r="R333" s="0" t="n">
        <v>45</v>
      </c>
    </row>
    <row r="334" customFormat="false" ht="15.4" hidden="false" customHeight="false" outlineLevel="0" collapsed="false">
      <c r="P334" s="6" t="n">
        <v>43416</v>
      </c>
      <c r="Q334" s="0" t="n">
        <v>16</v>
      </c>
      <c r="R334" s="0" t="n">
        <v>45</v>
      </c>
    </row>
    <row r="335" customFormat="false" ht="15.4" hidden="false" customHeight="false" outlineLevel="0" collapsed="false">
      <c r="P335" s="6" t="n">
        <v>43415</v>
      </c>
      <c r="Q335" s="0" t="n">
        <f aca="false">Q328-1</f>
        <v>15</v>
      </c>
      <c r="R335" s="0" t="n">
        <v>45</v>
      </c>
    </row>
    <row r="336" customFormat="false" ht="15.4" hidden="false" customHeight="false" outlineLevel="0" collapsed="false">
      <c r="P336" s="6" t="n">
        <v>43414</v>
      </c>
      <c r="Q336" s="0" t="n">
        <f aca="false">Q329-1</f>
        <v>15</v>
      </c>
      <c r="R336" s="0" t="n">
        <v>45</v>
      </c>
    </row>
    <row r="337" customFormat="false" ht="15.4" hidden="false" customHeight="false" outlineLevel="0" collapsed="false">
      <c r="P337" s="6" t="n">
        <v>43413</v>
      </c>
      <c r="Q337" s="0" t="n">
        <f aca="false">Q330-1</f>
        <v>15</v>
      </c>
      <c r="R337" s="0" t="n">
        <v>45</v>
      </c>
    </row>
    <row r="338" customFormat="false" ht="15.4" hidden="false" customHeight="false" outlineLevel="0" collapsed="false">
      <c r="P338" s="6" t="n">
        <v>43412</v>
      </c>
      <c r="Q338" s="0" t="n">
        <f aca="false">Q331-1</f>
        <v>15</v>
      </c>
      <c r="R338" s="0" t="n">
        <v>45</v>
      </c>
    </row>
    <row r="339" customFormat="false" ht="15.4" hidden="false" customHeight="false" outlineLevel="0" collapsed="false">
      <c r="P339" s="6" t="n">
        <v>43411</v>
      </c>
      <c r="Q339" s="0" t="n">
        <f aca="false">Q332-1</f>
        <v>15</v>
      </c>
      <c r="R339" s="0" t="n">
        <v>45</v>
      </c>
    </row>
    <row r="340" customFormat="false" ht="15.4" hidden="false" customHeight="false" outlineLevel="0" collapsed="false">
      <c r="P340" s="6" t="n">
        <v>43410</v>
      </c>
      <c r="Q340" s="0" t="n">
        <f aca="false">Q333-1</f>
        <v>15</v>
      </c>
      <c r="R340" s="0" t="n">
        <v>45</v>
      </c>
    </row>
    <row r="341" customFormat="false" ht="15.4" hidden="false" customHeight="false" outlineLevel="0" collapsed="false">
      <c r="P341" s="6" t="n">
        <v>43409</v>
      </c>
      <c r="Q341" s="0" t="n">
        <f aca="false">Q334-1</f>
        <v>15</v>
      </c>
      <c r="R341" s="0" t="n">
        <v>45</v>
      </c>
    </row>
    <row r="342" customFormat="false" ht="15.4" hidden="false" customHeight="false" outlineLevel="0" collapsed="false">
      <c r="P342" s="6" t="n">
        <v>43408</v>
      </c>
      <c r="Q342" s="0" t="n">
        <f aca="false">Q335-1</f>
        <v>14</v>
      </c>
      <c r="R342" s="0" t="n">
        <v>45</v>
      </c>
    </row>
    <row r="343" customFormat="false" ht="15.4" hidden="false" customHeight="false" outlineLevel="0" collapsed="false">
      <c r="P343" s="6" t="n">
        <v>43407</v>
      </c>
      <c r="Q343" s="0" t="n">
        <f aca="false">Q336-1</f>
        <v>14</v>
      </c>
      <c r="R343" s="0" t="n">
        <v>45</v>
      </c>
    </row>
    <row r="344" customFormat="false" ht="15.4" hidden="false" customHeight="false" outlineLevel="0" collapsed="false">
      <c r="P344" s="6" t="n">
        <v>43406</v>
      </c>
      <c r="Q344" s="0" t="n">
        <f aca="false">Q337-1</f>
        <v>14</v>
      </c>
      <c r="R344" s="0" t="n">
        <v>45</v>
      </c>
    </row>
    <row r="345" customFormat="false" ht="15.4" hidden="false" customHeight="false" outlineLevel="0" collapsed="false">
      <c r="P345" s="6" t="n">
        <v>43405</v>
      </c>
      <c r="Q345" s="0" t="n">
        <f aca="false">Q338-1</f>
        <v>14</v>
      </c>
      <c r="R345" s="0" t="n">
        <v>45</v>
      </c>
    </row>
    <row r="346" customFormat="false" ht="15.4" hidden="false" customHeight="false" outlineLevel="0" collapsed="false">
      <c r="P346" s="6" t="n">
        <v>43404</v>
      </c>
      <c r="Q346" s="0" t="n">
        <f aca="false">Q339-1</f>
        <v>14</v>
      </c>
      <c r="R346" s="0" t="n">
        <v>45</v>
      </c>
    </row>
    <row r="347" customFormat="false" ht="15.4" hidden="false" customHeight="false" outlineLevel="0" collapsed="false">
      <c r="P347" s="6" t="n">
        <v>43403</v>
      </c>
      <c r="Q347" s="0" t="n">
        <f aca="false">Q340-1</f>
        <v>14</v>
      </c>
      <c r="R347" s="0" t="n">
        <v>45</v>
      </c>
    </row>
    <row r="348" customFormat="false" ht="15.4" hidden="false" customHeight="false" outlineLevel="0" collapsed="false">
      <c r="P348" s="6" t="n">
        <v>43402</v>
      </c>
      <c r="Q348" s="0" t="n">
        <f aca="false">Q341-1</f>
        <v>14</v>
      </c>
      <c r="R348" s="0" t="n">
        <v>45</v>
      </c>
    </row>
    <row r="349" customFormat="false" ht="15.4" hidden="false" customHeight="false" outlineLevel="0" collapsed="false">
      <c r="P349" s="6" t="n">
        <v>43401</v>
      </c>
      <c r="Q349" s="0" t="n">
        <f aca="false">Q342-1</f>
        <v>13</v>
      </c>
      <c r="R349" s="0" t="n">
        <v>45</v>
      </c>
    </row>
    <row r="350" customFormat="false" ht="15.4" hidden="false" customHeight="false" outlineLevel="0" collapsed="false">
      <c r="P350" s="6" t="n">
        <v>43400</v>
      </c>
      <c r="Q350" s="0" t="n">
        <f aca="false">Q343-1</f>
        <v>13</v>
      </c>
      <c r="R350" s="0" t="n">
        <v>45</v>
      </c>
    </row>
    <row r="351" customFormat="false" ht="15.4" hidden="false" customHeight="false" outlineLevel="0" collapsed="false">
      <c r="P351" s="6" t="n">
        <v>43399</v>
      </c>
      <c r="Q351" s="0" t="n">
        <f aca="false">Q344-1</f>
        <v>13</v>
      </c>
      <c r="R351" s="0" t="n">
        <v>45</v>
      </c>
    </row>
    <row r="352" customFormat="false" ht="15.4" hidden="false" customHeight="false" outlineLevel="0" collapsed="false">
      <c r="P352" s="6" t="n">
        <v>43398</v>
      </c>
      <c r="Q352" s="0" t="n">
        <f aca="false">Q345-1</f>
        <v>13</v>
      </c>
      <c r="R352" s="0" t="n">
        <v>45</v>
      </c>
    </row>
    <row r="353" customFormat="false" ht="15.4" hidden="false" customHeight="false" outlineLevel="0" collapsed="false">
      <c r="P353" s="6" t="n">
        <v>43397</v>
      </c>
      <c r="Q353" s="0" t="n">
        <f aca="false">Q346-1</f>
        <v>13</v>
      </c>
      <c r="R353" s="0" t="n">
        <v>45</v>
      </c>
    </row>
    <row r="354" customFormat="false" ht="15.4" hidden="false" customHeight="false" outlineLevel="0" collapsed="false">
      <c r="P354" s="6" t="n">
        <v>43396</v>
      </c>
      <c r="Q354" s="0" t="n">
        <f aca="false">Q347-1</f>
        <v>13</v>
      </c>
      <c r="R354" s="0" t="n">
        <v>45</v>
      </c>
    </row>
    <row r="355" customFormat="false" ht="15.4" hidden="false" customHeight="false" outlineLevel="0" collapsed="false">
      <c r="P355" s="6" t="n">
        <v>43395</v>
      </c>
      <c r="Q355" s="0" t="n">
        <f aca="false">Q348-1</f>
        <v>13</v>
      </c>
      <c r="R355" s="0" t="n">
        <v>45</v>
      </c>
    </row>
    <row r="356" customFormat="false" ht="15.4" hidden="false" customHeight="false" outlineLevel="0" collapsed="false">
      <c r="P356" s="6" t="n">
        <v>43394</v>
      </c>
      <c r="Q356" s="0" t="n">
        <f aca="false">Q349-1</f>
        <v>12</v>
      </c>
      <c r="R356" s="0" t="n">
        <v>45</v>
      </c>
    </row>
    <row r="357" customFormat="false" ht="15.4" hidden="false" customHeight="false" outlineLevel="0" collapsed="false">
      <c r="P357" s="6" t="n">
        <v>43393</v>
      </c>
      <c r="Q357" s="0" t="n">
        <f aca="false">Q350-1</f>
        <v>12</v>
      </c>
      <c r="R357" s="0" t="n">
        <v>45</v>
      </c>
    </row>
    <row r="358" customFormat="false" ht="15.4" hidden="false" customHeight="false" outlineLevel="0" collapsed="false">
      <c r="P358" s="6" t="n">
        <v>43392</v>
      </c>
      <c r="Q358" s="0" t="n">
        <f aca="false">Q351-1</f>
        <v>12</v>
      </c>
      <c r="R358" s="0" t="n">
        <v>45</v>
      </c>
    </row>
    <row r="359" customFormat="false" ht="15.4" hidden="false" customHeight="false" outlineLevel="0" collapsed="false">
      <c r="P359" s="6" t="n">
        <v>43391</v>
      </c>
      <c r="Q359" s="0" t="n">
        <f aca="false">Q352-1</f>
        <v>12</v>
      </c>
      <c r="R359" s="0" t="n">
        <v>45</v>
      </c>
    </row>
    <row r="360" customFormat="false" ht="15.4" hidden="false" customHeight="false" outlineLevel="0" collapsed="false">
      <c r="P360" s="6" t="n">
        <v>43390</v>
      </c>
      <c r="Q360" s="0" t="n">
        <f aca="false">Q353-1</f>
        <v>12</v>
      </c>
      <c r="R360" s="0" t="n">
        <v>45</v>
      </c>
    </row>
    <row r="361" customFormat="false" ht="15.4" hidden="false" customHeight="false" outlineLevel="0" collapsed="false">
      <c r="P361" s="6" t="n">
        <v>43389</v>
      </c>
      <c r="Q361" s="0" t="n">
        <f aca="false">Q354-1</f>
        <v>12</v>
      </c>
      <c r="R361" s="0" t="n">
        <v>45</v>
      </c>
    </row>
    <row r="362" customFormat="false" ht="15.4" hidden="false" customHeight="false" outlineLevel="0" collapsed="false">
      <c r="P362" s="6" t="n">
        <v>43388</v>
      </c>
      <c r="Q362" s="0" t="n">
        <f aca="false">Q355-1</f>
        <v>12</v>
      </c>
      <c r="R362" s="0" t="n">
        <v>45</v>
      </c>
    </row>
    <row r="363" customFormat="false" ht="15.4" hidden="false" customHeight="false" outlineLevel="0" collapsed="false">
      <c r="P363" s="6" t="n">
        <v>43387</v>
      </c>
      <c r="Q363" s="0" t="n">
        <f aca="false">Q356-1</f>
        <v>11</v>
      </c>
      <c r="R363" s="0" t="n">
        <v>45</v>
      </c>
    </row>
    <row r="364" customFormat="false" ht="15.4" hidden="false" customHeight="false" outlineLevel="0" collapsed="false">
      <c r="P364" s="6" t="n">
        <v>43386</v>
      </c>
      <c r="Q364" s="0" t="n">
        <f aca="false">Q357-1</f>
        <v>11</v>
      </c>
      <c r="R364" s="0" t="n">
        <v>45</v>
      </c>
    </row>
    <row r="365" customFormat="false" ht="15.4" hidden="false" customHeight="false" outlineLevel="0" collapsed="false">
      <c r="P365" s="6" t="n">
        <v>43385</v>
      </c>
      <c r="Q365" s="0" t="n">
        <f aca="false">Q358-1</f>
        <v>11</v>
      </c>
      <c r="R365" s="0" t="n">
        <v>45</v>
      </c>
    </row>
    <row r="366" customFormat="false" ht="15.4" hidden="false" customHeight="false" outlineLevel="0" collapsed="false">
      <c r="P366" s="6" t="n">
        <v>43384</v>
      </c>
      <c r="Q366" s="0" t="n">
        <f aca="false">Q359-1</f>
        <v>11</v>
      </c>
      <c r="R366" s="0" t="n">
        <v>45</v>
      </c>
    </row>
    <row r="367" customFormat="false" ht="15.4" hidden="false" customHeight="false" outlineLevel="0" collapsed="false">
      <c r="P367" s="6" t="n">
        <v>43383</v>
      </c>
      <c r="Q367" s="0" t="n">
        <f aca="false">Q360-1</f>
        <v>11</v>
      </c>
      <c r="R367" s="0" t="n">
        <v>45</v>
      </c>
    </row>
    <row r="368" customFormat="false" ht="15.4" hidden="false" customHeight="false" outlineLevel="0" collapsed="false">
      <c r="P368" s="6" t="n">
        <v>43382</v>
      </c>
      <c r="Q368" s="0" t="n">
        <f aca="false">Q361-1</f>
        <v>11</v>
      </c>
      <c r="R368" s="0" t="n">
        <v>45</v>
      </c>
    </row>
    <row r="369" customFormat="false" ht="15.4" hidden="false" customHeight="false" outlineLevel="0" collapsed="false">
      <c r="P369" s="6" t="n">
        <v>43381</v>
      </c>
      <c r="Q369" s="0" t="n">
        <f aca="false">Q362-1</f>
        <v>11</v>
      </c>
      <c r="R369" s="0" t="n">
        <v>45</v>
      </c>
    </row>
    <row r="370" customFormat="false" ht="15.4" hidden="false" customHeight="false" outlineLevel="0" collapsed="false">
      <c r="P370" s="6" t="n">
        <v>43380</v>
      </c>
      <c r="Q370" s="0" t="n">
        <f aca="false">Q363-1</f>
        <v>10</v>
      </c>
      <c r="R370" s="0" t="n">
        <v>45</v>
      </c>
    </row>
    <row r="371" customFormat="false" ht="15.4" hidden="false" customHeight="false" outlineLevel="0" collapsed="false">
      <c r="P371" s="6" t="n">
        <v>43379</v>
      </c>
      <c r="Q371" s="0" t="n">
        <f aca="false">Q364-1</f>
        <v>10</v>
      </c>
      <c r="R371" s="0" t="n">
        <v>45</v>
      </c>
    </row>
    <row r="372" customFormat="false" ht="15.4" hidden="false" customHeight="false" outlineLevel="0" collapsed="false">
      <c r="P372" s="6" t="n">
        <v>43378</v>
      </c>
      <c r="Q372" s="0" t="n">
        <f aca="false">Q365-1</f>
        <v>10</v>
      </c>
      <c r="R372" s="0" t="n">
        <v>45</v>
      </c>
    </row>
    <row r="373" customFormat="false" ht="15.4" hidden="false" customHeight="false" outlineLevel="0" collapsed="false">
      <c r="P373" s="6" t="n">
        <v>43377</v>
      </c>
      <c r="Q373" s="0" t="n">
        <f aca="false">Q366-1</f>
        <v>10</v>
      </c>
      <c r="R373" s="0" t="n">
        <v>45</v>
      </c>
    </row>
    <row r="374" customFormat="false" ht="15.4" hidden="false" customHeight="false" outlineLevel="0" collapsed="false">
      <c r="P374" s="6" t="n">
        <v>43376</v>
      </c>
      <c r="Q374" s="0" t="n">
        <f aca="false">Q367-1</f>
        <v>10</v>
      </c>
      <c r="R374" s="0" t="n">
        <v>45</v>
      </c>
    </row>
    <row r="375" customFormat="false" ht="15.4" hidden="false" customHeight="false" outlineLevel="0" collapsed="false">
      <c r="P375" s="6" t="n">
        <v>43375</v>
      </c>
      <c r="Q375" s="0" t="n">
        <f aca="false">Q368-1</f>
        <v>10</v>
      </c>
      <c r="R375" s="0" t="n">
        <v>45</v>
      </c>
    </row>
    <row r="376" customFormat="false" ht="15.4" hidden="false" customHeight="false" outlineLevel="0" collapsed="false">
      <c r="P376" s="6" t="n">
        <v>43374</v>
      </c>
      <c r="Q376" s="0" t="n">
        <f aca="false">Q369-1</f>
        <v>10</v>
      </c>
      <c r="R376" s="0" t="n">
        <v>45</v>
      </c>
    </row>
    <row r="377" customFormat="false" ht="15.4" hidden="false" customHeight="false" outlineLevel="0" collapsed="false">
      <c r="P377" s="6" t="n">
        <v>43373</v>
      </c>
      <c r="Q377" s="0" t="n">
        <f aca="false">Q370-1</f>
        <v>9</v>
      </c>
      <c r="R377" s="0" t="n">
        <v>45</v>
      </c>
    </row>
    <row r="378" customFormat="false" ht="15.4" hidden="false" customHeight="false" outlineLevel="0" collapsed="false">
      <c r="P378" s="6" t="n">
        <v>43372</v>
      </c>
      <c r="Q378" s="0" t="n">
        <f aca="false">Q371-1</f>
        <v>9</v>
      </c>
      <c r="R378" s="0" t="n">
        <v>45</v>
      </c>
    </row>
    <row r="379" customFormat="false" ht="15.4" hidden="false" customHeight="false" outlineLevel="0" collapsed="false">
      <c r="P379" s="6" t="n">
        <v>43371</v>
      </c>
      <c r="Q379" s="0" t="n">
        <f aca="false">Q372-1</f>
        <v>9</v>
      </c>
      <c r="R379" s="0" t="n">
        <v>45</v>
      </c>
    </row>
    <row r="380" customFormat="false" ht="15.4" hidden="false" customHeight="false" outlineLevel="0" collapsed="false">
      <c r="P380" s="6" t="n">
        <v>43370</v>
      </c>
      <c r="Q380" s="0" t="n">
        <f aca="false">Q373-1</f>
        <v>9</v>
      </c>
      <c r="R380" s="0" t="n">
        <v>45</v>
      </c>
    </row>
    <row r="381" customFormat="false" ht="15.4" hidden="false" customHeight="false" outlineLevel="0" collapsed="false">
      <c r="P381" s="6" t="n">
        <v>43369</v>
      </c>
      <c r="Q381" s="0" t="n">
        <f aca="false">Q374-1</f>
        <v>9</v>
      </c>
      <c r="R381" s="0" t="n">
        <v>45</v>
      </c>
    </row>
    <row r="382" customFormat="false" ht="15.4" hidden="false" customHeight="false" outlineLevel="0" collapsed="false">
      <c r="P382" s="6" t="n">
        <v>43368</v>
      </c>
      <c r="Q382" s="0" t="n">
        <f aca="false">Q375-1</f>
        <v>9</v>
      </c>
      <c r="R382" s="0" t="n">
        <v>45</v>
      </c>
    </row>
    <row r="383" customFormat="false" ht="15.4" hidden="false" customHeight="false" outlineLevel="0" collapsed="false">
      <c r="P383" s="6" t="n">
        <v>43367</v>
      </c>
      <c r="Q383" s="0" t="n">
        <f aca="false">Q376-1</f>
        <v>9</v>
      </c>
      <c r="R383" s="0" t="n">
        <v>45</v>
      </c>
    </row>
    <row r="384" customFormat="false" ht="15.4" hidden="false" customHeight="false" outlineLevel="0" collapsed="false">
      <c r="P384" s="6" t="n">
        <v>43366</v>
      </c>
      <c r="Q384" s="0" t="n">
        <f aca="false">Q377-1</f>
        <v>8</v>
      </c>
      <c r="R384" s="0" t="n">
        <v>45</v>
      </c>
    </row>
    <row r="385" customFormat="false" ht="15.4" hidden="false" customHeight="false" outlineLevel="0" collapsed="false">
      <c r="P385" s="6" t="n">
        <v>43365</v>
      </c>
      <c r="Q385" s="0" t="n">
        <f aca="false">Q378-1</f>
        <v>8</v>
      </c>
      <c r="R385" s="0" t="n">
        <v>45</v>
      </c>
    </row>
    <row r="386" customFormat="false" ht="15.4" hidden="false" customHeight="false" outlineLevel="0" collapsed="false">
      <c r="P386" s="6" t="n">
        <v>43364</v>
      </c>
      <c r="Q386" s="0" t="n">
        <f aca="false">Q379-1</f>
        <v>8</v>
      </c>
      <c r="R386" s="0" t="n">
        <v>45</v>
      </c>
    </row>
    <row r="387" customFormat="false" ht="15.4" hidden="false" customHeight="false" outlineLevel="0" collapsed="false">
      <c r="P387" s="6" t="n">
        <v>43363</v>
      </c>
      <c r="Q387" s="0" t="n">
        <f aca="false">Q380-1</f>
        <v>8</v>
      </c>
      <c r="R387" s="0" t="n">
        <v>45</v>
      </c>
    </row>
    <row r="388" customFormat="false" ht="15.4" hidden="false" customHeight="false" outlineLevel="0" collapsed="false">
      <c r="P388" s="6" t="n">
        <v>43362</v>
      </c>
      <c r="Q388" s="0" t="n">
        <f aca="false">Q381-1</f>
        <v>8</v>
      </c>
      <c r="R388" s="0" t="n">
        <v>45</v>
      </c>
    </row>
    <row r="389" customFormat="false" ht="15.4" hidden="false" customHeight="false" outlineLevel="0" collapsed="false">
      <c r="P389" s="6" t="n">
        <v>43361</v>
      </c>
      <c r="Q389" s="0" t="n">
        <f aca="false">Q382-1</f>
        <v>8</v>
      </c>
      <c r="R389" s="0" t="n">
        <v>45</v>
      </c>
    </row>
    <row r="390" customFormat="false" ht="15.4" hidden="false" customHeight="false" outlineLevel="0" collapsed="false">
      <c r="P390" s="6" t="n">
        <v>43360</v>
      </c>
      <c r="Q390" s="0" t="n">
        <f aca="false">Q383-1</f>
        <v>8</v>
      </c>
      <c r="R390" s="0" t="n">
        <v>45</v>
      </c>
    </row>
    <row r="391" customFormat="false" ht="15.4" hidden="false" customHeight="false" outlineLevel="0" collapsed="false">
      <c r="P391" s="6" t="n">
        <v>43359</v>
      </c>
      <c r="Q391" s="0" t="n">
        <f aca="false">Q384-1</f>
        <v>7</v>
      </c>
      <c r="R391" s="0" t="n">
        <v>45</v>
      </c>
    </row>
    <row r="392" customFormat="false" ht="15.4" hidden="false" customHeight="false" outlineLevel="0" collapsed="false">
      <c r="P392" s="6" t="n">
        <v>43358</v>
      </c>
      <c r="Q392" s="0" t="n">
        <f aca="false">Q385-1</f>
        <v>7</v>
      </c>
      <c r="R392" s="0" t="n">
        <v>45</v>
      </c>
    </row>
    <row r="393" customFormat="false" ht="15.4" hidden="false" customHeight="false" outlineLevel="0" collapsed="false">
      <c r="P393" s="6" t="n">
        <v>43357</v>
      </c>
      <c r="Q393" s="0" t="n">
        <f aca="false">Q386-1</f>
        <v>7</v>
      </c>
      <c r="R393" s="0" t="n">
        <v>45</v>
      </c>
    </row>
    <row r="394" customFormat="false" ht="15.4" hidden="false" customHeight="false" outlineLevel="0" collapsed="false">
      <c r="P394" s="6" t="n">
        <v>43356</v>
      </c>
      <c r="Q394" s="0" t="n">
        <f aca="false">Q387-1</f>
        <v>7</v>
      </c>
      <c r="R394" s="0" t="n">
        <v>45</v>
      </c>
    </row>
    <row r="395" customFormat="false" ht="15.4" hidden="false" customHeight="false" outlineLevel="0" collapsed="false">
      <c r="P395" s="6" t="n">
        <v>43355</v>
      </c>
      <c r="Q395" s="0" t="n">
        <f aca="false">Q388-1</f>
        <v>7</v>
      </c>
      <c r="R395" s="0" t="n">
        <v>45</v>
      </c>
    </row>
    <row r="396" customFormat="false" ht="15.4" hidden="false" customHeight="false" outlineLevel="0" collapsed="false">
      <c r="P396" s="6" t="n">
        <v>43354</v>
      </c>
      <c r="Q396" s="0" t="n">
        <f aca="false">Q389-1</f>
        <v>7</v>
      </c>
      <c r="R396" s="0" t="n">
        <v>45</v>
      </c>
    </row>
    <row r="397" customFormat="false" ht="15.4" hidden="false" customHeight="false" outlineLevel="0" collapsed="false">
      <c r="P397" s="6" t="n">
        <v>43353</v>
      </c>
      <c r="Q397" s="0" t="n">
        <f aca="false">Q390-1</f>
        <v>7</v>
      </c>
      <c r="R397" s="0" t="n">
        <v>45</v>
      </c>
    </row>
    <row r="398" customFormat="false" ht="15.4" hidden="false" customHeight="false" outlineLevel="0" collapsed="false">
      <c r="P398" s="6" t="n">
        <v>43352</v>
      </c>
      <c r="Q398" s="0" t="n">
        <f aca="false">Q391-1</f>
        <v>6</v>
      </c>
      <c r="R398" s="0" t="n">
        <v>45</v>
      </c>
    </row>
    <row r="399" customFormat="false" ht="15.4" hidden="false" customHeight="false" outlineLevel="0" collapsed="false">
      <c r="P399" s="6" t="n">
        <v>43351</v>
      </c>
      <c r="Q399" s="0" t="n">
        <f aca="false">Q392-1</f>
        <v>6</v>
      </c>
      <c r="R399" s="0" t="n">
        <v>45</v>
      </c>
    </row>
    <row r="400" customFormat="false" ht="15.4" hidden="false" customHeight="false" outlineLevel="0" collapsed="false">
      <c r="P400" s="6" t="n">
        <v>43350</v>
      </c>
      <c r="Q400" s="0" t="n">
        <f aca="false">Q393-1</f>
        <v>6</v>
      </c>
      <c r="R400" s="0" t="n">
        <v>45</v>
      </c>
    </row>
    <row r="401" customFormat="false" ht="15.4" hidden="false" customHeight="false" outlineLevel="0" collapsed="false">
      <c r="P401" s="6" t="n">
        <v>43349</v>
      </c>
      <c r="Q401" s="0" t="n">
        <f aca="false">Q394-1</f>
        <v>6</v>
      </c>
      <c r="R401" s="0" t="n">
        <v>45</v>
      </c>
    </row>
    <row r="402" customFormat="false" ht="15.4" hidden="false" customHeight="false" outlineLevel="0" collapsed="false">
      <c r="P402" s="6" t="n">
        <v>43348</v>
      </c>
      <c r="Q402" s="0" t="n">
        <f aca="false">Q395-1</f>
        <v>6</v>
      </c>
      <c r="R402" s="0" t="n">
        <v>45</v>
      </c>
    </row>
    <row r="403" customFormat="false" ht="15.4" hidden="false" customHeight="false" outlineLevel="0" collapsed="false">
      <c r="P403" s="6" t="n">
        <v>43347</v>
      </c>
      <c r="Q403" s="0" t="n">
        <f aca="false">Q396-1</f>
        <v>6</v>
      </c>
      <c r="R403" s="0" t="n">
        <v>45</v>
      </c>
    </row>
    <row r="404" customFormat="false" ht="15.4" hidden="false" customHeight="false" outlineLevel="0" collapsed="false">
      <c r="P404" s="6" t="n">
        <v>43346</v>
      </c>
      <c r="Q404" s="0" t="n">
        <f aca="false">Q397-1</f>
        <v>6</v>
      </c>
      <c r="R404" s="0" t="n">
        <v>45</v>
      </c>
    </row>
    <row r="405" customFormat="false" ht="15.4" hidden="false" customHeight="false" outlineLevel="0" collapsed="false">
      <c r="P405" s="6" t="n">
        <v>43345</v>
      </c>
      <c r="Q405" s="0" t="n">
        <f aca="false">Q398-1</f>
        <v>5</v>
      </c>
      <c r="R405" s="0" t="n">
        <v>45</v>
      </c>
    </row>
    <row r="406" customFormat="false" ht="15.4" hidden="false" customHeight="false" outlineLevel="0" collapsed="false">
      <c r="P406" s="6" t="n">
        <v>43344</v>
      </c>
      <c r="Q406" s="0" t="n">
        <f aca="false">Q399-1</f>
        <v>5</v>
      </c>
      <c r="R406" s="0" t="n">
        <v>45</v>
      </c>
    </row>
    <row r="407" customFormat="false" ht="15.4" hidden="false" customHeight="false" outlineLevel="0" collapsed="false">
      <c r="P407" s="6" t="n">
        <v>43343</v>
      </c>
      <c r="Q407" s="0" t="n">
        <f aca="false">Q400-1</f>
        <v>5</v>
      </c>
      <c r="R407" s="0" t="n">
        <v>45</v>
      </c>
    </row>
    <row r="408" customFormat="false" ht="15.4" hidden="false" customHeight="false" outlineLevel="0" collapsed="false">
      <c r="P408" s="6" t="n">
        <v>43342</v>
      </c>
      <c r="Q408" s="0" t="n">
        <f aca="false">Q401-1</f>
        <v>5</v>
      </c>
      <c r="R408" s="0" t="n">
        <v>45</v>
      </c>
    </row>
    <row r="409" customFormat="false" ht="15.4" hidden="false" customHeight="false" outlineLevel="0" collapsed="false">
      <c r="P409" s="6" t="n">
        <v>43341</v>
      </c>
      <c r="Q409" s="0" t="n">
        <f aca="false">Q402-1</f>
        <v>5</v>
      </c>
      <c r="R409" s="0" t="n">
        <v>45</v>
      </c>
    </row>
    <row r="410" customFormat="false" ht="15.4" hidden="false" customHeight="false" outlineLevel="0" collapsed="false">
      <c r="P410" s="6" t="n">
        <v>43340</v>
      </c>
      <c r="Q410" s="0" t="n">
        <f aca="false">Q403-1</f>
        <v>5</v>
      </c>
      <c r="R410" s="0" t="n">
        <v>45</v>
      </c>
    </row>
    <row r="411" customFormat="false" ht="15.4" hidden="false" customHeight="false" outlineLevel="0" collapsed="false">
      <c r="P411" s="6" t="n">
        <v>43339</v>
      </c>
      <c r="Q411" s="0" t="n">
        <f aca="false">Q404-1</f>
        <v>5</v>
      </c>
      <c r="R411" s="0" t="n">
        <v>45</v>
      </c>
    </row>
    <row r="412" customFormat="false" ht="15.4" hidden="false" customHeight="false" outlineLevel="0" collapsed="false">
      <c r="P412" s="6" t="n">
        <v>43338</v>
      </c>
      <c r="Q412" s="0" t="n">
        <f aca="false">Q405-1</f>
        <v>4</v>
      </c>
      <c r="R412" s="0" t="n">
        <v>45</v>
      </c>
    </row>
    <row r="413" customFormat="false" ht="15.4" hidden="false" customHeight="false" outlineLevel="0" collapsed="false">
      <c r="P413" s="6" t="n">
        <v>43337</v>
      </c>
      <c r="Q413" s="0" t="n">
        <f aca="false">Q406-1</f>
        <v>4</v>
      </c>
      <c r="R413" s="0" t="n">
        <v>45</v>
      </c>
    </row>
    <row r="414" customFormat="false" ht="15.4" hidden="false" customHeight="false" outlineLevel="0" collapsed="false">
      <c r="P414" s="6" t="n">
        <v>43336</v>
      </c>
      <c r="Q414" s="0" t="n">
        <f aca="false">Q407-1</f>
        <v>4</v>
      </c>
      <c r="R414" s="0" t="n">
        <v>45</v>
      </c>
    </row>
    <row r="415" customFormat="false" ht="15.4" hidden="false" customHeight="false" outlineLevel="0" collapsed="false">
      <c r="P415" s="6" t="n">
        <v>43335</v>
      </c>
      <c r="Q415" s="0" t="n">
        <f aca="false">Q408-1</f>
        <v>4</v>
      </c>
      <c r="R415" s="0" t="n">
        <v>45</v>
      </c>
    </row>
    <row r="416" customFormat="false" ht="15.4" hidden="false" customHeight="false" outlineLevel="0" collapsed="false">
      <c r="P416" s="6" t="n">
        <v>43334</v>
      </c>
      <c r="Q416" s="0" t="n">
        <f aca="false">Q409-1</f>
        <v>4</v>
      </c>
      <c r="R416" s="0" t="n">
        <v>45</v>
      </c>
    </row>
    <row r="417" customFormat="false" ht="15.4" hidden="false" customHeight="false" outlineLevel="0" collapsed="false">
      <c r="P417" s="6" t="n">
        <v>43333</v>
      </c>
      <c r="Q417" s="0" t="n">
        <f aca="false">Q410-1</f>
        <v>4</v>
      </c>
      <c r="R417" s="0" t="n">
        <v>45</v>
      </c>
    </row>
    <row r="418" customFormat="false" ht="15.4" hidden="false" customHeight="false" outlineLevel="0" collapsed="false">
      <c r="P418" s="6" t="n">
        <v>43332</v>
      </c>
      <c r="Q418" s="0" t="n">
        <f aca="false">Q411-1</f>
        <v>4</v>
      </c>
      <c r="R418" s="0" t="n">
        <v>45</v>
      </c>
    </row>
    <row r="419" customFormat="false" ht="15.4" hidden="false" customHeight="false" outlineLevel="0" collapsed="false">
      <c r="P419" s="6" t="n">
        <v>43331</v>
      </c>
      <c r="Q419" s="0" t="n">
        <f aca="false">Q412-1</f>
        <v>3</v>
      </c>
      <c r="R419" s="0" t="n">
        <v>45</v>
      </c>
    </row>
    <row r="420" customFormat="false" ht="15.4" hidden="false" customHeight="false" outlineLevel="0" collapsed="false">
      <c r="P420" s="6" t="n">
        <v>43330</v>
      </c>
      <c r="Q420" s="0" t="n">
        <f aca="false">Q413-1</f>
        <v>3</v>
      </c>
      <c r="R420" s="0" t="n">
        <v>45</v>
      </c>
    </row>
    <row r="421" customFormat="false" ht="15.4" hidden="false" customHeight="false" outlineLevel="0" collapsed="false">
      <c r="P421" s="6" t="n">
        <v>43329</v>
      </c>
      <c r="Q421" s="0" t="n">
        <f aca="false">Q414-1</f>
        <v>3</v>
      </c>
      <c r="R421" s="0" t="n">
        <v>45</v>
      </c>
    </row>
    <row r="422" customFormat="false" ht="15.4" hidden="false" customHeight="false" outlineLevel="0" collapsed="false">
      <c r="P422" s="6" t="n">
        <v>43328</v>
      </c>
      <c r="Q422" s="0" t="n">
        <f aca="false">Q415-1</f>
        <v>3</v>
      </c>
      <c r="R422" s="0" t="n">
        <v>45</v>
      </c>
    </row>
    <row r="423" customFormat="false" ht="15.4" hidden="false" customHeight="false" outlineLevel="0" collapsed="false">
      <c r="P423" s="6" t="n">
        <v>43327</v>
      </c>
      <c r="Q423" s="0" t="n">
        <f aca="false">Q416-1</f>
        <v>3</v>
      </c>
      <c r="R423" s="0" t="n">
        <v>45</v>
      </c>
    </row>
    <row r="424" customFormat="false" ht="15.4" hidden="false" customHeight="false" outlineLevel="0" collapsed="false">
      <c r="P424" s="6" t="n">
        <v>43326</v>
      </c>
      <c r="Q424" s="0" t="n">
        <f aca="false">Q417-1</f>
        <v>3</v>
      </c>
      <c r="R424" s="0" t="n">
        <v>45</v>
      </c>
    </row>
    <row r="425" customFormat="false" ht="15.4" hidden="false" customHeight="false" outlineLevel="0" collapsed="false">
      <c r="P425" s="6" t="n">
        <v>43325</v>
      </c>
      <c r="Q425" s="0" t="n">
        <f aca="false">Q418-1</f>
        <v>3</v>
      </c>
      <c r="R425" s="0" t="n">
        <v>45</v>
      </c>
    </row>
    <row r="426" customFormat="false" ht="15.4" hidden="false" customHeight="false" outlineLevel="0" collapsed="false">
      <c r="P426" s="6" t="n">
        <v>43324</v>
      </c>
      <c r="Q426" s="0" t="n">
        <f aca="false">Q419-1</f>
        <v>2</v>
      </c>
      <c r="R426" s="0" t="n">
        <v>45</v>
      </c>
    </row>
    <row r="427" customFormat="false" ht="15.4" hidden="false" customHeight="false" outlineLevel="0" collapsed="false">
      <c r="P427" s="6" t="n">
        <v>43323</v>
      </c>
      <c r="Q427" s="0" t="n">
        <f aca="false">Q420-1</f>
        <v>2</v>
      </c>
      <c r="R427" s="0" t="n">
        <v>45</v>
      </c>
    </row>
    <row r="428" customFormat="false" ht="15.4" hidden="false" customHeight="false" outlineLevel="0" collapsed="false">
      <c r="P428" s="6" t="n">
        <v>43322</v>
      </c>
      <c r="Q428" s="0" t="n">
        <f aca="false">Q421-1</f>
        <v>2</v>
      </c>
      <c r="R428" s="0" t="n">
        <v>45</v>
      </c>
    </row>
    <row r="429" customFormat="false" ht="15.4" hidden="false" customHeight="false" outlineLevel="0" collapsed="false">
      <c r="P429" s="6" t="n">
        <v>43321</v>
      </c>
      <c r="Q429" s="0" t="n">
        <f aca="false">Q422-1</f>
        <v>2</v>
      </c>
      <c r="R429" s="0" t="n">
        <v>45</v>
      </c>
    </row>
    <row r="430" customFormat="false" ht="15.4" hidden="false" customHeight="false" outlineLevel="0" collapsed="false">
      <c r="P430" s="6" t="n">
        <v>43320</v>
      </c>
      <c r="Q430" s="0" t="n">
        <f aca="false">Q423-1</f>
        <v>2</v>
      </c>
      <c r="R430" s="0" t="n">
        <v>45</v>
      </c>
    </row>
    <row r="431" customFormat="false" ht="15.4" hidden="false" customHeight="false" outlineLevel="0" collapsed="false">
      <c r="P431" s="6" t="n">
        <v>43319</v>
      </c>
      <c r="Q431" s="0" t="n">
        <f aca="false">Q424-1</f>
        <v>2</v>
      </c>
      <c r="R431" s="0" t="n">
        <v>45</v>
      </c>
    </row>
    <row r="432" customFormat="false" ht="15.4" hidden="false" customHeight="false" outlineLevel="0" collapsed="false">
      <c r="P432" s="6" t="n">
        <v>43318</v>
      </c>
      <c r="Q432" s="0" t="n">
        <f aca="false">Q425-1</f>
        <v>2</v>
      </c>
      <c r="R432" s="0" t="n">
        <v>45</v>
      </c>
    </row>
    <row r="433" customFormat="false" ht="15.4" hidden="false" customHeight="false" outlineLevel="0" collapsed="false">
      <c r="P433" s="6" t="n">
        <v>43317</v>
      </c>
      <c r="Q433" s="0" t="n">
        <f aca="false">Q426-1</f>
        <v>1</v>
      </c>
      <c r="R433" s="0" t="n">
        <v>45</v>
      </c>
    </row>
    <row r="434" customFormat="false" ht="15.4" hidden="false" customHeight="false" outlineLevel="0" collapsed="false">
      <c r="P434" s="6" t="n">
        <v>43316</v>
      </c>
      <c r="Q434" s="0" t="n">
        <f aca="false">Q427-1</f>
        <v>1</v>
      </c>
      <c r="R434" s="0" t="n">
        <v>45</v>
      </c>
    </row>
    <row r="435" customFormat="false" ht="15.4" hidden="false" customHeight="false" outlineLevel="0" collapsed="false">
      <c r="P435" s="6" t="n">
        <v>43315</v>
      </c>
      <c r="Q435" s="0" t="n">
        <f aca="false">Q428-1</f>
        <v>1</v>
      </c>
      <c r="R435" s="0" t="n">
        <v>45</v>
      </c>
    </row>
    <row r="436" customFormat="false" ht="15.4" hidden="false" customHeight="false" outlineLevel="0" collapsed="false">
      <c r="P436" s="6" t="n">
        <v>43314</v>
      </c>
      <c r="Q436" s="0" t="n">
        <f aca="false">Q429-1</f>
        <v>1</v>
      </c>
      <c r="R436" s="0" t="n">
        <v>45</v>
      </c>
    </row>
    <row r="437" customFormat="false" ht="15.4" hidden="false" customHeight="false" outlineLevel="0" collapsed="false">
      <c r="P437" s="6" t="n">
        <v>43313</v>
      </c>
      <c r="Q437" s="0" t="n">
        <f aca="false">Q430-1</f>
        <v>1</v>
      </c>
      <c r="R437" s="0" t="n">
        <v>45</v>
      </c>
    </row>
    <row r="438" customFormat="false" ht="15.4" hidden="false" customHeight="false" outlineLevel="0" collapsed="false">
      <c r="P438" s="6" t="n">
        <v>43312</v>
      </c>
      <c r="Q438" s="0" t="n">
        <f aca="false">Q431-1</f>
        <v>1</v>
      </c>
      <c r="R438" s="0" t="n">
        <v>45</v>
      </c>
    </row>
    <row r="439" customFormat="false" ht="15.4" hidden="false" customHeight="false" outlineLevel="0" collapsed="false">
      <c r="P439" s="6" t="n">
        <v>43311</v>
      </c>
      <c r="Q439" s="0" t="n">
        <f aca="false">Q432-1</f>
        <v>1</v>
      </c>
      <c r="R439" s="0" t="n">
        <v>45</v>
      </c>
    </row>
    <row r="440" customFormat="false" ht="15.4" hidden="false" customHeight="false" outlineLevel="0" collapsed="false">
      <c r="P440" s="6" t="n">
        <v>43310</v>
      </c>
      <c r="Q440" s="0" t="n">
        <v>16</v>
      </c>
      <c r="R440" s="0" t="n">
        <v>44</v>
      </c>
    </row>
    <row r="441" customFormat="false" ht="15.4" hidden="false" customHeight="false" outlineLevel="0" collapsed="false">
      <c r="P441" s="6" t="n">
        <v>43309</v>
      </c>
      <c r="Q441" s="0" t="n">
        <v>16</v>
      </c>
      <c r="R441" s="0" t="n">
        <v>44</v>
      </c>
    </row>
    <row r="442" customFormat="false" ht="15.4" hidden="false" customHeight="false" outlineLevel="0" collapsed="false">
      <c r="P442" s="6" t="n">
        <v>43308</v>
      </c>
      <c r="Q442" s="0" t="n">
        <v>16</v>
      </c>
      <c r="R442" s="0" t="n">
        <v>44</v>
      </c>
    </row>
    <row r="443" customFormat="false" ht="15.4" hidden="false" customHeight="false" outlineLevel="0" collapsed="false">
      <c r="P443" s="6" t="n">
        <v>43307</v>
      </c>
      <c r="Q443" s="0" t="n">
        <v>16</v>
      </c>
      <c r="R443" s="0" t="n">
        <v>44</v>
      </c>
    </row>
    <row r="444" customFormat="false" ht="15.4" hidden="false" customHeight="false" outlineLevel="0" collapsed="false">
      <c r="P444" s="6" t="n">
        <v>43306</v>
      </c>
      <c r="Q444" s="0" t="n">
        <v>16</v>
      </c>
      <c r="R444" s="0" t="n">
        <v>44</v>
      </c>
    </row>
    <row r="445" customFormat="false" ht="15.4" hidden="false" customHeight="false" outlineLevel="0" collapsed="false">
      <c r="P445" s="6" t="n">
        <v>43305</v>
      </c>
      <c r="Q445" s="0" t="n">
        <v>16</v>
      </c>
      <c r="R445" s="0" t="n">
        <v>44</v>
      </c>
    </row>
    <row r="446" customFormat="false" ht="15.4" hidden="false" customHeight="false" outlineLevel="0" collapsed="false">
      <c r="P446" s="6" t="n">
        <v>43304</v>
      </c>
      <c r="Q446" s="0" t="n">
        <v>16</v>
      </c>
      <c r="R446" s="0" t="n">
        <v>44</v>
      </c>
    </row>
    <row r="447" customFormat="false" ht="15.4" hidden="false" customHeight="false" outlineLevel="0" collapsed="false">
      <c r="P447" s="6" t="n">
        <v>43303</v>
      </c>
      <c r="Q447" s="0" t="n">
        <f aca="false">Q440-1</f>
        <v>15</v>
      </c>
      <c r="R447" s="0" t="n">
        <v>44</v>
      </c>
    </row>
    <row r="448" customFormat="false" ht="15.4" hidden="false" customHeight="false" outlineLevel="0" collapsed="false">
      <c r="P448" s="6" t="n">
        <v>43302</v>
      </c>
      <c r="Q448" s="0" t="n">
        <f aca="false">Q441-1</f>
        <v>15</v>
      </c>
      <c r="R448" s="0" t="n">
        <v>44</v>
      </c>
    </row>
    <row r="449" customFormat="false" ht="15.4" hidden="false" customHeight="false" outlineLevel="0" collapsed="false">
      <c r="P449" s="6" t="n">
        <v>43301</v>
      </c>
      <c r="Q449" s="0" t="n">
        <f aca="false">Q442-1</f>
        <v>15</v>
      </c>
      <c r="R449" s="0" t="n">
        <v>44</v>
      </c>
    </row>
    <row r="450" customFormat="false" ht="15.4" hidden="false" customHeight="false" outlineLevel="0" collapsed="false">
      <c r="P450" s="6" t="n">
        <v>43300</v>
      </c>
      <c r="Q450" s="0" t="n">
        <f aca="false">Q443-1</f>
        <v>15</v>
      </c>
      <c r="R450" s="0" t="n">
        <v>44</v>
      </c>
    </row>
    <row r="451" customFormat="false" ht="15.4" hidden="false" customHeight="false" outlineLevel="0" collapsed="false">
      <c r="P451" s="6" t="n">
        <v>43299</v>
      </c>
      <c r="Q451" s="0" t="n">
        <f aca="false">Q444-1</f>
        <v>15</v>
      </c>
      <c r="R451" s="0" t="n">
        <v>44</v>
      </c>
    </row>
    <row r="452" customFormat="false" ht="15.4" hidden="false" customHeight="false" outlineLevel="0" collapsed="false">
      <c r="P452" s="6" t="n">
        <v>43298</v>
      </c>
      <c r="Q452" s="0" t="n">
        <f aca="false">Q445-1</f>
        <v>15</v>
      </c>
      <c r="R452" s="0" t="n">
        <v>44</v>
      </c>
    </row>
    <row r="453" customFormat="false" ht="15.4" hidden="false" customHeight="false" outlineLevel="0" collapsed="false">
      <c r="P453" s="6" t="n">
        <v>43297</v>
      </c>
      <c r="Q453" s="0" t="n">
        <f aca="false">Q446-1</f>
        <v>15</v>
      </c>
      <c r="R453" s="0" t="n">
        <v>44</v>
      </c>
    </row>
    <row r="454" customFormat="false" ht="15.4" hidden="false" customHeight="false" outlineLevel="0" collapsed="false">
      <c r="P454" s="6" t="n">
        <v>43296</v>
      </c>
      <c r="Q454" s="0" t="n">
        <f aca="false">Q447-1</f>
        <v>14</v>
      </c>
      <c r="R454" s="0" t="n">
        <v>44</v>
      </c>
    </row>
    <row r="455" customFormat="false" ht="15.4" hidden="false" customHeight="false" outlineLevel="0" collapsed="false">
      <c r="P455" s="6" t="n">
        <v>43295</v>
      </c>
      <c r="Q455" s="0" t="n">
        <f aca="false">Q448-1</f>
        <v>14</v>
      </c>
      <c r="R455" s="0" t="n">
        <v>44</v>
      </c>
    </row>
    <row r="456" customFormat="false" ht="15.4" hidden="false" customHeight="false" outlineLevel="0" collapsed="false">
      <c r="P456" s="6" t="n">
        <v>43294</v>
      </c>
      <c r="Q456" s="0" t="n">
        <f aca="false">Q449-1</f>
        <v>14</v>
      </c>
      <c r="R456" s="0" t="n">
        <v>44</v>
      </c>
    </row>
    <row r="457" customFormat="false" ht="15.4" hidden="false" customHeight="false" outlineLevel="0" collapsed="false">
      <c r="P457" s="6" t="n">
        <v>43293</v>
      </c>
      <c r="Q457" s="0" t="n">
        <f aca="false">Q450-1</f>
        <v>14</v>
      </c>
      <c r="R457" s="0" t="n">
        <v>44</v>
      </c>
    </row>
    <row r="458" customFormat="false" ht="15.4" hidden="false" customHeight="false" outlineLevel="0" collapsed="false">
      <c r="P458" s="6" t="n">
        <v>43292</v>
      </c>
      <c r="Q458" s="0" t="n">
        <f aca="false">Q451-1</f>
        <v>14</v>
      </c>
      <c r="R458" s="0" t="n">
        <v>44</v>
      </c>
    </row>
    <row r="459" customFormat="false" ht="15.4" hidden="false" customHeight="false" outlineLevel="0" collapsed="false">
      <c r="P459" s="6" t="n">
        <v>43291</v>
      </c>
      <c r="Q459" s="0" t="n">
        <f aca="false">Q452-1</f>
        <v>14</v>
      </c>
      <c r="R459" s="0" t="n">
        <v>44</v>
      </c>
    </row>
    <row r="460" customFormat="false" ht="15.4" hidden="false" customHeight="false" outlineLevel="0" collapsed="false">
      <c r="P460" s="6" t="n">
        <v>43290</v>
      </c>
      <c r="Q460" s="0" t="n">
        <f aca="false">Q453-1</f>
        <v>14</v>
      </c>
      <c r="R460" s="0" t="n">
        <v>44</v>
      </c>
    </row>
    <row r="461" customFormat="false" ht="15.4" hidden="false" customHeight="false" outlineLevel="0" collapsed="false">
      <c r="P461" s="6" t="n">
        <v>43289</v>
      </c>
      <c r="Q461" s="0" t="n">
        <f aca="false">Q454-1</f>
        <v>13</v>
      </c>
      <c r="R461" s="0" t="n">
        <v>44</v>
      </c>
    </row>
    <row r="462" customFormat="false" ht="15.4" hidden="false" customHeight="false" outlineLevel="0" collapsed="false">
      <c r="P462" s="6" t="n">
        <v>43288</v>
      </c>
      <c r="Q462" s="0" t="n">
        <f aca="false">Q455-1</f>
        <v>13</v>
      </c>
      <c r="R462" s="0" t="n">
        <v>44</v>
      </c>
    </row>
    <row r="463" customFormat="false" ht="15.4" hidden="false" customHeight="false" outlineLevel="0" collapsed="false">
      <c r="P463" s="6" t="n">
        <v>43287</v>
      </c>
      <c r="Q463" s="0" t="n">
        <f aca="false">Q456-1</f>
        <v>13</v>
      </c>
      <c r="R463" s="0" t="n">
        <v>44</v>
      </c>
    </row>
    <row r="464" customFormat="false" ht="15.4" hidden="false" customHeight="false" outlineLevel="0" collapsed="false">
      <c r="P464" s="6" t="n">
        <v>43286</v>
      </c>
      <c r="Q464" s="0" t="n">
        <f aca="false">Q457-1</f>
        <v>13</v>
      </c>
      <c r="R464" s="0" t="n">
        <v>44</v>
      </c>
    </row>
    <row r="465" customFormat="false" ht="15.4" hidden="false" customHeight="false" outlineLevel="0" collapsed="false">
      <c r="P465" s="6" t="n">
        <v>43285</v>
      </c>
      <c r="Q465" s="0" t="n">
        <f aca="false">Q458-1</f>
        <v>13</v>
      </c>
      <c r="R465" s="0" t="n">
        <v>44</v>
      </c>
    </row>
    <row r="466" customFormat="false" ht="15.4" hidden="false" customHeight="false" outlineLevel="0" collapsed="false">
      <c r="P466" s="6" t="n">
        <v>43284</v>
      </c>
      <c r="Q466" s="0" t="n">
        <f aca="false">Q459-1</f>
        <v>13</v>
      </c>
      <c r="R466" s="0" t="n">
        <v>44</v>
      </c>
    </row>
    <row r="467" customFormat="false" ht="15.4" hidden="false" customHeight="false" outlineLevel="0" collapsed="false">
      <c r="P467" s="6" t="n">
        <v>43283</v>
      </c>
      <c r="Q467" s="0" t="n">
        <f aca="false">Q460-1</f>
        <v>13</v>
      </c>
      <c r="R467" s="0" t="n">
        <v>44</v>
      </c>
    </row>
    <row r="468" customFormat="false" ht="15.4" hidden="false" customHeight="false" outlineLevel="0" collapsed="false">
      <c r="P468" s="6" t="n">
        <v>43282</v>
      </c>
      <c r="Q468" s="0" t="n">
        <f aca="false">Q461-1</f>
        <v>12</v>
      </c>
      <c r="R468" s="0" t="n">
        <v>44</v>
      </c>
    </row>
    <row r="469" customFormat="false" ht="15.4" hidden="false" customHeight="false" outlineLevel="0" collapsed="false">
      <c r="P469" s="6" t="n">
        <v>43281</v>
      </c>
      <c r="Q469" s="0" t="n">
        <f aca="false">Q462-1</f>
        <v>12</v>
      </c>
      <c r="R469" s="0" t="n">
        <v>44</v>
      </c>
    </row>
    <row r="470" customFormat="false" ht="15.4" hidden="false" customHeight="false" outlineLevel="0" collapsed="false">
      <c r="P470" s="6" t="n">
        <v>43280</v>
      </c>
      <c r="Q470" s="0" t="n">
        <f aca="false">Q463-1</f>
        <v>12</v>
      </c>
      <c r="R470" s="0" t="n">
        <v>44</v>
      </c>
    </row>
    <row r="471" customFormat="false" ht="15.4" hidden="false" customHeight="false" outlineLevel="0" collapsed="false">
      <c r="P471" s="6" t="n">
        <v>43279</v>
      </c>
      <c r="Q471" s="0" t="n">
        <f aca="false">Q464-1</f>
        <v>12</v>
      </c>
      <c r="R471" s="0" t="n">
        <v>44</v>
      </c>
    </row>
    <row r="472" customFormat="false" ht="15.4" hidden="false" customHeight="false" outlineLevel="0" collapsed="false">
      <c r="P472" s="6" t="n">
        <v>43278</v>
      </c>
      <c r="Q472" s="0" t="n">
        <f aca="false">Q465-1</f>
        <v>12</v>
      </c>
      <c r="R472" s="0" t="n">
        <v>44</v>
      </c>
    </row>
    <row r="473" customFormat="false" ht="15.4" hidden="false" customHeight="false" outlineLevel="0" collapsed="false">
      <c r="P473" s="6" t="n">
        <v>43277</v>
      </c>
      <c r="Q473" s="0" t="n">
        <f aca="false">Q466-1</f>
        <v>12</v>
      </c>
      <c r="R473" s="0" t="n">
        <v>44</v>
      </c>
    </row>
    <row r="474" customFormat="false" ht="15.4" hidden="false" customHeight="false" outlineLevel="0" collapsed="false">
      <c r="P474" s="6" t="n">
        <v>43276</v>
      </c>
      <c r="Q474" s="0" t="n">
        <f aca="false">Q467-1</f>
        <v>12</v>
      </c>
      <c r="R474" s="0" t="n">
        <v>44</v>
      </c>
    </row>
    <row r="475" customFormat="false" ht="15.4" hidden="false" customHeight="false" outlineLevel="0" collapsed="false">
      <c r="P475" s="6" t="n">
        <v>43275</v>
      </c>
      <c r="Q475" s="0" t="n">
        <f aca="false">Q468-1</f>
        <v>11</v>
      </c>
      <c r="R475" s="0" t="n">
        <v>44</v>
      </c>
    </row>
    <row r="476" customFormat="false" ht="15.4" hidden="false" customHeight="false" outlineLevel="0" collapsed="false">
      <c r="P476" s="6" t="n">
        <v>43274</v>
      </c>
      <c r="Q476" s="0" t="n">
        <f aca="false">Q469-1</f>
        <v>11</v>
      </c>
      <c r="R476" s="0" t="n">
        <v>44</v>
      </c>
    </row>
    <row r="477" customFormat="false" ht="15.4" hidden="false" customHeight="false" outlineLevel="0" collapsed="false">
      <c r="P477" s="6" t="n">
        <v>43273</v>
      </c>
      <c r="Q477" s="0" t="n">
        <f aca="false">Q470-1</f>
        <v>11</v>
      </c>
      <c r="R477" s="0" t="n">
        <v>44</v>
      </c>
    </row>
    <row r="478" customFormat="false" ht="15.4" hidden="false" customHeight="false" outlineLevel="0" collapsed="false">
      <c r="P478" s="6" t="n">
        <v>43272</v>
      </c>
      <c r="Q478" s="0" t="n">
        <f aca="false">Q471-1</f>
        <v>11</v>
      </c>
      <c r="R478" s="0" t="n">
        <v>44</v>
      </c>
    </row>
    <row r="479" customFormat="false" ht="15.4" hidden="false" customHeight="false" outlineLevel="0" collapsed="false">
      <c r="P479" s="6" t="n">
        <v>43271</v>
      </c>
      <c r="Q479" s="0" t="n">
        <f aca="false">Q472-1</f>
        <v>11</v>
      </c>
      <c r="R479" s="0" t="n">
        <v>44</v>
      </c>
    </row>
    <row r="480" customFormat="false" ht="15.4" hidden="false" customHeight="false" outlineLevel="0" collapsed="false">
      <c r="P480" s="6" t="n">
        <v>43270</v>
      </c>
      <c r="Q480" s="0" t="n">
        <f aca="false">Q473-1</f>
        <v>11</v>
      </c>
      <c r="R480" s="0" t="n">
        <v>44</v>
      </c>
    </row>
    <row r="481" customFormat="false" ht="15.4" hidden="false" customHeight="false" outlineLevel="0" collapsed="false">
      <c r="P481" s="6" t="n">
        <v>43269</v>
      </c>
      <c r="Q481" s="0" t="n">
        <f aca="false">Q474-1</f>
        <v>11</v>
      </c>
      <c r="R481" s="0" t="n">
        <v>44</v>
      </c>
    </row>
    <row r="482" customFormat="false" ht="15.4" hidden="false" customHeight="false" outlineLevel="0" collapsed="false">
      <c r="P482" s="6" t="n">
        <v>43268</v>
      </c>
      <c r="Q482" s="0" t="n">
        <f aca="false">Q475-1</f>
        <v>10</v>
      </c>
      <c r="R482" s="0" t="n">
        <v>44</v>
      </c>
    </row>
    <row r="483" customFormat="false" ht="15.4" hidden="false" customHeight="false" outlineLevel="0" collapsed="false">
      <c r="P483" s="6" t="n">
        <v>43267</v>
      </c>
      <c r="Q483" s="0" t="n">
        <f aca="false">Q476-1</f>
        <v>10</v>
      </c>
      <c r="R483" s="0" t="n">
        <v>44</v>
      </c>
    </row>
    <row r="484" customFormat="false" ht="15.4" hidden="false" customHeight="false" outlineLevel="0" collapsed="false">
      <c r="P484" s="6" t="n">
        <v>43266</v>
      </c>
      <c r="Q484" s="0" t="n">
        <f aca="false">Q477-1</f>
        <v>10</v>
      </c>
      <c r="R484" s="0" t="n">
        <v>44</v>
      </c>
    </row>
    <row r="485" customFormat="false" ht="15.4" hidden="false" customHeight="false" outlineLevel="0" collapsed="false">
      <c r="P485" s="6" t="n">
        <v>43265</v>
      </c>
      <c r="Q485" s="0" t="n">
        <f aca="false">Q478-1</f>
        <v>10</v>
      </c>
      <c r="R485" s="0" t="n">
        <v>44</v>
      </c>
    </row>
    <row r="486" customFormat="false" ht="15.4" hidden="false" customHeight="false" outlineLevel="0" collapsed="false">
      <c r="P486" s="6" t="n">
        <v>43264</v>
      </c>
      <c r="Q486" s="0" t="n">
        <f aca="false">Q479-1</f>
        <v>10</v>
      </c>
      <c r="R486" s="0" t="n">
        <v>44</v>
      </c>
    </row>
    <row r="487" customFormat="false" ht="15.4" hidden="false" customHeight="false" outlineLevel="0" collapsed="false">
      <c r="P487" s="6" t="n">
        <v>43263</v>
      </c>
      <c r="Q487" s="0" t="n">
        <f aca="false">Q480-1</f>
        <v>10</v>
      </c>
      <c r="R487" s="0" t="n">
        <v>44</v>
      </c>
    </row>
    <row r="488" customFormat="false" ht="15.4" hidden="false" customHeight="false" outlineLevel="0" collapsed="false">
      <c r="P488" s="6" t="n">
        <v>43262</v>
      </c>
      <c r="Q488" s="0" t="n">
        <f aca="false">Q481-1</f>
        <v>10</v>
      </c>
      <c r="R488" s="0" t="n">
        <v>44</v>
      </c>
    </row>
    <row r="489" customFormat="false" ht="15.4" hidden="false" customHeight="false" outlineLevel="0" collapsed="false">
      <c r="P489" s="6" t="n">
        <v>43261</v>
      </c>
      <c r="Q489" s="0" t="n">
        <f aca="false">Q482-1</f>
        <v>9</v>
      </c>
      <c r="R489" s="0" t="n">
        <v>44</v>
      </c>
    </row>
    <row r="490" customFormat="false" ht="15.4" hidden="false" customHeight="false" outlineLevel="0" collapsed="false">
      <c r="P490" s="6" t="n">
        <v>43260</v>
      </c>
      <c r="Q490" s="0" t="n">
        <f aca="false">Q483-1</f>
        <v>9</v>
      </c>
      <c r="R490" s="0" t="n">
        <v>44</v>
      </c>
    </row>
    <row r="491" customFormat="false" ht="15.4" hidden="false" customHeight="false" outlineLevel="0" collapsed="false">
      <c r="P491" s="6" t="n">
        <v>43259</v>
      </c>
      <c r="Q491" s="0" t="n">
        <f aca="false">Q484-1</f>
        <v>9</v>
      </c>
      <c r="R491" s="0" t="n">
        <v>44</v>
      </c>
    </row>
    <row r="492" customFormat="false" ht="15.4" hidden="false" customHeight="false" outlineLevel="0" collapsed="false">
      <c r="P492" s="6" t="n">
        <v>43258</v>
      </c>
      <c r="Q492" s="0" t="n">
        <f aca="false">Q485-1</f>
        <v>9</v>
      </c>
      <c r="R492" s="0" t="n">
        <v>44</v>
      </c>
    </row>
    <row r="493" customFormat="false" ht="15.4" hidden="false" customHeight="false" outlineLevel="0" collapsed="false">
      <c r="P493" s="6" t="n">
        <v>43257</v>
      </c>
      <c r="Q493" s="0" t="n">
        <f aca="false">Q486-1</f>
        <v>9</v>
      </c>
      <c r="R493" s="0" t="n">
        <v>44</v>
      </c>
    </row>
    <row r="494" customFormat="false" ht="15.4" hidden="false" customHeight="false" outlineLevel="0" collapsed="false">
      <c r="P494" s="6" t="n">
        <v>43256</v>
      </c>
      <c r="Q494" s="0" t="n">
        <f aca="false">Q487-1</f>
        <v>9</v>
      </c>
      <c r="R494" s="0" t="n">
        <v>44</v>
      </c>
    </row>
    <row r="495" customFormat="false" ht="15.4" hidden="false" customHeight="false" outlineLevel="0" collapsed="false">
      <c r="P495" s="6" t="n">
        <v>43255</v>
      </c>
      <c r="Q495" s="0" t="n">
        <f aca="false">Q488-1</f>
        <v>9</v>
      </c>
      <c r="R495" s="0" t="n">
        <v>44</v>
      </c>
    </row>
    <row r="496" customFormat="false" ht="15.4" hidden="false" customHeight="false" outlineLevel="0" collapsed="false">
      <c r="P496" s="6" t="n">
        <v>43254</v>
      </c>
      <c r="Q496" s="0" t="n">
        <f aca="false">Q489-1</f>
        <v>8</v>
      </c>
      <c r="R496" s="0" t="n">
        <v>44</v>
      </c>
    </row>
    <row r="497" customFormat="false" ht="15.4" hidden="false" customHeight="false" outlineLevel="0" collapsed="false">
      <c r="P497" s="6" t="n">
        <v>43253</v>
      </c>
      <c r="Q497" s="0" t="n">
        <f aca="false">Q490-1</f>
        <v>8</v>
      </c>
      <c r="R497" s="0" t="n">
        <v>44</v>
      </c>
    </row>
    <row r="498" customFormat="false" ht="15.4" hidden="false" customHeight="false" outlineLevel="0" collapsed="false">
      <c r="P498" s="6" t="n">
        <v>43252</v>
      </c>
      <c r="Q498" s="0" t="n">
        <f aca="false">Q491-1</f>
        <v>8</v>
      </c>
      <c r="R498" s="0" t="n">
        <v>44</v>
      </c>
    </row>
    <row r="499" customFormat="false" ht="15.4" hidden="false" customHeight="false" outlineLevel="0" collapsed="false">
      <c r="P499" s="6" t="n">
        <v>43251</v>
      </c>
      <c r="Q499" s="0" t="n">
        <f aca="false">Q492-1</f>
        <v>8</v>
      </c>
      <c r="R499" s="0" t="n">
        <v>44</v>
      </c>
    </row>
    <row r="500" customFormat="false" ht="15.4" hidden="false" customHeight="false" outlineLevel="0" collapsed="false">
      <c r="P500" s="6" t="n">
        <v>43250</v>
      </c>
      <c r="Q500" s="0" t="n">
        <f aca="false">Q493-1</f>
        <v>8</v>
      </c>
      <c r="R500" s="0" t="n">
        <v>44</v>
      </c>
    </row>
    <row r="501" customFormat="false" ht="15.4" hidden="false" customHeight="false" outlineLevel="0" collapsed="false">
      <c r="P501" s="6" t="n">
        <v>43249</v>
      </c>
      <c r="Q501" s="0" t="n">
        <f aca="false">Q494-1</f>
        <v>8</v>
      </c>
      <c r="R501" s="0" t="n">
        <v>44</v>
      </c>
    </row>
    <row r="502" customFormat="false" ht="15.4" hidden="false" customHeight="false" outlineLevel="0" collapsed="false">
      <c r="P502" s="6" t="n">
        <v>43248</v>
      </c>
      <c r="Q502" s="0" t="n">
        <f aca="false">Q495-1</f>
        <v>8</v>
      </c>
      <c r="R502" s="0" t="n">
        <v>44</v>
      </c>
    </row>
    <row r="503" customFormat="false" ht="15.4" hidden="false" customHeight="false" outlineLevel="0" collapsed="false">
      <c r="P503" s="6" t="n">
        <v>43247</v>
      </c>
      <c r="Q503" s="0" t="n">
        <f aca="false">Q496-1</f>
        <v>7</v>
      </c>
      <c r="R503" s="0" t="n">
        <v>44</v>
      </c>
    </row>
    <row r="504" customFormat="false" ht="15.4" hidden="false" customHeight="false" outlineLevel="0" collapsed="false">
      <c r="P504" s="6" t="n">
        <v>43246</v>
      </c>
      <c r="Q504" s="0" t="n">
        <f aca="false">Q497-1</f>
        <v>7</v>
      </c>
      <c r="R504" s="0" t="n">
        <v>44</v>
      </c>
    </row>
    <row r="505" customFormat="false" ht="15.4" hidden="false" customHeight="false" outlineLevel="0" collapsed="false">
      <c r="P505" s="6" t="n">
        <v>43245</v>
      </c>
      <c r="Q505" s="0" t="n">
        <f aca="false">Q498-1</f>
        <v>7</v>
      </c>
      <c r="R505" s="0" t="n">
        <v>44</v>
      </c>
    </row>
    <row r="506" customFormat="false" ht="15.4" hidden="false" customHeight="false" outlineLevel="0" collapsed="false">
      <c r="P506" s="6" t="n">
        <v>43244</v>
      </c>
      <c r="Q506" s="0" t="n">
        <f aca="false">Q499-1</f>
        <v>7</v>
      </c>
      <c r="R506" s="0" t="n">
        <v>44</v>
      </c>
    </row>
    <row r="507" customFormat="false" ht="15.4" hidden="false" customHeight="false" outlineLevel="0" collapsed="false">
      <c r="P507" s="6" t="n">
        <v>43243</v>
      </c>
      <c r="Q507" s="0" t="n">
        <f aca="false">Q500-1</f>
        <v>7</v>
      </c>
      <c r="R507" s="0" t="n">
        <v>44</v>
      </c>
    </row>
    <row r="508" customFormat="false" ht="15.4" hidden="false" customHeight="false" outlineLevel="0" collapsed="false">
      <c r="P508" s="6" t="n">
        <v>43242</v>
      </c>
      <c r="Q508" s="0" t="n">
        <f aca="false">Q501-1</f>
        <v>7</v>
      </c>
      <c r="R508" s="0" t="n">
        <v>44</v>
      </c>
    </row>
    <row r="509" customFormat="false" ht="15.4" hidden="false" customHeight="false" outlineLevel="0" collapsed="false">
      <c r="P509" s="6" t="n">
        <v>43241</v>
      </c>
      <c r="Q509" s="0" t="n">
        <f aca="false">Q502-1</f>
        <v>7</v>
      </c>
      <c r="R509" s="0" t="n">
        <v>44</v>
      </c>
    </row>
    <row r="510" customFormat="false" ht="15.4" hidden="false" customHeight="false" outlineLevel="0" collapsed="false">
      <c r="P510" s="6" t="n">
        <v>43240</v>
      </c>
      <c r="Q510" s="0" t="n">
        <f aca="false">Q503-1</f>
        <v>6</v>
      </c>
      <c r="R510" s="0" t="n">
        <v>44</v>
      </c>
    </row>
    <row r="511" customFormat="false" ht="15.4" hidden="false" customHeight="false" outlineLevel="0" collapsed="false">
      <c r="P511" s="6" t="n">
        <v>43239</v>
      </c>
      <c r="Q511" s="0" t="n">
        <f aca="false">Q504-1</f>
        <v>6</v>
      </c>
      <c r="R511" s="0" t="n">
        <v>44</v>
      </c>
    </row>
    <row r="512" customFormat="false" ht="15.4" hidden="false" customHeight="false" outlineLevel="0" collapsed="false">
      <c r="P512" s="6" t="n">
        <v>43238</v>
      </c>
      <c r="Q512" s="0" t="n">
        <f aca="false">Q505-1</f>
        <v>6</v>
      </c>
      <c r="R512" s="0" t="n">
        <v>44</v>
      </c>
    </row>
    <row r="513" customFormat="false" ht="15.4" hidden="false" customHeight="false" outlineLevel="0" collapsed="false">
      <c r="P513" s="6" t="n">
        <v>43237</v>
      </c>
      <c r="Q513" s="0" t="n">
        <f aca="false">Q506-1</f>
        <v>6</v>
      </c>
      <c r="R513" s="0" t="n">
        <v>44</v>
      </c>
    </row>
    <row r="514" customFormat="false" ht="15.4" hidden="false" customHeight="false" outlineLevel="0" collapsed="false">
      <c r="P514" s="6" t="n">
        <v>43236</v>
      </c>
      <c r="Q514" s="0" t="n">
        <f aca="false">Q507-1</f>
        <v>6</v>
      </c>
      <c r="R514" s="0" t="n">
        <v>44</v>
      </c>
    </row>
    <row r="515" customFormat="false" ht="15.4" hidden="false" customHeight="false" outlineLevel="0" collapsed="false">
      <c r="P515" s="6" t="n">
        <v>43235</v>
      </c>
      <c r="Q515" s="0" t="n">
        <f aca="false">Q508-1</f>
        <v>6</v>
      </c>
      <c r="R515" s="0" t="n">
        <v>44</v>
      </c>
    </row>
    <row r="516" customFormat="false" ht="15.4" hidden="false" customHeight="false" outlineLevel="0" collapsed="false">
      <c r="P516" s="6" t="n">
        <v>43234</v>
      </c>
      <c r="Q516" s="0" t="n">
        <f aca="false">Q509-1</f>
        <v>6</v>
      </c>
      <c r="R516" s="0" t="n">
        <v>44</v>
      </c>
    </row>
    <row r="517" customFormat="false" ht="15.4" hidden="false" customHeight="false" outlineLevel="0" collapsed="false">
      <c r="P517" s="6" t="n">
        <v>43233</v>
      </c>
      <c r="Q517" s="0" t="n">
        <f aca="false">Q510-1</f>
        <v>5</v>
      </c>
      <c r="R517" s="0" t="n">
        <v>44</v>
      </c>
    </row>
    <row r="518" customFormat="false" ht="15.4" hidden="false" customHeight="false" outlineLevel="0" collapsed="false">
      <c r="P518" s="6" t="n">
        <v>43232</v>
      </c>
      <c r="Q518" s="0" t="n">
        <f aca="false">Q511-1</f>
        <v>5</v>
      </c>
      <c r="R518" s="0" t="n">
        <v>44</v>
      </c>
    </row>
    <row r="519" customFormat="false" ht="15.4" hidden="false" customHeight="false" outlineLevel="0" collapsed="false">
      <c r="P519" s="6" t="n">
        <v>43231</v>
      </c>
      <c r="Q519" s="0" t="n">
        <f aca="false">Q512-1</f>
        <v>5</v>
      </c>
      <c r="R519" s="0" t="n">
        <v>44</v>
      </c>
    </row>
    <row r="520" customFormat="false" ht="15.4" hidden="false" customHeight="false" outlineLevel="0" collapsed="false">
      <c r="P520" s="6" t="n">
        <v>43230</v>
      </c>
      <c r="Q520" s="0" t="n">
        <f aca="false">Q513-1</f>
        <v>5</v>
      </c>
      <c r="R520" s="0" t="n">
        <v>44</v>
      </c>
    </row>
    <row r="521" customFormat="false" ht="15.4" hidden="false" customHeight="false" outlineLevel="0" collapsed="false">
      <c r="P521" s="6" t="n">
        <v>43229</v>
      </c>
      <c r="Q521" s="0" t="n">
        <f aca="false">Q514-1</f>
        <v>5</v>
      </c>
      <c r="R521" s="0" t="n">
        <v>44</v>
      </c>
    </row>
    <row r="522" customFormat="false" ht="15.4" hidden="false" customHeight="false" outlineLevel="0" collapsed="false">
      <c r="P522" s="6" t="n">
        <v>43228</v>
      </c>
      <c r="Q522" s="0" t="n">
        <f aca="false">Q515-1</f>
        <v>5</v>
      </c>
      <c r="R522" s="0" t="n">
        <v>44</v>
      </c>
    </row>
    <row r="523" customFormat="false" ht="15.4" hidden="false" customHeight="false" outlineLevel="0" collapsed="false">
      <c r="P523" s="6" t="n">
        <v>43227</v>
      </c>
      <c r="Q523" s="0" t="n">
        <f aca="false">Q516-1</f>
        <v>5</v>
      </c>
      <c r="R523" s="0" t="n">
        <v>44</v>
      </c>
    </row>
    <row r="524" customFormat="false" ht="15.4" hidden="false" customHeight="false" outlineLevel="0" collapsed="false">
      <c r="P524" s="6" t="n">
        <v>43226</v>
      </c>
      <c r="Q524" s="0" t="n">
        <f aca="false">Q517-1</f>
        <v>4</v>
      </c>
      <c r="R524" s="0" t="n">
        <v>44</v>
      </c>
    </row>
    <row r="525" customFormat="false" ht="15.4" hidden="false" customHeight="false" outlineLevel="0" collapsed="false">
      <c r="P525" s="6" t="n">
        <v>43225</v>
      </c>
      <c r="Q525" s="0" t="n">
        <f aca="false">Q518-1</f>
        <v>4</v>
      </c>
      <c r="R525" s="0" t="n">
        <v>44</v>
      </c>
    </row>
    <row r="526" customFormat="false" ht="15.4" hidden="false" customHeight="false" outlineLevel="0" collapsed="false">
      <c r="P526" s="6" t="n">
        <v>43224</v>
      </c>
      <c r="Q526" s="0" t="n">
        <f aca="false">Q519-1</f>
        <v>4</v>
      </c>
      <c r="R526" s="0" t="n">
        <v>44</v>
      </c>
    </row>
    <row r="527" customFormat="false" ht="15.4" hidden="false" customHeight="false" outlineLevel="0" collapsed="false">
      <c r="P527" s="6" t="n">
        <v>43223</v>
      </c>
      <c r="Q527" s="0" t="n">
        <f aca="false">Q520-1</f>
        <v>4</v>
      </c>
      <c r="R527" s="0" t="n">
        <v>44</v>
      </c>
    </row>
    <row r="528" customFormat="false" ht="15.4" hidden="false" customHeight="false" outlineLevel="0" collapsed="false">
      <c r="P528" s="6" t="n">
        <v>43222</v>
      </c>
      <c r="Q528" s="0" t="n">
        <f aca="false">Q521-1</f>
        <v>4</v>
      </c>
      <c r="R528" s="0" t="n">
        <v>44</v>
      </c>
    </row>
    <row r="529" customFormat="false" ht="15.4" hidden="false" customHeight="false" outlineLevel="0" collapsed="false">
      <c r="P529" s="6" t="n">
        <v>43221</v>
      </c>
      <c r="Q529" s="0" t="n">
        <f aca="false">Q522-1</f>
        <v>4</v>
      </c>
      <c r="R529" s="0" t="n">
        <v>44</v>
      </c>
    </row>
    <row r="530" customFormat="false" ht="15.4" hidden="false" customHeight="false" outlineLevel="0" collapsed="false">
      <c r="P530" s="6" t="n">
        <v>43220</v>
      </c>
      <c r="Q530" s="0" t="n">
        <f aca="false">Q523-1</f>
        <v>4</v>
      </c>
      <c r="R530" s="0" t="n">
        <v>44</v>
      </c>
    </row>
    <row r="531" customFormat="false" ht="15.4" hidden="false" customHeight="false" outlineLevel="0" collapsed="false">
      <c r="P531" s="6" t="n">
        <v>43219</v>
      </c>
      <c r="Q531" s="0" t="n">
        <f aca="false">Q524-1</f>
        <v>3</v>
      </c>
      <c r="R531" s="0" t="n">
        <v>44</v>
      </c>
    </row>
    <row r="532" customFormat="false" ht="15.4" hidden="false" customHeight="false" outlineLevel="0" collapsed="false">
      <c r="P532" s="6" t="n">
        <v>43218</v>
      </c>
      <c r="Q532" s="0" t="n">
        <f aca="false">Q525-1</f>
        <v>3</v>
      </c>
      <c r="R532" s="0" t="n">
        <v>44</v>
      </c>
    </row>
    <row r="533" customFormat="false" ht="15.4" hidden="false" customHeight="false" outlineLevel="0" collapsed="false">
      <c r="P533" s="6" t="n">
        <v>43217</v>
      </c>
      <c r="Q533" s="0" t="n">
        <f aca="false">Q526-1</f>
        <v>3</v>
      </c>
      <c r="R533" s="0" t="n">
        <v>44</v>
      </c>
    </row>
    <row r="534" customFormat="false" ht="15.4" hidden="false" customHeight="false" outlineLevel="0" collapsed="false">
      <c r="P534" s="6" t="n">
        <v>43216</v>
      </c>
      <c r="Q534" s="0" t="n">
        <f aca="false">Q527-1</f>
        <v>3</v>
      </c>
      <c r="R534" s="0" t="n">
        <v>44</v>
      </c>
    </row>
    <row r="535" customFormat="false" ht="15.4" hidden="false" customHeight="false" outlineLevel="0" collapsed="false">
      <c r="P535" s="6" t="n">
        <v>43215</v>
      </c>
      <c r="Q535" s="0" t="n">
        <f aca="false">Q528-1</f>
        <v>3</v>
      </c>
      <c r="R535" s="0" t="n">
        <v>44</v>
      </c>
    </row>
    <row r="536" customFormat="false" ht="15.4" hidden="false" customHeight="false" outlineLevel="0" collapsed="false">
      <c r="P536" s="6" t="n">
        <v>43214</v>
      </c>
      <c r="Q536" s="0" t="n">
        <f aca="false">Q529-1</f>
        <v>3</v>
      </c>
      <c r="R536" s="0" t="n">
        <v>44</v>
      </c>
    </row>
    <row r="537" customFormat="false" ht="15.4" hidden="false" customHeight="false" outlineLevel="0" collapsed="false">
      <c r="P537" s="6" t="n">
        <v>43213</v>
      </c>
      <c r="Q537" s="0" t="n">
        <f aca="false">Q530-1</f>
        <v>3</v>
      </c>
      <c r="R537" s="0" t="n">
        <v>44</v>
      </c>
    </row>
    <row r="538" customFormat="false" ht="15.4" hidden="false" customHeight="false" outlineLevel="0" collapsed="false">
      <c r="P538" s="6" t="n">
        <v>43212</v>
      </c>
      <c r="Q538" s="0" t="n">
        <f aca="false">Q531-1</f>
        <v>2</v>
      </c>
      <c r="R538" s="0" t="n">
        <v>44</v>
      </c>
    </row>
    <row r="539" customFormat="false" ht="15.4" hidden="false" customHeight="false" outlineLevel="0" collapsed="false">
      <c r="P539" s="6" t="n">
        <v>43211</v>
      </c>
      <c r="Q539" s="0" t="n">
        <f aca="false">Q532-1</f>
        <v>2</v>
      </c>
      <c r="R539" s="0" t="n">
        <v>44</v>
      </c>
    </row>
    <row r="540" customFormat="false" ht="15.4" hidden="false" customHeight="false" outlineLevel="0" collapsed="false">
      <c r="P540" s="6" t="n">
        <v>43210</v>
      </c>
      <c r="Q540" s="0" t="n">
        <f aca="false">Q533-1</f>
        <v>2</v>
      </c>
      <c r="R540" s="0" t="n">
        <v>44</v>
      </c>
    </row>
    <row r="541" customFormat="false" ht="15.4" hidden="false" customHeight="false" outlineLevel="0" collapsed="false">
      <c r="P541" s="6" t="n">
        <v>43209</v>
      </c>
      <c r="Q541" s="0" t="n">
        <f aca="false">Q534-1</f>
        <v>2</v>
      </c>
      <c r="R541" s="0" t="n">
        <v>44</v>
      </c>
    </row>
    <row r="542" customFormat="false" ht="15.4" hidden="false" customHeight="false" outlineLevel="0" collapsed="false">
      <c r="P542" s="6" t="n">
        <v>43208</v>
      </c>
      <c r="Q542" s="0" t="n">
        <f aca="false">Q535-1</f>
        <v>2</v>
      </c>
      <c r="R542" s="0" t="n">
        <v>44</v>
      </c>
    </row>
    <row r="543" customFormat="false" ht="15.4" hidden="false" customHeight="false" outlineLevel="0" collapsed="false">
      <c r="P543" s="6" t="n">
        <v>43207</v>
      </c>
      <c r="Q543" s="0" t="n">
        <f aca="false">Q536-1</f>
        <v>2</v>
      </c>
      <c r="R543" s="0" t="n">
        <v>44</v>
      </c>
    </row>
    <row r="544" customFormat="false" ht="15.4" hidden="false" customHeight="false" outlineLevel="0" collapsed="false">
      <c r="P544" s="6" t="n">
        <v>43206</v>
      </c>
      <c r="Q544" s="0" t="n">
        <f aca="false">Q537-1</f>
        <v>2</v>
      </c>
      <c r="R544" s="0" t="n">
        <v>44</v>
      </c>
    </row>
    <row r="545" customFormat="false" ht="15.4" hidden="false" customHeight="false" outlineLevel="0" collapsed="false">
      <c r="P545" s="6" t="n">
        <v>43205</v>
      </c>
      <c r="Q545" s="0" t="n">
        <f aca="false">Q538-1</f>
        <v>1</v>
      </c>
      <c r="R545" s="0" t="n">
        <v>44</v>
      </c>
    </row>
    <row r="546" customFormat="false" ht="15.4" hidden="false" customHeight="false" outlineLevel="0" collapsed="false">
      <c r="P546" s="6" t="n">
        <v>43204</v>
      </c>
      <c r="Q546" s="0" t="n">
        <f aca="false">Q539-1</f>
        <v>1</v>
      </c>
      <c r="R546" s="0" t="n">
        <v>44</v>
      </c>
    </row>
    <row r="547" customFormat="false" ht="15.4" hidden="false" customHeight="false" outlineLevel="0" collapsed="false">
      <c r="P547" s="6" t="n">
        <v>43203</v>
      </c>
      <c r="Q547" s="0" t="n">
        <f aca="false">Q540-1</f>
        <v>1</v>
      </c>
      <c r="R547" s="0" t="n">
        <v>44</v>
      </c>
    </row>
    <row r="548" customFormat="false" ht="15.4" hidden="false" customHeight="false" outlineLevel="0" collapsed="false">
      <c r="P548" s="6" t="n">
        <v>43202</v>
      </c>
      <c r="Q548" s="0" t="n">
        <f aca="false">Q541-1</f>
        <v>1</v>
      </c>
      <c r="R548" s="0" t="n">
        <v>44</v>
      </c>
    </row>
    <row r="549" customFormat="false" ht="15.4" hidden="false" customHeight="false" outlineLevel="0" collapsed="false">
      <c r="P549" s="6" t="n">
        <v>43201</v>
      </c>
      <c r="Q549" s="0" t="n">
        <f aca="false">Q542-1</f>
        <v>1</v>
      </c>
      <c r="R549" s="0" t="n">
        <v>44</v>
      </c>
    </row>
    <row r="550" customFormat="false" ht="15.4" hidden="false" customHeight="false" outlineLevel="0" collapsed="false">
      <c r="P550" s="6" t="n">
        <v>43200</v>
      </c>
      <c r="Q550" s="0" t="n">
        <f aca="false">Q543-1</f>
        <v>1</v>
      </c>
      <c r="R550" s="0" t="n">
        <v>44</v>
      </c>
    </row>
    <row r="551" customFormat="false" ht="15.4" hidden="false" customHeight="false" outlineLevel="0" collapsed="false">
      <c r="P551" s="6" t="n">
        <v>43199</v>
      </c>
      <c r="Q551" s="0" t="n">
        <f aca="false">Q544-1</f>
        <v>1</v>
      </c>
      <c r="R551" s="0" t="n">
        <v>44</v>
      </c>
    </row>
    <row r="552" customFormat="false" ht="15.4" hidden="false" customHeight="false" outlineLevel="0" collapsed="false">
      <c r="P552" s="6" t="n">
        <v>43198</v>
      </c>
      <c r="Q552" s="0" t="n">
        <v>16</v>
      </c>
      <c r="R552" s="0" t="n">
        <v>43</v>
      </c>
    </row>
    <row r="553" customFormat="false" ht="15.4" hidden="false" customHeight="false" outlineLevel="0" collapsed="false">
      <c r="P553" s="6" t="n">
        <v>43197</v>
      </c>
      <c r="Q553" s="0" t="n">
        <v>16</v>
      </c>
      <c r="R553" s="0" t="n">
        <v>43</v>
      </c>
    </row>
    <row r="554" customFormat="false" ht="15.4" hidden="false" customHeight="false" outlineLevel="0" collapsed="false">
      <c r="P554" s="6" t="n">
        <v>43196</v>
      </c>
      <c r="Q554" s="0" t="n">
        <v>16</v>
      </c>
      <c r="R554" s="0" t="n">
        <v>43</v>
      </c>
    </row>
    <row r="555" customFormat="false" ht="15.4" hidden="false" customHeight="false" outlineLevel="0" collapsed="false">
      <c r="P555" s="6" t="n">
        <v>43195</v>
      </c>
      <c r="Q555" s="0" t="n">
        <v>16</v>
      </c>
      <c r="R555" s="0" t="n">
        <v>43</v>
      </c>
    </row>
    <row r="556" customFormat="false" ht="15.4" hidden="false" customHeight="false" outlineLevel="0" collapsed="false">
      <c r="P556" s="6" t="n">
        <v>43194</v>
      </c>
      <c r="Q556" s="0" t="n">
        <v>16</v>
      </c>
      <c r="R556" s="0" t="n">
        <v>43</v>
      </c>
    </row>
    <row r="557" customFormat="false" ht="15.4" hidden="false" customHeight="false" outlineLevel="0" collapsed="false">
      <c r="P557" s="6" t="n">
        <v>43193</v>
      </c>
      <c r="Q557" s="0" t="n">
        <v>16</v>
      </c>
      <c r="R557" s="0" t="n">
        <v>43</v>
      </c>
    </row>
    <row r="558" customFormat="false" ht="15.4" hidden="false" customHeight="false" outlineLevel="0" collapsed="false">
      <c r="P558" s="6" t="n">
        <v>43192</v>
      </c>
      <c r="Q558" s="0" t="n">
        <v>16</v>
      </c>
      <c r="R558" s="0" t="n">
        <v>43</v>
      </c>
    </row>
    <row r="559" customFormat="false" ht="15.4" hidden="false" customHeight="false" outlineLevel="0" collapsed="false">
      <c r="P559" s="6" t="n">
        <v>43191</v>
      </c>
      <c r="Q559" s="0" t="n">
        <f aca="false">Q552-1</f>
        <v>15</v>
      </c>
      <c r="R559" s="0" t="n">
        <v>43</v>
      </c>
    </row>
    <row r="560" customFormat="false" ht="15.4" hidden="false" customHeight="false" outlineLevel="0" collapsed="false">
      <c r="P560" s="6" t="n">
        <v>43190</v>
      </c>
      <c r="Q560" s="0" t="n">
        <f aca="false">Q553-1</f>
        <v>15</v>
      </c>
      <c r="R560" s="0" t="n">
        <v>43</v>
      </c>
    </row>
    <row r="561" customFormat="false" ht="15.4" hidden="false" customHeight="false" outlineLevel="0" collapsed="false">
      <c r="P561" s="6" t="n">
        <v>43189</v>
      </c>
      <c r="Q561" s="0" t="n">
        <f aca="false">Q554-1</f>
        <v>15</v>
      </c>
      <c r="R561" s="0" t="n">
        <v>43</v>
      </c>
    </row>
    <row r="562" customFormat="false" ht="15.4" hidden="false" customHeight="false" outlineLevel="0" collapsed="false">
      <c r="P562" s="6" t="n">
        <v>43188</v>
      </c>
      <c r="Q562" s="0" t="n">
        <f aca="false">Q555-1</f>
        <v>15</v>
      </c>
      <c r="R562" s="0" t="n">
        <v>43</v>
      </c>
    </row>
    <row r="563" customFormat="false" ht="15.4" hidden="false" customHeight="false" outlineLevel="0" collapsed="false">
      <c r="P563" s="6" t="n">
        <v>43187</v>
      </c>
      <c r="Q563" s="0" t="n">
        <f aca="false">Q556-1</f>
        <v>15</v>
      </c>
      <c r="R563" s="0" t="n">
        <v>43</v>
      </c>
    </row>
    <row r="564" customFormat="false" ht="15.4" hidden="false" customHeight="false" outlineLevel="0" collapsed="false">
      <c r="P564" s="6" t="n">
        <v>43186</v>
      </c>
      <c r="Q564" s="0" t="n">
        <f aca="false">Q557-1</f>
        <v>15</v>
      </c>
      <c r="R564" s="0" t="n">
        <v>43</v>
      </c>
    </row>
    <row r="565" customFormat="false" ht="15.4" hidden="false" customHeight="false" outlineLevel="0" collapsed="false">
      <c r="P565" s="6" t="n">
        <v>43185</v>
      </c>
      <c r="Q565" s="0" t="n">
        <f aca="false">Q558-1</f>
        <v>15</v>
      </c>
      <c r="R565" s="0" t="n">
        <v>43</v>
      </c>
    </row>
    <row r="566" customFormat="false" ht="15.4" hidden="false" customHeight="false" outlineLevel="0" collapsed="false">
      <c r="P566" s="6" t="n">
        <v>43184</v>
      </c>
      <c r="Q566" s="0" t="n">
        <f aca="false">Q559-1</f>
        <v>14</v>
      </c>
      <c r="R566" s="0" t="n">
        <v>43</v>
      </c>
    </row>
    <row r="567" customFormat="false" ht="15.4" hidden="false" customHeight="false" outlineLevel="0" collapsed="false">
      <c r="P567" s="6" t="n">
        <v>43183</v>
      </c>
      <c r="Q567" s="0" t="n">
        <f aca="false">Q560-1</f>
        <v>14</v>
      </c>
      <c r="R567" s="0" t="n">
        <v>43</v>
      </c>
    </row>
    <row r="568" customFormat="false" ht="15.4" hidden="false" customHeight="false" outlineLevel="0" collapsed="false">
      <c r="P568" s="6" t="n">
        <v>43182</v>
      </c>
      <c r="Q568" s="0" t="n">
        <f aca="false">Q561-1</f>
        <v>14</v>
      </c>
      <c r="R568" s="0" t="n">
        <v>43</v>
      </c>
    </row>
    <row r="569" customFormat="false" ht="15.4" hidden="false" customHeight="false" outlineLevel="0" collapsed="false">
      <c r="P569" s="6" t="n">
        <v>43181</v>
      </c>
      <c r="Q569" s="0" t="n">
        <f aca="false">Q562-1</f>
        <v>14</v>
      </c>
      <c r="R569" s="0" t="n">
        <v>43</v>
      </c>
    </row>
    <row r="570" customFormat="false" ht="15.4" hidden="false" customHeight="false" outlineLevel="0" collapsed="false">
      <c r="P570" s="6" t="n">
        <v>43180</v>
      </c>
      <c r="Q570" s="0" t="n">
        <f aca="false">Q563-1</f>
        <v>14</v>
      </c>
      <c r="R570" s="0" t="n">
        <v>43</v>
      </c>
    </row>
    <row r="571" customFormat="false" ht="15.4" hidden="false" customHeight="false" outlineLevel="0" collapsed="false">
      <c r="P571" s="6" t="n">
        <v>43179</v>
      </c>
      <c r="Q571" s="0" t="n">
        <f aca="false">Q564-1</f>
        <v>14</v>
      </c>
      <c r="R571" s="0" t="n">
        <v>43</v>
      </c>
    </row>
    <row r="572" customFormat="false" ht="15.4" hidden="false" customHeight="false" outlineLevel="0" collapsed="false">
      <c r="P572" s="6" t="n">
        <v>43178</v>
      </c>
      <c r="Q572" s="0" t="n">
        <f aca="false">Q565-1</f>
        <v>14</v>
      </c>
      <c r="R572" s="0" t="n">
        <v>43</v>
      </c>
    </row>
    <row r="573" customFormat="false" ht="15.4" hidden="false" customHeight="false" outlineLevel="0" collapsed="false">
      <c r="P573" s="6" t="n">
        <v>43177</v>
      </c>
      <c r="Q573" s="0" t="n">
        <f aca="false">Q566-1</f>
        <v>13</v>
      </c>
      <c r="R573" s="0" t="n">
        <v>43</v>
      </c>
    </row>
    <row r="574" customFormat="false" ht="15.4" hidden="false" customHeight="false" outlineLevel="0" collapsed="false">
      <c r="P574" s="6" t="n">
        <v>43176</v>
      </c>
      <c r="Q574" s="0" t="n">
        <f aca="false">Q567-1</f>
        <v>13</v>
      </c>
      <c r="R574" s="0" t="n">
        <v>43</v>
      </c>
    </row>
    <row r="575" customFormat="false" ht="15.4" hidden="false" customHeight="false" outlineLevel="0" collapsed="false">
      <c r="P575" s="6" t="n">
        <v>43175</v>
      </c>
      <c r="Q575" s="0" t="n">
        <f aca="false">Q568-1</f>
        <v>13</v>
      </c>
      <c r="R575" s="0" t="n">
        <v>43</v>
      </c>
    </row>
    <row r="576" customFormat="false" ht="15.4" hidden="false" customHeight="false" outlineLevel="0" collapsed="false">
      <c r="P576" s="6" t="n">
        <v>43174</v>
      </c>
      <c r="Q576" s="0" t="n">
        <f aca="false">Q569-1</f>
        <v>13</v>
      </c>
      <c r="R576" s="0" t="n">
        <v>43</v>
      </c>
    </row>
    <row r="577" customFormat="false" ht="15.4" hidden="false" customHeight="false" outlineLevel="0" collapsed="false">
      <c r="P577" s="6" t="n">
        <v>43173</v>
      </c>
      <c r="Q577" s="0" t="n">
        <f aca="false">Q570-1</f>
        <v>13</v>
      </c>
      <c r="R577" s="0" t="n">
        <v>43</v>
      </c>
    </row>
    <row r="578" customFormat="false" ht="15.4" hidden="false" customHeight="false" outlineLevel="0" collapsed="false">
      <c r="P578" s="6" t="n">
        <v>43172</v>
      </c>
      <c r="Q578" s="0" t="n">
        <f aca="false">Q571-1</f>
        <v>13</v>
      </c>
      <c r="R578" s="0" t="n">
        <v>43</v>
      </c>
    </row>
    <row r="579" customFormat="false" ht="15.4" hidden="false" customHeight="false" outlineLevel="0" collapsed="false">
      <c r="P579" s="6" t="n">
        <v>43171</v>
      </c>
      <c r="Q579" s="0" t="n">
        <f aca="false">Q572-1</f>
        <v>13</v>
      </c>
      <c r="R579" s="0" t="n">
        <v>43</v>
      </c>
    </row>
    <row r="580" customFormat="false" ht="15.4" hidden="false" customHeight="false" outlineLevel="0" collapsed="false">
      <c r="P580" s="6" t="n">
        <v>43170</v>
      </c>
      <c r="Q580" s="0" t="n">
        <f aca="false">Q573-1</f>
        <v>12</v>
      </c>
      <c r="R580" s="0" t="n">
        <v>43</v>
      </c>
    </row>
    <row r="581" customFormat="false" ht="15.4" hidden="false" customHeight="false" outlineLevel="0" collapsed="false">
      <c r="P581" s="6" t="n">
        <v>43169</v>
      </c>
      <c r="Q581" s="0" t="n">
        <f aca="false">Q574-1</f>
        <v>12</v>
      </c>
      <c r="R581" s="0" t="n">
        <v>43</v>
      </c>
    </row>
    <row r="582" customFormat="false" ht="15.4" hidden="false" customHeight="false" outlineLevel="0" collapsed="false">
      <c r="P582" s="6" t="n">
        <v>43168</v>
      </c>
      <c r="Q582" s="0" t="n">
        <f aca="false">Q575-1</f>
        <v>12</v>
      </c>
      <c r="R582" s="0" t="n">
        <v>43</v>
      </c>
    </row>
    <row r="583" customFormat="false" ht="15.4" hidden="false" customHeight="false" outlineLevel="0" collapsed="false">
      <c r="P583" s="6" t="n">
        <v>43167</v>
      </c>
      <c r="Q583" s="0" t="n">
        <f aca="false">Q576-1</f>
        <v>12</v>
      </c>
      <c r="R583" s="0" t="n">
        <v>43</v>
      </c>
    </row>
    <row r="584" customFormat="false" ht="15.4" hidden="false" customHeight="false" outlineLevel="0" collapsed="false">
      <c r="P584" s="6" t="n">
        <v>43166</v>
      </c>
      <c r="Q584" s="0" t="n">
        <f aca="false">Q577-1</f>
        <v>12</v>
      </c>
      <c r="R584" s="0" t="n">
        <v>43</v>
      </c>
    </row>
    <row r="585" customFormat="false" ht="15.4" hidden="false" customHeight="false" outlineLevel="0" collapsed="false">
      <c r="P585" s="6" t="n">
        <v>43165</v>
      </c>
      <c r="Q585" s="0" t="n">
        <f aca="false">Q578-1</f>
        <v>12</v>
      </c>
      <c r="R585" s="0" t="n">
        <v>43</v>
      </c>
    </row>
    <row r="586" customFormat="false" ht="15.4" hidden="false" customHeight="false" outlineLevel="0" collapsed="false">
      <c r="P586" s="6" t="n">
        <v>43164</v>
      </c>
      <c r="Q586" s="0" t="n">
        <f aca="false">Q579-1</f>
        <v>12</v>
      </c>
      <c r="R586" s="0" t="n">
        <v>43</v>
      </c>
    </row>
    <row r="587" customFormat="false" ht="15.4" hidden="false" customHeight="false" outlineLevel="0" collapsed="false">
      <c r="P587" s="6" t="n">
        <v>43163</v>
      </c>
      <c r="Q587" s="0" t="n">
        <f aca="false">Q580-1</f>
        <v>11</v>
      </c>
      <c r="R587" s="0" t="n">
        <v>43</v>
      </c>
    </row>
    <row r="588" customFormat="false" ht="15.4" hidden="false" customHeight="false" outlineLevel="0" collapsed="false">
      <c r="P588" s="6" t="n">
        <v>43162</v>
      </c>
      <c r="Q588" s="0" t="n">
        <f aca="false">Q581-1</f>
        <v>11</v>
      </c>
      <c r="R588" s="0" t="n">
        <v>43</v>
      </c>
    </row>
    <row r="589" customFormat="false" ht="15.4" hidden="false" customHeight="false" outlineLevel="0" collapsed="false">
      <c r="P589" s="6" t="n">
        <v>43161</v>
      </c>
      <c r="Q589" s="0" t="n">
        <f aca="false">Q582-1</f>
        <v>11</v>
      </c>
      <c r="R589" s="0" t="n">
        <v>43</v>
      </c>
    </row>
    <row r="590" customFormat="false" ht="15.4" hidden="false" customHeight="false" outlineLevel="0" collapsed="false">
      <c r="P590" s="6" t="n">
        <v>43160</v>
      </c>
      <c r="Q590" s="0" t="n">
        <f aca="false">Q583-1</f>
        <v>11</v>
      </c>
      <c r="R590" s="0" t="n">
        <v>43</v>
      </c>
    </row>
    <row r="591" customFormat="false" ht="15.4" hidden="false" customHeight="false" outlineLevel="0" collapsed="false">
      <c r="P591" s="6" t="n">
        <v>43159</v>
      </c>
      <c r="Q591" s="0" t="n">
        <f aca="false">Q584-1</f>
        <v>11</v>
      </c>
      <c r="R591" s="0" t="n">
        <v>43</v>
      </c>
    </row>
    <row r="592" customFormat="false" ht="15.4" hidden="false" customHeight="false" outlineLevel="0" collapsed="false">
      <c r="P592" s="6" t="n">
        <v>43158</v>
      </c>
      <c r="Q592" s="0" t="n">
        <f aca="false">Q585-1</f>
        <v>11</v>
      </c>
      <c r="R592" s="0" t="n">
        <v>43</v>
      </c>
    </row>
    <row r="593" customFormat="false" ht="15.4" hidden="false" customHeight="false" outlineLevel="0" collapsed="false">
      <c r="P593" s="6" t="n">
        <v>43157</v>
      </c>
      <c r="Q593" s="0" t="n">
        <f aca="false">Q586-1</f>
        <v>11</v>
      </c>
      <c r="R593" s="0" t="n">
        <v>43</v>
      </c>
    </row>
    <row r="594" customFormat="false" ht="15.4" hidden="false" customHeight="false" outlineLevel="0" collapsed="false">
      <c r="P594" s="6" t="n">
        <v>43156</v>
      </c>
      <c r="Q594" s="0" t="n">
        <f aca="false">Q587-1</f>
        <v>10</v>
      </c>
      <c r="R594" s="0" t="n">
        <v>43</v>
      </c>
    </row>
    <row r="595" customFormat="false" ht="15.4" hidden="false" customHeight="false" outlineLevel="0" collapsed="false">
      <c r="P595" s="6" t="n">
        <v>43155</v>
      </c>
      <c r="Q595" s="0" t="n">
        <f aca="false">Q588-1</f>
        <v>10</v>
      </c>
      <c r="R595" s="0" t="n">
        <v>43</v>
      </c>
    </row>
    <row r="596" customFormat="false" ht="15.4" hidden="false" customHeight="false" outlineLevel="0" collapsed="false">
      <c r="P596" s="6" t="n">
        <v>43154</v>
      </c>
      <c r="Q596" s="0" t="n">
        <f aca="false">Q589-1</f>
        <v>10</v>
      </c>
      <c r="R596" s="0" t="n">
        <v>43</v>
      </c>
    </row>
    <row r="597" customFormat="false" ht="15.4" hidden="false" customHeight="false" outlineLevel="0" collapsed="false">
      <c r="P597" s="6" t="n">
        <v>43153</v>
      </c>
      <c r="Q597" s="0" t="n">
        <f aca="false">Q590-1</f>
        <v>10</v>
      </c>
      <c r="R597" s="0" t="n">
        <v>43</v>
      </c>
    </row>
    <row r="598" customFormat="false" ht="15.4" hidden="false" customHeight="false" outlineLevel="0" collapsed="false">
      <c r="P598" s="6" t="n">
        <v>43152</v>
      </c>
      <c r="Q598" s="0" t="n">
        <f aca="false">Q591-1</f>
        <v>10</v>
      </c>
      <c r="R598" s="0" t="n">
        <v>43</v>
      </c>
    </row>
    <row r="599" customFormat="false" ht="15.4" hidden="false" customHeight="false" outlineLevel="0" collapsed="false">
      <c r="P599" s="6" t="n">
        <v>43151</v>
      </c>
      <c r="Q599" s="0" t="n">
        <f aca="false">Q592-1</f>
        <v>10</v>
      </c>
      <c r="R599" s="0" t="n">
        <v>43</v>
      </c>
    </row>
    <row r="600" customFormat="false" ht="15.4" hidden="false" customHeight="false" outlineLevel="0" collapsed="false">
      <c r="P600" s="6" t="n">
        <v>43150</v>
      </c>
      <c r="Q600" s="0" t="n">
        <f aca="false">Q593-1</f>
        <v>10</v>
      </c>
      <c r="R600" s="0" t="n">
        <v>43</v>
      </c>
    </row>
    <row r="601" customFormat="false" ht="15.4" hidden="false" customHeight="false" outlineLevel="0" collapsed="false">
      <c r="P601" s="6" t="n">
        <v>43149</v>
      </c>
      <c r="Q601" s="0" t="n">
        <f aca="false">Q594-1</f>
        <v>9</v>
      </c>
      <c r="R601" s="0" t="n">
        <v>43</v>
      </c>
    </row>
    <row r="602" customFormat="false" ht="15.4" hidden="false" customHeight="false" outlineLevel="0" collapsed="false">
      <c r="P602" s="6" t="n">
        <v>43148</v>
      </c>
      <c r="Q602" s="0" t="n">
        <f aca="false">Q595-1</f>
        <v>9</v>
      </c>
      <c r="R602" s="0" t="n">
        <v>43</v>
      </c>
    </row>
    <row r="603" customFormat="false" ht="15.4" hidden="false" customHeight="false" outlineLevel="0" collapsed="false">
      <c r="P603" s="6" t="n">
        <v>43147</v>
      </c>
      <c r="Q603" s="0" t="n">
        <f aca="false">Q596-1</f>
        <v>9</v>
      </c>
      <c r="R603" s="0" t="n">
        <v>43</v>
      </c>
    </row>
    <row r="604" customFormat="false" ht="15.4" hidden="false" customHeight="false" outlineLevel="0" collapsed="false">
      <c r="P604" s="6" t="n">
        <v>43146</v>
      </c>
      <c r="Q604" s="0" t="n">
        <f aca="false">Q597-1</f>
        <v>9</v>
      </c>
      <c r="R604" s="0" t="n">
        <v>43</v>
      </c>
    </row>
    <row r="605" customFormat="false" ht="15.4" hidden="false" customHeight="false" outlineLevel="0" collapsed="false">
      <c r="P605" s="6" t="n">
        <v>43145</v>
      </c>
      <c r="Q605" s="0" t="n">
        <f aca="false">Q598-1</f>
        <v>9</v>
      </c>
      <c r="R605" s="0" t="n">
        <v>43</v>
      </c>
    </row>
    <row r="606" customFormat="false" ht="15.4" hidden="false" customHeight="false" outlineLevel="0" collapsed="false">
      <c r="P606" s="6" t="n">
        <v>43144</v>
      </c>
      <c r="Q606" s="0" t="n">
        <f aca="false">Q599-1</f>
        <v>9</v>
      </c>
      <c r="R606" s="0" t="n">
        <v>43</v>
      </c>
    </row>
    <row r="607" customFormat="false" ht="15.4" hidden="false" customHeight="false" outlineLevel="0" collapsed="false">
      <c r="P607" s="6" t="n">
        <v>43143</v>
      </c>
      <c r="Q607" s="0" t="n">
        <f aca="false">Q600-1</f>
        <v>9</v>
      </c>
      <c r="R607" s="0" t="n">
        <v>43</v>
      </c>
    </row>
    <row r="608" customFormat="false" ht="15.4" hidden="false" customHeight="false" outlineLevel="0" collapsed="false">
      <c r="P608" s="6" t="n">
        <v>43142</v>
      </c>
      <c r="Q608" s="0" t="n">
        <f aca="false">Q601-1</f>
        <v>8</v>
      </c>
      <c r="R608" s="0" t="n">
        <v>43</v>
      </c>
    </row>
    <row r="609" customFormat="false" ht="15.4" hidden="false" customHeight="false" outlineLevel="0" collapsed="false">
      <c r="P609" s="6" t="n">
        <v>43141</v>
      </c>
      <c r="Q609" s="0" t="n">
        <f aca="false">Q602-1</f>
        <v>8</v>
      </c>
      <c r="R609" s="0" t="n">
        <v>43</v>
      </c>
    </row>
    <row r="610" customFormat="false" ht="15.4" hidden="false" customHeight="false" outlineLevel="0" collapsed="false">
      <c r="P610" s="6" t="n">
        <v>43140</v>
      </c>
      <c r="Q610" s="0" t="n">
        <f aca="false">Q603-1</f>
        <v>8</v>
      </c>
      <c r="R610" s="0" t="n">
        <v>43</v>
      </c>
    </row>
    <row r="611" customFormat="false" ht="15.4" hidden="false" customHeight="false" outlineLevel="0" collapsed="false">
      <c r="P611" s="6" t="n">
        <v>43139</v>
      </c>
      <c r="Q611" s="0" t="n">
        <f aca="false">Q604-1</f>
        <v>8</v>
      </c>
      <c r="R611" s="0" t="n">
        <v>43</v>
      </c>
    </row>
    <row r="612" customFormat="false" ht="15.4" hidden="false" customHeight="false" outlineLevel="0" collapsed="false">
      <c r="P612" s="6" t="n">
        <v>43138</v>
      </c>
      <c r="Q612" s="0" t="n">
        <f aca="false">Q605-1</f>
        <v>8</v>
      </c>
      <c r="R612" s="0" t="n">
        <v>43</v>
      </c>
    </row>
    <row r="613" customFormat="false" ht="15.4" hidden="false" customHeight="false" outlineLevel="0" collapsed="false">
      <c r="P613" s="6" t="n">
        <v>43137</v>
      </c>
      <c r="Q613" s="0" t="n">
        <f aca="false">Q606-1</f>
        <v>8</v>
      </c>
      <c r="R613" s="0" t="n">
        <v>43</v>
      </c>
    </row>
    <row r="614" customFormat="false" ht="15.4" hidden="false" customHeight="false" outlineLevel="0" collapsed="false">
      <c r="P614" s="6" t="n">
        <v>43136</v>
      </c>
      <c r="Q614" s="0" t="n">
        <f aca="false">Q607-1</f>
        <v>8</v>
      </c>
      <c r="R614" s="0" t="n">
        <v>43</v>
      </c>
    </row>
    <row r="615" customFormat="false" ht="15.4" hidden="false" customHeight="false" outlineLevel="0" collapsed="false">
      <c r="P615" s="6" t="n">
        <v>43135</v>
      </c>
      <c r="Q615" s="0" t="n">
        <f aca="false">Q608-1</f>
        <v>7</v>
      </c>
      <c r="R615" s="0" t="n">
        <v>43</v>
      </c>
    </row>
    <row r="616" customFormat="false" ht="15.4" hidden="false" customHeight="false" outlineLevel="0" collapsed="false">
      <c r="P616" s="6" t="n">
        <v>43134</v>
      </c>
      <c r="Q616" s="0" t="n">
        <f aca="false">Q609-1</f>
        <v>7</v>
      </c>
      <c r="R616" s="0" t="n">
        <v>43</v>
      </c>
    </row>
    <row r="617" customFormat="false" ht="15.4" hidden="false" customHeight="false" outlineLevel="0" collapsed="false">
      <c r="P617" s="6" t="n">
        <v>43133</v>
      </c>
      <c r="Q617" s="0" t="n">
        <f aca="false">Q610-1</f>
        <v>7</v>
      </c>
      <c r="R617" s="0" t="n">
        <v>43</v>
      </c>
    </row>
    <row r="618" customFormat="false" ht="15.4" hidden="false" customHeight="false" outlineLevel="0" collapsed="false">
      <c r="P618" s="6" t="n">
        <v>43132</v>
      </c>
      <c r="Q618" s="0" t="n">
        <f aca="false">Q611-1</f>
        <v>7</v>
      </c>
      <c r="R618" s="0" t="n">
        <v>43</v>
      </c>
    </row>
    <row r="619" customFormat="false" ht="15.4" hidden="false" customHeight="false" outlineLevel="0" collapsed="false">
      <c r="P619" s="6" t="n">
        <v>43131</v>
      </c>
      <c r="Q619" s="0" t="n">
        <f aca="false">Q612-1</f>
        <v>7</v>
      </c>
      <c r="R619" s="0" t="n">
        <v>43</v>
      </c>
    </row>
    <row r="620" customFormat="false" ht="15.4" hidden="false" customHeight="false" outlineLevel="0" collapsed="false">
      <c r="P620" s="6" t="n">
        <v>43130</v>
      </c>
      <c r="Q620" s="0" t="n">
        <f aca="false">Q613-1</f>
        <v>7</v>
      </c>
      <c r="R620" s="0" t="n">
        <v>43</v>
      </c>
    </row>
    <row r="621" customFormat="false" ht="15.4" hidden="false" customHeight="false" outlineLevel="0" collapsed="false">
      <c r="P621" s="6" t="n">
        <v>43129</v>
      </c>
      <c r="Q621" s="0" t="n">
        <f aca="false">Q614-1</f>
        <v>7</v>
      </c>
      <c r="R621" s="0" t="n">
        <v>43</v>
      </c>
    </row>
    <row r="622" customFormat="false" ht="15.4" hidden="false" customHeight="false" outlineLevel="0" collapsed="false">
      <c r="P622" s="6" t="n">
        <v>43128</v>
      </c>
      <c r="Q622" s="0" t="n">
        <f aca="false">Q615-1</f>
        <v>6</v>
      </c>
      <c r="R622" s="0" t="n">
        <v>43</v>
      </c>
    </row>
    <row r="623" customFormat="false" ht="15.4" hidden="false" customHeight="false" outlineLevel="0" collapsed="false">
      <c r="P623" s="6" t="n">
        <v>43127</v>
      </c>
      <c r="Q623" s="0" t="n">
        <f aca="false">Q616-1</f>
        <v>6</v>
      </c>
      <c r="R623" s="0" t="n">
        <v>43</v>
      </c>
    </row>
    <row r="624" customFormat="false" ht="15.4" hidden="false" customHeight="false" outlineLevel="0" collapsed="false">
      <c r="P624" s="6" t="n">
        <v>43126</v>
      </c>
      <c r="Q624" s="0" t="n">
        <f aca="false">Q617-1</f>
        <v>6</v>
      </c>
      <c r="R624" s="0" t="n">
        <v>43</v>
      </c>
    </row>
    <row r="625" customFormat="false" ht="15.4" hidden="false" customHeight="false" outlineLevel="0" collapsed="false">
      <c r="P625" s="6" t="n">
        <v>43125</v>
      </c>
      <c r="Q625" s="0" t="n">
        <f aca="false">Q618-1</f>
        <v>6</v>
      </c>
      <c r="R625" s="0" t="n">
        <v>43</v>
      </c>
    </row>
    <row r="626" customFormat="false" ht="15.4" hidden="false" customHeight="false" outlineLevel="0" collapsed="false">
      <c r="P626" s="6" t="n">
        <v>43124</v>
      </c>
      <c r="Q626" s="0" t="n">
        <f aca="false">Q619-1</f>
        <v>6</v>
      </c>
      <c r="R626" s="0" t="n">
        <v>43</v>
      </c>
    </row>
    <row r="627" customFormat="false" ht="15.4" hidden="false" customHeight="false" outlineLevel="0" collapsed="false">
      <c r="P627" s="6" t="n">
        <v>43123</v>
      </c>
      <c r="Q627" s="0" t="n">
        <f aca="false">Q620-1</f>
        <v>6</v>
      </c>
      <c r="R627" s="0" t="n">
        <v>43</v>
      </c>
    </row>
    <row r="628" customFormat="false" ht="15.4" hidden="false" customHeight="false" outlineLevel="0" collapsed="false">
      <c r="P628" s="6" t="n">
        <v>43122</v>
      </c>
      <c r="Q628" s="0" t="n">
        <f aca="false">Q621-1</f>
        <v>6</v>
      </c>
      <c r="R628" s="0" t="n">
        <v>43</v>
      </c>
    </row>
    <row r="629" customFormat="false" ht="15.4" hidden="false" customHeight="false" outlineLevel="0" collapsed="false">
      <c r="P629" s="6" t="n">
        <v>43121</v>
      </c>
      <c r="Q629" s="0" t="n">
        <f aca="false">Q622-1</f>
        <v>5</v>
      </c>
      <c r="R629" s="0" t="n">
        <v>43</v>
      </c>
    </row>
    <row r="630" customFormat="false" ht="15.4" hidden="false" customHeight="false" outlineLevel="0" collapsed="false">
      <c r="P630" s="6" t="n">
        <v>43120</v>
      </c>
      <c r="Q630" s="0" t="n">
        <f aca="false">Q623-1</f>
        <v>5</v>
      </c>
      <c r="R630" s="0" t="n">
        <v>43</v>
      </c>
    </row>
    <row r="631" customFormat="false" ht="15.4" hidden="false" customHeight="false" outlineLevel="0" collapsed="false">
      <c r="P631" s="6" t="n">
        <v>43119</v>
      </c>
      <c r="Q631" s="0" t="n">
        <f aca="false">Q624-1</f>
        <v>5</v>
      </c>
      <c r="R631" s="0" t="n">
        <v>43</v>
      </c>
    </row>
    <row r="632" customFormat="false" ht="15.4" hidden="false" customHeight="false" outlineLevel="0" collapsed="false">
      <c r="P632" s="6" t="n">
        <v>43118</v>
      </c>
      <c r="Q632" s="0" t="n">
        <f aca="false">Q625-1</f>
        <v>5</v>
      </c>
      <c r="R632" s="0" t="n">
        <v>43</v>
      </c>
    </row>
    <row r="633" customFormat="false" ht="15.4" hidden="false" customHeight="false" outlineLevel="0" collapsed="false">
      <c r="P633" s="6" t="n">
        <v>43117</v>
      </c>
      <c r="Q633" s="0" t="n">
        <f aca="false">Q626-1</f>
        <v>5</v>
      </c>
      <c r="R633" s="0" t="n">
        <v>43</v>
      </c>
    </row>
    <row r="634" customFormat="false" ht="15.4" hidden="false" customHeight="false" outlineLevel="0" collapsed="false">
      <c r="P634" s="6" t="n">
        <v>43116</v>
      </c>
      <c r="Q634" s="0" t="n">
        <f aca="false">Q627-1</f>
        <v>5</v>
      </c>
      <c r="R634" s="0" t="n">
        <v>43</v>
      </c>
    </row>
    <row r="635" customFormat="false" ht="15.4" hidden="false" customHeight="false" outlineLevel="0" collapsed="false">
      <c r="P635" s="6" t="n">
        <v>43115</v>
      </c>
      <c r="Q635" s="0" t="n">
        <f aca="false">Q628-1</f>
        <v>5</v>
      </c>
      <c r="R635" s="0" t="n">
        <v>43</v>
      </c>
    </row>
    <row r="636" customFormat="false" ht="15.4" hidden="false" customHeight="false" outlineLevel="0" collapsed="false">
      <c r="P636" s="6" t="n">
        <v>43114</v>
      </c>
      <c r="Q636" s="0" t="n">
        <f aca="false">Q629-1</f>
        <v>4</v>
      </c>
      <c r="R636" s="0" t="n">
        <v>43</v>
      </c>
    </row>
    <row r="637" customFormat="false" ht="15.4" hidden="false" customHeight="false" outlineLevel="0" collapsed="false">
      <c r="P637" s="6" t="n">
        <v>43113</v>
      </c>
      <c r="Q637" s="0" t="n">
        <f aca="false">Q630-1</f>
        <v>4</v>
      </c>
      <c r="R637" s="0" t="n">
        <v>43</v>
      </c>
    </row>
    <row r="638" customFormat="false" ht="15.4" hidden="false" customHeight="false" outlineLevel="0" collapsed="false">
      <c r="P638" s="6" t="n">
        <v>43112</v>
      </c>
      <c r="Q638" s="0" t="n">
        <f aca="false">Q631-1</f>
        <v>4</v>
      </c>
      <c r="R638" s="0" t="n">
        <v>43</v>
      </c>
    </row>
    <row r="639" customFormat="false" ht="15.4" hidden="false" customHeight="false" outlineLevel="0" collapsed="false">
      <c r="P639" s="6" t="n">
        <v>43111</v>
      </c>
      <c r="Q639" s="0" t="n">
        <f aca="false">Q632-1</f>
        <v>4</v>
      </c>
      <c r="R639" s="0" t="n">
        <v>43</v>
      </c>
    </row>
    <row r="640" customFormat="false" ht="15.4" hidden="false" customHeight="false" outlineLevel="0" collapsed="false">
      <c r="P640" s="6" t="n">
        <v>43110</v>
      </c>
      <c r="Q640" s="0" t="n">
        <f aca="false">Q633-1</f>
        <v>4</v>
      </c>
      <c r="R640" s="0" t="n">
        <v>43</v>
      </c>
    </row>
    <row r="641" customFormat="false" ht="15.4" hidden="false" customHeight="false" outlineLevel="0" collapsed="false">
      <c r="P641" s="6" t="n">
        <v>43109</v>
      </c>
      <c r="Q641" s="0" t="n">
        <f aca="false">Q634-1</f>
        <v>4</v>
      </c>
      <c r="R641" s="0" t="n">
        <v>43</v>
      </c>
    </row>
    <row r="642" customFormat="false" ht="15.4" hidden="false" customHeight="false" outlineLevel="0" collapsed="false">
      <c r="P642" s="6" t="n">
        <v>43108</v>
      </c>
      <c r="Q642" s="0" t="n">
        <f aca="false">Q635-1</f>
        <v>4</v>
      </c>
      <c r="R642" s="0" t="n">
        <v>43</v>
      </c>
    </row>
    <row r="643" customFormat="false" ht="15.4" hidden="false" customHeight="false" outlineLevel="0" collapsed="false">
      <c r="P643" s="6" t="n">
        <v>43107</v>
      </c>
      <c r="Q643" s="0" t="n">
        <f aca="false">Q636-1</f>
        <v>3</v>
      </c>
      <c r="R643" s="0" t="n">
        <v>43</v>
      </c>
    </row>
    <row r="644" customFormat="false" ht="15.4" hidden="false" customHeight="false" outlineLevel="0" collapsed="false">
      <c r="P644" s="6" t="n">
        <v>43106</v>
      </c>
      <c r="Q644" s="0" t="n">
        <f aca="false">Q637-1</f>
        <v>3</v>
      </c>
      <c r="R644" s="0" t="n">
        <v>43</v>
      </c>
    </row>
    <row r="645" customFormat="false" ht="15.4" hidden="false" customHeight="false" outlineLevel="0" collapsed="false">
      <c r="P645" s="6" t="n">
        <v>43105</v>
      </c>
      <c r="Q645" s="0" t="n">
        <f aca="false">Q638-1</f>
        <v>3</v>
      </c>
      <c r="R645" s="0" t="n">
        <v>43</v>
      </c>
    </row>
    <row r="646" customFormat="false" ht="15.4" hidden="false" customHeight="false" outlineLevel="0" collapsed="false">
      <c r="P646" s="6" t="n">
        <v>43104</v>
      </c>
      <c r="Q646" s="0" t="n">
        <f aca="false">Q639-1</f>
        <v>3</v>
      </c>
      <c r="R646" s="0" t="n">
        <v>43</v>
      </c>
    </row>
    <row r="647" customFormat="false" ht="15.4" hidden="false" customHeight="false" outlineLevel="0" collapsed="false">
      <c r="P647" s="6" t="n">
        <v>43103</v>
      </c>
      <c r="Q647" s="0" t="n">
        <f aca="false">Q640-1</f>
        <v>3</v>
      </c>
      <c r="R647" s="0" t="n">
        <v>43</v>
      </c>
    </row>
    <row r="648" customFormat="false" ht="15.4" hidden="false" customHeight="false" outlineLevel="0" collapsed="false">
      <c r="P648" s="6" t="n">
        <v>43102</v>
      </c>
      <c r="Q648" s="0" t="n">
        <f aca="false">Q641-1</f>
        <v>3</v>
      </c>
      <c r="R648" s="0" t="n">
        <v>43</v>
      </c>
    </row>
    <row r="649" customFormat="false" ht="15.4" hidden="false" customHeight="false" outlineLevel="0" collapsed="false">
      <c r="P649" s="6" t="n">
        <v>43101</v>
      </c>
      <c r="Q649" s="0" t="n">
        <f aca="false">Q642-1</f>
        <v>3</v>
      </c>
      <c r="R649" s="0" t="n">
        <v>43</v>
      </c>
    </row>
    <row r="650" customFormat="false" ht="15.4" hidden="false" customHeight="false" outlineLevel="0" collapsed="false">
      <c r="P650" s="6" t="n">
        <v>43100</v>
      </c>
      <c r="Q650" s="0" t="n">
        <f aca="false">Q643-1</f>
        <v>2</v>
      </c>
      <c r="R650" s="0" t="n">
        <v>43</v>
      </c>
    </row>
    <row r="651" customFormat="false" ht="15.4" hidden="false" customHeight="false" outlineLevel="0" collapsed="false">
      <c r="P651" s="6" t="n">
        <v>43099</v>
      </c>
      <c r="Q651" s="0" t="n">
        <f aca="false">Q644-1</f>
        <v>2</v>
      </c>
      <c r="R651" s="0" t="n">
        <v>43</v>
      </c>
    </row>
    <row r="652" customFormat="false" ht="15.4" hidden="false" customHeight="false" outlineLevel="0" collapsed="false">
      <c r="P652" s="6" t="n">
        <v>43098</v>
      </c>
      <c r="Q652" s="0" t="n">
        <f aca="false">Q645-1</f>
        <v>2</v>
      </c>
      <c r="R652" s="0" t="n">
        <v>43</v>
      </c>
    </row>
    <row r="653" customFormat="false" ht="15.4" hidden="false" customHeight="false" outlineLevel="0" collapsed="false">
      <c r="P653" s="6" t="n">
        <v>43097</v>
      </c>
      <c r="Q653" s="0" t="n">
        <f aca="false">Q646-1</f>
        <v>2</v>
      </c>
      <c r="R653" s="0" t="n">
        <v>43</v>
      </c>
    </row>
    <row r="654" customFormat="false" ht="15.4" hidden="false" customHeight="false" outlineLevel="0" collapsed="false">
      <c r="P654" s="6" t="n">
        <v>43096</v>
      </c>
      <c r="Q654" s="0" t="n">
        <f aca="false">Q647-1</f>
        <v>2</v>
      </c>
      <c r="R654" s="0" t="n">
        <v>43</v>
      </c>
    </row>
    <row r="655" customFormat="false" ht="15.4" hidden="false" customHeight="false" outlineLevel="0" collapsed="false">
      <c r="P655" s="6" t="n">
        <v>43095</v>
      </c>
      <c r="Q655" s="0" t="n">
        <f aca="false">Q648-1</f>
        <v>2</v>
      </c>
      <c r="R655" s="0" t="n">
        <v>43</v>
      </c>
    </row>
    <row r="656" customFormat="false" ht="15.4" hidden="false" customHeight="false" outlineLevel="0" collapsed="false">
      <c r="P656" s="6" t="n">
        <v>43094</v>
      </c>
      <c r="Q656" s="0" t="n">
        <f aca="false">Q649-1</f>
        <v>2</v>
      </c>
      <c r="R656" s="0" t="n">
        <v>43</v>
      </c>
    </row>
    <row r="657" customFormat="false" ht="15.4" hidden="false" customHeight="false" outlineLevel="0" collapsed="false">
      <c r="P657" s="6" t="n">
        <v>43093</v>
      </c>
      <c r="Q657" s="0" t="n">
        <f aca="false">Q650-1</f>
        <v>1</v>
      </c>
      <c r="R657" s="0" t="n">
        <v>43</v>
      </c>
    </row>
    <row r="658" customFormat="false" ht="15.4" hidden="false" customHeight="false" outlineLevel="0" collapsed="false">
      <c r="P658" s="6" t="n">
        <v>43092</v>
      </c>
      <c r="Q658" s="0" t="n">
        <f aca="false">Q651-1</f>
        <v>1</v>
      </c>
      <c r="R658" s="0" t="n">
        <v>43</v>
      </c>
    </row>
    <row r="659" customFormat="false" ht="15.4" hidden="false" customHeight="false" outlineLevel="0" collapsed="false">
      <c r="P659" s="6" t="n">
        <v>43091</v>
      </c>
      <c r="Q659" s="0" t="n">
        <f aca="false">Q652-1</f>
        <v>1</v>
      </c>
      <c r="R659" s="0" t="n">
        <v>43</v>
      </c>
    </row>
    <row r="660" customFormat="false" ht="15.4" hidden="false" customHeight="false" outlineLevel="0" collapsed="false">
      <c r="P660" s="6" t="n">
        <v>43090</v>
      </c>
      <c r="Q660" s="0" t="n">
        <f aca="false">Q653-1</f>
        <v>1</v>
      </c>
      <c r="R660" s="0" t="n">
        <v>43</v>
      </c>
    </row>
    <row r="661" customFormat="false" ht="15.4" hidden="false" customHeight="false" outlineLevel="0" collapsed="false">
      <c r="P661" s="6" t="n">
        <v>43089</v>
      </c>
      <c r="Q661" s="0" t="n">
        <f aca="false">Q654-1</f>
        <v>1</v>
      </c>
      <c r="R661" s="0" t="n">
        <v>43</v>
      </c>
    </row>
    <row r="662" customFormat="false" ht="15.4" hidden="false" customHeight="false" outlineLevel="0" collapsed="false">
      <c r="P662" s="6" t="n">
        <v>43088</v>
      </c>
      <c r="Q662" s="0" t="n">
        <f aca="false">Q655-1</f>
        <v>1</v>
      </c>
      <c r="R662" s="0" t="n">
        <v>43</v>
      </c>
    </row>
    <row r="663" customFormat="false" ht="15.4" hidden="false" customHeight="false" outlineLevel="0" collapsed="false">
      <c r="P663" s="6" t="n">
        <v>43087</v>
      </c>
      <c r="Q663" s="0" t="n">
        <f aca="false">Q656-1</f>
        <v>1</v>
      </c>
      <c r="R663" s="0" t="n">
        <v>43</v>
      </c>
    </row>
    <row r="664" customFormat="false" ht="15.4" hidden="false" customHeight="false" outlineLevel="0" collapsed="false">
      <c r="P664" s="6" t="n">
        <v>43086</v>
      </c>
      <c r="Q664" s="0" t="n">
        <v>16</v>
      </c>
      <c r="R664" s="0" t="n">
        <v>42</v>
      </c>
    </row>
    <row r="665" customFormat="false" ht="15.4" hidden="false" customHeight="false" outlineLevel="0" collapsed="false">
      <c r="P665" s="6" t="n">
        <v>43085</v>
      </c>
      <c r="Q665" s="0" t="n">
        <v>16</v>
      </c>
      <c r="R665" s="0" t="n">
        <v>42</v>
      </c>
    </row>
    <row r="666" customFormat="false" ht="15.4" hidden="false" customHeight="false" outlineLevel="0" collapsed="false">
      <c r="P666" s="6" t="n">
        <v>43084</v>
      </c>
      <c r="Q666" s="0" t="n">
        <v>16</v>
      </c>
      <c r="R666" s="0" t="n">
        <v>42</v>
      </c>
    </row>
    <row r="667" customFormat="false" ht="15.4" hidden="false" customHeight="false" outlineLevel="0" collapsed="false">
      <c r="P667" s="6" t="n">
        <v>43083</v>
      </c>
      <c r="Q667" s="0" t="n">
        <v>16</v>
      </c>
      <c r="R667" s="0" t="n">
        <v>42</v>
      </c>
    </row>
    <row r="668" customFormat="false" ht="15.4" hidden="false" customHeight="false" outlineLevel="0" collapsed="false">
      <c r="P668" s="6" t="n">
        <v>43082</v>
      </c>
      <c r="Q668" s="0" t="n">
        <v>16</v>
      </c>
      <c r="R668" s="0" t="n">
        <v>42</v>
      </c>
    </row>
    <row r="669" customFormat="false" ht="15.4" hidden="false" customHeight="false" outlineLevel="0" collapsed="false">
      <c r="P669" s="6" t="n">
        <v>43081</v>
      </c>
      <c r="Q669" s="0" t="n">
        <v>16</v>
      </c>
      <c r="R669" s="0" t="n">
        <v>42</v>
      </c>
    </row>
    <row r="670" customFormat="false" ht="15.4" hidden="false" customHeight="false" outlineLevel="0" collapsed="false">
      <c r="P670" s="6" t="n">
        <v>43080</v>
      </c>
      <c r="Q670" s="0" t="n">
        <v>16</v>
      </c>
      <c r="R670" s="0" t="n">
        <v>42</v>
      </c>
    </row>
    <row r="671" customFormat="false" ht="15.4" hidden="false" customHeight="false" outlineLevel="0" collapsed="false">
      <c r="P671" s="6" t="n">
        <v>43079</v>
      </c>
      <c r="Q671" s="0" t="n">
        <f aca="false">Q664-1</f>
        <v>15</v>
      </c>
      <c r="R671" s="0" t="n">
        <v>42</v>
      </c>
    </row>
    <row r="672" customFormat="false" ht="15.4" hidden="false" customHeight="false" outlineLevel="0" collapsed="false">
      <c r="P672" s="6" t="n">
        <v>43078</v>
      </c>
      <c r="Q672" s="0" t="n">
        <f aca="false">Q665-1</f>
        <v>15</v>
      </c>
      <c r="R672" s="0" t="n">
        <v>42</v>
      </c>
    </row>
    <row r="673" customFormat="false" ht="15.4" hidden="false" customHeight="false" outlineLevel="0" collapsed="false">
      <c r="P673" s="6" t="n">
        <v>43077</v>
      </c>
      <c r="Q673" s="0" t="n">
        <f aca="false">Q666-1</f>
        <v>15</v>
      </c>
      <c r="R673" s="0" t="n">
        <v>42</v>
      </c>
    </row>
    <row r="674" customFormat="false" ht="15.4" hidden="false" customHeight="false" outlineLevel="0" collapsed="false">
      <c r="P674" s="6" t="n">
        <v>43076</v>
      </c>
      <c r="Q674" s="0" t="n">
        <f aca="false">Q667-1</f>
        <v>15</v>
      </c>
      <c r="R674" s="0" t="n">
        <v>42</v>
      </c>
    </row>
    <row r="675" customFormat="false" ht="15.4" hidden="false" customHeight="false" outlineLevel="0" collapsed="false">
      <c r="P675" s="6" t="n">
        <v>43075</v>
      </c>
      <c r="Q675" s="0" t="n">
        <f aca="false">Q668-1</f>
        <v>15</v>
      </c>
      <c r="R675" s="0" t="n">
        <v>42</v>
      </c>
    </row>
    <row r="676" customFormat="false" ht="15.4" hidden="false" customHeight="false" outlineLevel="0" collapsed="false">
      <c r="P676" s="6" t="n">
        <v>43074</v>
      </c>
      <c r="Q676" s="0" t="n">
        <f aca="false">Q669-1</f>
        <v>15</v>
      </c>
      <c r="R676" s="0" t="n">
        <v>42</v>
      </c>
    </row>
    <row r="677" customFormat="false" ht="15.4" hidden="false" customHeight="false" outlineLevel="0" collapsed="false">
      <c r="P677" s="6" t="n">
        <v>43073</v>
      </c>
      <c r="Q677" s="0" t="n">
        <f aca="false">Q670-1</f>
        <v>15</v>
      </c>
      <c r="R677" s="0" t="n">
        <v>42</v>
      </c>
    </row>
    <row r="678" customFormat="false" ht="15.4" hidden="false" customHeight="false" outlineLevel="0" collapsed="false">
      <c r="P678" s="6" t="n">
        <v>43072</v>
      </c>
      <c r="Q678" s="0" t="n">
        <f aca="false">Q671-1</f>
        <v>14</v>
      </c>
      <c r="R678" s="0" t="n">
        <v>42</v>
      </c>
    </row>
    <row r="679" customFormat="false" ht="15.4" hidden="false" customHeight="false" outlineLevel="0" collapsed="false">
      <c r="P679" s="6" t="n">
        <v>43071</v>
      </c>
      <c r="Q679" s="0" t="n">
        <f aca="false">Q672-1</f>
        <v>14</v>
      </c>
      <c r="R679" s="0" t="n">
        <v>42</v>
      </c>
    </row>
    <row r="680" customFormat="false" ht="15.4" hidden="false" customHeight="false" outlineLevel="0" collapsed="false">
      <c r="P680" s="6" t="n">
        <v>43070</v>
      </c>
      <c r="Q680" s="0" t="n">
        <f aca="false">Q673-1</f>
        <v>14</v>
      </c>
      <c r="R680" s="0" t="n">
        <v>42</v>
      </c>
    </row>
    <row r="681" customFormat="false" ht="15.4" hidden="false" customHeight="false" outlineLevel="0" collapsed="false">
      <c r="P681" s="6" t="n">
        <v>43069</v>
      </c>
      <c r="Q681" s="0" t="n">
        <f aca="false">Q674-1</f>
        <v>14</v>
      </c>
      <c r="R681" s="0" t="n">
        <v>42</v>
      </c>
    </row>
    <row r="682" customFormat="false" ht="15.4" hidden="false" customHeight="false" outlineLevel="0" collapsed="false">
      <c r="P682" s="6" t="n">
        <v>43068</v>
      </c>
      <c r="Q682" s="0" t="n">
        <f aca="false">Q675-1</f>
        <v>14</v>
      </c>
      <c r="R682" s="0" t="n">
        <v>42</v>
      </c>
    </row>
    <row r="683" customFormat="false" ht="15.4" hidden="false" customHeight="false" outlineLevel="0" collapsed="false">
      <c r="P683" s="6" t="n">
        <v>43067</v>
      </c>
      <c r="Q683" s="0" t="n">
        <f aca="false">Q676-1</f>
        <v>14</v>
      </c>
      <c r="R683" s="0" t="n">
        <v>42</v>
      </c>
    </row>
    <row r="684" customFormat="false" ht="15.4" hidden="false" customHeight="false" outlineLevel="0" collapsed="false">
      <c r="P684" s="6" t="n">
        <v>43066</v>
      </c>
      <c r="Q684" s="0" t="n">
        <f aca="false">Q677-1</f>
        <v>14</v>
      </c>
      <c r="R684" s="0" t="n">
        <v>42</v>
      </c>
    </row>
    <row r="685" customFormat="false" ht="15.4" hidden="false" customHeight="false" outlineLevel="0" collapsed="false">
      <c r="P685" s="6" t="n">
        <v>43065</v>
      </c>
      <c r="Q685" s="0" t="n">
        <f aca="false">Q678-1</f>
        <v>13</v>
      </c>
      <c r="R685" s="0" t="n">
        <v>42</v>
      </c>
    </row>
    <row r="686" customFormat="false" ht="15.4" hidden="false" customHeight="false" outlineLevel="0" collapsed="false">
      <c r="P686" s="6" t="n">
        <v>43064</v>
      </c>
      <c r="Q686" s="0" t="n">
        <f aca="false">Q679-1</f>
        <v>13</v>
      </c>
      <c r="R686" s="0" t="n">
        <v>42</v>
      </c>
    </row>
    <row r="687" customFormat="false" ht="15.4" hidden="false" customHeight="false" outlineLevel="0" collapsed="false">
      <c r="P687" s="6" t="n">
        <v>43063</v>
      </c>
      <c r="Q687" s="0" t="n">
        <f aca="false">Q680-1</f>
        <v>13</v>
      </c>
      <c r="R687" s="0" t="n">
        <v>42</v>
      </c>
    </row>
    <row r="688" customFormat="false" ht="15.4" hidden="false" customHeight="false" outlineLevel="0" collapsed="false">
      <c r="P688" s="6" t="n">
        <v>43062</v>
      </c>
      <c r="Q688" s="0" t="n">
        <f aca="false">Q681-1</f>
        <v>13</v>
      </c>
      <c r="R688" s="0" t="n">
        <v>42</v>
      </c>
    </row>
    <row r="689" customFormat="false" ht="15.4" hidden="false" customHeight="false" outlineLevel="0" collapsed="false">
      <c r="P689" s="6" t="n">
        <v>43061</v>
      </c>
      <c r="Q689" s="0" t="n">
        <f aca="false">Q682-1</f>
        <v>13</v>
      </c>
      <c r="R689" s="0" t="n">
        <v>42</v>
      </c>
    </row>
    <row r="690" customFormat="false" ht="15.4" hidden="false" customHeight="false" outlineLevel="0" collapsed="false">
      <c r="P690" s="6" t="n">
        <v>43060</v>
      </c>
      <c r="Q690" s="0" t="n">
        <f aca="false">Q683-1</f>
        <v>13</v>
      </c>
      <c r="R690" s="0" t="n">
        <v>42</v>
      </c>
    </row>
    <row r="691" customFormat="false" ht="15.4" hidden="false" customHeight="false" outlineLevel="0" collapsed="false">
      <c r="P691" s="6" t="n">
        <v>43059</v>
      </c>
      <c r="Q691" s="0" t="n">
        <f aca="false">Q684-1</f>
        <v>13</v>
      </c>
      <c r="R691" s="0" t="n">
        <v>42</v>
      </c>
    </row>
    <row r="692" customFormat="false" ht="15.4" hidden="false" customHeight="false" outlineLevel="0" collapsed="false">
      <c r="P692" s="6" t="n">
        <v>43058</v>
      </c>
      <c r="Q692" s="0" t="n">
        <f aca="false">Q685-1</f>
        <v>12</v>
      </c>
      <c r="R692" s="0" t="n">
        <v>42</v>
      </c>
    </row>
    <row r="693" customFormat="false" ht="15.4" hidden="false" customHeight="false" outlineLevel="0" collapsed="false">
      <c r="P693" s="6" t="n">
        <v>43057</v>
      </c>
      <c r="Q693" s="0" t="n">
        <f aca="false">Q686-1</f>
        <v>12</v>
      </c>
      <c r="R693" s="0" t="n">
        <v>42</v>
      </c>
    </row>
    <row r="694" customFormat="false" ht="15.4" hidden="false" customHeight="false" outlineLevel="0" collapsed="false">
      <c r="P694" s="6" t="n">
        <v>43056</v>
      </c>
      <c r="Q694" s="0" t="n">
        <f aca="false">Q687-1</f>
        <v>12</v>
      </c>
      <c r="R694" s="0" t="n">
        <v>42</v>
      </c>
    </row>
    <row r="695" customFormat="false" ht="15.4" hidden="false" customHeight="false" outlineLevel="0" collapsed="false">
      <c r="P695" s="6" t="n">
        <v>43055</v>
      </c>
      <c r="Q695" s="0" t="n">
        <f aca="false">Q688-1</f>
        <v>12</v>
      </c>
      <c r="R695" s="0" t="n">
        <v>42</v>
      </c>
    </row>
    <row r="696" customFormat="false" ht="15.4" hidden="false" customHeight="false" outlineLevel="0" collapsed="false">
      <c r="P696" s="6" t="n">
        <v>43054</v>
      </c>
      <c r="Q696" s="0" t="n">
        <f aca="false">Q689-1</f>
        <v>12</v>
      </c>
      <c r="R696" s="0" t="n">
        <v>42</v>
      </c>
    </row>
    <row r="697" customFormat="false" ht="15.4" hidden="false" customHeight="false" outlineLevel="0" collapsed="false">
      <c r="P697" s="6" t="n">
        <v>43053</v>
      </c>
      <c r="Q697" s="0" t="n">
        <f aca="false">Q690-1</f>
        <v>12</v>
      </c>
      <c r="R697" s="0" t="n">
        <v>42</v>
      </c>
    </row>
    <row r="698" customFormat="false" ht="15.4" hidden="false" customHeight="false" outlineLevel="0" collapsed="false">
      <c r="P698" s="6" t="n">
        <v>43052</v>
      </c>
      <c r="Q698" s="0" t="n">
        <f aca="false">Q691-1</f>
        <v>12</v>
      </c>
      <c r="R698" s="0" t="n">
        <v>42</v>
      </c>
    </row>
    <row r="699" customFormat="false" ht="15.4" hidden="false" customHeight="false" outlineLevel="0" collapsed="false">
      <c r="P699" s="6" t="n">
        <v>43051</v>
      </c>
      <c r="Q699" s="0" t="n">
        <f aca="false">Q692-1</f>
        <v>11</v>
      </c>
      <c r="R699" s="0" t="n">
        <v>42</v>
      </c>
    </row>
    <row r="700" customFormat="false" ht="15.4" hidden="false" customHeight="false" outlineLevel="0" collapsed="false">
      <c r="P700" s="6" t="n">
        <v>43050</v>
      </c>
      <c r="Q700" s="0" t="n">
        <f aca="false">Q693-1</f>
        <v>11</v>
      </c>
      <c r="R700" s="0" t="n">
        <v>42</v>
      </c>
    </row>
    <row r="701" customFormat="false" ht="15.4" hidden="false" customHeight="false" outlineLevel="0" collapsed="false">
      <c r="P701" s="6" t="n">
        <v>43049</v>
      </c>
      <c r="Q701" s="0" t="n">
        <f aca="false">Q694-1</f>
        <v>11</v>
      </c>
      <c r="R701" s="0" t="n">
        <v>42</v>
      </c>
    </row>
    <row r="702" customFormat="false" ht="15.4" hidden="false" customHeight="false" outlineLevel="0" collapsed="false">
      <c r="P702" s="6" t="n">
        <v>43048</v>
      </c>
      <c r="Q702" s="0" t="n">
        <f aca="false">Q695-1</f>
        <v>11</v>
      </c>
      <c r="R702" s="0" t="n">
        <v>42</v>
      </c>
    </row>
    <row r="703" customFormat="false" ht="15.4" hidden="false" customHeight="false" outlineLevel="0" collapsed="false">
      <c r="P703" s="6" t="n">
        <v>43047</v>
      </c>
      <c r="Q703" s="0" t="n">
        <f aca="false">Q696-1</f>
        <v>11</v>
      </c>
      <c r="R703" s="0" t="n">
        <v>42</v>
      </c>
    </row>
    <row r="704" customFormat="false" ht="15.4" hidden="false" customHeight="false" outlineLevel="0" collapsed="false">
      <c r="P704" s="6" t="n">
        <v>43046</v>
      </c>
      <c r="Q704" s="0" t="n">
        <f aca="false">Q697-1</f>
        <v>11</v>
      </c>
      <c r="R704" s="0" t="n">
        <v>42</v>
      </c>
    </row>
    <row r="705" customFormat="false" ht="15.4" hidden="false" customHeight="false" outlineLevel="0" collapsed="false">
      <c r="P705" s="6" t="n">
        <v>43045</v>
      </c>
      <c r="Q705" s="0" t="n">
        <f aca="false">Q698-1</f>
        <v>11</v>
      </c>
      <c r="R705" s="0" t="n">
        <v>42</v>
      </c>
    </row>
    <row r="706" customFormat="false" ht="15.4" hidden="false" customHeight="false" outlineLevel="0" collapsed="false">
      <c r="P706" s="6" t="n">
        <v>43044</v>
      </c>
      <c r="Q706" s="0" t="n">
        <f aca="false">Q699-1</f>
        <v>10</v>
      </c>
      <c r="R706" s="0" t="n">
        <v>42</v>
      </c>
    </row>
    <row r="707" customFormat="false" ht="15.4" hidden="false" customHeight="false" outlineLevel="0" collapsed="false">
      <c r="P707" s="6" t="n">
        <v>43043</v>
      </c>
      <c r="Q707" s="0" t="n">
        <f aca="false">Q700-1</f>
        <v>10</v>
      </c>
      <c r="R707" s="0" t="n">
        <v>42</v>
      </c>
    </row>
    <row r="708" customFormat="false" ht="15.4" hidden="false" customHeight="false" outlineLevel="0" collapsed="false">
      <c r="P708" s="6" t="n">
        <v>43042</v>
      </c>
      <c r="Q708" s="0" t="n">
        <f aca="false">Q701-1</f>
        <v>10</v>
      </c>
      <c r="R708" s="0" t="n">
        <v>42</v>
      </c>
    </row>
    <row r="709" customFormat="false" ht="15.4" hidden="false" customHeight="false" outlineLevel="0" collapsed="false">
      <c r="P709" s="6" t="n">
        <v>43041</v>
      </c>
      <c r="Q709" s="0" t="n">
        <f aca="false">Q702-1</f>
        <v>10</v>
      </c>
      <c r="R709" s="0" t="n">
        <v>42</v>
      </c>
    </row>
    <row r="710" customFormat="false" ht="15.4" hidden="false" customHeight="false" outlineLevel="0" collapsed="false">
      <c r="P710" s="6" t="n">
        <v>43040</v>
      </c>
      <c r="Q710" s="0" t="n">
        <f aca="false">Q703-1</f>
        <v>10</v>
      </c>
      <c r="R710" s="0" t="n">
        <v>42</v>
      </c>
    </row>
    <row r="711" customFormat="false" ht="15.4" hidden="false" customHeight="false" outlineLevel="0" collapsed="false">
      <c r="P711" s="6" t="n">
        <v>43039</v>
      </c>
      <c r="Q711" s="0" t="n">
        <f aca="false">Q704-1</f>
        <v>10</v>
      </c>
      <c r="R711" s="0" t="n">
        <v>42</v>
      </c>
    </row>
    <row r="712" customFormat="false" ht="15.4" hidden="false" customHeight="false" outlineLevel="0" collapsed="false">
      <c r="P712" s="6" t="n">
        <v>43038</v>
      </c>
      <c r="Q712" s="0" t="n">
        <f aca="false">Q705-1</f>
        <v>10</v>
      </c>
      <c r="R712" s="0" t="n">
        <v>42</v>
      </c>
    </row>
    <row r="713" customFormat="false" ht="15.4" hidden="false" customHeight="false" outlineLevel="0" collapsed="false">
      <c r="P713" s="6" t="n">
        <v>43037</v>
      </c>
      <c r="Q713" s="0" t="n">
        <f aca="false">Q706-1</f>
        <v>9</v>
      </c>
      <c r="R713" s="0" t="n">
        <v>42</v>
      </c>
    </row>
    <row r="714" customFormat="false" ht="15.4" hidden="false" customHeight="false" outlineLevel="0" collapsed="false">
      <c r="P714" s="6" t="n">
        <v>43036</v>
      </c>
      <c r="Q714" s="0" t="n">
        <f aca="false">Q707-1</f>
        <v>9</v>
      </c>
      <c r="R714" s="0" t="n">
        <v>42</v>
      </c>
    </row>
    <row r="715" customFormat="false" ht="15.4" hidden="false" customHeight="false" outlineLevel="0" collapsed="false">
      <c r="P715" s="6" t="n">
        <v>43035</v>
      </c>
      <c r="Q715" s="0" t="n">
        <f aca="false">Q708-1</f>
        <v>9</v>
      </c>
      <c r="R715" s="0" t="n">
        <v>42</v>
      </c>
    </row>
    <row r="716" customFormat="false" ht="15.4" hidden="false" customHeight="false" outlineLevel="0" collapsed="false">
      <c r="P716" s="6" t="n">
        <v>43034</v>
      </c>
      <c r="Q716" s="0" t="n">
        <f aca="false">Q709-1</f>
        <v>9</v>
      </c>
      <c r="R716" s="0" t="n">
        <v>42</v>
      </c>
    </row>
    <row r="717" customFormat="false" ht="15.4" hidden="false" customHeight="false" outlineLevel="0" collapsed="false">
      <c r="P717" s="6" t="n">
        <v>43033</v>
      </c>
      <c r="Q717" s="0" t="n">
        <f aca="false">Q710-1</f>
        <v>9</v>
      </c>
      <c r="R717" s="0" t="n">
        <v>42</v>
      </c>
    </row>
    <row r="718" customFormat="false" ht="15.4" hidden="false" customHeight="false" outlineLevel="0" collapsed="false">
      <c r="P718" s="6" t="n">
        <v>43032</v>
      </c>
      <c r="Q718" s="0" t="n">
        <f aca="false">Q711-1</f>
        <v>9</v>
      </c>
      <c r="R718" s="0" t="n">
        <v>42</v>
      </c>
    </row>
    <row r="719" customFormat="false" ht="15.4" hidden="false" customHeight="false" outlineLevel="0" collapsed="false">
      <c r="P719" s="6" t="n">
        <v>43031</v>
      </c>
      <c r="Q719" s="0" t="n">
        <f aca="false">Q712-1</f>
        <v>9</v>
      </c>
      <c r="R719" s="0" t="n">
        <v>42</v>
      </c>
    </row>
    <row r="720" customFormat="false" ht="15.4" hidden="false" customHeight="false" outlineLevel="0" collapsed="false">
      <c r="P720" s="6" t="n">
        <v>43030</v>
      </c>
      <c r="Q720" s="0" t="n">
        <f aca="false">Q713-1</f>
        <v>8</v>
      </c>
      <c r="R720" s="0" t="n">
        <v>42</v>
      </c>
    </row>
    <row r="721" customFormat="false" ht="15.4" hidden="false" customHeight="false" outlineLevel="0" collapsed="false">
      <c r="P721" s="6" t="n">
        <v>43029</v>
      </c>
      <c r="Q721" s="0" t="n">
        <f aca="false">Q714-1</f>
        <v>8</v>
      </c>
      <c r="R721" s="0" t="n">
        <v>42</v>
      </c>
    </row>
    <row r="722" customFormat="false" ht="15.4" hidden="false" customHeight="false" outlineLevel="0" collapsed="false">
      <c r="P722" s="6" t="n">
        <v>43028</v>
      </c>
      <c r="Q722" s="0" t="n">
        <f aca="false">Q715-1</f>
        <v>8</v>
      </c>
      <c r="R722" s="0" t="n">
        <v>42</v>
      </c>
    </row>
    <row r="723" customFormat="false" ht="15.4" hidden="false" customHeight="false" outlineLevel="0" collapsed="false">
      <c r="P723" s="6" t="n">
        <v>43027</v>
      </c>
      <c r="Q723" s="0" t="n">
        <f aca="false">Q716-1</f>
        <v>8</v>
      </c>
      <c r="R723" s="0" t="n">
        <v>42</v>
      </c>
    </row>
    <row r="724" customFormat="false" ht="15.4" hidden="false" customHeight="false" outlineLevel="0" collapsed="false">
      <c r="P724" s="6" t="n">
        <v>43026</v>
      </c>
      <c r="Q724" s="0" t="n">
        <f aca="false">Q717-1</f>
        <v>8</v>
      </c>
      <c r="R724" s="0" t="n">
        <v>42</v>
      </c>
    </row>
    <row r="725" customFormat="false" ht="15.4" hidden="false" customHeight="false" outlineLevel="0" collapsed="false">
      <c r="P725" s="6" t="n">
        <v>43025</v>
      </c>
      <c r="Q725" s="0" t="n">
        <f aca="false">Q718-1</f>
        <v>8</v>
      </c>
      <c r="R725" s="0" t="n">
        <v>42</v>
      </c>
    </row>
    <row r="726" customFormat="false" ht="15.4" hidden="false" customHeight="false" outlineLevel="0" collapsed="false">
      <c r="P726" s="6" t="n">
        <v>43024</v>
      </c>
      <c r="Q726" s="0" t="n">
        <f aca="false">Q719-1</f>
        <v>8</v>
      </c>
      <c r="R726" s="0" t="n">
        <v>42</v>
      </c>
    </row>
    <row r="727" customFormat="false" ht="15.4" hidden="false" customHeight="false" outlineLevel="0" collapsed="false">
      <c r="P727" s="6" t="n">
        <v>43023</v>
      </c>
      <c r="Q727" s="0" t="n">
        <f aca="false">Q720-1</f>
        <v>7</v>
      </c>
      <c r="R727" s="0" t="n">
        <v>42</v>
      </c>
    </row>
    <row r="728" customFormat="false" ht="15.4" hidden="false" customHeight="false" outlineLevel="0" collapsed="false">
      <c r="P728" s="6" t="n">
        <v>43022</v>
      </c>
      <c r="Q728" s="0" t="n">
        <f aca="false">Q721-1</f>
        <v>7</v>
      </c>
      <c r="R728" s="0" t="n">
        <v>42</v>
      </c>
    </row>
    <row r="729" customFormat="false" ht="15.4" hidden="false" customHeight="false" outlineLevel="0" collapsed="false">
      <c r="P729" s="6" t="n">
        <v>43021</v>
      </c>
      <c r="Q729" s="0" t="n">
        <f aca="false">Q722-1</f>
        <v>7</v>
      </c>
      <c r="R729" s="0" t="n">
        <v>42</v>
      </c>
    </row>
    <row r="730" customFormat="false" ht="15.4" hidden="false" customHeight="false" outlineLevel="0" collapsed="false">
      <c r="P730" s="6" t="n">
        <v>43020</v>
      </c>
      <c r="Q730" s="0" t="n">
        <f aca="false">Q723-1</f>
        <v>7</v>
      </c>
      <c r="R730" s="0" t="n">
        <v>42</v>
      </c>
    </row>
    <row r="731" customFormat="false" ht="15.4" hidden="false" customHeight="false" outlineLevel="0" collapsed="false">
      <c r="P731" s="6" t="n">
        <v>43019</v>
      </c>
      <c r="Q731" s="0" t="n">
        <f aca="false">Q724-1</f>
        <v>7</v>
      </c>
      <c r="R731" s="0" t="n">
        <v>42</v>
      </c>
    </row>
    <row r="732" customFormat="false" ht="15.4" hidden="false" customHeight="false" outlineLevel="0" collapsed="false">
      <c r="P732" s="6" t="n">
        <v>43018</v>
      </c>
      <c r="Q732" s="0" t="n">
        <f aca="false">Q725-1</f>
        <v>7</v>
      </c>
      <c r="R732" s="0" t="n">
        <v>42</v>
      </c>
    </row>
    <row r="733" customFormat="false" ht="15.4" hidden="false" customHeight="false" outlineLevel="0" collapsed="false">
      <c r="P733" s="6" t="n">
        <v>43017</v>
      </c>
      <c r="Q733" s="0" t="n">
        <f aca="false">Q726-1</f>
        <v>7</v>
      </c>
      <c r="R733" s="0" t="n">
        <v>42</v>
      </c>
    </row>
    <row r="734" customFormat="false" ht="15.4" hidden="false" customHeight="false" outlineLevel="0" collapsed="false">
      <c r="P734" s="6" t="n">
        <v>43016</v>
      </c>
      <c r="Q734" s="0" t="n">
        <f aca="false">Q727-1</f>
        <v>6</v>
      </c>
      <c r="R734" s="0" t="n">
        <v>42</v>
      </c>
    </row>
    <row r="735" customFormat="false" ht="15.4" hidden="false" customHeight="false" outlineLevel="0" collapsed="false">
      <c r="P735" s="6" t="n">
        <v>43015</v>
      </c>
      <c r="Q735" s="0" t="n">
        <f aca="false">Q728-1</f>
        <v>6</v>
      </c>
      <c r="R735" s="0" t="n">
        <v>42</v>
      </c>
    </row>
    <row r="736" customFormat="false" ht="15.4" hidden="false" customHeight="false" outlineLevel="0" collapsed="false">
      <c r="P736" s="6" t="n">
        <v>43014</v>
      </c>
      <c r="Q736" s="0" t="n">
        <f aca="false">Q729-1</f>
        <v>6</v>
      </c>
      <c r="R736" s="0" t="n">
        <v>42</v>
      </c>
    </row>
    <row r="737" customFormat="false" ht="15.4" hidden="false" customHeight="false" outlineLevel="0" collapsed="false">
      <c r="P737" s="6" t="n">
        <v>43013</v>
      </c>
      <c r="Q737" s="0" t="n">
        <f aca="false">Q730-1</f>
        <v>6</v>
      </c>
      <c r="R737" s="0" t="n">
        <v>42</v>
      </c>
    </row>
    <row r="738" customFormat="false" ht="15.4" hidden="false" customHeight="false" outlineLevel="0" collapsed="false">
      <c r="P738" s="6" t="n">
        <v>43012</v>
      </c>
      <c r="Q738" s="0" t="n">
        <f aca="false">Q731-1</f>
        <v>6</v>
      </c>
      <c r="R738" s="0" t="n">
        <v>42</v>
      </c>
    </row>
    <row r="739" customFormat="false" ht="15.4" hidden="false" customHeight="false" outlineLevel="0" collapsed="false">
      <c r="P739" s="6" t="n">
        <v>43011</v>
      </c>
      <c r="Q739" s="0" t="n">
        <f aca="false">Q732-1</f>
        <v>6</v>
      </c>
      <c r="R739" s="0" t="n">
        <v>42</v>
      </c>
    </row>
    <row r="740" customFormat="false" ht="15.4" hidden="false" customHeight="false" outlineLevel="0" collapsed="false">
      <c r="P740" s="6" t="n">
        <v>43010</v>
      </c>
      <c r="Q740" s="0" t="n">
        <f aca="false">Q733-1</f>
        <v>6</v>
      </c>
      <c r="R740" s="0" t="n">
        <v>42</v>
      </c>
    </row>
    <row r="741" customFormat="false" ht="15.4" hidden="false" customHeight="false" outlineLevel="0" collapsed="false">
      <c r="P741" s="6" t="n">
        <v>43009</v>
      </c>
      <c r="Q741" s="0" t="n">
        <f aca="false">Q734-1</f>
        <v>5</v>
      </c>
      <c r="R741" s="0" t="n">
        <v>42</v>
      </c>
    </row>
    <row r="742" customFormat="false" ht="15.4" hidden="false" customHeight="false" outlineLevel="0" collapsed="false">
      <c r="P742" s="6" t="n">
        <v>43008</v>
      </c>
      <c r="Q742" s="0" t="n">
        <f aca="false">Q735-1</f>
        <v>5</v>
      </c>
      <c r="R742" s="0" t="n">
        <v>42</v>
      </c>
    </row>
    <row r="743" customFormat="false" ht="15.4" hidden="false" customHeight="false" outlineLevel="0" collapsed="false">
      <c r="P743" s="6" t="n">
        <v>43007</v>
      </c>
      <c r="Q743" s="0" t="n">
        <f aca="false">Q736-1</f>
        <v>5</v>
      </c>
      <c r="R743" s="0" t="n">
        <v>42</v>
      </c>
    </row>
    <row r="744" customFormat="false" ht="15.4" hidden="false" customHeight="false" outlineLevel="0" collapsed="false">
      <c r="P744" s="6" t="n">
        <v>43006</v>
      </c>
      <c r="Q744" s="0" t="n">
        <f aca="false">Q737-1</f>
        <v>5</v>
      </c>
      <c r="R744" s="0" t="n">
        <v>42</v>
      </c>
    </row>
    <row r="745" customFormat="false" ht="15.4" hidden="false" customHeight="false" outlineLevel="0" collapsed="false">
      <c r="P745" s="6" t="n">
        <v>43005</v>
      </c>
      <c r="Q745" s="0" t="n">
        <f aca="false">Q738-1</f>
        <v>5</v>
      </c>
      <c r="R745" s="0" t="n">
        <v>42</v>
      </c>
    </row>
    <row r="746" customFormat="false" ht="15.4" hidden="false" customHeight="false" outlineLevel="0" collapsed="false">
      <c r="P746" s="6" t="n">
        <v>43004</v>
      </c>
      <c r="Q746" s="0" t="n">
        <f aca="false">Q739-1</f>
        <v>5</v>
      </c>
      <c r="R746" s="0" t="n">
        <v>42</v>
      </c>
    </row>
    <row r="747" customFormat="false" ht="15.4" hidden="false" customHeight="false" outlineLevel="0" collapsed="false">
      <c r="P747" s="6" t="n">
        <v>43003</v>
      </c>
      <c r="Q747" s="0" t="n">
        <f aca="false">Q740-1</f>
        <v>5</v>
      </c>
      <c r="R747" s="0" t="n">
        <v>42</v>
      </c>
    </row>
    <row r="748" customFormat="false" ht="15.4" hidden="false" customHeight="false" outlineLevel="0" collapsed="false">
      <c r="P748" s="6" t="n">
        <v>43002</v>
      </c>
      <c r="Q748" s="0" t="n">
        <f aca="false">Q741-1</f>
        <v>4</v>
      </c>
      <c r="R748" s="0" t="n">
        <v>42</v>
      </c>
    </row>
    <row r="749" customFormat="false" ht="15.4" hidden="false" customHeight="false" outlineLevel="0" collapsed="false">
      <c r="P749" s="6" t="n">
        <v>43001</v>
      </c>
      <c r="Q749" s="0" t="n">
        <f aca="false">Q742-1</f>
        <v>4</v>
      </c>
      <c r="R749" s="0" t="n">
        <v>42</v>
      </c>
    </row>
    <row r="750" customFormat="false" ht="15.4" hidden="false" customHeight="false" outlineLevel="0" collapsed="false">
      <c r="P750" s="6" t="n">
        <v>43000</v>
      </c>
      <c r="Q750" s="0" t="n">
        <f aca="false">Q743-1</f>
        <v>4</v>
      </c>
      <c r="R750" s="0" t="n">
        <v>42</v>
      </c>
    </row>
    <row r="751" customFormat="false" ht="15.4" hidden="false" customHeight="false" outlineLevel="0" collapsed="false">
      <c r="P751" s="6" t="n">
        <v>42999</v>
      </c>
      <c r="Q751" s="0" t="n">
        <f aca="false">Q744-1</f>
        <v>4</v>
      </c>
      <c r="R751" s="0" t="n">
        <v>42</v>
      </c>
    </row>
    <row r="752" customFormat="false" ht="15.4" hidden="false" customHeight="false" outlineLevel="0" collapsed="false">
      <c r="P752" s="6" t="n">
        <v>42998</v>
      </c>
      <c r="Q752" s="0" t="n">
        <f aca="false">Q745-1</f>
        <v>4</v>
      </c>
      <c r="R752" s="0" t="n">
        <v>42</v>
      </c>
    </row>
    <row r="753" customFormat="false" ht="15.4" hidden="false" customHeight="false" outlineLevel="0" collapsed="false">
      <c r="P753" s="6" t="n">
        <v>42997</v>
      </c>
      <c r="Q753" s="0" t="n">
        <f aca="false">Q746-1</f>
        <v>4</v>
      </c>
      <c r="R753" s="0" t="n">
        <v>42</v>
      </c>
    </row>
    <row r="754" customFormat="false" ht="15.4" hidden="false" customHeight="false" outlineLevel="0" collapsed="false">
      <c r="P754" s="6" t="n">
        <v>42996</v>
      </c>
      <c r="Q754" s="0" t="n">
        <f aca="false">Q747-1</f>
        <v>4</v>
      </c>
      <c r="R754" s="0" t="n">
        <v>42</v>
      </c>
    </row>
    <row r="755" customFormat="false" ht="15.4" hidden="false" customHeight="false" outlineLevel="0" collapsed="false">
      <c r="P755" s="6" t="n">
        <v>42995</v>
      </c>
      <c r="Q755" s="0" t="n">
        <f aca="false">Q748-1</f>
        <v>3</v>
      </c>
      <c r="R755" s="0" t="n">
        <v>42</v>
      </c>
    </row>
    <row r="756" customFormat="false" ht="15.4" hidden="false" customHeight="false" outlineLevel="0" collapsed="false">
      <c r="P756" s="6" t="n">
        <v>42994</v>
      </c>
      <c r="Q756" s="0" t="n">
        <f aca="false">Q749-1</f>
        <v>3</v>
      </c>
      <c r="R756" s="0" t="n">
        <v>42</v>
      </c>
    </row>
    <row r="757" customFormat="false" ht="15.4" hidden="false" customHeight="false" outlineLevel="0" collapsed="false">
      <c r="P757" s="6" t="n">
        <v>42993</v>
      </c>
      <c r="Q757" s="0" t="n">
        <f aca="false">Q750-1</f>
        <v>3</v>
      </c>
      <c r="R757" s="0" t="n">
        <v>42</v>
      </c>
    </row>
    <row r="758" customFormat="false" ht="15.4" hidden="false" customHeight="false" outlineLevel="0" collapsed="false">
      <c r="P758" s="6" t="n">
        <v>42992</v>
      </c>
      <c r="Q758" s="0" t="n">
        <f aca="false">Q751-1</f>
        <v>3</v>
      </c>
      <c r="R758" s="0" t="n">
        <v>42</v>
      </c>
    </row>
    <row r="759" customFormat="false" ht="15.4" hidden="false" customHeight="false" outlineLevel="0" collapsed="false">
      <c r="P759" s="6" t="n">
        <v>42991</v>
      </c>
      <c r="Q759" s="0" t="n">
        <f aca="false">Q752-1</f>
        <v>3</v>
      </c>
      <c r="R759" s="0" t="n">
        <v>42</v>
      </c>
    </row>
    <row r="760" customFormat="false" ht="15.4" hidden="false" customHeight="false" outlineLevel="0" collapsed="false">
      <c r="P760" s="6" t="n">
        <v>42990</v>
      </c>
      <c r="Q760" s="0" t="n">
        <f aca="false">Q753-1</f>
        <v>3</v>
      </c>
      <c r="R760" s="0" t="n">
        <v>42</v>
      </c>
    </row>
    <row r="761" customFormat="false" ht="15.4" hidden="false" customHeight="false" outlineLevel="0" collapsed="false">
      <c r="P761" s="6" t="n">
        <v>42989</v>
      </c>
      <c r="Q761" s="0" t="n">
        <f aca="false">Q754-1</f>
        <v>3</v>
      </c>
      <c r="R761" s="0" t="n">
        <v>42</v>
      </c>
    </row>
    <row r="762" customFormat="false" ht="15.4" hidden="false" customHeight="false" outlineLevel="0" collapsed="false">
      <c r="P762" s="6" t="n">
        <v>42988</v>
      </c>
      <c r="Q762" s="0" t="n">
        <f aca="false">Q755-1</f>
        <v>2</v>
      </c>
      <c r="R762" s="0" t="n">
        <v>42</v>
      </c>
    </row>
    <row r="763" customFormat="false" ht="15.4" hidden="false" customHeight="false" outlineLevel="0" collapsed="false">
      <c r="P763" s="6" t="n">
        <v>42987</v>
      </c>
      <c r="Q763" s="0" t="n">
        <f aca="false">Q756-1</f>
        <v>2</v>
      </c>
      <c r="R763" s="0" t="n">
        <v>42</v>
      </c>
    </row>
    <row r="764" customFormat="false" ht="15.4" hidden="false" customHeight="false" outlineLevel="0" collapsed="false">
      <c r="P764" s="6" t="n">
        <v>42986</v>
      </c>
      <c r="Q764" s="0" t="n">
        <f aca="false">Q757-1</f>
        <v>2</v>
      </c>
      <c r="R764" s="0" t="n">
        <v>42</v>
      </c>
    </row>
    <row r="765" customFormat="false" ht="15.4" hidden="false" customHeight="false" outlineLevel="0" collapsed="false">
      <c r="P765" s="6" t="n">
        <v>42985</v>
      </c>
      <c r="Q765" s="0" t="n">
        <f aca="false">Q758-1</f>
        <v>2</v>
      </c>
      <c r="R765" s="0" t="n">
        <v>42</v>
      </c>
    </row>
    <row r="766" customFormat="false" ht="15.4" hidden="false" customHeight="false" outlineLevel="0" collapsed="false">
      <c r="P766" s="6" t="n">
        <v>42984</v>
      </c>
      <c r="Q766" s="0" t="n">
        <f aca="false">Q759-1</f>
        <v>2</v>
      </c>
      <c r="R766" s="0" t="n">
        <v>42</v>
      </c>
    </row>
    <row r="767" customFormat="false" ht="15.4" hidden="false" customHeight="false" outlineLevel="0" collapsed="false">
      <c r="P767" s="6" t="n">
        <v>42983</v>
      </c>
      <c r="Q767" s="0" t="n">
        <f aca="false">Q760-1</f>
        <v>2</v>
      </c>
      <c r="R767" s="0" t="n">
        <v>42</v>
      </c>
    </row>
    <row r="768" customFormat="false" ht="15.4" hidden="false" customHeight="false" outlineLevel="0" collapsed="false">
      <c r="P768" s="6" t="n">
        <v>42982</v>
      </c>
      <c r="Q768" s="0" t="n">
        <f aca="false">Q761-1</f>
        <v>2</v>
      </c>
      <c r="R768" s="0" t="n">
        <v>42</v>
      </c>
    </row>
    <row r="769" customFormat="false" ht="15.4" hidden="false" customHeight="false" outlineLevel="0" collapsed="false">
      <c r="P769" s="6" t="n">
        <v>42981</v>
      </c>
      <c r="Q769" s="0" t="n">
        <f aca="false">Q762-1</f>
        <v>1</v>
      </c>
      <c r="R769" s="0" t="n">
        <v>42</v>
      </c>
    </row>
    <row r="770" customFormat="false" ht="15.4" hidden="false" customHeight="false" outlineLevel="0" collapsed="false">
      <c r="P770" s="6" t="n">
        <v>42980</v>
      </c>
      <c r="Q770" s="0" t="n">
        <f aca="false">Q763-1</f>
        <v>1</v>
      </c>
      <c r="R770" s="0" t="n">
        <v>42</v>
      </c>
    </row>
    <row r="771" customFormat="false" ht="15.4" hidden="false" customHeight="false" outlineLevel="0" collapsed="false">
      <c r="P771" s="6" t="n">
        <v>42979</v>
      </c>
      <c r="Q771" s="0" t="n">
        <f aca="false">Q764-1</f>
        <v>1</v>
      </c>
      <c r="R771" s="0" t="n">
        <v>42</v>
      </c>
    </row>
    <row r="772" customFormat="false" ht="15.4" hidden="false" customHeight="false" outlineLevel="0" collapsed="false">
      <c r="P772" s="6" t="n">
        <v>42978</v>
      </c>
      <c r="Q772" s="0" t="n">
        <f aca="false">Q765-1</f>
        <v>1</v>
      </c>
      <c r="R772" s="0" t="n">
        <v>42</v>
      </c>
    </row>
    <row r="773" customFormat="false" ht="15.4" hidden="false" customHeight="false" outlineLevel="0" collapsed="false">
      <c r="P773" s="6" t="n">
        <v>42977</v>
      </c>
      <c r="Q773" s="0" t="n">
        <f aca="false">Q766-1</f>
        <v>1</v>
      </c>
      <c r="R773" s="0" t="n">
        <v>42</v>
      </c>
    </row>
    <row r="774" customFormat="false" ht="15.4" hidden="false" customHeight="false" outlineLevel="0" collapsed="false">
      <c r="P774" s="6" t="n">
        <v>42976</v>
      </c>
      <c r="Q774" s="0" t="n">
        <f aca="false">Q767-1</f>
        <v>1</v>
      </c>
      <c r="R774" s="0" t="n">
        <v>42</v>
      </c>
    </row>
    <row r="775" customFormat="false" ht="15.4" hidden="false" customHeight="false" outlineLevel="0" collapsed="false">
      <c r="P775" s="6" t="n">
        <v>42975</v>
      </c>
      <c r="Q775" s="0" t="n">
        <f aca="false">Q768-1</f>
        <v>1</v>
      </c>
      <c r="R775" s="0" t="n">
        <v>42</v>
      </c>
    </row>
    <row r="776" customFormat="false" ht="15.4" hidden="false" customHeight="false" outlineLevel="0" collapsed="false">
      <c r="P776" s="6" t="n">
        <v>42974</v>
      </c>
      <c r="Q776" s="0" t="n">
        <v>16</v>
      </c>
      <c r="R776" s="0" t="n">
        <v>41</v>
      </c>
    </row>
    <row r="777" customFormat="false" ht="15.4" hidden="false" customHeight="false" outlineLevel="0" collapsed="false">
      <c r="P777" s="6" t="n">
        <v>42973</v>
      </c>
      <c r="Q777" s="0" t="n">
        <v>16</v>
      </c>
      <c r="R777" s="0" t="n">
        <v>41</v>
      </c>
    </row>
    <row r="778" customFormat="false" ht="15.4" hidden="false" customHeight="false" outlineLevel="0" collapsed="false">
      <c r="P778" s="6" t="n">
        <v>42972</v>
      </c>
      <c r="Q778" s="0" t="n">
        <v>16</v>
      </c>
      <c r="R778" s="0" t="n">
        <v>41</v>
      </c>
    </row>
    <row r="779" customFormat="false" ht="15.4" hidden="false" customHeight="false" outlineLevel="0" collapsed="false">
      <c r="P779" s="6" t="n">
        <v>42971</v>
      </c>
      <c r="Q779" s="0" t="n">
        <v>16</v>
      </c>
      <c r="R779" s="0" t="n">
        <v>41</v>
      </c>
    </row>
    <row r="780" customFormat="false" ht="15.4" hidden="false" customHeight="false" outlineLevel="0" collapsed="false">
      <c r="P780" s="6" t="n">
        <v>42970</v>
      </c>
      <c r="Q780" s="0" t="n">
        <v>16</v>
      </c>
      <c r="R780" s="0" t="n">
        <v>41</v>
      </c>
    </row>
    <row r="781" customFormat="false" ht="15.4" hidden="false" customHeight="false" outlineLevel="0" collapsed="false">
      <c r="P781" s="6" t="n">
        <v>42969</v>
      </c>
      <c r="Q781" s="0" t="n">
        <v>16</v>
      </c>
      <c r="R781" s="0" t="n">
        <v>41</v>
      </c>
    </row>
    <row r="782" customFormat="false" ht="15.4" hidden="false" customHeight="false" outlineLevel="0" collapsed="false">
      <c r="P782" s="6" t="n">
        <v>42968</v>
      </c>
      <c r="Q782" s="0" t="n">
        <v>16</v>
      </c>
      <c r="R782" s="0" t="n">
        <v>41</v>
      </c>
    </row>
    <row r="783" customFormat="false" ht="15.4" hidden="false" customHeight="false" outlineLevel="0" collapsed="false">
      <c r="P783" s="6" t="n">
        <v>42967</v>
      </c>
      <c r="Q783" s="0" t="n">
        <f aca="false">Q776-1</f>
        <v>15</v>
      </c>
      <c r="R783" s="0" t="n">
        <v>41</v>
      </c>
    </row>
    <row r="784" customFormat="false" ht="15.4" hidden="false" customHeight="false" outlineLevel="0" collapsed="false">
      <c r="P784" s="6" t="n">
        <v>42966</v>
      </c>
      <c r="Q784" s="0" t="n">
        <f aca="false">Q777-1</f>
        <v>15</v>
      </c>
      <c r="R784" s="0" t="n">
        <v>41</v>
      </c>
    </row>
    <row r="785" customFormat="false" ht="15.4" hidden="false" customHeight="false" outlineLevel="0" collapsed="false">
      <c r="P785" s="6" t="n">
        <v>42965</v>
      </c>
      <c r="Q785" s="0" t="n">
        <f aca="false">Q778-1</f>
        <v>15</v>
      </c>
      <c r="R785" s="0" t="n">
        <v>41</v>
      </c>
    </row>
    <row r="786" customFormat="false" ht="15.4" hidden="false" customHeight="false" outlineLevel="0" collapsed="false">
      <c r="P786" s="6" t="n">
        <v>42964</v>
      </c>
      <c r="Q786" s="0" t="n">
        <f aca="false">Q779-1</f>
        <v>15</v>
      </c>
      <c r="R786" s="0" t="n">
        <v>41</v>
      </c>
    </row>
    <row r="787" customFormat="false" ht="15.4" hidden="false" customHeight="false" outlineLevel="0" collapsed="false">
      <c r="P787" s="6" t="n">
        <v>42963</v>
      </c>
      <c r="Q787" s="0" t="n">
        <f aca="false">Q780-1</f>
        <v>15</v>
      </c>
      <c r="R787" s="0" t="n">
        <v>41</v>
      </c>
    </row>
    <row r="788" customFormat="false" ht="15.4" hidden="false" customHeight="false" outlineLevel="0" collapsed="false">
      <c r="P788" s="6" t="n">
        <v>42962</v>
      </c>
      <c r="Q788" s="0" t="n">
        <f aca="false">Q781-1</f>
        <v>15</v>
      </c>
      <c r="R788" s="0" t="n">
        <v>41</v>
      </c>
    </row>
    <row r="789" customFormat="false" ht="15.4" hidden="false" customHeight="false" outlineLevel="0" collapsed="false">
      <c r="P789" s="6" t="n">
        <v>42961</v>
      </c>
      <c r="Q789" s="0" t="n">
        <f aca="false">Q782-1</f>
        <v>15</v>
      </c>
      <c r="R789" s="0" t="n">
        <v>41</v>
      </c>
    </row>
    <row r="790" customFormat="false" ht="15.4" hidden="false" customHeight="false" outlineLevel="0" collapsed="false">
      <c r="P790" s="6" t="n">
        <v>42960</v>
      </c>
      <c r="Q790" s="0" t="n">
        <f aca="false">Q783-1</f>
        <v>14</v>
      </c>
      <c r="R790" s="0" t="n">
        <v>41</v>
      </c>
    </row>
    <row r="791" customFormat="false" ht="15.4" hidden="false" customHeight="false" outlineLevel="0" collapsed="false">
      <c r="P791" s="6" t="n">
        <v>42959</v>
      </c>
      <c r="Q791" s="0" t="n">
        <f aca="false">Q784-1</f>
        <v>14</v>
      </c>
      <c r="R791" s="0" t="n">
        <v>41</v>
      </c>
    </row>
    <row r="792" customFormat="false" ht="15.4" hidden="false" customHeight="false" outlineLevel="0" collapsed="false">
      <c r="P792" s="6" t="n">
        <v>42958</v>
      </c>
      <c r="Q792" s="0" t="n">
        <f aca="false">Q785-1</f>
        <v>14</v>
      </c>
      <c r="R792" s="0" t="n">
        <v>41</v>
      </c>
    </row>
    <row r="793" customFormat="false" ht="15.4" hidden="false" customHeight="false" outlineLevel="0" collapsed="false">
      <c r="P793" s="6" t="n">
        <v>42957</v>
      </c>
      <c r="Q793" s="0" t="n">
        <f aca="false">Q786-1</f>
        <v>14</v>
      </c>
      <c r="R793" s="0" t="n">
        <v>41</v>
      </c>
    </row>
    <row r="794" customFormat="false" ht="15.4" hidden="false" customHeight="false" outlineLevel="0" collapsed="false">
      <c r="P794" s="6" t="n">
        <v>42956</v>
      </c>
      <c r="Q794" s="0" t="n">
        <f aca="false">Q787-1</f>
        <v>14</v>
      </c>
      <c r="R794" s="0" t="n">
        <v>41</v>
      </c>
    </row>
    <row r="795" customFormat="false" ht="15.4" hidden="false" customHeight="false" outlineLevel="0" collapsed="false">
      <c r="P795" s="6" t="n">
        <v>42955</v>
      </c>
      <c r="Q795" s="0" t="n">
        <f aca="false">Q788-1</f>
        <v>14</v>
      </c>
      <c r="R795" s="0" t="n">
        <v>41</v>
      </c>
    </row>
    <row r="796" customFormat="false" ht="15.4" hidden="false" customHeight="false" outlineLevel="0" collapsed="false">
      <c r="P796" s="6" t="n">
        <v>42954</v>
      </c>
      <c r="Q796" s="0" t="n">
        <f aca="false">Q789-1</f>
        <v>14</v>
      </c>
      <c r="R796" s="0" t="n">
        <v>41</v>
      </c>
    </row>
    <row r="797" customFormat="false" ht="15.4" hidden="false" customHeight="false" outlineLevel="0" collapsed="false">
      <c r="P797" s="6" t="n">
        <v>42953</v>
      </c>
      <c r="Q797" s="0" t="n">
        <f aca="false">Q790-1</f>
        <v>13</v>
      </c>
      <c r="R797" s="0" t="n">
        <v>41</v>
      </c>
    </row>
    <row r="798" customFormat="false" ht="15.4" hidden="false" customHeight="false" outlineLevel="0" collapsed="false">
      <c r="P798" s="6" t="n">
        <v>42952</v>
      </c>
      <c r="Q798" s="0" t="n">
        <f aca="false">Q791-1</f>
        <v>13</v>
      </c>
      <c r="R798" s="0" t="n">
        <v>41</v>
      </c>
    </row>
    <row r="799" customFormat="false" ht="15.4" hidden="false" customHeight="false" outlineLevel="0" collapsed="false">
      <c r="P799" s="6" t="n">
        <v>42951</v>
      </c>
      <c r="Q799" s="0" t="n">
        <f aca="false">Q792-1</f>
        <v>13</v>
      </c>
      <c r="R799" s="0" t="n">
        <v>41</v>
      </c>
    </row>
    <row r="800" customFormat="false" ht="15.4" hidden="false" customHeight="false" outlineLevel="0" collapsed="false">
      <c r="P800" s="6" t="n">
        <v>42950</v>
      </c>
      <c r="Q800" s="0" t="n">
        <f aca="false">Q793-1</f>
        <v>13</v>
      </c>
      <c r="R800" s="0" t="n">
        <v>41</v>
      </c>
    </row>
    <row r="801" customFormat="false" ht="15.4" hidden="false" customHeight="false" outlineLevel="0" collapsed="false">
      <c r="P801" s="6" t="n">
        <v>42949</v>
      </c>
      <c r="Q801" s="0" t="n">
        <f aca="false">Q794-1</f>
        <v>13</v>
      </c>
      <c r="R801" s="0" t="n">
        <v>41</v>
      </c>
    </row>
    <row r="802" customFormat="false" ht="15.4" hidden="false" customHeight="false" outlineLevel="0" collapsed="false">
      <c r="P802" s="6" t="n">
        <v>42948</v>
      </c>
      <c r="Q802" s="0" t="n">
        <f aca="false">Q795-1</f>
        <v>13</v>
      </c>
      <c r="R802" s="0" t="n">
        <v>41</v>
      </c>
    </row>
    <row r="803" customFormat="false" ht="15.4" hidden="false" customHeight="false" outlineLevel="0" collapsed="false">
      <c r="P803" s="6" t="n">
        <v>42947</v>
      </c>
      <c r="Q803" s="0" t="n">
        <f aca="false">Q796-1</f>
        <v>13</v>
      </c>
      <c r="R803" s="0" t="n">
        <v>41</v>
      </c>
    </row>
    <row r="804" customFormat="false" ht="15.4" hidden="false" customHeight="false" outlineLevel="0" collapsed="false">
      <c r="P804" s="6" t="n">
        <v>42946</v>
      </c>
      <c r="Q804" s="0" t="n">
        <f aca="false">Q797-1</f>
        <v>12</v>
      </c>
      <c r="R804" s="0" t="n">
        <v>41</v>
      </c>
    </row>
    <row r="805" customFormat="false" ht="15.4" hidden="false" customHeight="false" outlineLevel="0" collapsed="false">
      <c r="P805" s="6" t="n">
        <v>42945</v>
      </c>
      <c r="Q805" s="0" t="n">
        <f aca="false">Q798-1</f>
        <v>12</v>
      </c>
      <c r="R805" s="0" t="n">
        <v>41</v>
      </c>
    </row>
    <row r="806" customFormat="false" ht="15.4" hidden="false" customHeight="false" outlineLevel="0" collapsed="false">
      <c r="P806" s="6" t="n">
        <v>42944</v>
      </c>
      <c r="Q806" s="0" t="n">
        <f aca="false">Q799-1</f>
        <v>12</v>
      </c>
      <c r="R806" s="0" t="n">
        <v>41</v>
      </c>
    </row>
    <row r="807" customFormat="false" ht="15.4" hidden="false" customHeight="false" outlineLevel="0" collapsed="false">
      <c r="P807" s="6" t="n">
        <v>42943</v>
      </c>
      <c r="Q807" s="0" t="n">
        <f aca="false">Q800-1</f>
        <v>12</v>
      </c>
      <c r="R807" s="0" t="n">
        <v>41</v>
      </c>
    </row>
    <row r="808" customFormat="false" ht="15.4" hidden="false" customHeight="false" outlineLevel="0" collapsed="false">
      <c r="P808" s="6" t="n">
        <v>42942</v>
      </c>
      <c r="Q808" s="0" t="n">
        <f aca="false">Q801-1</f>
        <v>12</v>
      </c>
      <c r="R808" s="0" t="n">
        <v>41</v>
      </c>
    </row>
    <row r="809" customFormat="false" ht="15.4" hidden="false" customHeight="false" outlineLevel="0" collapsed="false">
      <c r="P809" s="6" t="n">
        <v>42941</v>
      </c>
      <c r="Q809" s="0" t="n">
        <f aca="false">Q802-1</f>
        <v>12</v>
      </c>
      <c r="R809" s="0" t="n">
        <v>41</v>
      </c>
    </row>
    <row r="810" customFormat="false" ht="15.4" hidden="false" customHeight="false" outlineLevel="0" collapsed="false">
      <c r="P810" s="6" t="n">
        <v>42940</v>
      </c>
      <c r="Q810" s="0" t="n">
        <f aca="false">Q803-1</f>
        <v>12</v>
      </c>
      <c r="R810" s="0" t="n">
        <v>41</v>
      </c>
    </row>
    <row r="811" customFormat="false" ht="15.4" hidden="false" customHeight="false" outlineLevel="0" collapsed="false">
      <c r="P811" s="6" t="n">
        <v>42939</v>
      </c>
      <c r="Q811" s="0" t="n">
        <f aca="false">Q804-1</f>
        <v>11</v>
      </c>
      <c r="R811" s="0" t="n">
        <v>41</v>
      </c>
    </row>
    <row r="812" customFormat="false" ht="15.4" hidden="false" customHeight="false" outlineLevel="0" collapsed="false">
      <c r="P812" s="6" t="n">
        <v>42938</v>
      </c>
      <c r="Q812" s="0" t="n">
        <f aca="false">Q805-1</f>
        <v>11</v>
      </c>
      <c r="R812" s="0" t="n">
        <v>41</v>
      </c>
    </row>
    <row r="813" customFormat="false" ht="15.4" hidden="false" customHeight="false" outlineLevel="0" collapsed="false">
      <c r="P813" s="6" t="n">
        <v>42937</v>
      </c>
      <c r="Q813" s="0" t="n">
        <f aca="false">Q806-1</f>
        <v>11</v>
      </c>
      <c r="R813" s="0" t="n">
        <v>41</v>
      </c>
    </row>
    <row r="814" customFormat="false" ht="15.4" hidden="false" customHeight="false" outlineLevel="0" collapsed="false">
      <c r="P814" s="6" t="n">
        <v>42936</v>
      </c>
      <c r="Q814" s="0" t="n">
        <f aca="false">Q807-1</f>
        <v>11</v>
      </c>
      <c r="R814" s="0" t="n">
        <v>41</v>
      </c>
    </row>
    <row r="815" customFormat="false" ht="15.4" hidden="false" customHeight="false" outlineLevel="0" collapsed="false">
      <c r="P815" s="6" t="n">
        <v>42935</v>
      </c>
      <c r="Q815" s="0" t="n">
        <f aca="false">Q808-1</f>
        <v>11</v>
      </c>
      <c r="R815" s="0" t="n">
        <v>41</v>
      </c>
    </row>
    <row r="816" customFormat="false" ht="15.4" hidden="false" customHeight="false" outlineLevel="0" collapsed="false">
      <c r="P816" s="6" t="n">
        <v>42934</v>
      </c>
      <c r="Q816" s="0" t="n">
        <f aca="false">Q809-1</f>
        <v>11</v>
      </c>
      <c r="R816" s="0" t="n">
        <v>41</v>
      </c>
    </row>
    <row r="817" customFormat="false" ht="15.4" hidden="false" customHeight="false" outlineLevel="0" collapsed="false">
      <c r="P817" s="6" t="n">
        <v>42933</v>
      </c>
      <c r="Q817" s="0" t="n">
        <f aca="false">Q810-1</f>
        <v>11</v>
      </c>
      <c r="R817" s="0" t="n">
        <v>41</v>
      </c>
    </row>
    <row r="818" customFormat="false" ht="15.4" hidden="false" customHeight="false" outlineLevel="0" collapsed="false">
      <c r="P818" s="6" t="n">
        <v>42932</v>
      </c>
      <c r="Q818" s="0" t="n">
        <f aca="false">Q811-1</f>
        <v>10</v>
      </c>
      <c r="R818" s="0" t="n">
        <v>41</v>
      </c>
    </row>
    <row r="819" customFormat="false" ht="15.4" hidden="false" customHeight="false" outlineLevel="0" collapsed="false">
      <c r="P819" s="6" t="n">
        <v>42931</v>
      </c>
      <c r="Q819" s="0" t="n">
        <f aca="false">Q812-1</f>
        <v>10</v>
      </c>
      <c r="R819" s="0" t="n">
        <v>41</v>
      </c>
    </row>
    <row r="820" customFormat="false" ht="15.4" hidden="false" customHeight="false" outlineLevel="0" collapsed="false">
      <c r="P820" s="6" t="n">
        <v>42930</v>
      </c>
      <c r="Q820" s="0" t="n">
        <f aca="false">Q813-1</f>
        <v>10</v>
      </c>
      <c r="R820" s="0" t="n">
        <v>41</v>
      </c>
    </row>
    <row r="821" customFormat="false" ht="15.4" hidden="false" customHeight="false" outlineLevel="0" collapsed="false">
      <c r="P821" s="6" t="n">
        <v>42929</v>
      </c>
      <c r="Q821" s="0" t="n">
        <f aca="false">Q814-1</f>
        <v>10</v>
      </c>
      <c r="R821" s="0" t="n">
        <v>41</v>
      </c>
    </row>
    <row r="822" customFormat="false" ht="15.4" hidden="false" customHeight="false" outlineLevel="0" collapsed="false">
      <c r="P822" s="6" t="n">
        <v>42928</v>
      </c>
      <c r="Q822" s="0" t="n">
        <f aca="false">Q815-1</f>
        <v>10</v>
      </c>
      <c r="R822" s="0" t="n">
        <v>41</v>
      </c>
    </row>
    <row r="823" customFormat="false" ht="15.4" hidden="false" customHeight="false" outlineLevel="0" collapsed="false">
      <c r="P823" s="6" t="n">
        <v>42927</v>
      </c>
      <c r="Q823" s="0" t="n">
        <f aca="false">Q816-1</f>
        <v>10</v>
      </c>
      <c r="R823" s="0" t="n">
        <v>41</v>
      </c>
    </row>
    <row r="824" customFormat="false" ht="15.4" hidden="false" customHeight="false" outlineLevel="0" collapsed="false">
      <c r="P824" s="6" t="n">
        <v>42926</v>
      </c>
      <c r="Q824" s="0" t="n">
        <f aca="false">Q817-1</f>
        <v>10</v>
      </c>
      <c r="R824" s="0" t="n">
        <v>41</v>
      </c>
    </row>
    <row r="825" customFormat="false" ht="15.4" hidden="false" customHeight="false" outlineLevel="0" collapsed="false">
      <c r="P825" s="6" t="n">
        <v>42925</v>
      </c>
      <c r="Q825" s="0" t="n">
        <f aca="false">Q818-1</f>
        <v>9</v>
      </c>
      <c r="R825" s="0" t="n">
        <v>41</v>
      </c>
    </row>
    <row r="826" customFormat="false" ht="15.4" hidden="false" customHeight="false" outlineLevel="0" collapsed="false">
      <c r="P826" s="6" t="n">
        <v>42924</v>
      </c>
      <c r="Q826" s="0" t="n">
        <f aca="false">Q819-1</f>
        <v>9</v>
      </c>
      <c r="R826" s="0" t="n">
        <v>41</v>
      </c>
    </row>
    <row r="827" customFormat="false" ht="15.4" hidden="false" customHeight="false" outlineLevel="0" collapsed="false">
      <c r="P827" s="6" t="n">
        <v>42923</v>
      </c>
      <c r="Q827" s="0" t="n">
        <f aca="false">Q820-1</f>
        <v>9</v>
      </c>
      <c r="R827" s="0" t="n">
        <v>41</v>
      </c>
    </row>
    <row r="828" customFormat="false" ht="15.4" hidden="false" customHeight="false" outlineLevel="0" collapsed="false">
      <c r="P828" s="6" t="n">
        <v>42922</v>
      </c>
      <c r="Q828" s="0" t="n">
        <f aca="false">Q821-1</f>
        <v>9</v>
      </c>
      <c r="R828" s="0" t="n">
        <v>41</v>
      </c>
    </row>
    <row r="829" customFormat="false" ht="15.4" hidden="false" customHeight="false" outlineLevel="0" collapsed="false">
      <c r="P829" s="6" t="n">
        <v>42921</v>
      </c>
      <c r="Q829" s="0" t="n">
        <f aca="false">Q822-1</f>
        <v>9</v>
      </c>
      <c r="R829" s="0" t="n">
        <v>41</v>
      </c>
    </row>
    <row r="830" customFormat="false" ht="15.4" hidden="false" customHeight="false" outlineLevel="0" collapsed="false">
      <c r="P830" s="6" t="n">
        <v>42920</v>
      </c>
      <c r="Q830" s="0" t="n">
        <f aca="false">Q823-1</f>
        <v>9</v>
      </c>
      <c r="R830" s="0" t="n">
        <v>41</v>
      </c>
    </row>
    <row r="831" customFormat="false" ht="15.4" hidden="false" customHeight="false" outlineLevel="0" collapsed="false">
      <c r="P831" s="6" t="n">
        <v>42919</v>
      </c>
      <c r="Q831" s="0" t="n">
        <f aca="false">Q824-1</f>
        <v>9</v>
      </c>
      <c r="R831" s="0" t="n">
        <v>41</v>
      </c>
    </row>
    <row r="832" customFormat="false" ht="15.4" hidden="false" customHeight="false" outlineLevel="0" collapsed="false">
      <c r="P832" s="6" t="n">
        <v>42918</v>
      </c>
      <c r="Q832" s="0" t="n">
        <f aca="false">Q825-1</f>
        <v>8</v>
      </c>
      <c r="R832" s="0" t="n">
        <v>41</v>
      </c>
    </row>
    <row r="833" customFormat="false" ht="15.4" hidden="false" customHeight="false" outlineLevel="0" collapsed="false">
      <c r="P833" s="6" t="n">
        <v>42917</v>
      </c>
      <c r="Q833" s="0" t="n">
        <f aca="false">Q826-1</f>
        <v>8</v>
      </c>
      <c r="R833" s="0" t="n">
        <v>41</v>
      </c>
    </row>
    <row r="834" customFormat="false" ht="15.4" hidden="false" customHeight="false" outlineLevel="0" collapsed="false">
      <c r="P834" s="6" t="n">
        <v>42916</v>
      </c>
      <c r="Q834" s="0" t="n">
        <f aca="false">Q827-1</f>
        <v>8</v>
      </c>
      <c r="R834" s="0" t="n">
        <v>41</v>
      </c>
    </row>
    <row r="835" customFormat="false" ht="15.4" hidden="false" customHeight="false" outlineLevel="0" collapsed="false">
      <c r="P835" s="6" t="n">
        <v>42915</v>
      </c>
      <c r="Q835" s="0" t="n">
        <f aca="false">Q828-1</f>
        <v>8</v>
      </c>
      <c r="R835" s="0" t="n">
        <v>41</v>
      </c>
    </row>
    <row r="836" customFormat="false" ht="15.4" hidden="false" customHeight="false" outlineLevel="0" collapsed="false">
      <c r="P836" s="6" t="n">
        <v>42914</v>
      </c>
      <c r="Q836" s="0" t="n">
        <f aca="false">Q829-1</f>
        <v>8</v>
      </c>
      <c r="R836" s="0" t="n">
        <v>41</v>
      </c>
    </row>
    <row r="837" customFormat="false" ht="15.4" hidden="false" customHeight="false" outlineLevel="0" collapsed="false">
      <c r="P837" s="6" t="n">
        <v>42913</v>
      </c>
      <c r="Q837" s="0" t="n">
        <f aca="false">Q830-1</f>
        <v>8</v>
      </c>
      <c r="R837" s="0" t="n">
        <v>41</v>
      </c>
    </row>
    <row r="838" customFormat="false" ht="15.4" hidden="false" customHeight="false" outlineLevel="0" collapsed="false">
      <c r="P838" s="6" t="n">
        <v>42912</v>
      </c>
      <c r="Q838" s="0" t="n">
        <f aca="false">Q831-1</f>
        <v>8</v>
      </c>
      <c r="R838" s="0" t="n">
        <v>41</v>
      </c>
    </row>
    <row r="839" customFormat="false" ht="15.4" hidden="false" customHeight="false" outlineLevel="0" collapsed="false">
      <c r="P839" s="6" t="n">
        <v>42911</v>
      </c>
      <c r="Q839" s="0" t="n">
        <f aca="false">Q832-1</f>
        <v>7</v>
      </c>
      <c r="R839" s="0" t="n">
        <v>41</v>
      </c>
    </row>
    <row r="840" customFormat="false" ht="15.4" hidden="false" customHeight="false" outlineLevel="0" collapsed="false">
      <c r="P840" s="6" t="n">
        <v>42910</v>
      </c>
      <c r="Q840" s="0" t="n">
        <f aca="false">Q833-1</f>
        <v>7</v>
      </c>
      <c r="R840" s="0" t="n">
        <v>41</v>
      </c>
    </row>
    <row r="841" customFormat="false" ht="15.4" hidden="false" customHeight="false" outlineLevel="0" collapsed="false">
      <c r="P841" s="6" t="n">
        <v>42909</v>
      </c>
      <c r="Q841" s="0" t="n">
        <f aca="false">Q834-1</f>
        <v>7</v>
      </c>
      <c r="R841" s="0" t="n">
        <v>41</v>
      </c>
    </row>
    <row r="842" customFormat="false" ht="15.4" hidden="false" customHeight="false" outlineLevel="0" collapsed="false">
      <c r="P842" s="6" t="n">
        <v>42908</v>
      </c>
      <c r="Q842" s="0" t="n">
        <f aca="false">Q835-1</f>
        <v>7</v>
      </c>
      <c r="R842" s="0" t="n">
        <v>41</v>
      </c>
    </row>
    <row r="843" customFormat="false" ht="15.4" hidden="false" customHeight="false" outlineLevel="0" collapsed="false">
      <c r="P843" s="6" t="n">
        <v>42907</v>
      </c>
      <c r="Q843" s="0" t="n">
        <f aca="false">Q836-1</f>
        <v>7</v>
      </c>
      <c r="R843" s="0" t="n">
        <v>41</v>
      </c>
    </row>
    <row r="844" customFormat="false" ht="15.4" hidden="false" customHeight="false" outlineLevel="0" collapsed="false">
      <c r="P844" s="6" t="n">
        <v>42906</v>
      </c>
      <c r="Q844" s="0" t="n">
        <f aca="false">Q837-1</f>
        <v>7</v>
      </c>
      <c r="R844" s="0" t="n">
        <v>41</v>
      </c>
    </row>
    <row r="845" customFormat="false" ht="15.4" hidden="false" customHeight="false" outlineLevel="0" collapsed="false">
      <c r="P845" s="6" t="n">
        <v>42905</v>
      </c>
      <c r="Q845" s="0" t="n">
        <f aca="false">Q838-1</f>
        <v>7</v>
      </c>
      <c r="R845" s="0" t="n">
        <v>41</v>
      </c>
    </row>
    <row r="846" customFormat="false" ht="15.4" hidden="false" customHeight="false" outlineLevel="0" collapsed="false">
      <c r="P846" s="6" t="n">
        <v>42904</v>
      </c>
      <c r="Q846" s="0" t="n">
        <f aca="false">Q839-1</f>
        <v>6</v>
      </c>
      <c r="R846" s="0" t="n">
        <v>41</v>
      </c>
    </row>
    <row r="847" customFormat="false" ht="15.4" hidden="false" customHeight="false" outlineLevel="0" collapsed="false">
      <c r="P847" s="6" t="n">
        <v>42903</v>
      </c>
      <c r="Q847" s="0" t="n">
        <f aca="false">Q840-1</f>
        <v>6</v>
      </c>
      <c r="R847" s="0" t="n">
        <v>41</v>
      </c>
    </row>
    <row r="848" customFormat="false" ht="15.4" hidden="false" customHeight="false" outlineLevel="0" collapsed="false">
      <c r="P848" s="6" t="n">
        <v>42902</v>
      </c>
      <c r="Q848" s="0" t="n">
        <f aca="false">Q841-1</f>
        <v>6</v>
      </c>
      <c r="R848" s="0" t="n">
        <v>41</v>
      </c>
    </row>
    <row r="849" customFormat="false" ht="15.4" hidden="false" customHeight="false" outlineLevel="0" collapsed="false">
      <c r="P849" s="6" t="n">
        <v>42901</v>
      </c>
      <c r="Q849" s="0" t="n">
        <f aca="false">Q842-1</f>
        <v>6</v>
      </c>
      <c r="R849" s="0" t="n">
        <v>41</v>
      </c>
    </row>
    <row r="850" customFormat="false" ht="15.4" hidden="false" customHeight="false" outlineLevel="0" collapsed="false">
      <c r="P850" s="6" t="n">
        <v>42900</v>
      </c>
      <c r="Q850" s="0" t="n">
        <f aca="false">Q843-1</f>
        <v>6</v>
      </c>
      <c r="R850" s="0" t="n">
        <v>41</v>
      </c>
    </row>
    <row r="851" customFormat="false" ht="15.4" hidden="false" customHeight="false" outlineLevel="0" collapsed="false">
      <c r="P851" s="6" t="n">
        <v>42899</v>
      </c>
      <c r="Q851" s="0" t="n">
        <f aca="false">Q844-1</f>
        <v>6</v>
      </c>
      <c r="R851" s="0" t="n">
        <v>41</v>
      </c>
    </row>
    <row r="852" customFormat="false" ht="15.4" hidden="false" customHeight="false" outlineLevel="0" collapsed="false">
      <c r="P852" s="6" t="n">
        <v>42898</v>
      </c>
      <c r="Q852" s="0" t="n">
        <f aca="false">Q845-1</f>
        <v>6</v>
      </c>
      <c r="R852" s="0" t="n">
        <v>41</v>
      </c>
    </row>
    <row r="853" customFormat="false" ht="15.4" hidden="false" customHeight="false" outlineLevel="0" collapsed="false">
      <c r="P853" s="6" t="n">
        <v>42897</v>
      </c>
      <c r="Q853" s="0" t="n">
        <f aca="false">Q846-1</f>
        <v>5</v>
      </c>
      <c r="R853" s="0" t="n">
        <v>41</v>
      </c>
    </row>
    <row r="854" customFormat="false" ht="15.4" hidden="false" customHeight="false" outlineLevel="0" collapsed="false">
      <c r="P854" s="6" t="n">
        <v>42896</v>
      </c>
      <c r="Q854" s="0" t="n">
        <f aca="false">Q847-1</f>
        <v>5</v>
      </c>
      <c r="R854" s="0" t="n">
        <v>41</v>
      </c>
    </row>
    <row r="855" customFormat="false" ht="15.4" hidden="false" customHeight="false" outlineLevel="0" collapsed="false">
      <c r="P855" s="6" t="n">
        <v>42895</v>
      </c>
      <c r="Q855" s="0" t="n">
        <f aca="false">Q848-1</f>
        <v>5</v>
      </c>
      <c r="R855" s="0" t="n">
        <v>41</v>
      </c>
    </row>
    <row r="856" customFormat="false" ht="15.4" hidden="false" customHeight="false" outlineLevel="0" collapsed="false">
      <c r="P856" s="6" t="n">
        <v>42894</v>
      </c>
      <c r="Q856" s="0" t="n">
        <f aca="false">Q849-1</f>
        <v>5</v>
      </c>
      <c r="R856" s="0" t="n">
        <v>41</v>
      </c>
    </row>
    <row r="857" customFormat="false" ht="15.4" hidden="false" customHeight="false" outlineLevel="0" collapsed="false">
      <c r="P857" s="6" t="n">
        <v>42893</v>
      </c>
      <c r="Q857" s="0" t="n">
        <f aca="false">Q850-1</f>
        <v>5</v>
      </c>
      <c r="R857" s="0" t="n">
        <v>41</v>
      </c>
    </row>
    <row r="858" customFormat="false" ht="15.4" hidden="false" customHeight="false" outlineLevel="0" collapsed="false">
      <c r="P858" s="6" t="n">
        <v>42892</v>
      </c>
      <c r="Q858" s="0" t="n">
        <f aca="false">Q851-1</f>
        <v>5</v>
      </c>
      <c r="R858" s="0" t="n">
        <v>41</v>
      </c>
    </row>
    <row r="859" customFormat="false" ht="15.4" hidden="false" customHeight="false" outlineLevel="0" collapsed="false">
      <c r="P859" s="6" t="n">
        <v>42891</v>
      </c>
      <c r="Q859" s="0" t="n">
        <f aca="false">Q852-1</f>
        <v>5</v>
      </c>
      <c r="R859" s="0" t="n">
        <v>41</v>
      </c>
    </row>
    <row r="860" customFormat="false" ht="15.4" hidden="false" customHeight="false" outlineLevel="0" collapsed="false">
      <c r="P860" s="6" t="n">
        <v>42890</v>
      </c>
      <c r="Q860" s="0" t="n">
        <f aca="false">Q853-1</f>
        <v>4</v>
      </c>
      <c r="R860" s="0" t="n">
        <v>41</v>
      </c>
    </row>
    <row r="861" customFormat="false" ht="15.4" hidden="false" customHeight="false" outlineLevel="0" collapsed="false">
      <c r="P861" s="6" t="n">
        <v>42889</v>
      </c>
      <c r="Q861" s="0" t="n">
        <f aca="false">Q854-1</f>
        <v>4</v>
      </c>
      <c r="R861" s="0" t="n">
        <v>41</v>
      </c>
    </row>
    <row r="862" customFormat="false" ht="15.4" hidden="false" customHeight="false" outlineLevel="0" collapsed="false">
      <c r="P862" s="6" t="n">
        <v>42888</v>
      </c>
      <c r="Q862" s="0" t="n">
        <f aca="false">Q855-1</f>
        <v>4</v>
      </c>
      <c r="R862" s="0" t="n">
        <v>41</v>
      </c>
    </row>
    <row r="863" customFormat="false" ht="15.4" hidden="false" customHeight="false" outlineLevel="0" collapsed="false">
      <c r="P863" s="6" t="n">
        <v>42887</v>
      </c>
      <c r="Q863" s="0" t="n">
        <f aca="false">Q856-1</f>
        <v>4</v>
      </c>
      <c r="R863" s="0" t="n">
        <v>41</v>
      </c>
    </row>
    <row r="864" customFormat="false" ht="15.4" hidden="false" customHeight="false" outlineLevel="0" collapsed="false">
      <c r="P864" s="6" t="n">
        <v>42886</v>
      </c>
      <c r="Q864" s="0" t="n">
        <f aca="false">Q857-1</f>
        <v>4</v>
      </c>
      <c r="R864" s="0" t="n">
        <v>41</v>
      </c>
    </row>
    <row r="865" customFormat="false" ht="15.4" hidden="false" customHeight="false" outlineLevel="0" collapsed="false">
      <c r="P865" s="6" t="n">
        <v>42885</v>
      </c>
      <c r="Q865" s="0" t="n">
        <f aca="false">Q858-1</f>
        <v>4</v>
      </c>
      <c r="R865" s="0" t="n">
        <v>41</v>
      </c>
    </row>
    <row r="866" customFormat="false" ht="15.4" hidden="false" customHeight="false" outlineLevel="0" collapsed="false">
      <c r="P866" s="6" t="n">
        <v>42884</v>
      </c>
      <c r="Q866" s="0" t="n">
        <f aca="false">Q859-1</f>
        <v>4</v>
      </c>
      <c r="R866" s="0" t="n">
        <v>41</v>
      </c>
    </row>
    <row r="867" customFormat="false" ht="15.4" hidden="false" customHeight="false" outlineLevel="0" collapsed="false">
      <c r="P867" s="6" t="n">
        <v>42883</v>
      </c>
      <c r="Q867" s="0" t="n">
        <f aca="false">Q860-1</f>
        <v>3</v>
      </c>
      <c r="R867" s="0" t="n">
        <v>41</v>
      </c>
    </row>
    <row r="868" customFormat="false" ht="15.4" hidden="false" customHeight="false" outlineLevel="0" collapsed="false">
      <c r="P868" s="6" t="n">
        <v>42882</v>
      </c>
      <c r="Q868" s="0" t="n">
        <f aca="false">Q861-1</f>
        <v>3</v>
      </c>
      <c r="R868" s="0" t="n">
        <v>41</v>
      </c>
    </row>
    <row r="869" customFormat="false" ht="15.4" hidden="false" customHeight="false" outlineLevel="0" collapsed="false">
      <c r="P869" s="6" t="n">
        <v>42881</v>
      </c>
      <c r="Q869" s="0" t="n">
        <f aca="false">Q862-1</f>
        <v>3</v>
      </c>
      <c r="R869" s="0" t="n">
        <v>41</v>
      </c>
    </row>
    <row r="870" customFormat="false" ht="15.4" hidden="false" customHeight="false" outlineLevel="0" collapsed="false">
      <c r="P870" s="6" t="n">
        <v>42880</v>
      </c>
      <c r="Q870" s="0" t="n">
        <f aca="false">Q863-1</f>
        <v>3</v>
      </c>
      <c r="R870" s="0" t="n">
        <v>41</v>
      </c>
    </row>
    <row r="871" customFormat="false" ht="15.4" hidden="false" customHeight="false" outlineLevel="0" collapsed="false">
      <c r="P871" s="6" t="n">
        <v>42879</v>
      </c>
      <c r="Q871" s="0" t="n">
        <f aca="false">Q864-1</f>
        <v>3</v>
      </c>
      <c r="R871" s="0" t="n">
        <v>41</v>
      </c>
    </row>
    <row r="872" customFormat="false" ht="15.4" hidden="false" customHeight="false" outlineLevel="0" collapsed="false">
      <c r="P872" s="6" t="n">
        <v>42878</v>
      </c>
      <c r="Q872" s="0" t="n">
        <f aca="false">Q865-1</f>
        <v>3</v>
      </c>
      <c r="R872" s="0" t="n">
        <v>41</v>
      </c>
    </row>
    <row r="873" customFormat="false" ht="15.4" hidden="false" customHeight="false" outlineLevel="0" collapsed="false">
      <c r="P873" s="6" t="n">
        <v>42877</v>
      </c>
      <c r="Q873" s="0" t="n">
        <f aca="false">Q866-1</f>
        <v>3</v>
      </c>
      <c r="R873" s="0" t="n">
        <v>41</v>
      </c>
    </row>
    <row r="874" customFormat="false" ht="15.4" hidden="false" customHeight="false" outlineLevel="0" collapsed="false">
      <c r="P874" s="6" t="n">
        <v>42876</v>
      </c>
      <c r="Q874" s="0" t="n">
        <f aca="false">Q867-1</f>
        <v>2</v>
      </c>
      <c r="R874" s="0" t="n">
        <v>41</v>
      </c>
    </row>
    <row r="875" customFormat="false" ht="15.4" hidden="false" customHeight="false" outlineLevel="0" collapsed="false">
      <c r="P875" s="6" t="n">
        <v>42875</v>
      </c>
      <c r="Q875" s="0" t="n">
        <f aca="false">Q868-1</f>
        <v>2</v>
      </c>
      <c r="R875" s="0" t="n">
        <v>41</v>
      </c>
    </row>
    <row r="876" customFormat="false" ht="15.4" hidden="false" customHeight="false" outlineLevel="0" collapsed="false">
      <c r="P876" s="6" t="n">
        <v>42874</v>
      </c>
      <c r="Q876" s="0" t="n">
        <f aca="false">Q869-1</f>
        <v>2</v>
      </c>
      <c r="R876" s="0" t="n">
        <v>41</v>
      </c>
    </row>
    <row r="877" customFormat="false" ht="15.4" hidden="false" customHeight="false" outlineLevel="0" collapsed="false">
      <c r="P877" s="6" t="n">
        <v>42873</v>
      </c>
      <c r="Q877" s="0" t="n">
        <f aca="false">Q870-1</f>
        <v>2</v>
      </c>
      <c r="R877" s="0" t="n">
        <v>41</v>
      </c>
    </row>
    <row r="878" customFormat="false" ht="15.4" hidden="false" customHeight="false" outlineLevel="0" collapsed="false">
      <c r="P878" s="6" t="n">
        <v>42872</v>
      </c>
      <c r="Q878" s="0" t="n">
        <f aca="false">Q871-1</f>
        <v>2</v>
      </c>
      <c r="R878" s="0" t="n">
        <v>41</v>
      </c>
    </row>
    <row r="879" customFormat="false" ht="15.4" hidden="false" customHeight="false" outlineLevel="0" collapsed="false">
      <c r="P879" s="6" t="n">
        <v>42871</v>
      </c>
      <c r="Q879" s="0" t="n">
        <f aca="false">Q872-1</f>
        <v>2</v>
      </c>
      <c r="R879" s="0" t="n">
        <v>41</v>
      </c>
    </row>
    <row r="880" customFormat="false" ht="15.4" hidden="false" customHeight="false" outlineLevel="0" collapsed="false">
      <c r="P880" s="6" t="n">
        <v>42870</v>
      </c>
      <c r="Q880" s="0" t="n">
        <f aca="false">Q873-1</f>
        <v>2</v>
      </c>
      <c r="R880" s="0" t="n">
        <v>41</v>
      </c>
    </row>
    <row r="881" customFormat="false" ht="15.4" hidden="false" customHeight="false" outlineLevel="0" collapsed="false">
      <c r="P881" s="6" t="n">
        <v>42869</v>
      </c>
      <c r="Q881" s="0" t="n">
        <f aca="false">Q874-1</f>
        <v>1</v>
      </c>
      <c r="R881" s="0" t="n">
        <v>41</v>
      </c>
    </row>
    <row r="882" customFormat="false" ht="15.4" hidden="false" customHeight="false" outlineLevel="0" collapsed="false">
      <c r="P882" s="6" t="n">
        <v>42868</v>
      </c>
      <c r="Q882" s="0" t="n">
        <f aca="false">Q875-1</f>
        <v>1</v>
      </c>
      <c r="R882" s="0" t="n">
        <v>41</v>
      </c>
    </row>
    <row r="883" customFormat="false" ht="15.4" hidden="false" customHeight="false" outlineLevel="0" collapsed="false">
      <c r="P883" s="6" t="n">
        <v>42867</v>
      </c>
      <c r="Q883" s="0" t="n">
        <f aca="false">Q876-1</f>
        <v>1</v>
      </c>
      <c r="R883" s="0" t="n">
        <v>41</v>
      </c>
    </row>
    <row r="884" customFormat="false" ht="15.4" hidden="false" customHeight="false" outlineLevel="0" collapsed="false">
      <c r="P884" s="6" t="n">
        <v>42866</v>
      </c>
      <c r="Q884" s="0" t="n">
        <f aca="false">Q877-1</f>
        <v>1</v>
      </c>
      <c r="R884" s="0" t="n">
        <v>41</v>
      </c>
    </row>
    <row r="885" customFormat="false" ht="15.4" hidden="false" customHeight="false" outlineLevel="0" collapsed="false">
      <c r="P885" s="6" t="n">
        <v>42865</v>
      </c>
      <c r="Q885" s="0" t="n">
        <f aca="false">Q878-1</f>
        <v>1</v>
      </c>
      <c r="R885" s="0" t="n">
        <v>41</v>
      </c>
    </row>
    <row r="886" customFormat="false" ht="15.4" hidden="false" customHeight="false" outlineLevel="0" collapsed="false">
      <c r="P886" s="6" t="n">
        <v>42864</v>
      </c>
      <c r="Q886" s="0" t="n">
        <f aca="false">Q879-1</f>
        <v>1</v>
      </c>
      <c r="R886" s="0" t="n">
        <v>41</v>
      </c>
    </row>
    <row r="887" customFormat="false" ht="15.4" hidden="false" customHeight="false" outlineLevel="0" collapsed="false">
      <c r="P887" s="6" t="n">
        <v>42863</v>
      </c>
      <c r="Q887" s="0" t="n">
        <f aca="false">Q880-1</f>
        <v>1</v>
      </c>
      <c r="R887" s="0" t="n">
        <v>41</v>
      </c>
    </row>
    <row r="888" customFormat="false" ht="15.4" hidden="false" customHeight="false" outlineLevel="0" collapsed="false">
      <c r="P888" s="6" t="n">
        <v>42862</v>
      </c>
      <c r="Q888" s="0" t="n">
        <v>16</v>
      </c>
      <c r="R888" s="0" t="n">
        <v>40</v>
      </c>
    </row>
    <row r="889" customFormat="false" ht="15.4" hidden="false" customHeight="false" outlineLevel="0" collapsed="false">
      <c r="P889" s="6" t="n">
        <v>42861</v>
      </c>
      <c r="Q889" s="0" t="n">
        <v>16</v>
      </c>
      <c r="R889" s="0" t="n">
        <v>40</v>
      </c>
    </row>
    <row r="890" customFormat="false" ht="15.4" hidden="false" customHeight="false" outlineLevel="0" collapsed="false">
      <c r="P890" s="6" t="n">
        <v>42860</v>
      </c>
      <c r="Q890" s="0" t="n">
        <v>16</v>
      </c>
      <c r="R890" s="0" t="n">
        <v>40</v>
      </c>
    </row>
    <row r="891" customFormat="false" ht="15.4" hidden="false" customHeight="false" outlineLevel="0" collapsed="false">
      <c r="P891" s="6" t="n">
        <v>42859</v>
      </c>
      <c r="Q891" s="0" t="n">
        <v>16</v>
      </c>
      <c r="R891" s="0" t="n">
        <v>40</v>
      </c>
    </row>
    <row r="892" customFormat="false" ht="15.4" hidden="false" customHeight="false" outlineLevel="0" collapsed="false">
      <c r="P892" s="6" t="n">
        <v>42858</v>
      </c>
      <c r="Q892" s="0" t="n">
        <v>16</v>
      </c>
      <c r="R892" s="0" t="n">
        <v>40</v>
      </c>
    </row>
    <row r="893" customFormat="false" ht="15.4" hidden="false" customHeight="false" outlineLevel="0" collapsed="false">
      <c r="P893" s="6" t="n">
        <v>42857</v>
      </c>
      <c r="Q893" s="0" t="n">
        <v>16</v>
      </c>
      <c r="R893" s="0" t="n">
        <v>40</v>
      </c>
    </row>
    <row r="894" customFormat="false" ht="15.4" hidden="false" customHeight="false" outlineLevel="0" collapsed="false">
      <c r="P894" s="6" t="n">
        <v>42856</v>
      </c>
      <c r="Q894" s="0" t="n">
        <v>16</v>
      </c>
      <c r="R894" s="0" t="n">
        <v>40</v>
      </c>
    </row>
    <row r="895" customFormat="false" ht="15.4" hidden="false" customHeight="false" outlineLevel="0" collapsed="false">
      <c r="P895" s="6" t="n">
        <v>42855</v>
      </c>
      <c r="Q895" s="0" t="n">
        <f aca="false">Q888-1</f>
        <v>15</v>
      </c>
      <c r="R895" s="0" t="n">
        <v>40</v>
      </c>
    </row>
    <row r="896" customFormat="false" ht="15.4" hidden="false" customHeight="false" outlineLevel="0" collapsed="false">
      <c r="P896" s="6" t="n">
        <v>42854</v>
      </c>
      <c r="Q896" s="0" t="n">
        <f aca="false">Q889-1</f>
        <v>15</v>
      </c>
      <c r="R896" s="0" t="n">
        <v>40</v>
      </c>
    </row>
    <row r="897" customFormat="false" ht="15.4" hidden="false" customHeight="false" outlineLevel="0" collapsed="false">
      <c r="P897" s="6" t="n">
        <v>42853</v>
      </c>
      <c r="Q897" s="0" t="n">
        <f aca="false">Q890-1</f>
        <v>15</v>
      </c>
      <c r="R897" s="0" t="n">
        <v>40</v>
      </c>
    </row>
    <row r="898" customFormat="false" ht="15.4" hidden="false" customHeight="false" outlineLevel="0" collapsed="false">
      <c r="P898" s="6" t="n">
        <v>42852</v>
      </c>
      <c r="Q898" s="0" t="n">
        <f aca="false">Q891-1</f>
        <v>15</v>
      </c>
      <c r="R898" s="0" t="n">
        <v>40</v>
      </c>
    </row>
    <row r="899" customFormat="false" ht="15.4" hidden="false" customHeight="false" outlineLevel="0" collapsed="false">
      <c r="P899" s="6" t="n">
        <v>42851</v>
      </c>
      <c r="Q899" s="0" t="n">
        <f aca="false">Q892-1</f>
        <v>15</v>
      </c>
      <c r="R899" s="0" t="n">
        <v>40</v>
      </c>
    </row>
    <row r="900" customFormat="false" ht="15.4" hidden="false" customHeight="false" outlineLevel="0" collapsed="false">
      <c r="P900" s="6" t="n">
        <v>42850</v>
      </c>
      <c r="Q900" s="0" t="n">
        <f aca="false">Q893-1</f>
        <v>15</v>
      </c>
      <c r="R900" s="0" t="n">
        <v>40</v>
      </c>
    </row>
    <row r="901" customFormat="false" ht="15.4" hidden="false" customHeight="false" outlineLevel="0" collapsed="false">
      <c r="P901" s="6" t="n">
        <v>42849</v>
      </c>
      <c r="Q901" s="0" t="n">
        <f aca="false">Q894-1</f>
        <v>15</v>
      </c>
      <c r="R901" s="0" t="n">
        <v>40</v>
      </c>
    </row>
    <row r="902" customFormat="false" ht="15.4" hidden="false" customHeight="false" outlineLevel="0" collapsed="false">
      <c r="P902" s="6" t="n">
        <v>42848</v>
      </c>
      <c r="Q902" s="0" t="n">
        <f aca="false">Q895-1</f>
        <v>14</v>
      </c>
      <c r="R902" s="0" t="n">
        <v>40</v>
      </c>
    </row>
    <row r="903" customFormat="false" ht="15.4" hidden="false" customHeight="false" outlineLevel="0" collapsed="false">
      <c r="P903" s="6" t="n">
        <v>42847</v>
      </c>
      <c r="Q903" s="0" t="n">
        <f aca="false">Q896-1</f>
        <v>14</v>
      </c>
      <c r="R903" s="0" t="n">
        <v>40</v>
      </c>
    </row>
    <row r="904" customFormat="false" ht="15.4" hidden="false" customHeight="false" outlineLevel="0" collapsed="false">
      <c r="P904" s="6" t="n">
        <v>42846</v>
      </c>
      <c r="Q904" s="0" t="n">
        <f aca="false">Q897-1</f>
        <v>14</v>
      </c>
      <c r="R904" s="0" t="n">
        <v>40</v>
      </c>
    </row>
    <row r="905" customFormat="false" ht="15.4" hidden="false" customHeight="false" outlineLevel="0" collapsed="false">
      <c r="P905" s="6" t="n">
        <v>42845</v>
      </c>
      <c r="Q905" s="0" t="n">
        <f aca="false">Q898-1</f>
        <v>14</v>
      </c>
      <c r="R905" s="0" t="n">
        <v>40</v>
      </c>
    </row>
    <row r="906" customFormat="false" ht="15.4" hidden="false" customHeight="false" outlineLevel="0" collapsed="false">
      <c r="P906" s="6" t="n">
        <v>42844</v>
      </c>
      <c r="Q906" s="0" t="n">
        <f aca="false">Q899-1</f>
        <v>14</v>
      </c>
      <c r="R906" s="0" t="n">
        <v>40</v>
      </c>
    </row>
    <row r="907" customFormat="false" ht="15.4" hidden="false" customHeight="false" outlineLevel="0" collapsed="false">
      <c r="P907" s="6" t="n">
        <v>42843</v>
      </c>
      <c r="Q907" s="0" t="n">
        <f aca="false">Q900-1</f>
        <v>14</v>
      </c>
      <c r="R907" s="0" t="n">
        <v>40</v>
      </c>
    </row>
    <row r="908" customFormat="false" ht="15.4" hidden="false" customHeight="false" outlineLevel="0" collapsed="false">
      <c r="P908" s="6" t="n">
        <v>42842</v>
      </c>
      <c r="Q908" s="0" t="n">
        <f aca="false">Q901-1</f>
        <v>14</v>
      </c>
      <c r="R908" s="0" t="n">
        <v>40</v>
      </c>
    </row>
    <row r="909" customFormat="false" ht="15.4" hidden="false" customHeight="false" outlineLevel="0" collapsed="false">
      <c r="P909" s="6" t="n">
        <v>42841</v>
      </c>
      <c r="Q909" s="0" t="n">
        <f aca="false">Q902-1</f>
        <v>13</v>
      </c>
      <c r="R909" s="0" t="n">
        <v>40</v>
      </c>
    </row>
    <row r="910" customFormat="false" ht="15.4" hidden="false" customHeight="false" outlineLevel="0" collapsed="false">
      <c r="P910" s="6" t="n">
        <v>42840</v>
      </c>
      <c r="Q910" s="0" t="n">
        <f aca="false">Q903-1</f>
        <v>13</v>
      </c>
      <c r="R910" s="0" t="n">
        <v>40</v>
      </c>
    </row>
    <row r="911" customFormat="false" ht="15.4" hidden="false" customHeight="false" outlineLevel="0" collapsed="false">
      <c r="P911" s="6" t="n">
        <v>42839</v>
      </c>
      <c r="Q911" s="0" t="n">
        <f aca="false">Q904-1</f>
        <v>13</v>
      </c>
      <c r="R911" s="0" t="n">
        <v>40</v>
      </c>
    </row>
    <row r="912" customFormat="false" ht="15.4" hidden="false" customHeight="false" outlineLevel="0" collapsed="false">
      <c r="P912" s="6" t="n">
        <v>42838</v>
      </c>
      <c r="Q912" s="0" t="n">
        <f aca="false">Q905-1</f>
        <v>13</v>
      </c>
      <c r="R912" s="0" t="n">
        <v>40</v>
      </c>
    </row>
    <row r="913" customFormat="false" ht="15.4" hidden="false" customHeight="false" outlineLevel="0" collapsed="false">
      <c r="P913" s="6" t="n">
        <v>42837</v>
      </c>
      <c r="Q913" s="0" t="n">
        <f aca="false">Q906-1</f>
        <v>13</v>
      </c>
      <c r="R913" s="0" t="n">
        <v>40</v>
      </c>
    </row>
    <row r="914" customFormat="false" ht="15.4" hidden="false" customHeight="false" outlineLevel="0" collapsed="false">
      <c r="P914" s="6" t="n">
        <v>42836</v>
      </c>
      <c r="Q914" s="0" t="n">
        <f aca="false">Q907-1</f>
        <v>13</v>
      </c>
      <c r="R914" s="0" t="n">
        <v>40</v>
      </c>
    </row>
    <row r="915" customFormat="false" ht="15.4" hidden="false" customHeight="false" outlineLevel="0" collapsed="false">
      <c r="P915" s="6" t="n">
        <v>42835</v>
      </c>
      <c r="Q915" s="0" t="n">
        <f aca="false">Q908-1</f>
        <v>13</v>
      </c>
      <c r="R915" s="0" t="n">
        <v>40</v>
      </c>
    </row>
    <row r="916" customFormat="false" ht="15.4" hidden="false" customHeight="false" outlineLevel="0" collapsed="false">
      <c r="P916" s="6" t="n">
        <v>42834</v>
      </c>
      <c r="Q916" s="0" t="n">
        <f aca="false">Q909-1</f>
        <v>12</v>
      </c>
      <c r="R916" s="0" t="n">
        <v>40</v>
      </c>
    </row>
    <row r="917" customFormat="false" ht="15.4" hidden="false" customHeight="false" outlineLevel="0" collapsed="false">
      <c r="P917" s="6" t="n">
        <v>42833</v>
      </c>
      <c r="Q917" s="0" t="n">
        <f aca="false">Q910-1</f>
        <v>12</v>
      </c>
      <c r="R917" s="0" t="n">
        <v>40</v>
      </c>
    </row>
    <row r="918" customFormat="false" ht="15.4" hidden="false" customHeight="false" outlineLevel="0" collapsed="false">
      <c r="P918" s="6" t="n">
        <v>42832</v>
      </c>
      <c r="Q918" s="0" t="n">
        <f aca="false">Q911-1</f>
        <v>12</v>
      </c>
      <c r="R918" s="0" t="n">
        <v>40</v>
      </c>
    </row>
    <row r="919" customFormat="false" ht="15.4" hidden="false" customHeight="false" outlineLevel="0" collapsed="false">
      <c r="P919" s="6" t="n">
        <v>42831</v>
      </c>
      <c r="Q919" s="0" t="n">
        <f aca="false">Q912-1</f>
        <v>12</v>
      </c>
      <c r="R919" s="0" t="n">
        <v>40</v>
      </c>
    </row>
    <row r="920" customFormat="false" ht="15.4" hidden="false" customHeight="false" outlineLevel="0" collapsed="false">
      <c r="P920" s="6" t="n">
        <v>42830</v>
      </c>
      <c r="Q920" s="0" t="n">
        <f aca="false">Q913-1</f>
        <v>12</v>
      </c>
      <c r="R920" s="0" t="n">
        <v>40</v>
      </c>
    </row>
    <row r="921" customFormat="false" ht="15.4" hidden="false" customHeight="false" outlineLevel="0" collapsed="false">
      <c r="P921" s="6" t="n">
        <v>42829</v>
      </c>
      <c r="Q921" s="0" t="n">
        <f aca="false">Q914-1</f>
        <v>12</v>
      </c>
      <c r="R921" s="0" t="n">
        <v>40</v>
      </c>
    </row>
    <row r="922" customFormat="false" ht="15.4" hidden="false" customHeight="false" outlineLevel="0" collapsed="false">
      <c r="P922" s="6" t="n">
        <v>42828</v>
      </c>
      <c r="Q922" s="0" t="n">
        <f aca="false">Q915-1</f>
        <v>12</v>
      </c>
      <c r="R922" s="0" t="n">
        <v>40</v>
      </c>
    </row>
    <row r="923" customFormat="false" ht="15.4" hidden="false" customHeight="false" outlineLevel="0" collapsed="false">
      <c r="P923" s="6" t="n">
        <v>42827</v>
      </c>
      <c r="Q923" s="0" t="n">
        <f aca="false">Q916-1</f>
        <v>11</v>
      </c>
      <c r="R923" s="0" t="n">
        <v>40</v>
      </c>
    </row>
    <row r="924" customFormat="false" ht="15.4" hidden="false" customHeight="false" outlineLevel="0" collapsed="false">
      <c r="P924" s="6" t="n">
        <v>42826</v>
      </c>
      <c r="Q924" s="0" t="n">
        <f aca="false">Q917-1</f>
        <v>11</v>
      </c>
      <c r="R924" s="0" t="n">
        <v>40</v>
      </c>
    </row>
    <row r="925" customFormat="false" ht="15.4" hidden="false" customHeight="false" outlineLevel="0" collapsed="false">
      <c r="P925" s="6" t="n">
        <v>42825</v>
      </c>
      <c r="Q925" s="0" t="n">
        <f aca="false">Q918-1</f>
        <v>11</v>
      </c>
      <c r="R925" s="0" t="n">
        <v>40</v>
      </c>
    </row>
    <row r="926" customFormat="false" ht="15.4" hidden="false" customHeight="false" outlineLevel="0" collapsed="false">
      <c r="P926" s="6" t="n">
        <v>42824</v>
      </c>
      <c r="Q926" s="0" t="n">
        <f aca="false">Q919-1</f>
        <v>11</v>
      </c>
      <c r="R926" s="0" t="n">
        <v>40</v>
      </c>
    </row>
    <row r="927" customFormat="false" ht="15.4" hidden="false" customHeight="false" outlineLevel="0" collapsed="false">
      <c r="P927" s="6" t="n">
        <v>42823</v>
      </c>
      <c r="Q927" s="0" t="n">
        <f aca="false">Q920-1</f>
        <v>11</v>
      </c>
      <c r="R927" s="0" t="n">
        <v>40</v>
      </c>
    </row>
    <row r="928" customFormat="false" ht="15.4" hidden="false" customHeight="false" outlineLevel="0" collapsed="false">
      <c r="P928" s="6" t="n">
        <v>42822</v>
      </c>
      <c r="Q928" s="0" t="n">
        <f aca="false">Q921-1</f>
        <v>11</v>
      </c>
      <c r="R928" s="0" t="n">
        <v>40</v>
      </c>
    </row>
    <row r="929" customFormat="false" ht="15.4" hidden="false" customHeight="false" outlineLevel="0" collapsed="false">
      <c r="P929" s="6" t="n">
        <v>42821</v>
      </c>
      <c r="Q929" s="0" t="n">
        <f aca="false">Q922-1</f>
        <v>11</v>
      </c>
      <c r="R929" s="0" t="n">
        <v>40</v>
      </c>
    </row>
    <row r="930" customFormat="false" ht="15.4" hidden="false" customHeight="false" outlineLevel="0" collapsed="false">
      <c r="P930" s="6" t="n">
        <v>42820</v>
      </c>
      <c r="Q930" s="0" t="n">
        <f aca="false">Q923-1</f>
        <v>10</v>
      </c>
      <c r="R930" s="0" t="n">
        <v>40</v>
      </c>
    </row>
    <row r="931" customFormat="false" ht="15.4" hidden="false" customHeight="false" outlineLevel="0" collapsed="false">
      <c r="P931" s="6" t="n">
        <v>42819</v>
      </c>
      <c r="Q931" s="0" t="n">
        <f aca="false">Q924-1</f>
        <v>10</v>
      </c>
      <c r="R931" s="0" t="n">
        <v>40</v>
      </c>
    </row>
    <row r="932" customFormat="false" ht="15.4" hidden="false" customHeight="false" outlineLevel="0" collapsed="false">
      <c r="P932" s="6" t="n">
        <v>42818</v>
      </c>
      <c r="Q932" s="0" t="n">
        <f aca="false">Q925-1</f>
        <v>10</v>
      </c>
      <c r="R932" s="0" t="n">
        <v>40</v>
      </c>
    </row>
    <row r="933" customFormat="false" ht="15.4" hidden="false" customHeight="false" outlineLevel="0" collapsed="false">
      <c r="P933" s="6" t="n">
        <v>42817</v>
      </c>
      <c r="Q933" s="0" t="n">
        <f aca="false">Q926-1</f>
        <v>10</v>
      </c>
      <c r="R933" s="0" t="n">
        <v>40</v>
      </c>
    </row>
    <row r="934" customFormat="false" ht="15.4" hidden="false" customHeight="false" outlineLevel="0" collapsed="false">
      <c r="P934" s="6" t="n">
        <v>42816</v>
      </c>
      <c r="Q934" s="0" t="n">
        <f aca="false">Q927-1</f>
        <v>10</v>
      </c>
      <c r="R934" s="0" t="n">
        <v>40</v>
      </c>
    </row>
    <row r="935" customFormat="false" ht="15.4" hidden="false" customHeight="false" outlineLevel="0" collapsed="false">
      <c r="P935" s="6" t="n">
        <v>42815</v>
      </c>
      <c r="Q935" s="0" t="n">
        <f aca="false">Q928-1</f>
        <v>10</v>
      </c>
      <c r="R935" s="0" t="n">
        <v>40</v>
      </c>
    </row>
    <row r="936" customFormat="false" ht="15.4" hidden="false" customHeight="false" outlineLevel="0" collapsed="false">
      <c r="P936" s="6" t="n">
        <v>42814</v>
      </c>
      <c r="Q936" s="0" t="n">
        <f aca="false">Q929-1</f>
        <v>10</v>
      </c>
      <c r="R936" s="0" t="n">
        <v>40</v>
      </c>
    </row>
    <row r="937" customFormat="false" ht="15.4" hidden="false" customHeight="false" outlineLevel="0" collapsed="false">
      <c r="P937" s="6" t="n">
        <v>42813</v>
      </c>
      <c r="Q937" s="0" t="n">
        <f aca="false">Q930-1</f>
        <v>9</v>
      </c>
      <c r="R937" s="0" t="n">
        <v>40</v>
      </c>
    </row>
    <row r="938" customFormat="false" ht="15.4" hidden="false" customHeight="false" outlineLevel="0" collapsed="false">
      <c r="P938" s="6" t="n">
        <v>42812</v>
      </c>
      <c r="Q938" s="0" t="n">
        <f aca="false">Q931-1</f>
        <v>9</v>
      </c>
      <c r="R938" s="0" t="n">
        <v>40</v>
      </c>
    </row>
    <row r="939" customFormat="false" ht="15.4" hidden="false" customHeight="false" outlineLevel="0" collapsed="false">
      <c r="P939" s="6" t="n">
        <v>42811</v>
      </c>
      <c r="Q939" s="0" t="n">
        <f aca="false">Q932-1</f>
        <v>9</v>
      </c>
      <c r="R939" s="0" t="n">
        <v>40</v>
      </c>
    </row>
    <row r="940" customFormat="false" ht="15.4" hidden="false" customHeight="false" outlineLevel="0" collapsed="false">
      <c r="P940" s="6" t="n">
        <v>42810</v>
      </c>
      <c r="Q940" s="0" t="n">
        <f aca="false">Q933-1</f>
        <v>9</v>
      </c>
      <c r="R940" s="0" t="n">
        <v>40</v>
      </c>
    </row>
    <row r="941" customFormat="false" ht="15.4" hidden="false" customHeight="false" outlineLevel="0" collapsed="false">
      <c r="P941" s="6" t="n">
        <v>42809</v>
      </c>
      <c r="Q941" s="0" t="n">
        <f aca="false">Q934-1</f>
        <v>9</v>
      </c>
      <c r="R941" s="0" t="n">
        <v>40</v>
      </c>
    </row>
    <row r="942" customFormat="false" ht="15.4" hidden="false" customHeight="false" outlineLevel="0" collapsed="false">
      <c r="P942" s="6" t="n">
        <v>42808</v>
      </c>
      <c r="Q942" s="0" t="n">
        <f aca="false">Q935-1</f>
        <v>9</v>
      </c>
      <c r="R942" s="0" t="n">
        <v>40</v>
      </c>
    </row>
    <row r="943" customFormat="false" ht="15.4" hidden="false" customHeight="false" outlineLevel="0" collapsed="false">
      <c r="P943" s="6" t="n">
        <v>42807</v>
      </c>
      <c r="Q943" s="0" t="n">
        <f aca="false">Q936-1</f>
        <v>9</v>
      </c>
      <c r="R943" s="0" t="n">
        <v>40</v>
      </c>
    </row>
    <row r="944" customFormat="false" ht="15.4" hidden="false" customHeight="false" outlineLevel="0" collapsed="false">
      <c r="P944" s="6" t="n">
        <v>42806</v>
      </c>
      <c r="Q944" s="0" t="n">
        <f aca="false">Q937-1</f>
        <v>8</v>
      </c>
      <c r="R944" s="0" t="n">
        <v>40</v>
      </c>
    </row>
    <row r="945" customFormat="false" ht="15.4" hidden="false" customHeight="false" outlineLevel="0" collapsed="false">
      <c r="P945" s="6" t="n">
        <v>42805</v>
      </c>
      <c r="Q945" s="0" t="n">
        <f aca="false">Q938-1</f>
        <v>8</v>
      </c>
      <c r="R945" s="0" t="n">
        <v>40</v>
      </c>
    </row>
    <row r="946" customFormat="false" ht="15.4" hidden="false" customHeight="false" outlineLevel="0" collapsed="false">
      <c r="P946" s="6" t="n">
        <v>42804</v>
      </c>
      <c r="Q946" s="0" t="n">
        <f aca="false">Q939-1</f>
        <v>8</v>
      </c>
      <c r="R946" s="0" t="n">
        <v>40</v>
      </c>
    </row>
    <row r="947" customFormat="false" ht="15.4" hidden="false" customHeight="false" outlineLevel="0" collapsed="false">
      <c r="P947" s="6" t="n">
        <v>42803</v>
      </c>
      <c r="Q947" s="0" t="n">
        <f aca="false">Q940-1</f>
        <v>8</v>
      </c>
      <c r="R947" s="0" t="n">
        <v>40</v>
      </c>
    </row>
    <row r="948" customFormat="false" ht="15.4" hidden="false" customHeight="false" outlineLevel="0" collapsed="false">
      <c r="P948" s="6" t="n">
        <v>42802</v>
      </c>
      <c r="Q948" s="0" t="n">
        <f aca="false">Q941-1</f>
        <v>8</v>
      </c>
      <c r="R948" s="0" t="n">
        <v>40</v>
      </c>
    </row>
    <row r="949" customFormat="false" ht="15.4" hidden="false" customHeight="false" outlineLevel="0" collapsed="false">
      <c r="P949" s="6" t="n">
        <v>42801</v>
      </c>
      <c r="Q949" s="0" t="n">
        <f aca="false">Q942-1</f>
        <v>8</v>
      </c>
      <c r="R949" s="0" t="n">
        <v>40</v>
      </c>
    </row>
    <row r="950" customFormat="false" ht="15.4" hidden="false" customHeight="false" outlineLevel="0" collapsed="false">
      <c r="P950" s="6" t="n">
        <v>42800</v>
      </c>
      <c r="Q950" s="0" t="n">
        <f aca="false">Q943-1</f>
        <v>8</v>
      </c>
      <c r="R950" s="0" t="n">
        <v>40</v>
      </c>
    </row>
    <row r="951" customFormat="false" ht="15.4" hidden="false" customHeight="false" outlineLevel="0" collapsed="false">
      <c r="P951" s="6" t="n">
        <v>42799</v>
      </c>
      <c r="Q951" s="0" t="n">
        <f aca="false">Q944-1</f>
        <v>7</v>
      </c>
      <c r="R951" s="0" t="n">
        <v>40</v>
      </c>
    </row>
    <row r="952" customFormat="false" ht="15.4" hidden="false" customHeight="false" outlineLevel="0" collapsed="false">
      <c r="P952" s="6" t="n">
        <v>42798</v>
      </c>
      <c r="Q952" s="0" t="n">
        <f aca="false">Q945-1</f>
        <v>7</v>
      </c>
      <c r="R952" s="0" t="n">
        <v>40</v>
      </c>
    </row>
    <row r="953" customFormat="false" ht="15.4" hidden="false" customHeight="false" outlineLevel="0" collapsed="false">
      <c r="P953" s="6" t="n">
        <v>42797</v>
      </c>
      <c r="Q953" s="0" t="n">
        <f aca="false">Q946-1</f>
        <v>7</v>
      </c>
      <c r="R953" s="0" t="n">
        <v>40</v>
      </c>
    </row>
    <row r="954" customFormat="false" ht="15.4" hidden="false" customHeight="false" outlineLevel="0" collapsed="false">
      <c r="P954" s="6" t="n">
        <v>42796</v>
      </c>
      <c r="Q954" s="0" t="n">
        <f aca="false">Q947-1</f>
        <v>7</v>
      </c>
      <c r="R954" s="0" t="n">
        <v>40</v>
      </c>
    </row>
    <row r="955" customFormat="false" ht="15.4" hidden="false" customHeight="false" outlineLevel="0" collapsed="false">
      <c r="P955" s="6" t="n">
        <v>42795</v>
      </c>
      <c r="Q955" s="0" t="n">
        <f aca="false">Q948-1</f>
        <v>7</v>
      </c>
      <c r="R955" s="0" t="n">
        <v>40</v>
      </c>
    </row>
    <row r="956" customFormat="false" ht="15.4" hidden="false" customHeight="false" outlineLevel="0" collapsed="false">
      <c r="P956" s="6" t="n">
        <v>42794</v>
      </c>
      <c r="Q956" s="0" t="n">
        <f aca="false">Q949-1</f>
        <v>7</v>
      </c>
      <c r="R956" s="0" t="n">
        <v>40</v>
      </c>
    </row>
    <row r="957" customFormat="false" ht="15.4" hidden="false" customHeight="false" outlineLevel="0" collapsed="false">
      <c r="P957" s="6" t="n">
        <v>42793</v>
      </c>
      <c r="Q957" s="0" t="n">
        <f aca="false">Q950-1</f>
        <v>7</v>
      </c>
      <c r="R957" s="0" t="n">
        <v>40</v>
      </c>
    </row>
    <row r="958" customFormat="false" ht="15.4" hidden="false" customHeight="false" outlineLevel="0" collapsed="false">
      <c r="P958" s="6" t="n">
        <v>42792</v>
      </c>
      <c r="Q958" s="0" t="n">
        <f aca="false">Q951-1</f>
        <v>6</v>
      </c>
      <c r="R958" s="0" t="n">
        <v>40</v>
      </c>
    </row>
    <row r="959" customFormat="false" ht="15.4" hidden="false" customHeight="false" outlineLevel="0" collapsed="false">
      <c r="P959" s="6" t="n">
        <v>42791</v>
      </c>
      <c r="Q959" s="0" t="n">
        <f aca="false">Q952-1</f>
        <v>6</v>
      </c>
      <c r="R959" s="0" t="n">
        <v>40</v>
      </c>
    </row>
    <row r="960" customFormat="false" ht="15.4" hidden="false" customHeight="false" outlineLevel="0" collapsed="false">
      <c r="P960" s="6" t="n">
        <v>42790</v>
      </c>
      <c r="Q960" s="0" t="n">
        <f aca="false">Q953-1</f>
        <v>6</v>
      </c>
      <c r="R960" s="0" t="n">
        <v>40</v>
      </c>
    </row>
    <row r="961" customFormat="false" ht="15.4" hidden="false" customHeight="false" outlineLevel="0" collapsed="false">
      <c r="P961" s="6" t="n">
        <v>42789</v>
      </c>
      <c r="Q961" s="0" t="n">
        <f aca="false">Q954-1</f>
        <v>6</v>
      </c>
      <c r="R961" s="0" t="n">
        <v>40</v>
      </c>
    </row>
    <row r="962" customFormat="false" ht="15.4" hidden="false" customHeight="false" outlineLevel="0" collapsed="false">
      <c r="P962" s="6" t="n">
        <v>42788</v>
      </c>
      <c r="Q962" s="0" t="n">
        <f aca="false">Q955-1</f>
        <v>6</v>
      </c>
      <c r="R962" s="0" t="n">
        <v>40</v>
      </c>
    </row>
    <row r="963" customFormat="false" ht="15.4" hidden="false" customHeight="false" outlineLevel="0" collapsed="false">
      <c r="P963" s="6" t="n">
        <v>42787</v>
      </c>
      <c r="Q963" s="0" t="n">
        <f aca="false">Q956-1</f>
        <v>6</v>
      </c>
      <c r="R963" s="0" t="n">
        <v>40</v>
      </c>
    </row>
    <row r="964" customFormat="false" ht="15.4" hidden="false" customHeight="false" outlineLevel="0" collapsed="false">
      <c r="P964" s="6" t="n">
        <v>42786</v>
      </c>
      <c r="Q964" s="0" t="n">
        <f aca="false">Q957-1</f>
        <v>6</v>
      </c>
      <c r="R964" s="0" t="n">
        <v>40</v>
      </c>
    </row>
    <row r="965" customFormat="false" ht="15.4" hidden="false" customHeight="false" outlineLevel="0" collapsed="false">
      <c r="P965" s="6" t="n">
        <v>42785</v>
      </c>
      <c r="Q965" s="0" t="n">
        <f aca="false">Q958-1</f>
        <v>5</v>
      </c>
      <c r="R965" s="0" t="n">
        <v>40</v>
      </c>
    </row>
    <row r="966" customFormat="false" ht="15.4" hidden="false" customHeight="false" outlineLevel="0" collapsed="false">
      <c r="P966" s="6" t="n">
        <v>42784</v>
      </c>
      <c r="Q966" s="0" t="n">
        <f aca="false">Q959-1</f>
        <v>5</v>
      </c>
      <c r="R966" s="0" t="n">
        <v>40</v>
      </c>
    </row>
    <row r="967" customFormat="false" ht="15.4" hidden="false" customHeight="false" outlineLevel="0" collapsed="false">
      <c r="P967" s="6" t="n">
        <v>42783</v>
      </c>
      <c r="Q967" s="0" t="n">
        <f aca="false">Q960-1</f>
        <v>5</v>
      </c>
      <c r="R967" s="0" t="n">
        <v>40</v>
      </c>
    </row>
    <row r="968" customFormat="false" ht="15.4" hidden="false" customHeight="false" outlineLevel="0" collapsed="false">
      <c r="P968" s="6" t="n">
        <v>42782</v>
      </c>
      <c r="Q968" s="0" t="n">
        <f aca="false">Q961-1</f>
        <v>5</v>
      </c>
      <c r="R968" s="0" t="n">
        <v>40</v>
      </c>
    </row>
    <row r="969" customFormat="false" ht="15.4" hidden="false" customHeight="false" outlineLevel="0" collapsed="false">
      <c r="P969" s="6" t="n">
        <v>42781</v>
      </c>
      <c r="Q969" s="0" t="n">
        <f aca="false">Q962-1</f>
        <v>5</v>
      </c>
      <c r="R969" s="0" t="n">
        <v>40</v>
      </c>
    </row>
    <row r="970" customFormat="false" ht="15.4" hidden="false" customHeight="false" outlineLevel="0" collapsed="false">
      <c r="P970" s="6" t="n">
        <v>42780</v>
      </c>
      <c r="Q970" s="0" t="n">
        <f aca="false">Q963-1</f>
        <v>5</v>
      </c>
      <c r="R970" s="0" t="n">
        <v>40</v>
      </c>
    </row>
    <row r="971" customFormat="false" ht="15.4" hidden="false" customHeight="false" outlineLevel="0" collapsed="false">
      <c r="P971" s="6" t="n">
        <v>42779</v>
      </c>
      <c r="Q971" s="0" t="n">
        <f aca="false">Q964-1</f>
        <v>5</v>
      </c>
      <c r="R971" s="0" t="n">
        <v>40</v>
      </c>
    </row>
    <row r="972" customFormat="false" ht="15.4" hidden="false" customHeight="false" outlineLevel="0" collapsed="false">
      <c r="P972" s="6" t="n">
        <v>42778</v>
      </c>
      <c r="Q972" s="0" t="n">
        <f aca="false">Q965-1</f>
        <v>4</v>
      </c>
      <c r="R972" s="0" t="n">
        <v>40</v>
      </c>
    </row>
    <row r="973" customFormat="false" ht="15.4" hidden="false" customHeight="false" outlineLevel="0" collapsed="false">
      <c r="P973" s="6" t="n">
        <v>42777</v>
      </c>
      <c r="Q973" s="0" t="n">
        <f aca="false">Q966-1</f>
        <v>4</v>
      </c>
      <c r="R973" s="0" t="n">
        <v>40</v>
      </c>
    </row>
    <row r="974" customFormat="false" ht="15.4" hidden="false" customHeight="false" outlineLevel="0" collapsed="false">
      <c r="P974" s="6" t="n">
        <v>42776</v>
      </c>
      <c r="Q974" s="0" t="n">
        <f aca="false">Q967-1</f>
        <v>4</v>
      </c>
      <c r="R974" s="0" t="n">
        <v>40</v>
      </c>
    </row>
    <row r="975" customFormat="false" ht="15.4" hidden="false" customHeight="false" outlineLevel="0" collapsed="false">
      <c r="P975" s="6" t="n">
        <v>42775</v>
      </c>
      <c r="Q975" s="0" t="n">
        <f aca="false">Q968-1</f>
        <v>4</v>
      </c>
      <c r="R975" s="0" t="n">
        <v>40</v>
      </c>
    </row>
    <row r="976" customFormat="false" ht="15.4" hidden="false" customHeight="false" outlineLevel="0" collapsed="false">
      <c r="P976" s="6" t="n">
        <v>42774</v>
      </c>
      <c r="Q976" s="0" t="n">
        <f aca="false">Q969-1</f>
        <v>4</v>
      </c>
      <c r="R976" s="0" t="n">
        <v>40</v>
      </c>
    </row>
    <row r="977" customFormat="false" ht="15.4" hidden="false" customHeight="false" outlineLevel="0" collapsed="false">
      <c r="P977" s="6" t="n">
        <v>42773</v>
      </c>
      <c r="Q977" s="0" t="n">
        <f aca="false">Q970-1</f>
        <v>4</v>
      </c>
      <c r="R977" s="0" t="n">
        <v>40</v>
      </c>
    </row>
    <row r="978" customFormat="false" ht="15.4" hidden="false" customHeight="false" outlineLevel="0" collapsed="false">
      <c r="P978" s="6" t="n">
        <v>42772</v>
      </c>
      <c r="Q978" s="0" t="n">
        <f aca="false">Q971-1</f>
        <v>4</v>
      </c>
      <c r="R978" s="0" t="n">
        <v>40</v>
      </c>
    </row>
    <row r="979" customFormat="false" ht="15.4" hidden="false" customHeight="false" outlineLevel="0" collapsed="false">
      <c r="P979" s="6" t="n">
        <v>42771</v>
      </c>
      <c r="Q979" s="0" t="n">
        <f aca="false">Q972-1</f>
        <v>3</v>
      </c>
      <c r="R979" s="0" t="n">
        <v>40</v>
      </c>
    </row>
    <row r="980" customFormat="false" ht="15.4" hidden="false" customHeight="false" outlineLevel="0" collapsed="false">
      <c r="P980" s="6" t="n">
        <v>42770</v>
      </c>
      <c r="Q980" s="0" t="n">
        <f aca="false">Q973-1</f>
        <v>3</v>
      </c>
      <c r="R980" s="0" t="n">
        <v>40</v>
      </c>
    </row>
    <row r="981" customFormat="false" ht="15.4" hidden="false" customHeight="false" outlineLevel="0" collapsed="false">
      <c r="P981" s="6" t="n">
        <v>42769</v>
      </c>
      <c r="Q981" s="0" t="n">
        <f aca="false">Q974-1</f>
        <v>3</v>
      </c>
      <c r="R981" s="0" t="n">
        <v>40</v>
      </c>
    </row>
    <row r="982" customFormat="false" ht="15.4" hidden="false" customHeight="false" outlineLevel="0" collapsed="false">
      <c r="P982" s="6" t="n">
        <v>42768</v>
      </c>
      <c r="Q982" s="0" t="n">
        <f aca="false">Q975-1</f>
        <v>3</v>
      </c>
      <c r="R982" s="0" t="n">
        <v>40</v>
      </c>
    </row>
    <row r="983" customFormat="false" ht="15.4" hidden="false" customHeight="false" outlineLevel="0" collapsed="false">
      <c r="P983" s="6" t="n">
        <v>42767</v>
      </c>
      <c r="Q983" s="0" t="n">
        <f aca="false">Q976-1</f>
        <v>3</v>
      </c>
      <c r="R983" s="0" t="n">
        <v>40</v>
      </c>
    </row>
    <row r="984" customFormat="false" ht="15.4" hidden="false" customHeight="false" outlineLevel="0" collapsed="false">
      <c r="P984" s="6" t="n">
        <v>42766</v>
      </c>
      <c r="Q984" s="0" t="n">
        <f aca="false">Q977-1</f>
        <v>3</v>
      </c>
      <c r="R984" s="0" t="n">
        <v>40</v>
      </c>
    </row>
    <row r="985" customFormat="false" ht="15.4" hidden="false" customHeight="false" outlineLevel="0" collapsed="false">
      <c r="P985" s="6" t="n">
        <v>42765</v>
      </c>
      <c r="Q985" s="0" t="n">
        <f aca="false">Q978-1</f>
        <v>3</v>
      </c>
      <c r="R985" s="0" t="n">
        <v>40</v>
      </c>
    </row>
    <row r="986" customFormat="false" ht="15.4" hidden="false" customHeight="false" outlineLevel="0" collapsed="false">
      <c r="P986" s="6" t="n">
        <v>42764</v>
      </c>
      <c r="Q986" s="0" t="n">
        <f aca="false">Q979-1</f>
        <v>2</v>
      </c>
      <c r="R986" s="0" t="n">
        <v>40</v>
      </c>
    </row>
    <row r="987" customFormat="false" ht="15.4" hidden="false" customHeight="false" outlineLevel="0" collapsed="false">
      <c r="P987" s="6" t="n">
        <v>42763</v>
      </c>
      <c r="Q987" s="0" t="n">
        <f aca="false">Q980-1</f>
        <v>2</v>
      </c>
      <c r="R987" s="0" t="n">
        <v>40</v>
      </c>
    </row>
    <row r="988" customFormat="false" ht="15.4" hidden="false" customHeight="false" outlineLevel="0" collapsed="false">
      <c r="P988" s="6" t="n">
        <v>42762</v>
      </c>
      <c r="Q988" s="0" t="n">
        <f aca="false">Q981-1</f>
        <v>2</v>
      </c>
      <c r="R988" s="0" t="n">
        <v>40</v>
      </c>
    </row>
    <row r="989" customFormat="false" ht="15.4" hidden="false" customHeight="false" outlineLevel="0" collapsed="false">
      <c r="P989" s="6" t="n">
        <v>42761</v>
      </c>
      <c r="Q989" s="0" t="n">
        <f aca="false">Q982-1</f>
        <v>2</v>
      </c>
      <c r="R989" s="0" t="n">
        <v>40</v>
      </c>
    </row>
    <row r="990" customFormat="false" ht="15.4" hidden="false" customHeight="false" outlineLevel="0" collapsed="false">
      <c r="P990" s="6" t="n">
        <v>42760</v>
      </c>
      <c r="Q990" s="0" t="n">
        <f aca="false">Q983-1</f>
        <v>2</v>
      </c>
      <c r="R990" s="0" t="n">
        <v>40</v>
      </c>
    </row>
    <row r="991" customFormat="false" ht="15.4" hidden="false" customHeight="false" outlineLevel="0" collapsed="false">
      <c r="P991" s="6" t="n">
        <v>42759</v>
      </c>
      <c r="Q991" s="0" t="n">
        <f aca="false">Q984-1</f>
        <v>2</v>
      </c>
      <c r="R991" s="0" t="n">
        <v>40</v>
      </c>
    </row>
    <row r="992" customFormat="false" ht="15.4" hidden="false" customHeight="false" outlineLevel="0" collapsed="false">
      <c r="P992" s="6" t="n">
        <v>42758</v>
      </c>
      <c r="Q992" s="0" t="n">
        <f aca="false">Q985-1</f>
        <v>2</v>
      </c>
      <c r="R992" s="0" t="n">
        <v>40</v>
      </c>
    </row>
    <row r="993" customFormat="false" ht="15.4" hidden="false" customHeight="false" outlineLevel="0" collapsed="false">
      <c r="P993" s="6" t="n">
        <v>42757</v>
      </c>
      <c r="Q993" s="0" t="n">
        <f aca="false">Q986-1</f>
        <v>1</v>
      </c>
      <c r="R993" s="0" t="n">
        <v>40</v>
      </c>
    </row>
    <row r="994" customFormat="false" ht="15.4" hidden="false" customHeight="false" outlineLevel="0" collapsed="false">
      <c r="P994" s="6" t="n">
        <v>42756</v>
      </c>
      <c r="Q994" s="0" t="n">
        <f aca="false">Q987-1</f>
        <v>1</v>
      </c>
      <c r="R994" s="0" t="n">
        <v>40</v>
      </c>
    </row>
    <row r="995" customFormat="false" ht="15.4" hidden="false" customHeight="false" outlineLevel="0" collapsed="false">
      <c r="P995" s="6" t="n">
        <v>42755</v>
      </c>
      <c r="Q995" s="0" t="n">
        <f aca="false">Q988-1</f>
        <v>1</v>
      </c>
      <c r="R995" s="0" t="n">
        <v>40</v>
      </c>
    </row>
    <row r="996" customFormat="false" ht="15.4" hidden="false" customHeight="false" outlineLevel="0" collapsed="false">
      <c r="P996" s="6" t="n">
        <v>42754</v>
      </c>
      <c r="Q996" s="0" t="n">
        <f aca="false">Q989-1</f>
        <v>1</v>
      </c>
      <c r="R996" s="0" t="n">
        <v>40</v>
      </c>
    </row>
    <row r="997" customFormat="false" ht="15.4" hidden="false" customHeight="false" outlineLevel="0" collapsed="false">
      <c r="P997" s="6" t="n">
        <v>42753</v>
      </c>
      <c r="Q997" s="0" t="n">
        <f aca="false">Q990-1</f>
        <v>1</v>
      </c>
      <c r="R997" s="0" t="n">
        <v>40</v>
      </c>
    </row>
    <row r="998" customFormat="false" ht="15.4" hidden="false" customHeight="false" outlineLevel="0" collapsed="false">
      <c r="P998" s="6" t="n">
        <v>42752</v>
      </c>
      <c r="Q998" s="0" t="n">
        <f aca="false">Q991-1</f>
        <v>1</v>
      </c>
      <c r="R998" s="0" t="n">
        <v>40</v>
      </c>
    </row>
    <row r="999" customFormat="false" ht="15.4" hidden="false" customHeight="false" outlineLevel="0" collapsed="false">
      <c r="P999" s="6" t="n">
        <v>42751</v>
      </c>
      <c r="Q999" s="0" t="n">
        <f aca="false">Q992-1</f>
        <v>1</v>
      </c>
      <c r="R999" s="0" t="n">
        <v>40</v>
      </c>
    </row>
    <row r="1000" customFormat="false" ht="15.4" hidden="false" customHeight="false" outlineLevel="0" collapsed="false">
      <c r="P1000" s="6" t="n">
        <v>42750</v>
      </c>
      <c r="Q1000" s="0" t="n">
        <v>16</v>
      </c>
      <c r="R1000" s="0" t="n">
        <v>39</v>
      </c>
    </row>
    <row r="1001" customFormat="false" ht="15.4" hidden="false" customHeight="false" outlineLevel="0" collapsed="false">
      <c r="P1001" s="6" t="n">
        <v>42749</v>
      </c>
      <c r="Q1001" s="0" t="n">
        <v>16</v>
      </c>
      <c r="R1001" s="0" t="n">
        <v>39</v>
      </c>
    </row>
    <row r="1002" customFormat="false" ht="15.4" hidden="false" customHeight="false" outlineLevel="0" collapsed="false">
      <c r="P1002" s="6" t="n">
        <v>42748</v>
      </c>
      <c r="Q1002" s="0" t="n">
        <v>16</v>
      </c>
      <c r="R1002" s="0" t="n">
        <v>39</v>
      </c>
    </row>
    <row r="1003" customFormat="false" ht="15.4" hidden="false" customHeight="false" outlineLevel="0" collapsed="false">
      <c r="P1003" s="6" t="n">
        <v>42747</v>
      </c>
      <c r="Q1003" s="0" t="n">
        <v>16</v>
      </c>
      <c r="R1003" s="0" t="n">
        <v>39</v>
      </c>
    </row>
    <row r="1004" customFormat="false" ht="15.4" hidden="false" customHeight="false" outlineLevel="0" collapsed="false">
      <c r="P1004" s="6" t="n">
        <v>42746</v>
      </c>
      <c r="Q1004" s="0" t="n">
        <v>16</v>
      </c>
      <c r="R1004" s="0" t="n">
        <v>39</v>
      </c>
    </row>
    <row r="1005" customFormat="false" ht="15.4" hidden="false" customHeight="false" outlineLevel="0" collapsed="false">
      <c r="P1005" s="6" t="n">
        <v>42745</v>
      </c>
      <c r="Q1005" s="0" t="n">
        <v>16</v>
      </c>
      <c r="R1005" s="0" t="n">
        <v>39</v>
      </c>
    </row>
    <row r="1006" customFormat="false" ht="15.4" hidden="false" customHeight="false" outlineLevel="0" collapsed="false">
      <c r="P1006" s="6" t="n">
        <v>42744</v>
      </c>
      <c r="Q1006" s="0" t="n">
        <v>16</v>
      </c>
      <c r="R1006" s="0" t="n">
        <v>39</v>
      </c>
    </row>
    <row r="1007" customFormat="false" ht="15.4" hidden="false" customHeight="false" outlineLevel="0" collapsed="false">
      <c r="P1007" s="6" t="n">
        <v>42743</v>
      </c>
      <c r="Q1007" s="0" t="n">
        <f aca="false">Q1000-1</f>
        <v>15</v>
      </c>
      <c r="R1007" s="0" t="n">
        <v>39</v>
      </c>
    </row>
    <row r="1008" customFormat="false" ht="15.4" hidden="false" customHeight="false" outlineLevel="0" collapsed="false">
      <c r="P1008" s="6" t="n">
        <v>42742</v>
      </c>
      <c r="Q1008" s="0" t="n">
        <f aca="false">Q1001-1</f>
        <v>15</v>
      </c>
      <c r="R1008" s="0" t="n">
        <v>39</v>
      </c>
    </row>
    <row r="1009" customFormat="false" ht="15.4" hidden="false" customHeight="false" outlineLevel="0" collapsed="false">
      <c r="P1009" s="6" t="n">
        <v>42741</v>
      </c>
      <c r="Q1009" s="0" t="n">
        <f aca="false">Q1002-1</f>
        <v>15</v>
      </c>
      <c r="R1009" s="0" t="n">
        <v>39</v>
      </c>
    </row>
    <row r="1010" customFormat="false" ht="15.4" hidden="false" customHeight="false" outlineLevel="0" collapsed="false">
      <c r="P1010" s="6" t="n">
        <v>42740</v>
      </c>
      <c r="Q1010" s="0" t="n">
        <f aca="false">Q1003-1</f>
        <v>15</v>
      </c>
      <c r="R1010" s="0" t="n">
        <v>39</v>
      </c>
    </row>
    <row r="1011" customFormat="false" ht="15.4" hidden="false" customHeight="false" outlineLevel="0" collapsed="false">
      <c r="P1011" s="6" t="n">
        <v>42739</v>
      </c>
      <c r="Q1011" s="0" t="n">
        <f aca="false">Q1004-1</f>
        <v>15</v>
      </c>
      <c r="R1011" s="0" t="n">
        <v>39</v>
      </c>
    </row>
    <row r="1012" customFormat="false" ht="15.4" hidden="false" customHeight="false" outlineLevel="0" collapsed="false">
      <c r="P1012" s="6" t="n">
        <v>42738</v>
      </c>
      <c r="Q1012" s="0" t="n">
        <f aca="false">Q1005-1</f>
        <v>15</v>
      </c>
      <c r="R1012" s="0" t="n">
        <v>39</v>
      </c>
    </row>
    <row r="1013" customFormat="false" ht="15.4" hidden="false" customHeight="false" outlineLevel="0" collapsed="false">
      <c r="P1013" s="6" t="n">
        <v>42737</v>
      </c>
      <c r="Q1013" s="0" t="n">
        <f aca="false">Q1006-1</f>
        <v>15</v>
      </c>
      <c r="R1013" s="0" t="n">
        <v>39</v>
      </c>
    </row>
    <row r="1014" customFormat="false" ht="15.4" hidden="false" customHeight="false" outlineLevel="0" collapsed="false">
      <c r="P1014" s="6" t="n">
        <v>42736</v>
      </c>
      <c r="Q1014" s="0" t="n">
        <f aca="false">Q1007-1</f>
        <v>14</v>
      </c>
      <c r="R1014" s="0" t="n">
        <v>39</v>
      </c>
    </row>
    <row r="1015" customFormat="false" ht="15.4" hidden="false" customHeight="false" outlineLevel="0" collapsed="false">
      <c r="P1015" s="6" t="n">
        <v>42735</v>
      </c>
      <c r="Q1015" s="0" t="n">
        <f aca="false">Q1008-1</f>
        <v>14</v>
      </c>
      <c r="R1015" s="0" t="n">
        <v>39</v>
      </c>
    </row>
    <row r="1016" customFormat="false" ht="15.4" hidden="false" customHeight="false" outlineLevel="0" collapsed="false">
      <c r="P1016" s="6" t="n">
        <v>42734</v>
      </c>
      <c r="Q1016" s="0" t="n">
        <f aca="false">Q1009-1</f>
        <v>14</v>
      </c>
      <c r="R1016" s="0" t="n">
        <v>39</v>
      </c>
    </row>
    <row r="1017" customFormat="false" ht="15.4" hidden="false" customHeight="false" outlineLevel="0" collapsed="false">
      <c r="P1017" s="6" t="n">
        <v>42733</v>
      </c>
      <c r="Q1017" s="0" t="n">
        <f aca="false">Q1010-1</f>
        <v>14</v>
      </c>
      <c r="R1017" s="0" t="n">
        <v>39</v>
      </c>
    </row>
    <row r="1018" customFormat="false" ht="15.4" hidden="false" customHeight="false" outlineLevel="0" collapsed="false">
      <c r="P1018" s="6" t="n">
        <v>42732</v>
      </c>
      <c r="Q1018" s="0" t="n">
        <f aca="false">Q1011-1</f>
        <v>14</v>
      </c>
      <c r="R1018" s="0" t="n">
        <v>39</v>
      </c>
    </row>
    <row r="1019" customFormat="false" ht="15.4" hidden="false" customHeight="false" outlineLevel="0" collapsed="false">
      <c r="P1019" s="6" t="n">
        <v>42731</v>
      </c>
      <c r="Q1019" s="0" t="n">
        <f aca="false">Q1012-1</f>
        <v>14</v>
      </c>
      <c r="R1019" s="0" t="n">
        <v>39</v>
      </c>
    </row>
    <row r="1020" customFormat="false" ht="15.4" hidden="false" customHeight="false" outlineLevel="0" collapsed="false">
      <c r="P1020" s="6" t="n">
        <v>42730</v>
      </c>
      <c r="Q1020" s="0" t="n">
        <f aca="false">Q1013-1</f>
        <v>14</v>
      </c>
      <c r="R1020" s="0" t="n">
        <v>39</v>
      </c>
    </row>
    <row r="1021" customFormat="false" ht="15.4" hidden="false" customHeight="false" outlineLevel="0" collapsed="false">
      <c r="P1021" s="6" t="n">
        <v>42729</v>
      </c>
      <c r="Q1021" s="0" t="n">
        <f aca="false">Q1014-1</f>
        <v>13</v>
      </c>
      <c r="R1021" s="0" t="n">
        <v>39</v>
      </c>
    </row>
    <row r="1022" customFormat="false" ht="15.4" hidden="false" customHeight="false" outlineLevel="0" collapsed="false">
      <c r="P1022" s="6" t="n">
        <v>42728</v>
      </c>
      <c r="Q1022" s="0" t="n">
        <f aca="false">Q1015-1</f>
        <v>13</v>
      </c>
      <c r="R1022" s="0" t="n">
        <v>39</v>
      </c>
    </row>
    <row r="1023" customFormat="false" ht="15.4" hidden="false" customHeight="false" outlineLevel="0" collapsed="false">
      <c r="P1023" s="6" t="n">
        <v>42727</v>
      </c>
      <c r="Q1023" s="0" t="n">
        <f aca="false">Q1016-1</f>
        <v>13</v>
      </c>
      <c r="R1023" s="0" t="n">
        <v>39</v>
      </c>
    </row>
    <row r="1024" customFormat="false" ht="15.4" hidden="false" customHeight="false" outlineLevel="0" collapsed="false">
      <c r="P1024" s="6" t="n">
        <v>42726</v>
      </c>
      <c r="Q1024" s="0" t="n">
        <f aca="false">Q1017-1</f>
        <v>13</v>
      </c>
      <c r="R1024" s="0" t="n">
        <v>39</v>
      </c>
    </row>
    <row r="1025" customFormat="false" ht="15.4" hidden="false" customHeight="false" outlineLevel="0" collapsed="false">
      <c r="P1025" s="6" t="n">
        <v>42725</v>
      </c>
      <c r="Q1025" s="0" t="n">
        <f aca="false">Q1018-1</f>
        <v>13</v>
      </c>
      <c r="R1025" s="0" t="n">
        <v>39</v>
      </c>
    </row>
    <row r="1026" customFormat="false" ht="15.4" hidden="false" customHeight="false" outlineLevel="0" collapsed="false">
      <c r="P1026" s="6" t="n">
        <v>42724</v>
      </c>
      <c r="Q1026" s="0" t="n">
        <f aca="false">Q1019-1</f>
        <v>13</v>
      </c>
      <c r="R1026" s="0" t="n">
        <v>39</v>
      </c>
    </row>
    <row r="1027" customFormat="false" ht="15.4" hidden="false" customHeight="false" outlineLevel="0" collapsed="false">
      <c r="P1027" s="6" t="n">
        <v>42723</v>
      </c>
      <c r="Q1027" s="0" t="n">
        <f aca="false">Q1020-1</f>
        <v>13</v>
      </c>
      <c r="R1027" s="0" t="n">
        <v>39</v>
      </c>
    </row>
    <row r="1028" customFormat="false" ht="15.4" hidden="false" customHeight="false" outlineLevel="0" collapsed="false">
      <c r="P1028" s="6" t="n">
        <v>42722</v>
      </c>
      <c r="Q1028" s="0" t="n">
        <f aca="false">Q1021-1</f>
        <v>12</v>
      </c>
      <c r="R1028" s="0" t="n">
        <v>39</v>
      </c>
    </row>
    <row r="1029" customFormat="false" ht="15.4" hidden="false" customHeight="false" outlineLevel="0" collapsed="false">
      <c r="P1029" s="6" t="n">
        <v>42721</v>
      </c>
      <c r="Q1029" s="0" t="n">
        <f aca="false">Q1022-1</f>
        <v>12</v>
      </c>
      <c r="R1029" s="0" t="n">
        <v>39</v>
      </c>
    </row>
    <row r="1030" customFormat="false" ht="15.4" hidden="false" customHeight="false" outlineLevel="0" collapsed="false">
      <c r="P1030" s="6" t="n">
        <v>42720</v>
      </c>
      <c r="Q1030" s="0" t="n">
        <f aca="false">Q1023-1</f>
        <v>12</v>
      </c>
      <c r="R1030" s="0" t="n">
        <v>39</v>
      </c>
    </row>
    <row r="1031" customFormat="false" ht="15.4" hidden="false" customHeight="false" outlineLevel="0" collapsed="false">
      <c r="P1031" s="6" t="n">
        <v>42719</v>
      </c>
      <c r="Q1031" s="0" t="n">
        <f aca="false">Q1024-1</f>
        <v>12</v>
      </c>
      <c r="R1031" s="0" t="n">
        <v>39</v>
      </c>
    </row>
    <row r="1032" customFormat="false" ht="15.4" hidden="false" customHeight="false" outlineLevel="0" collapsed="false">
      <c r="P1032" s="6" t="n">
        <v>42718</v>
      </c>
      <c r="Q1032" s="0" t="n">
        <f aca="false">Q1025-1</f>
        <v>12</v>
      </c>
      <c r="R1032" s="0" t="n">
        <v>39</v>
      </c>
    </row>
    <row r="1033" customFormat="false" ht="15.4" hidden="false" customHeight="false" outlineLevel="0" collapsed="false">
      <c r="P1033" s="6" t="n">
        <v>42717</v>
      </c>
      <c r="Q1033" s="0" t="n">
        <f aca="false">Q1026-1</f>
        <v>12</v>
      </c>
      <c r="R1033" s="0" t="n">
        <v>39</v>
      </c>
    </row>
    <row r="1034" customFormat="false" ht="15.4" hidden="false" customHeight="false" outlineLevel="0" collapsed="false">
      <c r="P1034" s="6" t="n">
        <v>42716</v>
      </c>
      <c r="Q1034" s="0" t="n">
        <f aca="false">Q1027-1</f>
        <v>12</v>
      </c>
      <c r="R1034" s="0" t="n">
        <v>39</v>
      </c>
    </row>
    <row r="1035" customFormat="false" ht="15.4" hidden="false" customHeight="false" outlineLevel="0" collapsed="false">
      <c r="P1035" s="6" t="n">
        <v>42715</v>
      </c>
      <c r="Q1035" s="0" t="n">
        <f aca="false">Q1028-1</f>
        <v>11</v>
      </c>
      <c r="R1035" s="0" t="n">
        <v>39</v>
      </c>
    </row>
    <row r="1036" customFormat="false" ht="15.4" hidden="false" customHeight="false" outlineLevel="0" collapsed="false">
      <c r="P1036" s="6" t="n">
        <v>42714</v>
      </c>
      <c r="Q1036" s="0" t="n">
        <f aca="false">Q1029-1</f>
        <v>11</v>
      </c>
      <c r="R1036" s="0" t="n">
        <v>39</v>
      </c>
    </row>
    <row r="1037" customFormat="false" ht="15.4" hidden="false" customHeight="false" outlineLevel="0" collapsed="false">
      <c r="P1037" s="6" t="n">
        <v>42713</v>
      </c>
      <c r="Q1037" s="0" t="n">
        <f aca="false">Q1030-1</f>
        <v>11</v>
      </c>
      <c r="R1037" s="0" t="n">
        <v>39</v>
      </c>
    </row>
    <row r="1038" customFormat="false" ht="15.4" hidden="false" customHeight="false" outlineLevel="0" collapsed="false">
      <c r="P1038" s="6" t="n">
        <v>42712</v>
      </c>
      <c r="Q1038" s="0" t="n">
        <f aca="false">Q1031-1</f>
        <v>11</v>
      </c>
      <c r="R1038" s="0" t="n">
        <v>39</v>
      </c>
    </row>
    <row r="1039" customFormat="false" ht="15.4" hidden="false" customHeight="false" outlineLevel="0" collapsed="false">
      <c r="P1039" s="6" t="n">
        <v>42711</v>
      </c>
      <c r="Q1039" s="0" t="n">
        <f aca="false">Q1032-1</f>
        <v>11</v>
      </c>
      <c r="R1039" s="0" t="n">
        <v>39</v>
      </c>
    </row>
    <row r="1040" customFormat="false" ht="15.4" hidden="false" customHeight="false" outlineLevel="0" collapsed="false">
      <c r="P1040" s="6" t="n">
        <v>42710</v>
      </c>
      <c r="Q1040" s="0" t="n">
        <f aca="false">Q1033-1</f>
        <v>11</v>
      </c>
      <c r="R1040" s="0" t="n">
        <v>39</v>
      </c>
    </row>
    <row r="1041" customFormat="false" ht="15.4" hidden="false" customHeight="false" outlineLevel="0" collapsed="false">
      <c r="P1041" s="6" t="n">
        <v>42709</v>
      </c>
      <c r="Q1041" s="0" t="n">
        <f aca="false">Q1034-1</f>
        <v>11</v>
      </c>
      <c r="R1041" s="0" t="n">
        <v>39</v>
      </c>
    </row>
    <row r="1042" customFormat="false" ht="15.4" hidden="false" customHeight="false" outlineLevel="0" collapsed="false">
      <c r="P1042" s="6" t="n">
        <v>42708</v>
      </c>
      <c r="Q1042" s="0" t="n">
        <f aca="false">Q1035-1</f>
        <v>10</v>
      </c>
      <c r="R1042" s="0" t="n">
        <v>39</v>
      </c>
    </row>
    <row r="1043" customFormat="false" ht="15.4" hidden="false" customHeight="false" outlineLevel="0" collapsed="false">
      <c r="P1043" s="6" t="n">
        <v>42707</v>
      </c>
      <c r="Q1043" s="0" t="n">
        <f aca="false">Q1036-1</f>
        <v>10</v>
      </c>
      <c r="R1043" s="0" t="n">
        <v>39</v>
      </c>
    </row>
    <row r="1044" customFormat="false" ht="15.4" hidden="false" customHeight="false" outlineLevel="0" collapsed="false">
      <c r="P1044" s="6" t="n">
        <v>42706</v>
      </c>
      <c r="Q1044" s="0" t="n">
        <f aca="false">Q1037-1</f>
        <v>10</v>
      </c>
      <c r="R1044" s="0" t="n">
        <v>39</v>
      </c>
    </row>
    <row r="1045" customFormat="false" ht="15.4" hidden="false" customHeight="false" outlineLevel="0" collapsed="false">
      <c r="P1045" s="6" t="n">
        <v>42705</v>
      </c>
      <c r="Q1045" s="0" t="n">
        <f aca="false">Q1038-1</f>
        <v>10</v>
      </c>
      <c r="R1045" s="0" t="n">
        <v>39</v>
      </c>
    </row>
    <row r="1046" customFormat="false" ht="15.4" hidden="false" customHeight="false" outlineLevel="0" collapsed="false">
      <c r="P1046" s="6" t="n">
        <v>42704</v>
      </c>
      <c r="Q1046" s="0" t="n">
        <f aca="false">Q1039-1</f>
        <v>10</v>
      </c>
      <c r="R1046" s="0" t="n">
        <v>39</v>
      </c>
    </row>
    <row r="1047" customFormat="false" ht="15.4" hidden="false" customHeight="false" outlineLevel="0" collapsed="false">
      <c r="P1047" s="6" t="n">
        <v>42703</v>
      </c>
      <c r="Q1047" s="0" t="n">
        <f aca="false">Q1040-1</f>
        <v>10</v>
      </c>
      <c r="R1047" s="0" t="n">
        <v>39</v>
      </c>
    </row>
    <row r="1048" customFormat="false" ht="15.4" hidden="false" customHeight="false" outlineLevel="0" collapsed="false">
      <c r="P1048" s="6" t="n">
        <v>42702</v>
      </c>
      <c r="Q1048" s="0" t="n">
        <f aca="false">Q1041-1</f>
        <v>10</v>
      </c>
      <c r="R1048" s="0" t="n">
        <v>39</v>
      </c>
    </row>
    <row r="1049" customFormat="false" ht="15.4" hidden="false" customHeight="false" outlineLevel="0" collapsed="false">
      <c r="P1049" s="6" t="n">
        <v>42701</v>
      </c>
      <c r="Q1049" s="0" t="n">
        <f aca="false">Q1042-1</f>
        <v>9</v>
      </c>
      <c r="R1049" s="0" t="n">
        <v>39</v>
      </c>
    </row>
    <row r="1050" customFormat="false" ht="15.4" hidden="false" customHeight="false" outlineLevel="0" collapsed="false">
      <c r="P1050" s="6" t="n">
        <v>42700</v>
      </c>
      <c r="Q1050" s="0" t="n">
        <f aca="false">Q1043-1</f>
        <v>9</v>
      </c>
      <c r="R1050" s="0" t="n">
        <v>39</v>
      </c>
    </row>
    <row r="1051" customFormat="false" ht="15.4" hidden="false" customHeight="false" outlineLevel="0" collapsed="false">
      <c r="P1051" s="6" t="n">
        <v>42699</v>
      </c>
      <c r="Q1051" s="0" t="n">
        <f aca="false">Q1044-1</f>
        <v>9</v>
      </c>
      <c r="R1051" s="0" t="n">
        <v>39</v>
      </c>
    </row>
    <row r="1052" customFormat="false" ht="15.4" hidden="false" customHeight="false" outlineLevel="0" collapsed="false">
      <c r="P1052" s="6" t="n">
        <v>42698</v>
      </c>
      <c r="Q1052" s="0" t="n">
        <f aca="false">Q1045-1</f>
        <v>9</v>
      </c>
      <c r="R1052" s="0" t="n">
        <v>39</v>
      </c>
    </row>
    <row r="1053" customFormat="false" ht="15.4" hidden="false" customHeight="false" outlineLevel="0" collapsed="false">
      <c r="P1053" s="6" t="n">
        <v>42697</v>
      </c>
      <c r="Q1053" s="0" t="n">
        <f aca="false">Q1046-1</f>
        <v>9</v>
      </c>
      <c r="R1053" s="0" t="n">
        <v>39</v>
      </c>
    </row>
    <row r="1054" customFormat="false" ht="15.4" hidden="false" customHeight="false" outlineLevel="0" collapsed="false">
      <c r="P1054" s="6" t="n">
        <v>42696</v>
      </c>
      <c r="Q1054" s="0" t="n">
        <f aca="false">Q1047-1</f>
        <v>9</v>
      </c>
      <c r="R1054" s="0" t="n">
        <v>39</v>
      </c>
    </row>
    <row r="1055" customFormat="false" ht="15.4" hidden="false" customHeight="false" outlineLevel="0" collapsed="false">
      <c r="P1055" s="6" t="n">
        <v>42695</v>
      </c>
      <c r="Q1055" s="0" t="n">
        <f aca="false">Q1048-1</f>
        <v>9</v>
      </c>
      <c r="R1055" s="0" t="n">
        <v>39</v>
      </c>
    </row>
    <row r="1056" customFormat="false" ht="15.4" hidden="false" customHeight="false" outlineLevel="0" collapsed="false">
      <c r="P1056" s="6" t="n">
        <v>42694</v>
      </c>
      <c r="Q1056" s="0" t="n">
        <f aca="false">Q1049-1</f>
        <v>8</v>
      </c>
      <c r="R1056" s="0" t="n">
        <v>39</v>
      </c>
    </row>
    <row r="1057" customFormat="false" ht="15.4" hidden="false" customHeight="false" outlineLevel="0" collapsed="false">
      <c r="P1057" s="6" t="n">
        <v>42693</v>
      </c>
      <c r="Q1057" s="0" t="n">
        <f aca="false">Q1050-1</f>
        <v>8</v>
      </c>
      <c r="R1057" s="0" t="n">
        <v>39</v>
      </c>
    </row>
    <row r="1058" customFormat="false" ht="15.4" hidden="false" customHeight="false" outlineLevel="0" collapsed="false">
      <c r="P1058" s="6" t="n">
        <v>42692</v>
      </c>
      <c r="Q1058" s="0" t="n">
        <f aca="false">Q1051-1</f>
        <v>8</v>
      </c>
      <c r="R1058" s="0" t="n">
        <v>39</v>
      </c>
    </row>
    <row r="1059" customFormat="false" ht="15.4" hidden="false" customHeight="false" outlineLevel="0" collapsed="false">
      <c r="P1059" s="6" t="n">
        <v>42691</v>
      </c>
      <c r="Q1059" s="0" t="n">
        <f aca="false">Q1052-1</f>
        <v>8</v>
      </c>
      <c r="R1059" s="0" t="n">
        <v>39</v>
      </c>
    </row>
    <row r="1060" customFormat="false" ht="15.4" hidden="false" customHeight="false" outlineLevel="0" collapsed="false">
      <c r="P1060" s="6" t="n">
        <v>42690</v>
      </c>
      <c r="Q1060" s="0" t="n">
        <f aca="false">Q1053-1</f>
        <v>8</v>
      </c>
      <c r="R1060" s="0" t="n">
        <v>39</v>
      </c>
    </row>
    <row r="1061" customFormat="false" ht="15.4" hidden="false" customHeight="false" outlineLevel="0" collapsed="false">
      <c r="P1061" s="6" t="n">
        <v>42689</v>
      </c>
      <c r="Q1061" s="0" t="n">
        <f aca="false">Q1054-1</f>
        <v>8</v>
      </c>
      <c r="R1061" s="0" t="n">
        <v>39</v>
      </c>
    </row>
    <row r="1062" customFormat="false" ht="15.4" hidden="false" customHeight="false" outlineLevel="0" collapsed="false">
      <c r="P1062" s="6" t="n">
        <v>42688</v>
      </c>
      <c r="Q1062" s="0" t="n">
        <f aca="false">Q1055-1</f>
        <v>8</v>
      </c>
      <c r="R1062" s="0" t="n">
        <v>39</v>
      </c>
    </row>
    <row r="1063" customFormat="false" ht="15.4" hidden="false" customHeight="false" outlineLevel="0" collapsed="false">
      <c r="P1063" s="6" t="n">
        <v>42687</v>
      </c>
      <c r="Q1063" s="0" t="n">
        <f aca="false">Q1056-1</f>
        <v>7</v>
      </c>
      <c r="R1063" s="0" t="n">
        <v>39</v>
      </c>
    </row>
    <row r="1064" customFormat="false" ht="15.4" hidden="false" customHeight="false" outlineLevel="0" collapsed="false">
      <c r="P1064" s="6" t="n">
        <v>42686</v>
      </c>
      <c r="Q1064" s="0" t="n">
        <f aca="false">Q1057-1</f>
        <v>7</v>
      </c>
      <c r="R1064" s="0" t="n">
        <v>39</v>
      </c>
    </row>
    <row r="1065" customFormat="false" ht="15.4" hidden="false" customHeight="false" outlineLevel="0" collapsed="false">
      <c r="P1065" s="6" t="n">
        <v>42685</v>
      </c>
      <c r="Q1065" s="0" t="n">
        <f aca="false">Q1058-1</f>
        <v>7</v>
      </c>
      <c r="R1065" s="0" t="n">
        <v>39</v>
      </c>
    </row>
    <row r="1066" customFormat="false" ht="15.4" hidden="false" customHeight="false" outlineLevel="0" collapsed="false">
      <c r="P1066" s="6" t="n">
        <v>42684</v>
      </c>
      <c r="Q1066" s="0" t="n">
        <f aca="false">Q1059-1</f>
        <v>7</v>
      </c>
      <c r="R1066" s="0" t="n">
        <v>39</v>
      </c>
    </row>
    <row r="1067" customFormat="false" ht="15.4" hidden="false" customHeight="false" outlineLevel="0" collapsed="false">
      <c r="P1067" s="6" t="n">
        <v>42683</v>
      </c>
      <c r="Q1067" s="0" t="n">
        <f aca="false">Q1060-1</f>
        <v>7</v>
      </c>
      <c r="R1067" s="0" t="n">
        <v>39</v>
      </c>
    </row>
    <row r="1068" customFormat="false" ht="15.4" hidden="false" customHeight="false" outlineLevel="0" collapsed="false">
      <c r="P1068" s="6" t="n">
        <v>42682</v>
      </c>
      <c r="Q1068" s="0" t="n">
        <f aca="false">Q1061-1</f>
        <v>7</v>
      </c>
      <c r="R1068" s="0" t="n">
        <v>39</v>
      </c>
    </row>
    <row r="1069" customFormat="false" ht="15.4" hidden="false" customHeight="false" outlineLevel="0" collapsed="false">
      <c r="P1069" s="6" t="n">
        <v>42681</v>
      </c>
      <c r="Q1069" s="0" t="n">
        <f aca="false">Q1062-1</f>
        <v>7</v>
      </c>
      <c r="R1069" s="0" t="n">
        <v>39</v>
      </c>
    </row>
    <row r="1070" customFormat="false" ht="15.4" hidden="false" customHeight="false" outlineLevel="0" collapsed="false">
      <c r="P1070" s="6" t="n">
        <v>42680</v>
      </c>
      <c r="Q1070" s="0" t="n">
        <f aca="false">Q1063-1</f>
        <v>6</v>
      </c>
      <c r="R1070" s="0" t="n">
        <v>39</v>
      </c>
    </row>
    <row r="1071" customFormat="false" ht="15.4" hidden="false" customHeight="false" outlineLevel="0" collapsed="false">
      <c r="P1071" s="6" t="n">
        <v>42679</v>
      </c>
      <c r="Q1071" s="0" t="n">
        <f aca="false">Q1064-1</f>
        <v>6</v>
      </c>
      <c r="R1071" s="0" t="n">
        <v>39</v>
      </c>
    </row>
    <row r="1072" customFormat="false" ht="15.4" hidden="false" customHeight="false" outlineLevel="0" collapsed="false">
      <c r="P1072" s="6" t="n">
        <v>42678</v>
      </c>
      <c r="Q1072" s="0" t="n">
        <f aca="false">Q1065-1</f>
        <v>6</v>
      </c>
      <c r="R1072" s="0" t="n">
        <v>39</v>
      </c>
    </row>
    <row r="1073" customFormat="false" ht="15.4" hidden="false" customHeight="false" outlineLevel="0" collapsed="false">
      <c r="P1073" s="6" t="n">
        <v>42677</v>
      </c>
      <c r="Q1073" s="0" t="n">
        <f aca="false">Q1066-1</f>
        <v>6</v>
      </c>
      <c r="R1073" s="0" t="n">
        <v>39</v>
      </c>
    </row>
    <row r="1074" customFormat="false" ht="15.4" hidden="false" customHeight="false" outlineLevel="0" collapsed="false">
      <c r="P1074" s="6" t="n">
        <v>42676</v>
      </c>
      <c r="Q1074" s="0" t="n">
        <f aca="false">Q1067-1</f>
        <v>6</v>
      </c>
      <c r="R1074" s="0" t="n">
        <v>39</v>
      </c>
    </row>
    <row r="1075" customFormat="false" ht="15.4" hidden="false" customHeight="false" outlineLevel="0" collapsed="false">
      <c r="P1075" s="6" t="n">
        <v>42675</v>
      </c>
      <c r="Q1075" s="0" t="n">
        <f aca="false">Q1068-1</f>
        <v>6</v>
      </c>
      <c r="R1075" s="0" t="n">
        <v>39</v>
      </c>
    </row>
    <row r="1076" customFormat="false" ht="15.4" hidden="false" customHeight="false" outlineLevel="0" collapsed="false">
      <c r="P1076" s="6" t="n">
        <v>42674</v>
      </c>
      <c r="Q1076" s="0" t="n">
        <f aca="false">Q1069-1</f>
        <v>6</v>
      </c>
      <c r="R1076" s="0" t="n">
        <v>39</v>
      </c>
    </row>
    <row r="1077" customFormat="false" ht="15.4" hidden="false" customHeight="false" outlineLevel="0" collapsed="false">
      <c r="P1077" s="6" t="n">
        <v>42673</v>
      </c>
      <c r="Q1077" s="0" t="n">
        <f aca="false">Q1070-1</f>
        <v>5</v>
      </c>
      <c r="R1077" s="0" t="n">
        <v>39</v>
      </c>
    </row>
    <row r="1078" customFormat="false" ht="15.4" hidden="false" customHeight="false" outlineLevel="0" collapsed="false">
      <c r="P1078" s="6" t="n">
        <v>42672</v>
      </c>
      <c r="Q1078" s="0" t="n">
        <f aca="false">Q1071-1</f>
        <v>5</v>
      </c>
      <c r="R1078" s="0" t="n">
        <v>39</v>
      </c>
    </row>
    <row r="1079" customFormat="false" ht="15.4" hidden="false" customHeight="false" outlineLevel="0" collapsed="false">
      <c r="P1079" s="6" t="n">
        <v>42671</v>
      </c>
      <c r="Q1079" s="0" t="n">
        <f aca="false">Q1072-1</f>
        <v>5</v>
      </c>
      <c r="R1079" s="0" t="n">
        <v>39</v>
      </c>
    </row>
    <row r="1080" customFormat="false" ht="15.4" hidden="false" customHeight="false" outlineLevel="0" collapsed="false">
      <c r="P1080" s="6" t="n">
        <v>42670</v>
      </c>
      <c r="Q1080" s="0" t="n">
        <f aca="false">Q1073-1</f>
        <v>5</v>
      </c>
      <c r="R1080" s="0" t="n">
        <v>39</v>
      </c>
    </row>
    <row r="1081" customFormat="false" ht="15.4" hidden="false" customHeight="false" outlineLevel="0" collapsed="false">
      <c r="P1081" s="6" t="n">
        <v>42669</v>
      </c>
      <c r="Q1081" s="0" t="n">
        <f aca="false">Q1074-1</f>
        <v>5</v>
      </c>
      <c r="R1081" s="0" t="n">
        <v>39</v>
      </c>
    </row>
    <row r="1082" customFormat="false" ht="15.4" hidden="false" customHeight="false" outlineLevel="0" collapsed="false">
      <c r="P1082" s="6" t="n">
        <v>42668</v>
      </c>
      <c r="Q1082" s="0" t="n">
        <f aca="false">Q1075-1</f>
        <v>5</v>
      </c>
      <c r="R1082" s="0" t="n">
        <v>39</v>
      </c>
    </row>
    <row r="1083" customFormat="false" ht="15.4" hidden="false" customHeight="false" outlineLevel="0" collapsed="false">
      <c r="P1083" s="6" t="n">
        <v>42667</v>
      </c>
      <c r="Q1083" s="0" t="n">
        <f aca="false">Q1076-1</f>
        <v>5</v>
      </c>
      <c r="R1083" s="0" t="n">
        <v>39</v>
      </c>
    </row>
    <row r="1084" customFormat="false" ht="15.4" hidden="false" customHeight="false" outlineLevel="0" collapsed="false">
      <c r="P1084" s="6" t="n">
        <v>42666</v>
      </c>
      <c r="Q1084" s="0" t="n">
        <f aca="false">Q1077-1</f>
        <v>4</v>
      </c>
      <c r="R1084" s="0" t="n">
        <v>39</v>
      </c>
    </row>
    <row r="1085" customFormat="false" ht="15.4" hidden="false" customHeight="false" outlineLevel="0" collapsed="false">
      <c r="P1085" s="6" t="n">
        <v>42665</v>
      </c>
      <c r="Q1085" s="0" t="n">
        <f aca="false">Q1078-1</f>
        <v>4</v>
      </c>
      <c r="R1085" s="0" t="n">
        <v>39</v>
      </c>
    </row>
    <row r="1086" customFormat="false" ht="15.4" hidden="false" customHeight="false" outlineLevel="0" collapsed="false">
      <c r="P1086" s="6" t="n">
        <v>42664</v>
      </c>
      <c r="Q1086" s="0" t="n">
        <f aca="false">Q1079-1</f>
        <v>4</v>
      </c>
      <c r="R1086" s="0" t="n">
        <v>39</v>
      </c>
    </row>
    <row r="1087" customFormat="false" ht="15.4" hidden="false" customHeight="false" outlineLevel="0" collapsed="false">
      <c r="P1087" s="6" t="n">
        <v>42663</v>
      </c>
      <c r="Q1087" s="0" t="n">
        <f aca="false">Q1080-1</f>
        <v>4</v>
      </c>
      <c r="R1087" s="0" t="n">
        <v>39</v>
      </c>
    </row>
    <row r="1088" customFormat="false" ht="15.4" hidden="false" customHeight="false" outlineLevel="0" collapsed="false">
      <c r="P1088" s="6" t="n">
        <v>42662</v>
      </c>
      <c r="Q1088" s="0" t="n">
        <f aca="false">Q1081-1</f>
        <v>4</v>
      </c>
      <c r="R1088" s="0" t="n">
        <v>39</v>
      </c>
    </row>
    <row r="1089" customFormat="false" ht="15.4" hidden="false" customHeight="false" outlineLevel="0" collapsed="false">
      <c r="P1089" s="6" t="n">
        <v>42661</v>
      </c>
      <c r="Q1089" s="0" t="n">
        <f aca="false">Q1082-1</f>
        <v>4</v>
      </c>
      <c r="R1089" s="0" t="n">
        <v>39</v>
      </c>
    </row>
    <row r="1090" customFormat="false" ht="15.4" hidden="false" customHeight="false" outlineLevel="0" collapsed="false">
      <c r="P1090" s="6" t="n">
        <v>42660</v>
      </c>
      <c r="Q1090" s="0" t="n">
        <f aca="false">Q1083-1</f>
        <v>4</v>
      </c>
      <c r="R1090" s="0" t="n">
        <v>39</v>
      </c>
    </row>
    <row r="1091" customFormat="false" ht="15.4" hidden="false" customHeight="false" outlineLevel="0" collapsed="false">
      <c r="P1091" s="6" t="n">
        <v>42659</v>
      </c>
      <c r="Q1091" s="0" t="n">
        <f aca="false">Q1084-1</f>
        <v>3</v>
      </c>
      <c r="R1091" s="0" t="n">
        <v>39</v>
      </c>
    </row>
    <row r="1092" customFormat="false" ht="15.4" hidden="false" customHeight="false" outlineLevel="0" collapsed="false">
      <c r="P1092" s="6" t="n">
        <v>42658</v>
      </c>
      <c r="Q1092" s="0" t="n">
        <f aca="false">Q1085-1</f>
        <v>3</v>
      </c>
      <c r="R1092" s="0" t="n">
        <v>39</v>
      </c>
    </row>
    <row r="1093" customFormat="false" ht="15.4" hidden="false" customHeight="false" outlineLevel="0" collapsed="false">
      <c r="P1093" s="6" t="n">
        <v>42657</v>
      </c>
      <c r="Q1093" s="0" t="n">
        <f aca="false">Q1086-1</f>
        <v>3</v>
      </c>
      <c r="R1093" s="0" t="n">
        <v>39</v>
      </c>
    </row>
    <row r="1094" customFormat="false" ht="15.4" hidden="false" customHeight="false" outlineLevel="0" collapsed="false">
      <c r="P1094" s="6" t="n">
        <v>42656</v>
      </c>
      <c r="Q1094" s="0" t="n">
        <f aca="false">Q1087-1</f>
        <v>3</v>
      </c>
      <c r="R1094" s="0" t="n">
        <v>39</v>
      </c>
    </row>
    <row r="1095" customFormat="false" ht="15.4" hidden="false" customHeight="false" outlineLevel="0" collapsed="false">
      <c r="P1095" s="6" t="n">
        <v>42655</v>
      </c>
      <c r="Q1095" s="0" t="n">
        <f aca="false">Q1088-1</f>
        <v>3</v>
      </c>
      <c r="R1095" s="0" t="n">
        <v>39</v>
      </c>
    </row>
    <row r="1096" customFormat="false" ht="15.4" hidden="false" customHeight="false" outlineLevel="0" collapsed="false">
      <c r="P1096" s="6" t="n">
        <v>42654</v>
      </c>
      <c r="Q1096" s="0" t="n">
        <f aca="false">Q1089-1</f>
        <v>3</v>
      </c>
      <c r="R1096" s="0" t="n">
        <v>39</v>
      </c>
    </row>
    <row r="1097" customFormat="false" ht="15.4" hidden="false" customHeight="false" outlineLevel="0" collapsed="false">
      <c r="P1097" s="6" t="n">
        <v>42653</v>
      </c>
      <c r="Q1097" s="0" t="n">
        <f aca="false">Q1090-1</f>
        <v>3</v>
      </c>
      <c r="R1097" s="0" t="n">
        <v>39</v>
      </c>
    </row>
    <row r="1098" customFormat="false" ht="15.4" hidden="false" customHeight="false" outlineLevel="0" collapsed="false">
      <c r="P1098" s="6" t="n">
        <v>42652</v>
      </c>
      <c r="Q1098" s="0" t="n">
        <f aca="false">Q1091-1</f>
        <v>2</v>
      </c>
      <c r="R1098" s="0" t="n">
        <v>39</v>
      </c>
    </row>
    <row r="1099" customFormat="false" ht="15.4" hidden="false" customHeight="false" outlineLevel="0" collapsed="false">
      <c r="P1099" s="6" t="n">
        <v>42651</v>
      </c>
      <c r="Q1099" s="0" t="n">
        <f aca="false">Q1092-1</f>
        <v>2</v>
      </c>
      <c r="R1099" s="0" t="n">
        <v>39</v>
      </c>
    </row>
    <row r="1100" customFormat="false" ht="15.4" hidden="false" customHeight="false" outlineLevel="0" collapsed="false">
      <c r="P1100" s="6" t="n">
        <v>42650</v>
      </c>
      <c r="Q1100" s="0" t="n">
        <f aca="false">Q1093-1</f>
        <v>2</v>
      </c>
      <c r="R1100" s="0" t="n">
        <v>39</v>
      </c>
    </row>
    <row r="1101" customFormat="false" ht="15.4" hidden="false" customHeight="false" outlineLevel="0" collapsed="false">
      <c r="P1101" s="6" t="n">
        <v>42649</v>
      </c>
      <c r="Q1101" s="0" t="n">
        <f aca="false">Q1094-1</f>
        <v>2</v>
      </c>
      <c r="R1101" s="0" t="n">
        <v>39</v>
      </c>
    </row>
    <row r="1102" customFormat="false" ht="15.4" hidden="false" customHeight="false" outlineLevel="0" collapsed="false">
      <c r="P1102" s="6" t="n">
        <v>42648</v>
      </c>
      <c r="Q1102" s="0" t="n">
        <f aca="false">Q1095-1</f>
        <v>2</v>
      </c>
      <c r="R1102" s="0" t="n">
        <v>39</v>
      </c>
    </row>
    <row r="1103" customFormat="false" ht="15.4" hidden="false" customHeight="false" outlineLevel="0" collapsed="false">
      <c r="P1103" s="6" t="n">
        <v>42647</v>
      </c>
      <c r="Q1103" s="0" t="n">
        <f aca="false">Q1096-1</f>
        <v>2</v>
      </c>
      <c r="R1103" s="0" t="n">
        <v>39</v>
      </c>
    </row>
    <row r="1104" customFormat="false" ht="15.4" hidden="false" customHeight="false" outlineLevel="0" collapsed="false">
      <c r="P1104" s="6" t="n">
        <v>42646</v>
      </c>
      <c r="Q1104" s="0" t="n">
        <f aca="false">Q1097-1</f>
        <v>2</v>
      </c>
      <c r="R1104" s="0" t="n">
        <v>39</v>
      </c>
    </row>
    <row r="1105" customFormat="false" ht="15.4" hidden="false" customHeight="false" outlineLevel="0" collapsed="false">
      <c r="P1105" s="6" t="n">
        <v>42645</v>
      </c>
      <c r="Q1105" s="0" t="n">
        <f aca="false">Q1098-1</f>
        <v>1</v>
      </c>
      <c r="R1105" s="0" t="n">
        <v>39</v>
      </c>
    </row>
    <row r="1106" customFormat="false" ht="15.4" hidden="false" customHeight="false" outlineLevel="0" collapsed="false">
      <c r="P1106" s="6" t="n">
        <v>42644</v>
      </c>
      <c r="Q1106" s="0" t="n">
        <f aca="false">Q1099-1</f>
        <v>1</v>
      </c>
      <c r="R1106" s="0" t="n">
        <v>39</v>
      </c>
    </row>
    <row r="1107" customFormat="false" ht="15.4" hidden="false" customHeight="false" outlineLevel="0" collapsed="false">
      <c r="P1107" s="6" t="n">
        <v>42643</v>
      </c>
      <c r="Q1107" s="0" t="n">
        <f aca="false">Q1100-1</f>
        <v>1</v>
      </c>
      <c r="R1107" s="0" t="n">
        <v>39</v>
      </c>
    </row>
    <row r="1108" customFormat="false" ht="15.4" hidden="false" customHeight="false" outlineLevel="0" collapsed="false">
      <c r="P1108" s="6" t="n">
        <v>42642</v>
      </c>
      <c r="Q1108" s="0" t="n">
        <f aca="false">Q1101-1</f>
        <v>1</v>
      </c>
      <c r="R1108" s="0" t="n">
        <v>39</v>
      </c>
    </row>
    <row r="1109" customFormat="false" ht="15.4" hidden="false" customHeight="false" outlineLevel="0" collapsed="false">
      <c r="P1109" s="6" t="n">
        <v>42641</v>
      </c>
      <c r="Q1109" s="0" t="n">
        <f aca="false">Q1102-1</f>
        <v>1</v>
      </c>
      <c r="R1109" s="0" t="n">
        <v>39</v>
      </c>
    </row>
    <row r="1110" customFormat="false" ht="15.4" hidden="false" customHeight="false" outlineLevel="0" collapsed="false">
      <c r="P1110" s="6" t="n">
        <v>42640</v>
      </c>
      <c r="Q1110" s="0" t="n">
        <f aca="false">Q1103-1</f>
        <v>1</v>
      </c>
      <c r="R1110" s="0" t="n">
        <v>39</v>
      </c>
    </row>
    <row r="1111" customFormat="false" ht="15.4" hidden="false" customHeight="false" outlineLevel="0" collapsed="false">
      <c r="P1111" s="6" t="n">
        <v>42639</v>
      </c>
      <c r="Q1111" s="0" t="n">
        <f aca="false">Q1104-1</f>
        <v>1</v>
      </c>
      <c r="R1111" s="0" t="n">
        <v>39</v>
      </c>
    </row>
    <row r="1112" customFormat="false" ht="15.4" hidden="false" customHeight="false" outlineLevel="0" collapsed="false">
      <c r="P1112" s="6" t="n">
        <v>42638</v>
      </c>
      <c r="Q1112" s="0" t="n">
        <v>16</v>
      </c>
      <c r="R1112" s="0" t="n">
        <v>38</v>
      </c>
    </row>
    <row r="1113" customFormat="false" ht="15.4" hidden="false" customHeight="false" outlineLevel="0" collapsed="false">
      <c r="P1113" s="6" t="n">
        <v>42637</v>
      </c>
      <c r="Q1113" s="0" t="n">
        <v>16</v>
      </c>
      <c r="R1113" s="0" t="n">
        <v>38</v>
      </c>
    </row>
    <row r="1114" customFormat="false" ht="15.4" hidden="false" customHeight="false" outlineLevel="0" collapsed="false">
      <c r="P1114" s="6" t="n">
        <v>42636</v>
      </c>
      <c r="Q1114" s="0" t="n">
        <v>16</v>
      </c>
      <c r="R1114" s="0" t="n">
        <v>38</v>
      </c>
    </row>
    <row r="1115" customFormat="false" ht="15.4" hidden="false" customHeight="false" outlineLevel="0" collapsed="false">
      <c r="P1115" s="6" t="n">
        <v>42635</v>
      </c>
      <c r="Q1115" s="0" t="n">
        <v>16</v>
      </c>
      <c r="R1115" s="0" t="n">
        <v>38</v>
      </c>
    </row>
    <row r="1116" customFormat="false" ht="15.4" hidden="false" customHeight="false" outlineLevel="0" collapsed="false">
      <c r="P1116" s="6" t="n">
        <v>42634</v>
      </c>
      <c r="Q1116" s="0" t="n">
        <v>16</v>
      </c>
      <c r="R1116" s="0" t="n">
        <v>38</v>
      </c>
    </row>
    <row r="1117" customFormat="false" ht="15.4" hidden="false" customHeight="false" outlineLevel="0" collapsed="false">
      <c r="P1117" s="6" t="n">
        <v>42633</v>
      </c>
      <c r="Q1117" s="0" t="n">
        <v>16</v>
      </c>
      <c r="R1117" s="0" t="n">
        <v>38</v>
      </c>
    </row>
    <row r="1118" customFormat="false" ht="15.4" hidden="false" customHeight="false" outlineLevel="0" collapsed="false">
      <c r="P1118" s="6" t="n">
        <v>42632</v>
      </c>
      <c r="Q1118" s="0" t="n">
        <v>16</v>
      </c>
      <c r="R1118" s="0" t="n">
        <v>38</v>
      </c>
    </row>
    <row r="1119" customFormat="false" ht="15.4" hidden="false" customHeight="false" outlineLevel="0" collapsed="false">
      <c r="P1119" s="6" t="n">
        <v>42631</v>
      </c>
      <c r="Q1119" s="0" t="n">
        <f aca="false">Q1112-1</f>
        <v>15</v>
      </c>
      <c r="R1119" s="0" t="n">
        <v>38</v>
      </c>
    </row>
    <row r="1120" customFormat="false" ht="15.4" hidden="false" customHeight="false" outlineLevel="0" collapsed="false">
      <c r="P1120" s="6" t="n">
        <v>42630</v>
      </c>
      <c r="Q1120" s="0" t="n">
        <f aca="false">Q1113-1</f>
        <v>15</v>
      </c>
      <c r="R1120" s="0" t="n">
        <v>38</v>
      </c>
    </row>
    <row r="1121" customFormat="false" ht="15.4" hidden="false" customHeight="false" outlineLevel="0" collapsed="false">
      <c r="P1121" s="6" t="n">
        <v>42629</v>
      </c>
      <c r="Q1121" s="0" t="n">
        <f aca="false">Q1114-1</f>
        <v>15</v>
      </c>
      <c r="R1121" s="0" t="n">
        <v>38</v>
      </c>
    </row>
    <row r="1122" customFormat="false" ht="15.4" hidden="false" customHeight="false" outlineLevel="0" collapsed="false">
      <c r="P1122" s="6" t="n">
        <v>42628</v>
      </c>
      <c r="Q1122" s="0" t="n">
        <f aca="false">Q1115-1</f>
        <v>15</v>
      </c>
      <c r="R1122" s="0" t="n">
        <v>38</v>
      </c>
    </row>
    <row r="1123" customFormat="false" ht="15.4" hidden="false" customHeight="false" outlineLevel="0" collapsed="false">
      <c r="P1123" s="6" t="n">
        <v>42627</v>
      </c>
      <c r="Q1123" s="0" t="n">
        <f aca="false">Q1116-1</f>
        <v>15</v>
      </c>
      <c r="R1123" s="0" t="n">
        <v>38</v>
      </c>
    </row>
    <row r="1124" customFormat="false" ht="15.4" hidden="false" customHeight="false" outlineLevel="0" collapsed="false">
      <c r="P1124" s="6" t="n">
        <v>42626</v>
      </c>
      <c r="Q1124" s="0" t="n">
        <f aca="false">Q1117-1</f>
        <v>15</v>
      </c>
      <c r="R1124" s="0" t="n">
        <v>38</v>
      </c>
    </row>
    <row r="1125" customFormat="false" ht="15.4" hidden="false" customHeight="false" outlineLevel="0" collapsed="false">
      <c r="P1125" s="6" t="n">
        <v>42625</v>
      </c>
      <c r="Q1125" s="0" t="n">
        <f aca="false">Q1118-1</f>
        <v>15</v>
      </c>
      <c r="R1125" s="0" t="n">
        <v>38</v>
      </c>
    </row>
    <row r="1126" customFormat="false" ht="15.4" hidden="false" customHeight="false" outlineLevel="0" collapsed="false">
      <c r="P1126" s="6" t="n">
        <v>42624</v>
      </c>
      <c r="Q1126" s="0" t="n">
        <f aca="false">Q1119-1</f>
        <v>14</v>
      </c>
      <c r="R1126" s="0" t="n">
        <v>38</v>
      </c>
    </row>
    <row r="1127" customFormat="false" ht="15.4" hidden="false" customHeight="false" outlineLevel="0" collapsed="false">
      <c r="P1127" s="6" t="n">
        <v>42623</v>
      </c>
      <c r="Q1127" s="0" t="n">
        <f aca="false">Q1120-1</f>
        <v>14</v>
      </c>
      <c r="R1127" s="0" t="n">
        <v>38</v>
      </c>
    </row>
    <row r="1128" customFormat="false" ht="15.4" hidden="false" customHeight="false" outlineLevel="0" collapsed="false">
      <c r="P1128" s="6" t="n">
        <v>42622</v>
      </c>
      <c r="Q1128" s="0" t="n">
        <f aca="false">Q1121-1</f>
        <v>14</v>
      </c>
      <c r="R1128" s="0" t="n">
        <v>38</v>
      </c>
    </row>
    <row r="1129" customFormat="false" ht="15.4" hidden="false" customHeight="false" outlineLevel="0" collapsed="false">
      <c r="P1129" s="6" t="n">
        <v>42621</v>
      </c>
      <c r="Q1129" s="0" t="n">
        <f aca="false">Q1122-1</f>
        <v>14</v>
      </c>
      <c r="R1129" s="0" t="n">
        <v>38</v>
      </c>
    </row>
    <row r="1130" customFormat="false" ht="15.4" hidden="false" customHeight="false" outlineLevel="0" collapsed="false">
      <c r="P1130" s="6" t="n">
        <v>42620</v>
      </c>
      <c r="Q1130" s="0" t="n">
        <f aca="false">Q1123-1</f>
        <v>14</v>
      </c>
      <c r="R1130" s="0" t="n">
        <v>38</v>
      </c>
    </row>
    <row r="1131" customFormat="false" ht="15.4" hidden="false" customHeight="false" outlineLevel="0" collapsed="false">
      <c r="P1131" s="6" t="n">
        <v>42619</v>
      </c>
      <c r="Q1131" s="0" t="n">
        <f aca="false">Q1124-1</f>
        <v>14</v>
      </c>
      <c r="R1131" s="0" t="n">
        <v>38</v>
      </c>
    </row>
    <row r="1132" customFormat="false" ht="15.4" hidden="false" customHeight="false" outlineLevel="0" collapsed="false">
      <c r="P1132" s="6" t="n">
        <v>42618</v>
      </c>
      <c r="Q1132" s="0" t="n">
        <f aca="false">Q1125-1</f>
        <v>14</v>
      </c>
      <c r="R1132" s="0" t="n">
        <v>38</v>
      </c>
    </row>
    <row r="1133" customFormat="false" ht="15.4" hidden="false" customHeight="false" outlineLevel="0" collapsed="false">
      <c r="P1133" s="6" t="n">
        <v>42617</v>
      </c>
      <c r="Q1133" s="0" t="n">
        <f aca="false">Q1126-1</f>
        <v>13</v>
      </c>
      <c r="R1133" s="0" t="n">
        <v>38</v>
      </c>
    </row>
    <row r="1134" customFormat="false" ht="15.4" hidden="false" customHeight="false" outlineLevel="0" collapsed="false">
      <c r="P1134" s="6" t="n">
        <v>42616</v>
      </c>
      <c r="Q1134" s="0" t="n">
        <f aca="false">Q1127-1</f>
        <v>13</v>
      </c>
      <c r="R1134" s="0" t="n">
        <v>38</v>
      </c>
    </row>
    <row r="1135" customFormat="false" ht="15.4" hidden="false" customHeight="false" outlineLevel="0" collapsed="false">
      <c r="P1135" s="6" t="n">
        <v>42615</v>
      </c>
      <c r="Q1135" s="0" t="n">
        <f aca="false">Q1128-1</f>
        <v>13</v>
      </c>
      <c r="R1135" s="0" t="n">
        <v>38</v>
      </c>
    </row>
    <row r="1136" customFormat="false" ht="15.4" hidden="false" customHeight="false" outlineLevel="0" collapsed="false">
      <c r="P1136" s="6" t="n">
        <v>42614</v>
      </c>
      <c r="Q1136" s="0" t="n">
        <f aca="false">Q1129-1</f>
        <v>13</v>
      </c>
      <c r="R1136" s="0" t="n">
        <v>38</v>
      </c>
    </row>
    <row r="1137" customFormat="false" ht="15.4" hidden="false" customHeight="false" outlineLevel="0" collapsed="false">
      <c r="P1137" s="6" t="n">
        <v>42613</v>
      </c>
      <c r="Q1137" s="0" t="n">
        <f aca="false">Q1130-1</f>
        <v>13</v>
      </c>
      <c r="R1137" s="0" t="n">
        <v>38</v>
      </c>
    </row>
    <row r="1138" customFormat="false" ht="15.4" hidden="false" customHeight="false" outlineLevel="0" collapsed="false">
      <c r="P1138" s="6" t="n">
        <v>42612</v>
      </c>
      <c r="Q1138" s="0" t="n">
        <f aca="false">Q1131-1</f>
        <v>13</v>
      </c>
      <c r="R1138" s="0" t="n">
        <v>38</v>
      </c>
    </row>
    <row r="1139" customFormat="false" ht="15.4" hidden="false" customHeight="false" outlineLevel="0" collapsed="false">
      <c r="P1139" s="6" t="n">
        <v>42611</v>
      </c>
      <c r="Q1139" s="0" t="n">
        <f aca="false">Q1132-1</f>
        <v>13</v>
      </c>
      <c r="R1139" s="0" t="n">
        <v>38</v>
      </c>
    </row>
    <row r="1140" customFormat="false" ht="15.4" hidden="false" customHeight="false" outlineLevel="0" collapsed="false">
      <c r="P1140" s="6" t="n">
        <v>42610</v>
      </c>
      <c r="Q1140" s="0" t="n">
        <f aca="false">Q1133-1</f>
        <v>12</v>
      </c>
      <c r="R1140" s="0" t="n">
        <v>38</v>
      </c>
    </row>
    <row r="1141" customFormat="false" ht="15.4" hidden="false" customHeight="false" outlineLevel="0" collapsed="false">
      <c r="P1141" s="6" t="n">
        <v>42609</v>
      </c>
      <c r="Q1141" s="0" t="n">
        <f aca="false">Q1134-1</f>
        <v>12</v>
      </c>
      <c r="R1141" s="0" t="n">
        <v>38</v>
      </c>
    </row>
    <row r="1142" customFormat="false" ht="15.4" hidden="false" customHeight="false" outlineLevel="0" collapsed="false">
      <c r="P1142" s="6" t="n">
        <v>42608</v>
      </c>
      <c r="Q1142" s="0" t="n">
        <f aca="false">Q1135-1</f>
        <v>12</v>
      </c>
      <c r="R1142" s="0" t="n">
        <v>38</v>
      </c>
    </row>
    <row r="1143" customFormat="false" ht="15.4" hidden="false" customHeight="false" outlineLevel="0" collapsed="false">
      <c r="P1143" s="6" t="n">
        <v>42607</v>
      </c>
      <c r="Q1143" s="0" t="n">
        <f aca="false">Q1136-1</f>
        <v>12</v>
      </c>
      <c r="R1143" s="0" t="n">
        <v>38</v>
      </c>
    </row>
    <row r="1144" customFormat="false" ht="15.4" hidden="false" customHeight="false" outlineLevel="0" collapsed="false">
      <c r="P1144" s="6" t="n">
        <v>42606</v>
      </c>
      <c r="Q1144" s="0" t="n">
        <f aca="false">Q1137-1</f>
        <v>12</v>
      </c>
      <c r="R1144" s="0" t="n">
        <v>38</v>
      </c>
    </row>
    <row r="1145" customFormat="false" ht="15.4" hidden="false" customHeight="false" outlineLevel="0" collapsed="false">
      <c r="P1145" s="6" t="n">
        <v>42605</v>
      </c>
      <c r="Q1145" s="0" t="n">
        <f aca="false">Q1138-1</f>
        <v>12</v>
      </c>
      <c r="R1145" s="0" t="n">
        <v>38</v>
      </c>
    </row>
    <row r="1146" customFormat="false" ht="15.4" hidden="false" customHeight="false" outlineLevel="0" collapsed="false">
      <c r="P1146" s="6" t="n">
        <v>42604</v>
      </c>
      <c r="Q1146" s="0" t="n">
        <f aca="false">Q1139-1</f>
        <v>12</v>
      </c>
      <c r="R1146" s="0" t="n">
        <v>38</v>
      </c>
    </row>
    <row r="1147" customFormat="false" ht="15.4" hidden="false" customHeight="false" outlineLevel="0" collapsed="false">
      <c r="P1147" s="6" t="n">
        <v>42603</v>
      </c>
      <c r="Q1147" s="0" t="n">
        <f aca="false">Q1140-1</f>
        <v>11</v>
      </c>
      <c r="R1147" s="0" t="n">
        <v>38</v>
      </c>
    </row>
    <row r="1148" customFormat="false" ht="15.4" hidden="false" customHeight="false" outlineLevel="0" collapsed="false">
      <c r="P1148" s="6" t="n">
        <v>42602</v>
      </c>
      <c r="Q1148" s="0" t="n">
        <f aca="false">Q1141-1</f>
        <v>11</v>
      </c>
      <c r="R1148" s="0" t="n">
        <v>38</v>
      </c>
    </row>
    <row r="1149" customFormat="false" ht="15.4" hidden="false" customHeight="false" outlineLevel="0" collapsed="false">
      <c r="P1149" s="6" t="n">
        <v>42601</v>
      </c>
      <c r="Q1149" s="0" t="n">
        <f aca="false">Q1142-1</f>
        <v>11</v>
      </c>
      <c r="R1149" s="0" t="n">
        <v>38</v>
      </c>
    </row>
    <row r="1150" customFormat="false" ht="15.4" hidden="false" customHeight="false" outlineLevel="0" collapsed="false">
      <c r="P1150" s="6" t="n">
        <v>42600</v>
      </c>
      <c r="Q1150" s="0" t="n">
        <f aca="false">Q1143-1</f>
        <v>11</v>
      </c>
      <c r="R1150" s="0" t="n">
        <v>38</v>
      </c>
    </row>
    <row r="1151" customFormat="false" ht="15.4" hidden="false" customHeight="false" outlineLevel="0" collapsed="false">
      <c r="P1151" s="6" t="n">
        <v>42599</v>
      </c>
      <c r="Q1151" s="0" t="n">
        <f aca="false">Q1144-1</f>
        <v>11</v>
      </c>
      <c r="R1151" s="0" t="n">
        <v>38</v>
      </c>
    </row>
    <row r="1152" customFormat="false" ht="15.4" hidden="false" customHeight="false" outlineLevel="0" collapsed="false">
      <c r="P1152" s="6" t="n">
        <v>42598</v>
      </c>
      <c r="Q1152" s="0" t="n">
        <f aca="false">Q1145-1</f>
        <v>11</v>
      </c>
      <c r="R1152" s="0" t="n">
        <v>38</v>
      </c>
    </row>
    <row r="1153" customFormat="false" ht="15.4" hidden="false" customHeight="false" outlineLevel="0" collapsed="false">
      <c r="P1153" s="6" t="n">
        <v>42597</v>
      </c>
      <c r="Q1153" s="0" t="n">
        <f aca="false">Q1146-1</f>
        <v>11</v>
      </c>
      <c r="R1153" s="0" t="n">
        <v>38</v>
      </c>
    </row>
    <row r="1154" customFormat="false" ht="15.4" hidden="false" customHeight="false" outlineLevel="0" collapsed="false">
      <c r="P1154" s="6" t="n">
        <v>42596</v>
      </c>
      <c r="Q1154" s="0" t="n">
        <f aca="false">Q1147-1</f>
        <v>10</v>
      </c>
      <c r="R1154" s="0" t="n">
        <v>38</v>
      </c>
    </row>
    <row r="1155" customFormat="false" ht="15.4" hidden="false" customHeight="false" outlineLevel="0" collapsed="false">
      <c r="P1155" s="6" t="n">
        <v>42595</v>
      </c>
      <c r="Q1155" s="0" t="n">
        <f aca="false">Q1148-1</f>
        <v>10</v>
      </c>
      <c r="R1155" s="0" t="n">
        <v>38</v>
      </c>
    </row>
    <row r="1156" customFormat="false" ht="15.4" hidden="false" customHeight="false" outlineLevel="0" collapsed="false">
      <c r="P1156" s="6" t="n">
        <v>42594</v>
      </c>
      <c r="Q1156" s="0" t="n">
        <f aca="false">Q1149-1</f>
        <v>10</v>
      </c>
      <c r="R1156" s="0" t="n">
        <v>38</v>
      </c>
    </row>
    <row r="1157" customFormat="false" ht="15.4" hidden="false" customHeight="false" outlineLevel="0" collapsed="false">
      <c r="P1157" s="6" t="n">
        <v>42593</v>
      </c>
      <c r="Q1157" s="0" t="n">
        <f aca="false">Q1150-1</f>
        <v>10</v>
      </c>
      <c r="R1157" s="0" t="n">
        <v>38</v>
      </c>
    </row>
    <row r="1158" customFormat="false" ht="15.4" hidden="false" customHeight="false" outlineLevel="0" collapsed="false">
      <c r="P1158" s="6" t="n">
        <v>42592</v>
      </c>
      <c r="Q1158" s="0" t="n">
        <f aca="false">Q1151-1</f>
        <v>10</v>
      </c>
      <c r="R1158" s="0" t="n">
        <v>38</v>
      </c>
    </row>
    <row r="1159" customFormat="false" ht="15.4" hidden="false" customHeight="false" outlineLevel="0" collapsed="false">
      <c r="P1159" s="6" t="n">
        <v>42591</v>
      </c>
      <c r="Q1159" s="0" t="n">
        <f aca="false">Q1152-1</f>
        <v>10</v>
      </c>
      <c r="R1159" s="0" t="n">
        <v>38</v>
      </c>
    </row>
    <row r="1160" customFormat="false" ht="15.4" hidden="false" customHeight="false" outlineLevel="0" collapsed="false">
      <c r="P1160" s="6" t="n">
        <v>42590</v>
      </c>
      <c r="Q1160" s="0" t="n">
        <f aca="false">Q1153-1</f>
        <v>10</v>
      </c>
      <c r="R1160" s="0" t="n">
        <v>38</v>
      </c>
    </row>
    <row r="1161" customFormat="false" ht="15.4" hidden="false" customHeight="false" outlineLevel="0" collapsed="false">
      <c r="P1161" s="6" t="n">
        <v>42589</v>
      </c>
      <c r="Q1161" s="0" t="n">
        <f aca="false">Q1154-1</f>
        <v>9</v>
      </c>
      <c r="R1161" s="0" t="n">
        <v>38</v>
      </c>
    </row>
    <row r="1162" customFormat="false" ht="15.4" hidden="false" customHeight="false" outlineLevel="0" collapsed="false">
      <c r="P1162" s="6" t="n">
        <v>42588</v>
      </c>
      <c r="Q1162" s="0" t="n">
        <f aca="false">Q1155-1</f>
        <v>9</v>
      </c>
      <c r="R1162" s="0" t="n">
        <v>38</v>
      </c>
    </row>
    <row r="1163" customFormat="false" ht="15.4" hidden="false" customHeight="false" outlineLevel="0" collapsed="false">
      <c r="P1163" s="6" t="n">
        <v>42587</v>
      </c>
      <c r="Q1163" s="0" t="n">
        <f aca="false">Q1156-1</f>
        <v>9</v>
      </c>
      <c r="R1163" s="0" t="n">
        <v>38</v>
      </c>
    </row>
    <row r="1164" customFormat="false" ht="15.4" hidden="false" customHeight="false" outlineLevel="0" collapsed="false">
      <c r="P1164" s="6" t="n">
        <v>42586</v>
      </c>
      <c r="Q1164" s="0" t="n">
        <f aca="false">Q1157-1</f>
        <v>9</v>
      </c>
      <c r="R1164" s="0" t="n">
        <v>38</v>
      </c>
    </row>
    <row r="1165" customFormat="false" ht="15.4" hidden="false" customHeight="false" outlineLevel="0" collapsed="false">
      <c r="P1165" s="6" t="n">
        <v>42585</v>
      </c>
      <c r="Q1165" s="0" t="n">
        <f aca="false">Q1158-1</f>
        <v>9</v>
      </c>
      <c r="R1165" s="0" t="n">
        <v>38</v>
      </c>
    </row>
    <row r="1166" customFormat="false" ht="15.4" hidden="false" customHeight="false" outlineLevel="0" collapsed="false">
      <c r="P1166" s="6" t="n">
        <v>42584</v>
      </c>
      <c r="Q1166" s="0" t="n">
        <f aca="false">Q1159-1</f>
        <v>9</v>
      </c>
      <c r="R1166" s="0" t="n">
        <v>38</v>
      </c>
    </row>
    <row r="1167" customFormat="false" ht="15.4" hidden="false" customHeight="false" outlineLevel="0" collapsed="false">
      <c r="P1167" s="6" t="n">
        <v>42583</v>
      </c>
      <c r="Q1167" s="0" t="n">
        <f aca="false">Q1160-1</f>
        <v>9</v>
      </c>
      <c r="R1167" s="0" t="n">
        <v>38</v>
      </c>
    </row>
    <row r="1168" customFormat="false" ht="15.4" hidden="false" customHeight="false" outlineLevel="0" collapsed="false">
      <c r="P1168" s="6" t="n">
        <v>42582</v>
      </c>
      <c r="Q1168" s="0" t="n">
        <f aca="false">Q1161-1</f>
        <v>8</v>
      </c>
      <c r="R1168" s="0" t="n">
        <v>38</v>
      </c>
    </row>
    <row r="1169" customFormat="false" ht="15.4" hidden="false" customHeight="false" outlineLevel="0" collapsed="false">
      <c r="P1169" s="6" t="n">
        <v>42581</v>
      </c>
      <c r="Q1169" s="0" t="n">
        <f aca="false">Q1162-1</f>
        <v>8</v>
      </c>
      <c r="R1169" s="0" t="n">
        <v>38</v>
      </c>
    </row>
    <row r="1170" customFormat="false" ht="15.4" hidden="false" customHeight="false" outlineLevel="0" collapsed="false">
      <c r="P1170" s="6" t="n">
        <v>42580</v>
      </c>
      <c r="Q1170" s="0" t="n">
        <f aca="false">Q1163-1</f>
        <v>8</v>
      </c>
      <c r="R1170" s="0" t="n">
        <v>38</v>
      </c>
    </row>
    <row r="1171" customFormat="false" ht="15.4" hidden="false" customHeight="false" outlineLevel="0" collapsed="false">
      <c r="P1171" s="6" t="n">
        <v>42579</v>
      </c>
      <c r="Q1171" s="0" t="n">
        <f aca="false">Q1164-1</f>
        <v>8</v>
      </c>
      <c r="R1171" s="0" t="n">
        <v>38</v>
      </c>
    </row>
    <row r="1172" customFormat="false" ht="15.4" hidden="false" customHeight="false" outlineLevel="0" collapsed="false">
      <c r="P1172" s="6" t="n">
        <v>42578</v>
      </c>
      <c r="Q1172" s="0" t="n">
        <f aca="false">Q1165-1</f>
        <v>8</v>
      </c>
      <c r="R1172" s="0" t="n">
        <v>38</v>
      </c>
    </row>
    <row r="1173" customFormat="false" ht="15.4" hidden="false" customHeight="false" outlineLevel="0" collapsed="false">
      <c r="P1173" s="6" t="n">
        <v>42577</v>
      </c>
      <c r="Q1173" s="0" t="n">
        <f aca="false">Q1166-1</f>
        <v>8</v>
      </c>
      <c r="R1173" s="0" t="n">
        <v>38</v>
      </c>
    </row>
    <row r="1174" customFormat="false" ht="15.4" hidden="false" customHeight="false" outlineLevel="0" collapsed="false">
      <c r="P1174" s="6" t="n">
        <v>42576</v>
      </c>
      <c r="Q1174" s="0" t="n">
        <f aca="false">Q1167-1</f>
        <v>8</v>
      </c>
      <c r="R1174" s="0" t="n">
        <v>38</v>
      </c>
    </row>
    <row r="1175" customFormat="false" ht="15.4" hidden="false" customHeight="false" outlineLevel="0" collapsed="false">
      <c r="P1175" s="6" t="n">
        <v>42575</v>
      </c>
      <c r="Q1175" s="0" t="n">
        <f aca="false">Q1168-1</f>
        <v>7</v>
      </c>
      <c r="R1175" s="0" t="n">
        <v>38</v>
      </c>
    </row>
    <row r="1176" customFormat="false" ht="15.4" hidden="false" customHeight="false" outlineLevel="0" collapsed="false">
      <c r="P1176" s="6" t="n">
        <v>42574</v>
      </c>
      <c r="Q1176" s="0" t="n">
        <f aca="false">Q1169-1</f>
        <v>7</v>
      </c>
      <c r="R1176" s="0" t="n">
        <v>38</v>
      </c>
    </row>
    <row r="1177" customFormat="false" ht="15.4" hidden="false" customHeight="false" outlineLevel="0" collapsed="false">
      <c r="P1177" s="6" t="n">
        <v>42573</v>
      </c>
      <c r="Q1177" s="0" t="n">
        <f aca="false">Q1170-1</f>
        <v>7</v>
      </c>
      <c r="R1177" s="0" t="n">
        <v>38</v>
      </c>
    </row>
    <row r="1178" customFormat="false" ht="15.4" hidden="false" customHeight="false" outlineLevel="0" collapsed="false">
      <c r="P1178" s="6" t="n">
        <v>42572</v>
      </c>
      <c r="Q1178" s="0" t="n">
        <f aca="false">Q1171-1</f>
        <v>7</v>
      </c>
      <c r="R1178" s="0" t="n">
        <v>38</v>
      </c>
    </row>
    <row r="1179" customFormat="false" ht="15.4" hidden="false" customHeight="false" outlineLevel="0" collapsed="false">
      <c r="P1179" s="6" t="n">
        <v>42571</v>
      </c>
      <c r="Q1179" s="0" t="n">
        <f aca="false">Q1172-1</f>
        <v>7</v>
      </c>
      <c r="R1179" s="0" t="n">
        <v>38</v>
      </c>
    </row>
    <row r="1180" customFormat="false" ht="15.4" hidden="false" customHeight="false" outlineLevel="0" collapsed="false">
      <c r="P1180" s="6" t="n">
        <v>42570</v>
      </c>
      <c r="Q1180" s="0" t="n">
        <f aca="false">Q1173-1</f>
        <v>7</v>
      </c>
      <c r="R1180" s="0" t="n">
        <v>38</v>
      </c>
    </row>
    <row r="1181" customFormat="false" ht="15.4" hidden="false" customHeight="false" outlineLevel="0" collapsed="false">
      <c r="P1181" s="6" t="n">
        <v>42569</v>
      </c>
      <c r="Q1181" s="0" t="n">
        <f aca="false">Q1174-1</f>
        <v>7</v>
      </c>
      <c r="R1181" s="0" t="n">
        <v>38</v>
      </c>
    </row>
    <row r="1182" customFormat="false" ht="15.4" hidden="false" customHeight="false" outlineLevel="0" collapsed="false">
      <c r="P1182" s="6" t="n">
        <v>42568</v>
      </c>
      <c r="Q1182" s="0" t="n">
        <f aca="false">Q1175-1</f>
        <v>6</v>
      </c>
      <c r="R1182" s="0" t="n">
        <v>38</v>
      </c>
    </row>
    <row r="1183" customFormat="false" ht="15.4" hidden="false" customHeight="false" outlineLevel="0" collapsed="false">
      <c r="P1183" s="6" t="n">
        <v>42567</v>
      </c>
      <c r="Q1183" s="0" t="n">
        <f aca="false">Q1176-1</f>
        <v>6</v>
      </c>
      <c r="R1183" s="0" t="n">
        <v>38</v>
      </c>
    </row>
    <row r="1184" customFormat="false" ht="15.4" hidden="false" customHeight="false" outlineLevel="0" collapsed="false">
      <c r="P1184" s="6" t="n">
        <v>42566</v>
      </c>
      <c r="Q1184" s="0" t="n">
        <f aca="false">Q1177-1</f>
        <v>6</v>
      </c>
      <c r="R1184" s="0" t="n">
        <v>38</v>
      </c>
    </row>
    <row r="1185" customFormat="false" ht="15.4" hidden="false" customHeight="false" outlineLevel="0" collapsed="false">
      <c r="P1185" s="6" t="n">
        <v>42565</v>
      </c>
      <c r="Q1185" s="0" t="n">
        <f aca="false">Q1178-1</f>
        <v>6</v>
      </c>
      <c r="R1185" s="0" t="n">
        <v>38</v>
      </c>
    </row>
    <row r="1186" customFormat="false" ht="15.4" hidden="false" customHeight="false" outlineLevel="0" collapsed="false">
      <c r="P1186" s="6" t="n">
        <v>42564</v>
      </c>
      <c r="Q1186" s="0" t="n">
        <f aca="false">Q1179-1</f>
        <v>6</v>
      </c>
      <c r="R1186" s="0" t="n">
        <v>38</v>
      </c>
    </row>
    <row r="1187" customFormat="false" ht="15.4" hidden="false" customHeight="false" outlineLevel="0" collapsed="false">
      <c r="P1187" s="6" t="n">
        <v>42563</v>
      </c>
      <c r="Q1187" s="0" t="n">
        <f aca="false">Q1180-1</f>
        <v>6</v>
      </c>
      <c r="R1187" s="0" t="n">
        <v>38</v>
      </c>
    </row>
    <row r="1188" customFormat="false" ht="15.4" hidden="false" customHeight="false" outlineLevel="0" collapsed="false">
      <c r="P1188" s="6" t="n">
        <v>42562</v>
      </c>
      <c r="Q1188" s="0" t="n">
        <f aca="false">Q1181-1</f>
        <v>6</v>
      </c>
      <c r="R1188" s="0" t="n">
        <v>38</v>
      </c>
    </row>
    <row r="1189" customFormat="false" ht="15.4" hidden="false" customHeight="false" outlineLevel="0" collapsed="false">
      <c r="P1189" s="6" t="n">
        <v>42561</v>
      </c>
      <c r="Q1189" s="0" t="n">
        <f aca="false">Q1182-1</f>
        <v>5</v>
      </c>
      <c r="R1189" s="0" t="n">
        <v>38</v>
      </c>
    </row>
    <row r="1190" customFormat="false" ht="15.4" hidden="false" customHeight="false" outlineLevel="0" collapsed="false">
      <c r="P1190" s="6" t="n">
        <v>42560</v>
      </c>
      <c r="Q1190" s="0" t="n">
        <f aca="false">Q1183-1</f>
        <v>5</v>
      </c>
      <c r="R1190" s="0" t="n">
        <v>38</v>
      </c>
    </row>
    <row r="1191" customFormat="false" ht="15.4" hidden="false" customHeight="false" outlineLevel="0" collapsed="false">
      <c r="P1191" s="6" t="n">
        <v>42559</v>
      </c>
      <c r="Q1191" s="0" t="n">
        <f aca="false">Q1184-1</f>
        <v>5</v>
      </c>
      <c r="R1191" s="0" t="n">
        <v>38</v>
      </c>
    </row>
    <row r="1192" customFormat="false" ht="15.4" hidden="false" customHeight="false" outlineLevel="0" collapsed="false">
      <c r="P1192" s="6" t="n">
        <v>42558</v>
      </c>
      <c r="Q1192" s="0" t="n">
        <f aca="false">Q1185-1</f>
        <v>5</v>
      </c>
      <c r="R1192" s="0" t="n">
        <v>38</v>
      </c>
    </row>
    <row r="1193" customFormat="false" ht="15.4" hidden="false" customHeight="false" outlineLevel="0" collapsed="false">
      <c r="P1193" s="6" t="n">
        <v>42557</v>
      </c>
      <c r="Q1193" s="0" t="n">
        <f aca="false">Q1186-1</f>
        <v>5</v>
      </c>
      <c r="R1193" s="0" t="n">
        <v>38</v>
      </c>
    </row>
    <row r="1194" customFormat="false" ht="15.4" hidden="false" customHeight="false" outlineLevel="0" collapsed="false">
      <c r="P1194" s="6" t="n">
        <v>42556</v>
      </c>
      <c r="Q1194" s="0" t="n">
        <f aca="false">Q1187-1</f>
        <v>5</v>
      </c>
      <c r="R1194" s="0" t="n">
        <v>38</v>
      </c>
    </row>
    <row r="1195" customFormat="false" ht="15.4" hidden="false" customHeight="false" outlineLevel="0" collapsed="false">
      <c r="P1195" s="6" t="n">
        <v>42555</v>
      </c>
      <c r="Q1195" s="0" t="n">
        <f aca="false">Q1188-1</f>
        <v>5</v>
      </c>
      <c r="R1195" s="0" t="n">
        <v>38</v>
      </c>
    </row>
    <row r="1196" customFormat="false" ht="15.4" hidden="false" customHeight="false" outlineLevel="0" collapsed="false">
      <c r="P1196" s="6" t="n">
        <v>42554</v>
      </c>
      <c r="Q1196" s="0" t="n">
        <f aca="false">Q1189-1</f>
        <v>4</v>
      </c>
      <c r="R1196" s="0" t="n">
        <v>38</v>
      </c>
    </row>
    <row r="1197" customFormat="false" ht="15.4" hidden="false" customHeight="false" outlineLevel="0" collapsed="false">
      <c r="P1197" s="6" t="n">
        <v>42553</v>
      </c>
      <c r="Q1197" s="0" t="n">
        <f aca="false">Q1190-1</f>
        <v>4</v>
      </c>
      <c r="R1197" s="0" t="n">
        <v>38</v>
      </c>
    </row>
    <row r="1198" customFormat="false" ht="15.4" hidden="false" customHeight="false" outlineLevel="0" collapsed="false">
      <c r="P1198" s="6" t="n">
        <v>42552</v>
      </c>
      <c r="Q1198" s="0" t="n">
        <f aca="false">Q1191-1</f>
        <v>4</v>
      </c>
      <c r="R1198" s="0" t="n">
        <v>38</v>
      </c>
    </row>
    <row r="1199" customFormat="false" ht="15.4" hidden="false" customHeight="false" outlineLevel="0" collapsed="false">
      <c r="P1199" s="6" t="n">
        <v>42551</v>
      </c>
      <c r="Q1199" s="0" t="n">
        <f aca="false">Q1192-1</f>
        <v>4</v>
      </c>
      <c r="R1199" s="0" t="n">
        <v>38</v>
      </c>
    </row>
    <row r="1200" customFormat="false" ht="15.4" hidden="false" customHeight="false" outlineLevel="0" collapsed="false">
      <c r="P1200" s="6" t="n">
        <v>42550</v>
      </c>
      <c r="Q1200" s="0" t="n">
        <f aca="false">Q1193-1</f>
        <v>4</v>
      </c>
      <c r="R1200" s="0" t="n">
        <v>38</v>
      </c>
    </row>
    <row r="1201" customFormat="false" ht="15.4" hidden="false" customHeight="false" outlineLevel="0" collapsed="false">
      <c r="P1201" s="6" t="n">
        <v>42549</v>
      </c>
      <c r="Q1201" s="0" t="n">
        <f aca="false">Q1194-1</f>
        <v>4</v>
      </c>
      <c r="R1201" s="0" t="n">
        <v>38</v>
      </c>
    </row>
    <row r="1202" customFormat="false" ht="15.4" hidden="false" customHeight="false" outlineLevel="0" collapsed="false">
      <c r="P1202" s="6" t="n">
        <v>42548</v>
      </c>
      <c r="Q1202" s="0" t="n">
        <f aca="false">Q1195-1</f>
        <v>4</v>
      </c>
      <c r="R1202" s="0" t="n">
        <v>38</v>
      </c>
    </row>
    <row r="1203" customFormat="false" ht="15.4" hidden="false" customHeight="false" outlineLevel="0" collapsed="false">
      <c r="P1203" s="6" t="n">
        <v>42547</v>
      </c>
      <c r="Q1203" s="0" t="n">
        <f aca="false">Q1196-1</f>
        <v>3</v>
      </c>
      <c r="R1203" s="0" t="n">
        <v>38</v>
      </c>
    </row>
    <row r="1204" customFormat="false" ht="15.4" hidden="false" customHeight="false" outlineLevel="0" collapsed="false">
      <c r="P1204" s="6" t="n">
        <v>42546</v>
      </c>
      <c r="Q1204" s="0" t="n">
        <f aca="false">Q1197-1</f>
        <v>3</v>
      </c>
      <c r="R1204" s="0" t="n">
        <v>38</v>
      </c>
    </row>
    <row r="1205" customFormat="false" ht="15.4" hidden="false" customHeight="false" outlineLevel="0" collapsed="false">
      <c r="P1205" s="6" t="n">
        <v>42545</v>
      </c>
      <c r="Q1205" s="0" t="n">
        <f aca="false">Q1198-1</f>
        <v>3</v>
      </c>
      <c r="R1205" s="0" t="n">
        <v>38</v>
      </c>
    </row>
    <row r="1206" customFormat="false" ht="15.4" hidden="false" customHeight="false" outlineLevel="0" collapsed="false">
      <c r="P1206" s="6" t="n">
        <v>42544</v>
      </c>
      <c r="Q1206" s="0" t="n">
        <f aca="false">Q1199-1</f>
        <v>3</v>
      </c>
      <c r="R1206" s="0" t="n">
        <v>38</v>
      </c>
    </row>
    <row r="1207" customFormat="false" ht="15.4" hidden="false" customHeight="false" outlineLevel="0" collapsed="false">
      <c r="P1207" s="6" t="n">
        <v>42543</v>
      </c>
      <c r="Q1207" s="0" t="n">
        <f aca="false">Q1200-1</f>
        <v>3</v>
      </c>
      <c r="R1207" s="0" t="n">
        <v>38</v>
      </c>
    </row>
    <row r="1208" customFormat="false" ht="15.4" hidden="false" customHeight="false" outlineLevel="0" collapsed="false">
      <c r="P1208" s="6" t="n">
        <v>42542</v>
      </c>
      <c r="Q1208" s="0" t="n">
        <f aca="false">Q1201-1</f>
        <v>3</v>
      </c>
      <c r="R1208" s="0" t="n">
        <v>38</v>
      </c>
    </row>
    <row r="1209" customFormat="false" ht="15.4" hidden="false" customHeight="false" outlineLevel="0" collapsed="false">
      <c r="P1209" s="6" t="n">
        <v>42541</v>
      </c>
      <c r="Q1209" s="0" t="n">
        <f aca="false">Q1202-1</f>
        <v>3</v>
      </c>
      <c r="R1209" s="0" t="n">
        <v>38</v>
      </c>
    </row>
    <row r="1210" customFormat="false" ht="15.4" hidden="false" customHeight="false" outlineLevel="0" collapsed="false">
      <c r="P1210" s="6" t="n">
        <v>42540</v>
      </c>
      <c r="Q1210" s="0" t="n">
        <f aca="false">Q1203-1</f>
        <v>2</v>
      </c>
      <c r="R1210" s="0" t="n">
        <v>38</v>
      </c>
    </row>
    <row r="1211" customFormat="false" ht="15.4" hidden="false" customHeight="false" outlineLevel="0" collapsed="false">
      <c r="P1211" s="6" t="n">
        <v>42539</v>
      </c>
      <c r="Q1211" s="0" t="n">
        <f aca="false">Q1204-1</f>
        <v>2</v>
      </c>
      <c r="R1211" s="0" t="n">
        <v>38</v>
      </c>
    </row>
    <row r="1212" customFormat="false" ht="15.4" hidden="false" customHeight="false" outlineLevel="0" collapsed="false">
      <c r="P1212" s="6" t="n">
        <v>42538</v>
      </c>
      <c r="Q1212" s="0" t="n">
        <f aca="false">Q1205-1</f>
        <v>2</v>
      </c>
      <c r="R1212" s="0" t="n">
        <v>38</v>
      </c>
    </row>
    <row r="1213" customFormat="false" ht="15.4" hidden="false" customHeight="false" outlineLevel="0" collapsed="false">
      <c r="P1213" s="6" t="n">
        <v>42537</v>
      </c>
      <c r="Q1213" s="0" t="n">
        <f aca="false">Q1206-1</f>
        <v>2</v>
      </c>
      <c r="R1213" s="0" t="n">
        <v>38</v>
      </c>
    </row>
    <row r="1214" customFormat="false" ht="15.4" hidden="false" customHeight="false" outlineLevel="0" collapsed="false">
      <c r="P1214" s="6" t="n">
        <v>42536</v>
      </c>
      <c r="Q1214" s="0" t="n">
        <f aca="false">Q1207-1</f>
        <v>2</v>
      </c>
      <c r="R1214" s="0" t="n">
        <v>38</v>
      </c>
    </row>
    <row r="1215" customFormat="false" ht="15.4" hidden="false" customHeight="false" outlineLevel="0" collapsed="false">
      <c r="P1215" s="6" t="n">
        <v>42535</v>
      </c>
      <c r="Q1215" s="0" t="n">
        <f aca="false">Q1208-1</f>
        <v>2</v>
      </c>
      <c r="R1215" s="0" t="n">
        <v>38</v>
      </c>
    </row>
    <row r="1216" customFormat="false" ht="15.4" hidden="false" customHeight="false" outlineLevel="0" collapsed="false">
      <c r="P1216" s="6" t="n">
        <v>42534</v>
      </c>
      <c r="Q1216" s="0" t="n">
        <f aca="false">Q1209-1</f>
        <v>2</v>
      </c>
      <c r="R1216" s="0" t="n">
        <v>38</v>
      </c>
    </row>
    <row r="1217" customFormat="false" ht="15.4" hidden="false" customHeight="false" outlineLevel="0" collapsed="false">
      <c r="P1217" s="6" t="n">
        <v>42533</v>
      </c>
      <c r="Q1217" s="0" t="n">
        <f aca="false">Q1210-1</f>
        <v>1</v>
      </c>
      <c r="R1217" s="0" t="n">
        <v>38</v>
      </c>
    </row>
    <row r="1218" customFormat="false" ht="15.4" hidden="false" customHeight="false" outlineLevel="0" collapsed="false">
      <c r="P1218" s="6" t="n">
        <v>42532</v>
      </c>
      <c r="Q1218" s="0" t="n">
        <f aca="false">Q1211-1</f>
        <v>1</v>
      </c>
      <c r="R1218" s="0" t="n">
        <v>38</v>
      </c>
    </row>
    <row r="1219" customFormat="false" ht="15.4" hidden="false" customHeight="false" outlineLevel="0" collapsed="false">
      <c r="P1219" s="6" t="n">
        <v>42531</v>
      </c>
      <c r="Q1219" s="0" t="n">
        <f aca="false">Q1212-1</f>
        <v>1</v>
      </c>
      <c r="R1219" s="0" t="n">
        <v>38</v>
      </c>
    </row>
    <row r="1220" customFormat="false" ht="15.4" hidden="false" customHeight="false" outlineLevel="0" collapsed="false">
      <c r="P1220" s="6" t="n">
        <v>42530</v>
      </c>
      <c r="Q1220" s="0" t="n">
        <f aca="false">Q1213-1</f>
        <v>1</v>
      </c>
      <c r="R1220" s="0" t="n">
        <v>38</v>
      </c>
    </row>
    <row r="1221" customFormat="false" ht="15.4" hidden="false" customHeight="false" outlineLevel="0" collapsed="false">
      <c r="P1221" s="6" t="n">
        <v>42529</v>
      </c>
      <c r="Q1221" s="0" t="n">
        <f aca="false">Q1214-1</f>
        <v>1</v>
      </c>
      <c r="R1221" s="0" t="n">
        <v>38</v>
      </c>
    </row>
    <row r="1222" customFormat="false" ht="15.4" hidden="false" customHeight="false" outlineLevel="0" collapsed="false">
      <c r="P1222" s="6" t="n">
        <v>42528</v>
      </c>
      <c r="Q1222" s="0" t="n">
        <f aca="false">Q1215-1</f>
        <v>1</v>
      </c>
      <c r="R1222" s="0" t="n">
        <v>38</v>
      </c>
    </row>
    <row r="1223" customFormat="false" ht="15.4" hidden="false" customHeight="false" outlineLevel="0" collapsed="false">
      <c r="P1223" s="6" t="n">
        <v>42527</v>
      </c>
      <c r="Q1223" s="0" t="n">
        <f aca="false">Q1216-1</f>
        <v>1</v>
      </c>
      <c r="R1223" s="0" t="n">
        <v>38</v>
      </c>
    </row>
    <row r="1224" customFormat="false" ht="15.4" hidden="false" customHeight="false" outlineLevel="0" collapsed="false">
      <c r="P1224" s="6" t="n">
        <v>42526</v>
      </c>
      <c r="Q1224" s="0" t="n">
        <v>16</v>
      </c>
      <c r="R1224" s="0" t="n">
        <v>37</v>
      </c>
    </row>
    <row r="1225" customFormat="false" ht="15.4" hidden="false" customHeight="false" outlineLevel="0" collapsed="false">
      <c r="P1225" s="6" t="n">
        <v>42525</v>
      </c>
      <c r="Q1225" s="0" t="n">
        <v>16</v>
      </c>
      <c r="R1225" s="0" t="n">
        <v>37</v>
      </c>
    </row>
    <row r="1226" customFormat="false" ht="15.4" hidden="false" customHeight="false" outlineLevel="0" collapsed="false">
      <c r="P1226" s="6" t="n">
        <v>42524</v>
      </c>
      <c r="Q1226" s="0" t="n">
        <v>16</v>
      </c>
      <c r="R1226" s="0" t="n">
        <v>37</v>
      </c>
    </row>
    <row r="1227" customFormat="false" ht="15.4" hidden="false" customHeight="false" outlineLevel="0" collapsed="false">
      <c r="P1227" s="6" t="n">
        <v>42523</v>
      </c>
      <c r="Q1227" s="0" t="n">
        <v>16</v>
      </c>
      <c r="R1227" s="0" t="n">
        <v>37</v>
      </c>
    </row>
    <row r="1228" customFormat="false" ht="15.4" hidden="false" customHeight="false" outlineLevel="0" collapsed="false">
      <c r="P1228" s="6" t="n">
        <v>42522</v>
      </c>
      <c r="Q1228" s="0" t="n">
        <v>16</v>
      </c>
      <c r="R1228" s="0" t="n">
        <v>37</v>
      </c>
    </row>
    <row r="1229" customFormat="false" ht="15.4" hidden="false" customHeight="false" outlineLevel="0" collapsed="false">
      <c r="P1229" s="6" t="n">
        <v>42521</v>
      </c>
      <c r="Q1229" s="0" t="n">
        <v>16</v>
      </c>
      <c r="R1229" s="0" t="n">
        <v>37</v>
      </c>
    </row>
    <row r="1230" customFormat="false" ht="15.4" hidden="false" customHeight="false" outlineLevel="0" collapsed="false">
      <c r="P1230" s="6" t="n">
        <v>42520</v>
      </c>
      <c r="Q1230" s="0" t="n">
        <v>16</v>
      </c>
      <c r="R1230" s="0" t="n">
        <v>37</v>
      </c>
    </row>
    <row r="1231" customFormat="false" ht="15.4" hidden="false" customHeight="false" outlineLevel="0" collapsed="false">
      <c r="P1231" s="6" t="n">
        <v>42519</v>
      </c>
      <c r="Q1231" s="0" t="n">
        <f aca="false">Q1224-1</f>
        <v>15</v>
      </c>
      <c r="R1231" s="0" t="n">
        <v>37</v>
      </c>
    </row>
    <row r="1232" customFormat="false" ht="15.4" hidden="false" customHeight="false" outlineLevel="0" collapsed="false">
      <c r="P1232" s="6" t="n">
        <v>42518</v>
      </c>
      <c r="Q1232" s="0" t="n">
        <f aca="false">Q1225-1</f>
        <v>15</v>
      </c>
      <c r="R1232" s="0" t="n">
        <v>37</v>
      </c>
    </row>
    <row r="1233" customFormat="false" ht="15.4" hidden="false" customHeight="false" outlineLevel="0" collapsed="false">
      <c r="P1233" s="6" t="n">
        <v>42517</v>
      </c>
      <c r="Q1233" s="0" t="n">
        <f aca="false">Q1226-1</f>
        <v>15</v>
      </c>
      <c r="R1233" s="0" t="n">
        <v>37</v>
      </c>
    </row>
    <row r="1234" customFormat="false" ht="15.4" hidden="false" customHeight="false" outlineLevel="0" collapsed="false">
      <c r="P1234" s="6" t="n">
        <v>42516</v>
      </c>
      <c r="Q1234" s="0" t="n">
        <f aca="false">Q1227-1</f>
        <v>15</v>
      </c>
      <c r="R1234" s="0" t="n">
        <v>37</v>
      </c>
    </row>
    <row r="1235" customFormat="false" ht="15.4" hidden="false" customHeight="false" outlineLevel="0" collapsed="false">
      <c r="P1235" s="6" t="n">
        <v>42515</v>
      </c>
      <c r="Q1235" s="0" t="n">
        <f aca="false">Q1228-1</f>
        <v>15</v>
      </c>
      <c r="R1235" s="0" t="n">
        <v>37</v>
      </c>
    </row>
    <row r="1236" customFormat="false" ht="15.4" hidden="false" customHeight="false" outlineLevel="0" collapsed="false">
      <c r="P1236" s="6" t="n">
        <v>42514</v>
      </c>
      <c r="Q1236" s="0" t="n">
        <f aca="false">Q1229-1</f>
        <v>15</v>
      </c>
      <c r="R1236" s="0" t="n">
        <v>37</v>
      </c>
    </row>
    <row r="1237" customFormat="false" ht="15.4" hidden="false" customHeight="false" outlineLevel="0" collapsed="false">
      <c r="P1237" s="6" t="n">
        <v>42513</v>
      </c>
      <c r="Q1237" s="0" t="n">
        <f aca="false">Q1230-1</f>
        <v>15</v>
      </c>
      <c r="R1237" s="0" t="n">
        <v>37</v>
      </c>
    </row>
    <row r="1238" customFormat="false" ht="15.4" hidden="false" customHeight="false" outlineLevel="0" collapsed="false">
      <c r="P1238" s="6" t="n">
        <v>42512</v>
      </c>
      <c r="Q1238" s="0" t="n">
        <f aca="false">Q1231-1</f>
        <v>14</v>
      </c>
      <c r="R1238" s="0" t="n">
        <v>37</v>
      </c>
    </row>
    <row r="1239" customFormat="false" ht="15.4" hidden="false" customHeight="false" outlineLevel="0" collapsed="false">
      <c r="P1239" s="6" t="n">
        <v>42511</v>
      </c>
      <c r="Q1239" s="0" t="n">
        <f aca="false">Q1232-1</f>
        <v>14</v>
      </c>
      <c r="R1239" s="0" t="n">
        <v>37</v>
      </c>
    </row>
    <row r="1240" customFormat="false" ht="15.4" hidden="false" customHeight="false" outlineLevel="0" collapsed="false">
      <c r="P1240" s="6" t="n">
        <v>42510</v>
      </c>
      <c r="Q1240" s="0" t="n">
        <f aca="false">Q1233-1</f>
        <v>14</v>
      </c>
      <c r="R1240" s="0" t="n">
        <v>37</v>
      </c>
    </row>
    <row r="1241" customFormat="false" ht="15.4" hidden="false" customHeight="false" outlineLevel="0" collapsed="false">
      <c r="P1241" s="6" t="n">
        <v>42509</v>
      </c>
      <c r="Q1241" s="0" t="n">
        <f aca="false">Q1234-1</f>
        <v>14</v>
      </c>
      <c r="R1241" s="0" t="n">
        <v>37</v>
      </c>
    </row>
    <row r="1242" customFormat="false" ht="15.4" hidden="false" customHeight="false" outlineLevel="0" collapsed="false">
      <c r="P1242" s="6" t="n">
        <v>42508</v>
      </c>
      <c r="Q1242" s="0" t="n">
        <f aca="false">Q1235-1</f>
        <v>14</v>
      </c>
      <c r="R1242" s="0" t="n">
        <v>37</v>
      </c>
    </row>
    <row r="1243" customFormat="false" ht="15.4" hidden="false" customHeight="false" outlineLevel="0" collapsed="false">
      <c r="P1243" s="6" t="n">
        <v>42507</v>
      </c>
      <c r="Q1243" s="0" t="n">
        <f aca="false">Q1236-1</f>
        <v>14</v>
      </c>
      <c r="R1243" s="0" t="n">
        <v>37</v>
      </c>
    </row>
    <row r="1244" customFormat="false" ht="15.4" hidden="false" customHeight="false" outlineLevel="0" collapsed="false">
      <c r="P1244" s="6" t="n">
        <v>42506</v>
      </c>
      <c r="Q1244" s="0" t="n">
        <f aca="false">Q1237-1</f>
        <v>14</v>
      </c>
      <c r="R1244" s="0" t="n">
        <v>37</v>
      </c>
    </row>
    <row r="1245" customFormat="false" ht="15.4" hidden="false" customHeight="false" outlineLevel="0" collapsed="false">
      <c r="P1245" s="6" t="n">
        <v>42505</v>
      </c>
      <c r="Q1245" s="0" t="n">
        <f aca="false">Q1238-1</f>
        <v>13</v>
      </c>
      <c r="R1245" s="0" t="n">
        <v>37</v>
      </c>
    </row>
    <row r="1246" customFormat="false" ht="15.4" hidden="false" customHeight="false" outlineLevel="0" collapsed="false">
      <c r="P1246" s="6" t="n">
        <v>42504</v>
      </c>
      <c r="Q1246" s="0" t="n">
        <f aca="false">Q1239-1</f>
        <v>13</v>
      </c>
      <c r="R1246" s="0" t="n">
        <v>37</v>
      </c>
    </row>
    <row r="1247" customFormat="false" ht="15.4" hidden="false" customHeight="false" outlineLevel="0" collapsed="false">
      <c r="P1247" s="6" t="n">
        <v>42503</v>
      </c>
      <c r="Q1247" s="0" t="n">
        <f aca="false">Q1240-1</f>
        <v>13</v>
      </c>
      <c r="R1247" s="0" t="n">
        <v>37</v>
      </c>
    </row>
    <row r="1248" customFormat="false" ht="15.4" hidden="false" customHeight="false" outlineLevel="0" collapsed="false">
      <c r="P1248" s="6" t="n">
        <v>42502</v>
      </c>
      <c r="Q1248" s="0" t="n">
        <f aca="false">Q1241-1</f>
        <v>13</v>
      </c>
      <c r="R1248" s="0" t="n">
        <v>37</v>
      </c>
    </row>
    <row r="1249" customFormat="false" ht="15.4" hidden="false" customHeight="false" outlineLevel="0" collapsed="false">
      <c r="P1249" s="6" t="n">
        <v>42501</v>
      </c>
      <c r="Q1249" s="0" t="n">
        <f aca="false">Q1242-1</f>
        <v>13</v>
      </c>
      <c r="R1249" s="0" t="n">
        <v>37</v>
      </c>
    </row>
    <row r="1250" customFormat="false" ht="15.4" hidden="false" customHeight="false" outlineLevel="0" collapsed="false">
      <c r="P1250" s="6" t="n">
        <v>42500</v>
      </c>
      <c r="Q1250" s="0" t="n">
        <f aca="false">Q1243-1</f>
        <v>13</v>
      </c>
      <c r="R1250" s="0" t="n">
        <v>37</v>
      </c>
    </row>
    <row r="1251" customFormat="false" ht="15.4" hidden="false" customHeight="false" outlineLevel="0" collapsed="false">
      <c r="P1251" s="6" t="n">
        <v>42499</v>
      </c>
      <c r="Q1251" s="0" t="n">
        <f aca="false">Q1244-1</f>
        <v>13</v>
      </c>
      <c r="R1251" s="0" t="n">
        <v>37</v>
      </c>
    </row>
    <row r="1252" customFormat="false" ht="15.4" hidden="false" customHeight="false" outlineLevel="0" collapsed="false">
      <c r="P1252" s="6" t="n">
        <v>42498</v>
      </c>
      <c r="Q1252" s="0" t="n">
        <f aca="false">Q1245-1</f>
        <v>12</v>
      </c>
      <c r="R1252" s="0" t="n">
        <v>37</v>
      </c>
    </row>
    <row r="1253" customFormat="false" ht="15.4" hidden="false" customHeight="false" outlineLevel="0" collapsed="false">
      <c r="P1253" s="6" t="n">
        <v>42497</v>
      </c>
      <c r="Q1253" s="0" t="n">
        <f aca="false">Q1246-1</f>
        <v>12</v>
      </c>
      <c r="R1253" s="0" t="n">
        <v>37</v>
      </c>
    </row>
    <row r="1254" customFormat="false" ht="15.4" hidden="false" customHeight="false" outlineLevel="0" collapsed="false">
      <c r="P1254" s="6" t="n">
        <v>42496</v>
      </c>
      <c r="Q1254" s="0" t="n">
        <f aca="false">Q1247-1</f>
        <v>12</v>
      </c>
      <c r="R1254" s="0" t="n">
        <v>37</v>
      </c>
    </row>
    <row r="1255" customFormat="false" ht="15.4" hidden="false" customHeight="false" outlineLevel="0" collapsed="false">
      <c r="P1255" s="6" t="n">
        <v>42495</v>
      </c>
      <c r="Q1255" s="0" t="n">
        <f aca="false">Q1248-1</f>
        <v>12</v>
      </c>
      <c r="R1255" s="0" t="n">
        <v>37</v>
      </c>
    </row>
    <row r="1256" customFormat="false" ht="15.4" hidden="false" customHeight="false" outlineLevel="0" collapsed="false">
      <c r="P1256" s="6" t="n">
        <v>42494</v>
      </c>
      <c r="Q1256" s="0" t="n">
        <f aca="false">Q1249-1</f>
        <v>12</v>
      </c>
      <c r="R1256" s="0" t="n">
        <v>37</v>
      </c>
    </row>
    <row r="1257" customFormat="false" ht="15.4" hidden="false" customHeight="false" outlineLevel="0" collapsed="false">
      <c r="P1257" s="6" t="n">
        <v>42493</v>
      </c>
      <c r="Q1257" s="0" t="n">
        <f aca="false">Q1250-1</f>
        <v>12</v>
      </c>
      <c r="R1257" s="0" t="n">
        <v>37</v>
      </c>
    </row>
    <row r="1258" customFormat="false" ht="15.4" hidden="false" customHeight="false" outlineLevel="0" collapsed="false">
      <c r="P1258" s="6" t="n">
        <v>42492</v>
      </c>
      <c r="Q1258" s="0" t="n">
        <f aca="false">Q1251-1</f>
        <v>12</v>
      </c>
      <c r="R1258" s="0" t="n">
        <v>37</v>
      </c>
    </row>
    <row r="1259" customFormat="false" ht="15.4" hidden="false" customHeight="false" outlineLevel="0" collapsed="false">
      <c r="P1259" s="6" t="n">
        <v>42491</v>
      </c>
      <c r="Q1259" s="0" t="n">
        <f aca="false">Q1252-1</f>
        <v>11</v>
      </c>
      <c r="R1259" s="0" t="n">
        <v>37</v>
      </c>
    </row>
    <row r="1260" customFormat="false" ht="15.4" hidden="false" customHeight="false" outlineLevel="0" collapsed="false">
      <c r="P1260" s="6" t="n">
        <v>42490</v>
      </c>
      <c r="Q1260" s="0" t="n">
        <f aca="false">Q1253-1</f>
        <v>11</v>
      </c>
      <c r="R1260" s="0" t="n">
        <v>37</v>
      </c>
    </row>
    <row r="1261" customFormat="false" ht="15.4" hidden="false" customHeight="false" outlineLevel="0" collapsed="false">
      <c r="P1261" s="6" t="n">
        <v>42489</v>
      </c>
      <c r="Q1261" s="0" t="n">
        <f aca="false">Q1254-1</f>
        <v>11</v>
      </c>
      <c r="R1261" s="0" t="n">
        <v>37</v>
      </c>
    </row>
    <row r="1262" customFormat="false" ht="15.4" hidden="false" customHeight="false" outlineLevel="0" collapsed="false">
      <c r="P1262" s="6" t="n">
        <v>42488</v>
      </c>
      <c r="Q1262" s="0" t="n">
        <f aca="false">Q1255-1</f>
        <v>11</v>
      </c>
      <c r="R1262" s="0" t="n">
        <v>37</v>
      </c>
    </row>
    <row r="1263" customFormat="false" ht="15.4" hidden="false" customHeight="false" outlineLevel="0" collapsed="false">
      <c r="P1263" s="6" t="n">
        <v>42487</v>
      </c>
      <c r="Q1263" s="0" t="n">
        <f aca="false">Q1256-1</f>
        <v>11</v>
      </c>
      <c r="R1263" s="0" t="n">
        <v>37</v>
      </c>
    </row>
    <row r="1264" customFormat="false" ht="15.4" hidden="false" customHeight="false" outlineLevel="0" collapsed="false">
      <c r="P1264" s="6" t="n">
        <v>42486</v>
      </c>
      <c r="Q1264" s="0" t="n">
        <f aca="false">Q1257-1</f>
        <v>11</v>
      </c>
      <c r="R1264" s="0" t="n">
        <v>37</v>
      </c>
    </row>
    <row r="1265" customFormat="false" ht="15.4" hidden="false" customHeight="false" outlineLevel="0" collapsed="false">
      <c r="P1265" s="6" t="n">
        <v>42485</v>
      </c>
      <c r="Q1265" s="0" t="n">
        <f aca="false">Q1258-1</f>
        <v>11</v>
      </c>
      <c r="R1265" s="0" t="n">
        <v>37</v>
      </c>
    </row>
    <row r="1266" customFormat="false" ht="15.4" hidden="false" customHeight="false" outlineLevel="0" collapsed="false">
      <c r="P1266" s="6" t="n">
        <v>42484</v>
      </c>
      <c r="Q1266" s="0" t="n">
        <f aca="false">Q1259-1</f>
        <v>10</v>
      </c>
      <c r="R1266" s="0" t="n">
        <v>37</v>
      </c>
    </row>
    <row r="1267" customFormat="false" ht="15.4" hidden="false" customHeight="false" outlineLevel="0" collapsed="false">
      <c r="P1267" s="6" t="n">
        <v>42483</v>
      </c>
      <c r="Q1267" s="0" t="n">
        <f aca="false">Q1260-1</f>
        <v>10</v>
      </c>
      <c r="R1267" s="0" t="n">
        <v>37</v>
      </c>
    </row>
    <row r="1268" customFormat="false" ht="15.4" hidden="false" customHeight="false" outlineLevel="0" collapsed="false">
      <c r="P1268" s="6" t="n">
        <v>42482</v>
      </c>
      <c r="Q1268" s="0" t="n">
        <f aca="false">Q1261-1</f>
        <v>10</v>
      </c>
      <c r="R1268" s="0" t="n">
        <v>37</v>
      </c>
    </row>
    <row r="1269" customFormat="false" ht="15.4" hidden="false" customHeight="false" outlineLevel="0" collapsed="false">
      <c r="P1269" s="6" t="n">
        <v>42481</v>
      </c>
      <c r="Q1269" s="0" t="n">
        <f aca="false">Q1262-1</f>
        <v>10</v>
      </c>
      <c r="R1269" s="0" t="n">
        <v>37</v>
      </c>
    </row>
    <row r="1270" customFormat="false" ht="15.4" hidden="false" customHeight="false" outlineLevel="0" collapsed="false">
      <c r="P1270" s="6" t="n">
        <v>42480</v>
      </c>
      <c r="Q1270" s="0" t="n">
        <f aca="false">Q1263-1</f>
        <v>10</v>
      </c>
      <c r="R1270" s="0" t="n">
        <v>37</v>
      </c>
    </row>
    <row r="1271" customFormat="false" ht="15.4" hidden="false" customHeight="false" outlineLevel="0" collapsed="false">
      <c r="P1271" s="6" t="n">
        <v>42479</v>
      </c>
      <c r="Q1271" s="0" t="n">
        <f aca="false">Q1264-1</f>
        <v>10</v>
      </c>
      <c r="R1271" s="0" t="n">
        <v>37</v>
      </c>
    </row>
    <row r="1272" customFormat="false" ht="15.4" hidden="false" customHeight="false" outlineLevel="0" collapsed="false">
      <c r="P1272" s="6" t="n">
        <v>42478</v>
      </c>
      <c r="Q1272" s="0" t="n">
        <f aca="false">Q1265-1</f>
        <v>10</v>
      </c>
      <c r="R1272" s="0" t="n">
        <v>37</v>
      </c>
    </row>
    <row r="1273" customFormat="false" ht="15.4" hidden="false" customHeight="false" outlineLevel="0" collapsed="false">
      <c r="P1273" s="6" t="n">
        <v>42477</v>
      </c>
      <c r="Q1273" s="0" t="n">
        <f aca="false">Q1266-1</f>
        <v>9</v>
      </c>
      <c r="R1273" s="0" t="n">
        <v>37</v>
      </c>
    </row>
    <row r="1274" customFormat="false" ht="15.4" hidden="false" customHeight="false" outlineLevel="0" collapsed="false">
      <c r="P1274" s="6" t="n">
        <v>42476</v>
      </c>
      <c r="Q1274" s="0" t="n">
        <f aca="false">Q1267-1</f>
        <v>9</v>
      </c>
      <c r="R1274" s="0" t="n">
        <v>37</v>
      </c>
    </row>
    <row r="1275" customFormat="false" ht="15.4" hidden="false" customHeight="false" outlineLevel="0" collapsed="false">
      <c r="P1275" s="6" t="n">
        <v>42475</v>
      </c>
      <c r="Q1275" s="0" t="n">
        <f aca="false">Q1268-1</f>
        <v>9</v>
      </c>
      <c r="R1275" s="0" t="n">
        <v>37</v>
      </c>
    </row>
    <row r="1276" customFormat="false" ht="15.4" hidden="false" customHeight="false" outlineLevel="0" collapsed="false">
      <c r="P1276" s="6" t="n">
        <v>42474</v>
      </c>
      <c r="Q1276" s="0" t="n">
        <f aca="false">Q1269-1</f>
        <v>9</v>
      </c>
      <c r="R1276" s="0" t="n">
        <v>37</v>
      </c>
    </row>
    <row r="1277" customFormat="false" ht="15.4" hidden="false" customHeight="false" outlineLevel="0" collapsed="false">
      <c r="P1277" s="6" t="n">
        <v>42473</v>
      </c>
      <c r="Q1277" s="0" t="n">
        <f aca="false">Q1270-1</f>
        <v>9</v>
      </c>
      <c r="R1277" s="0" t="n">
        <v>37</v>
      </c>
    </row>
    <row r="1278" customFormat="false" ht="15.4" hidden="false" customHeight="false" outlineLevel="0" collapsed="false">
      <c r="P1278" s="6" t="n">
        <v>42472</v>
      </c>
      <c r="Q1278" s="0" t="n">
        <f aca="false">Q1271-1</f>
        <v>9</v>
      </c>
      <c r="R1278" s="0" t="n">
        <v>37</v>
      </c>
    </row>
    <row r="1279" customFormat="false" ht="15.4" hidden="false" customHeight="false" outlineLevel="0" collapsed="false">
      <c r="P1279" s="6" t="n">
        <v>42471</v>
      </c>
      <c r="Q1279" s="0" t="n">
        <f aca="false">Q1272-1</f>
        <v>9</v>
      </c>
      <c r="R1279" s="0" t="n">
        <v>37</v>
      </c>
    </row>
    <row r="1280" customFormat="false" ht="15.4" hidden="false" customHeight="false" outlineLevel="0" collapsed="false">
      <c r="P1280" s="6" t="n">
        <v>42470</v>
      </c>
      <c r="Q1280" s="0" t="n">
        <f aca="false">Q1273-1</f>
        <v>8</v>
      </c>
      <c r="R1280" s="0" t="n">
        <v>37</v>
      </c>
    </row>
    <row r="1281" customFormat="false" ht="15.4" hidden="false" customHeight="false" outlineLevel="0" collapsed="false">
      <c r="P1281" s="6" t="n">
        <v>42469</v>
      </c>
      <c r="Q1281" s="0" t="n">
        <f aca="false">Q1274-1</f>
        <v>8</v>
      </c>
      <c r="R1281" s="0" t="n">
        <v>37</v>
      </c>
    </row>
    <row r="1282" customFormat="false" ht="15.4" hidden="false" customHeight="false" outlineLevel="0" collapsed="false">
      <c r="P1282" s="6" t="n">
        <v>42468</v>
      </c>
      <c r="Q1282" s="0" t="n">
        <f aca="false">Q1275-1</f>
        <v>8</v>
      </c>
      <c r="R1282" s="0" t="n">
        <v>37</v>
      </c>
    </row>
    <row r="1283" customFormat="false" ht="15.4" hidden="false" customHeight="false" outlineLevel="0" collapsed="false">
      <c r="P1283" s="6" t="n">
        <v>42467</v>
      </c>
      <c r="Q1283" s="0" t="n">
        <f aca="false">Q1276-1</f>
        <v>8</v>
      </c>
      <c r="R1283" s="0" t="n">
        <v>37</v>
      </c>
    </row>
    <row r="1284" customFormat="false" ht="15.4" hidden="false" customHeight="false" outlineLevel="0" collapsed="false">
      <c r="P1284" s="6" t="n">
        <v>42466</v>
      </c>
      <c r="Q1284" s="0" t="n">
        <f aca="false">Q1277-1</f>
        <v>8</v>
      </c>
      <c r="R1284" s="0" t="n">
        <v>37</v>
      </c>
    </row>
    <row r="1285" customFormat="false" ht="15.4" hidden="false" customHeight="false" outlineLevel="0" collapsed="false">
      <c r="P1285" s="6" t="n">
        <v>42465</v>
      </c>
      <c r="Q1285" s="0" t="n">
        <f aca="false">Q1278-1</f>
        <v>8</v>
      </c>
      <c r="R1285" s="0" t="n">
        <v>37</v>
      </c>
    </row>
    <row r="1286" customFormat="false" ht="15.4" hidden="false" customHeight="false" outlineLevel="0" collapsed="false">
      <c r="P1286" s="6" t="n">
        <v>42464</v>
      </c>
      <c r="Q1286" s="0" t="n">
        <f aca="false">Q1279-1</f>
        <v>8</v>
      </c>
      <c r="R1286" s="0" t="n">
        <v>37</v>
      </c>
    </row>
    <row r="1287" customFormat="false" ht="15.4" hidden="false" customHeight="false" outlineLevel="0" collapsed="false">
      <c r="P1287" s="6" t="n">
        <v>42463</v>
      </c>
      <c r="Q1287" s="0" t="n">
        <f aca="false">Q1280-1</f>
        <v>7</v>
      </c>
      <c r="R1287" s="0" t="n">
        <v>37</v>
      </c>
    </row>
    <row r="1288" customFormat="false" ht="15.4" hidden="false" customHeight="false" outlineLevel="0" collapsed="false">
      <c r="P1288" s="6" t="n">
        <v>42462</v>
      </c>
      <c r="Q1288" s="0" t="n">
        <f aca="false">Q1281-1</f>
        <v>7</v>
      </c>
      <c r="R1288" s="0" t="n">
        <v>37</v>
      </c>
    </row>
    <row r="1289" customFormat="false" ht="15.4" hidden="false" customHeight="false" outlineLevel="0" collapsed="false">
      <c r="P1289" s="6" t="n">
        <v>42461</v>
      </c>
      <c r="Q1289" s="0" t="n">
        <f aca="false">Q1282-1</f>
        <v>7</v>
      </c>
      <c r="R1289" s="0" t="n">
        <v>37</v>
      </c>
    </row>
    <row r="1290" customFormat="false" ht="15.4" hidden="false" customHeight="false" outlineLevel="0" collapsed="false">
      <c r="P1290" s="6" t="n">
        <v>42460</v>
      </c>
      <c r="Q1290" s="0" t="n">
        <f aca="false">Q1283-1</f>
        <v>7</v>
      </c>
      <c r="R1290" s="0" t="n">
        <v>37</v>
      </c>
    </row>
    <row r="1291" customFormat="false" ht="15.4" hidden="false" customHeight="false" outlineLevel="0" collapsed="false">
      <c r="P1291" s="6" t="n">
        <v>42459</v>
      </c>
      <c r="Q1291" s="0" t="n">
        <f aca="false">Q1284-1</f>
        <v>7</v>
      </c>
      <c r="R1291" s="0" t="n">
        <v>37</v>
      </c>
    </row>
    <row r="1292" customFormat="false" ht="15.4" hidden="false" customHeight="false" outlineLevel="0" collapsed="false">
      <c r="P1292" s="6" t="n">
        <v>42458</v>
      </c>
      <c r="Q1292" s="0" t="n">
        <f aca="false">Q1285-1</f>
        <v>7</v>
      </c>
      <c r="R1292" s="0" t="n">
        <v>37</v>
      </c>
    </row>
    <row r="1293" customFormat="false" ht="15.4" hidden="false" customHeight="false" outlineLevel="0" collapsed="false">
      <c r="P1293" s="6" t="n">
        <v>42457</v>
      </c>
      <c r="Q1293" s="0" t="n">
        <f aca="false">Q1286-1</f>
        <v>7</v>
      </c>
      <c r="R1293" s="0" t="n">
        <v>37</v>
      </c>
    </row>
    <row r="1294" customFormat="false" ht="15.4" hidden="false" customHeight="false" outlineLevel="0" collapsed="false">
      <c r="P1294" s="6" t="n">
        <v>42456</v>
      </c>
      <c r="Q1294" s="0" t="n">
        <f aca="false">Q1287-1</f>
        <v>6</v>
      </c>
      <c r="R1294" s="0" t="n">
        <v>37</v>
      </c>
    </row>
    <row r="1295" customFormat="false" ht="15.4" hidden="false" customHeight="false" outlineLevel="0" collapsed="false">
      <c r="P1295" s="6" t="n">
        <v>42455</v>
      </c>
      <c r="Q1295" s="0" t="n">
        <f aca="false">Q1288-1</f>
        <v>6</v>
      </c>
      <c r="R1295" s="0" t="n">
        <v>37</v>
      </c>
    </row>
    <row r="1296" customFormat="false" ht="15.4" hidden="false" customHeight="false" outlineLevel="0" collapsed="false">
      <c r="P1296" s="6" t="n">
        <v>42454</v>
      </c>
      <c r="Q1296" s="0" t="n">
        <f aca="false">Q1289-1</f>
        <v>6</v>
      </c>
      <c r="R1296" s="0" t="n">
        <v>37</v>
      </c>
    </row>
    <row r="1297" customFormat="false" ht="15.4" hidden="false" customHeight="false" outlineLevel="0" collapsed="false">
      <c r="P1297" s="6" t="n">
        <v>42453</v>
      </c>
      <c r="Q1297" s="0" t="n">
        <f aca="false">Q1290-1</f>
        <v>6</v>
      </c>
      <c r="R1297" s="0" t="n">
        <v>37</v>
      </c>
    </row>
    <row r="1298" customFormat="false" ht="15.4" hidden="false" customHeight="false" outlineLevel="0" collapsed="false">
      <c r="P1298" s="6" t="n">
        <v>42452</v>
      </c>
      <c r="Q1298" s="0" t="n">
        <f aca="false">Q1291-1</f>
        <v>6</v>
      </c>
      <c r="R1298" s="0" t="n">
        <v>37</v>
      </c>
    </row>
    <row r="1299" customFormat="false" ht="15.4" hidden="false" customHeight="false" outlineLevel="0" collapsed="false">
      <c r="P1299" s="6" t="n">
        <v>42451</v>
      </c>
      <c r="Q1299" s="0" t="n">
        <f aca="false">Q1292-1</f>
        <v>6</v>
      </c>
      <c r="R1299" s="0" t="n">
        <v>37</v>
      </c>
    </row>
    <row r="1300" customFormat="false" ht="15.4" hidden="false" customHeight="false" outlineLevel="0" collapsed="false">
      <c r="P1300" s="6" t="n">
        <v>42450</v>
      </c>
      <c r="Q1300" s="0" t="n">
        <f aca="false">Q1293-1</f>
        <v>6</v>
      </c>
      <c r="R1300" s="0" t="n">
        <v>37</v>
      </c>
    </row>
    <row r="1301" customFormat="false" ht="15.4" hidden="false" customHeight="false" outlineLevel="0" collapsed="false">
      <c r="P1301" s="6" t="n">
        <v>42449</v>
      </c>
      <c r="Q1301" s="0" t="n">
        <f aca="false">Q1294-1</f>
        <v>5</v>
      </c>
      <c r="R1301" s="0" t="n">
        <v>37</v>
      </c>
    </row>
    <row r="1302" customFormat="false" ht="15.4" hidden="false" customHeight="false" outlineLevel="0" collapsed="false">
      <c r="P1302" s="6" t="n">
        <v>42448</v>
      </c>
      <c r="Q1302" s="0" t="n">
        <f aca="false">Q1295-1</f>
        <v>5</v>
      </c>
      <c r="R1302" s="0" t="n">
        <v>37</v>
      </c>
    </row>
    <row r="1303" customFormat="false" ht="15.4" hidden="false" customHeight="false" outlineLevel="0" collapsed="false">
      <c r="P1303" s="6" t="n">
        <v>42447</v>
      </c>
      <c r="Q1303" s="0" t="n">
        <f aca="false">Q1296-1</f>
        <v>5</v>
      </c>
      <c r="R1303" s="0" t="n">
        <v>37</v>
      </c>
    </row>
    <row r="1304" customFormat="false" ht="15.4" hidden="false" customHeight="false" outlineLevel="0" collapsed="false">
      <c r="P1304" s="6" t="n">
        <v>42446</v>
      </c>
      <c r="Q1304" s="0" t="n">
        <f aca="false">Q1297-1</f>
        <v>5</v>
      </c>
      <c r="R1304" s="0" t="n">
        <v>37</v>
      </c>
    </row>
    <row r="1305" customFormat="false" ht="15.4" hidden="false" customHeight="false" outlineLevel="0" collapsed="false">
      <c r="P1305" s="6" t="n">
        <v>42445</v>
      </c>
      <c r="Q1305" s="0" t="n">
        <f aca="false">Q1298-1</f>
        <v>5</v>
      </c>
      <c r="R1305" s="0" t="n">
        <v>37</v>
      </c>
    </row>
    <row r="1306" customFormat="false" ht="15.4" hidden="false" customHeight="false" outlineLevel="0" collapsed="false">
      <c r="P1306" s="6" t="n">
        <v>42444</v>
      </c>
      <c r="Q1306" s="0" t="n">
        <f aca="false">Q1299-1</f>
        <v>5</v>
      </c>
      <c r="R1306" s="0" t="n">
        <v>37</v>
      </c>
    </row>
    <row r="1307" customFormat="false" ht="15.4" hidden="false" customHeight="false" outlineLevel="0" collapsed="false">
      <c r="P1307" s="6" t="n">
        <v>42443</v>
      </c>
      <c r="Q1307" s="0" t="n">
        <f aca="false">Q1300-1</f>
        <v>5</v>
      </c>
      <c r="R1307" s="0" t="n">
        <v>37</v>
      </c>
    </row>
    <row r="1308" customFormat="false" ht="15.4" hidden="false" customHeight="false" outlineLevel="0" collapsed="false">
      <c r="P1308" s="6" t="n">
        <v>42442</v>
      </c>
      <c r="Q1308" s="0" t="n">
        <f aca="false">Q1301-1</f>
        <v>4</v>
      </c>
      <c r="R1308" s="0" t="n">
        <v>37</v>
      </c>
    </row>
    <row r="1309" customFormat="false" ht="15.4" hidden="false" customHeight="false" outlineLevel="0" collapsed="false">
      <c r="P1309" s="6" t="n">
        <v>42441</v>
      </c>
      <c r="Q1309" s="0" t="n">
        <f aca="false">Q1302-1</f>
        <v>4</v>
      </c>
      <c r="R1309" s="0" t="n">
        <v>37</v>
      </c>
    </row>
    <row r="1310" customFormat="false" ht="15.4" hidden="false" customHeight="false" outlineLevel="0" collapsed="false">
      <c r="P1310" s="6" t="n">
        <v>42440</v>
      </c>
      <c r="Q1310" s="0" t="n">
        <f aca="false">Q1303-1</f>
        <v>4</v>
      </c>
      <c r="R1310" s="0" t="n">
        <v>37</v>
      </c>
    </row>
    <row r="1311" customFormat="false" ht="15.4" hidden="false" customHeight="false" outlineLevel="0" collapsed="false">
      <c r="P1311" s="6" t="n">
        <v>42439</v>
      </c>
      <c r="Q1311" s="0" t="n">
        <f aca="false">Q1304-1</f>
        <v>4</v>
      </c>
      <c r="R1311" s="0" t="n">
        <v>37</v>
      </c>
    </row>
    <row r="1312" customFormat="false" ht="15.4" hidden="false" customHeight="false" outlineLevel="0" collapsed="false">
      <c r="P1312" s="6" t="n">
        <v>42438</v>
      </c>
      <c r="Q1312" s="0" t="n">
        <f aca="false">Q1305-1</f>
        <v>4</v>
      </c>
      <c r="R1312" s="0" t="n">
        <v>37</v>
      </c>
    </row>
    <row r="1313" customFormat="false" ht="15.4" hidden="false" customHeight="false" outlineLevel="0" collapsed="false">
      <c r="P1313" s="6" t="n">
        <v>42437</v>
      </c>
      <c r="Q1313" s="0" t="n">
        <f aca="false">Q1306-1</f>
        <v>4</v>
      </c>
      <c r="R1313" s="0" t="n">
        <v>37</v>
      </c>
    </row>
    <row r="1314" customFormat="false" ht="15.4" hidden="false" customHeight="false" outlineLevel="0" collapsed="false">
      <c r="P1314" s="6" t="n">
        <v>42436</v>
      </c>
      <c r="Q1314" s="0" t="n">
        <f aca="false">Q1307-1</f>
        <v>4</v>
      </c>
      <c r="R1314" s="0" t="n">
        <v>37</v>
      </c>
    </row>
    <row r="1315" customFormat="false" ht="15.4" hidden="false" customHeight="false" outlineLevel="0" collapsed="false">
      <c r="P1315" s="6" t="n">
        <v>42435</v>
      </c>
      <c r="Q1315" s="0" t="n">
        <f aca="false">Q1308-1</f>
        <v>3</v>
      </c>
      <c r="R1315" s="0" t="n">
        <v>37</v>
      </c>
    </row>
    <row r="1316" customFormat="false" ht="15.4" hidden="false" customHeight="false" outlineLevel="0" collapsed="false">
      <c r="P1316" s="6" t="n">
        <v>42434</v>
      </c>
      <c r="Q1316" s="0" t="n">
        <f aca="false">Q1309-1</f>
        <v>3</v>
      </c>
      <c r="R1316" s="0" t="n">
        <v>37</v>
      </c>
    </row>
    <row r="1317" customFormat="false" ht="15.4" hidden="false" customHeight="false" outlineLevel="0" collapsed="false">
      <c r="P1317" s="6" t="n">
        <v>42433</v>
      </c>
      <c r="Q1317" s="0" t="n">
        <f aca="false">Q1310-1</f>
        <v>3</v>
      </c>
      <c r="R1317" s="0" t="n">
        <v>37</v>
      </c>
    </row>
    <row r="1318" customFormat="false" ht="15.4" hidden="false" customHeight="false" outlineLevel="0" collapsed="false">
      <c r="P1318" s="6" t="n">
        <v>42432</v>
      </c>
      <c r="Q1318" s="0" t="n">
        <f aca="false">Q1311-1</f>
        <v>3</v>
      </c>
      <c r="R1318" s="0" t="n">
        <v>37</v>
      </c>
    </row>
    <row r="1319" customFormat="false" ht="15.4" hidden="false" customHeight="false" outlineLevel="0" collapsed="false">
      <c r="P1319" s="6" t="n">
        <v>42431</v>
      </c>
      <c r="Q1319" s="0" t="n">
        <f aca="false">Q1312-1</f>
        <v>3</v>
      </c>
      <c r="R1319" s="0" t="n">
        <v>37</v>
      </c>
    </row>
    <row r="1320" customFormat="false" ht="15.4" hidden="false" customHeight="false" outlineLevel="0" collapsed="false">
      <c r="P1320" s="6" t="n">
        <v>42430</v>
      </c>
      <c r="Q1320" s="0" t="n">
        <f aca="false">Q1313-1</f>
        <v>3</v>
      </c>
      <c r="R1320" s="0" t="n">
        <v>37</v>
      </c>
    </row>
    <row r="1321" customFormat="false" ht="15.4" hidden="false" customHeight="false" outlineLevel="0" collapsed="false">
      <c r="P1321" s="6" t="n">
        <v>42429</v>
      </c>
      <c r="Q1321" s="0" t="n">
        <f aca="false">Q1314-1</f>
        <v>3</v>
      </c>
      <c r="R1321" s="0" t="n">
        <v>37</v>
      </c>
    </row>
    <row r="1322" customFormat="false" ht="15.4" hidden="false" customHeight="false" outlineLevel="0" collapsed="false">
      <c r="P1322" s="6" t="n">
        <v>42428</v>
      </c>
      <c r="Q1322" s="0" t="n">
        <f aca="false">Q1315-1</f>
        <v>2</v>
      </c>
      <c r="R1322" s="0" t="n">
        <v>37</v>
      </c>
    </row>
    <row r="1323" customFormat="false" ht="15.4" hidden="false" customHeight="false" outlineLevel="0" collapsed="false">
      <c r="P1323" s="6" t="n">
        <v>42427</v>
      </c>
      <c r="Q1323" s="0" t="n">
        <f aca="false">Q1316-1</f>
        <v>2</v>
      </c>
      <c r="R1323" s="0" t="n">
        <v>37</v>
      </c>
    </row>
    <row r="1324" customFormat="false" ht="15.4" hidden="false" customHeight="false" outlineLevel="0" collapsed="false">
      <c r="P1324" s="6" t="n">
        <v>42426</v>
      </c>
      <c r="Q1324" s="0" t="n">
        <f aca="false">Q1317-1</f>
        <v>2</v>
      </c>
      <c r="R1324" s="0" t="n">
        <v>37</v>
      </c>
    </row>
    <row r="1325" customFormat="false" ht="15.4" hidden="false" customHeight="false" outlineLevel="0" collapsed="false">
      <c r="P1325" s="6" t="n">
        <v>42425</v>
      </c>
      <c r="Q1325" s="0" t="n">
        <f aca="false">Q1318-1</f>
        <v>2</v>
      </c>
      <c r="R1325" s="0" t="n">
        <v>37</v>
      </c>
    </row>
    <row r="1326" customFormat="false" ht="15.4" hidden="false" customHeight="false" outlineLevel="0" collapsed="false">
      <c r="P1326" s="6" t="n">
        <v>42424</v>
      </c>
      <c r="Q1326" s="0" t="n">
        <f aca="false">Q1319-1</f>
        <v>2</v>
      </c>
      <c r="R1326" s="0" t="n">
        <v>37</v>
      </c>
    </row>
    <row r="1327" customFormat="false" ht="15.4" hidden="false" customHeight="false" outlineLevel="0" collapsed="false">
      <c r="P1327" s="6" t="n">
        <v>42423</v>
      </c>
      <c r="Q1327" s="0" t="n">
        <f aca="false">Q1320-1</f>
        <v>2</v>
      </c>
      <c r="R1327" s="0" t="n">
        <v>37</v>
      </c>
    </row>
    <row r="1328" customFormat="false" ht="15.4" hidden="false" customHeight="false" outlineLevel="0" collapsed="false">
      <c r="P1328" s="6" t="n">
        <v>42422</v>
      </c>
      <c r="Q1328" s="0" t="n">
        <f aca="false">Q1321-1</f>
        <v>2</v>
      </c>
      <c r="R1328" s="0" t="n">
        <v>37</v>
      </c>
    </row>
    <row r="1329" customFormat="false" ht="15.4" hidden="false" customHeight="false" outlineLevel="0" collapsed="false">
      <c r="P1329" s="6" t="n">
        <v>42421</v>
      </c>
      <c r="Q1329" s="0" t="n">
        <f aca="false">Q1322-1</f>
        <v>1</v>
      </c>
      <c r="R1329" s="0" t="n">
        <v>37</v>
      </c>
    </row>
    <row r="1330" customFormat="false" ht="15.4" hidden="false" customHeight="false" outlineLevel="0" collapsed="false">
      <c r="P1330" s="6" t="n">
        <v>42420</v>
      </c>
      <c r="Q1330" s="0" t="n">
        <f aca="false">Q1323-1</f>
        <v>1</v>
      </c>
      <c r="R1330" s="0" t="n">
        <v>37</v>
      </c>
    </row>
    <row r="1331" customFormat="false" ht="15.4" hidden="false" customHeight="false" outlineLevel="0" collapsed="false">
      <c r="P1331" s="6" t="n">
        <v>42419</v>
      </c>
      <c r="Q1331" s="0" t="n">
        <f aca="false">Q1324-1</f>
        <v>1</v>
      </c>
      <c r="R1331" s="0" t="n">
        <v>37</v>
      </c>
    </row>
    <row r="1332" customFormat="false" ht="15.4" hidden="false" customHeight="false" outlineLevel="0" collapsed="false">
      <c r="P1332" s="6" t="n">
        <v>42418</v>
      </c>
      <c r="Q1332" s="0" t="n">
        <f aca="false">Q1325-1</f>
        <v>1</v>
      </c>
      <c r="R1332" s="0" t="n">
        <v>37</v>
      </c>
    </row>
    <row r="1333" customFormat="false" ht="15.4" hidden="false" customHeight="false" outlineLevel="0" collapsed="false">
      <c r="P1333" s="6" t="n">
        <v>42417</v>
      </c>
      <c r="Q1333" s="0" t="n">
        <f aca="false">Q1326-1</f>
        <v>1</v>
      </c>
      <c r="R1333" s="0" t="n">
        <v>37</v>
      </c>
    </row>
    <row r="1334" customFormat="false" ht="15.4" hidden="false" customHeight="false" outlineLevel="0" collapsed="false">
      <c r="P1334" s="6" t="n">
        <v>42416</v>
      </c>
      <c r="Q1334" s="0" t="n">
        <f aca="false">Q1327-1</f>
        <v>1</v>
      </c>
      <c r="R1334" s="0" t="n">
        <v>37</v>
      </c>
    </row>
    <row r="1335" customFormat="false" ht="15.4" hidden="false" customHeight="false" outlineLevel="0" collapsed="false">
      <c r="P1335" s="6" t="n">
        <v>42415</v>
      </c>
      <c r="Q1335" s="0" t="n">
        <f aca="false">Q1328-1</f>
        <v>1</v>
      </c>
      <c r="R1335" s="0" t="n">
        <v>37</v>
      </c>
    </row>
    <row r="1336" customFormat="false" ht="15.4" hidden="false" customHeight="false" outlineLevel="0" collapsed="false">
      <c r="P1336" s="6" t="n">
        <v>42414</v>
      </c>
      <c r="Q1336" s="0" t="n">
        <v>16</v>
      </c>
      <c r="R1336" s="0" t="n">
        <v>36</v>
      </c>
    </row>
    <row r="1337" customFormat="false" ht="15.4" hidden="false" customHeight="false" outlineLevel="0" collapsed="false">
      <c r="P1337" s="6" t="n">
        <v>42413</v>
      </c>
      <c r="Q1337" s="0" t="n">
        <v>16</v>
      </c>
      <c r="R1337" s="0" t="n">
        <v>36</v>
      </c>
    </row>
    <row r="1338" customFormat="false" ht="15.4" hidden="false" customHeight="false" outlineLevel="0" collapsed="false">
      <c r="P1338" s="6" t="n">
        <v>42412</v>
      </c>
      <c r="Q1338" s="0" t="n">
        <v>16</v>
      </c>
      <c r="R1338" s="0" t="n">
        <v>36</v>
      </c>
    </row>
    <row r="1339" customFormat="false" ht="15.4" hidden="false" customHeight="false" outlineLevel="0" collapsed="false">
      <c r="P1339" s="6" t="n">
        <v>42411</v>
      </c>
      <c r="Q1339" s="0" t="n">
        <v>16</v>
      </c>
      <c r="R1339" s="0" t="n">
        <v>36</v>
      </c>
    </row>
    <row r="1340" customFormat="false" ht="15.4" hidden="false" customHeight="false" outlineLevel="0" collapsed="false">
      <c r="P1340" s="6" t="n">
        <v>42410</v>
      </c>
      <c r="Q1340" s="0" t="n">
        <v>16</v>
      </c>
      <c r="R1340" s="0" t="n">
        <v>36</v>
      </c>
    </row>
    <row r="1341" customFormat="false" ht="15.4" hidden="false" customHeight="false" outlineLevel="0" collapsed="false">
      <c r="P1341" s="6" t="n">
        <v>42409</v>
      </c>
      <c r="Q1341" s="0" t="n">
        <v>16</v>
      </c>
      <c r="R1341" s="0" t="n">
        <v>36</v>
      </c>
    </row>
    <row r="1342" customFormat="false" ht="15.4" hidden="false" customHeight="false" outlineLevel="0" collapsed="false">
      <c r="P1342" s="6" t="n">
        <v>42408</v>
      </c>
      <c r="Q1342" s="0" t="n">
        <v>16</v>
      </c>
      <c r="R1342" s="0" t="n">
        <v>36</v>
      </c>
    </row>
    <row r="1343" customFormat="false" ht="15.4" hidden="false" customHeight="false" outlineLevel="0" collapsed="false">
      <c r="P1343" s="6" t="n">
        <v>42407</v>
      </c>
      <c r="Q1343" s="0" t="n">
        <f aca="false">Q1336-1</f>
        <v>15</v>
      </c>
      <c r="R1343" s="0" t="n">
        <v>36</v>
      </c>
    </row>
    <row r="1344" customFormat="false" ht="15.4" hidden="false" customHeight="false" outlineLevel="0" collapsed="false">
      <c r="P1344" s="6" t="n">
        <v>42406</v>
      </c>
      <c r="Q1344" s="0" t="n">
        <f aca="false">Q1337-1</f>
        <v>15</v>
      </c>
      <c r="R1344" s="0" t="n">
        <v>36</v>
      </c>
    </row>
    <row r="1345" customFormat="false" ht="15.4" hidden="false" customHeight="false" outlineLevel="0" collapsed="false">
      <c r="P1345" s="6" t="n">
        <v>42405</v>
      </c>
      <c r="Q1345" s="0" t="n">
        <f aca="false">Q1338-1</f>
        <v>15</v>
      </c>
      <c r="R1345" s="0" t="n">
        <v>36</v>
      </c>
    </row>
    <row r="1346" customFormat="false" ht="15.4" hidden="false" customHeight="false" outlineLevel="0" collapsed="false">
      <c r="P1346" s="6" t="n">
        <v>42404</v>
      </c>
      <c r="Q1346" s="0" t="n">
        <f aca="false">Q1339-1</f>
        <v>15</v>
      </c>
      <c r="R1346" s="0" t="n">
        <v>36</v>
      </c>
    </row>
    <row r="1347" customFormat="false" ht="15.4" hidden="false" customHeight="false" outlineLevel="0" collapsed="false">
      <c r="P1347" s="6" t="n">
        <v>42403</v>
      </c>
      <c r="Q1347" s="0" t="n">
        <f aca="false">Q1340-1</f>
        <v>15</v>
      </c>
      <c r="R1347" s="0" t="n">
        <v>36</v>
      </c>
    </row>
    <row r="1348" customFormat="false" ht="15.4" hidden="false" customHeight="false" outlineLevel="0" collapsed="false">
      <c r="P1348" s="6" t="n">
        <v>42402</v>
      </c>
      <c r="Q1348" s="0" t="n">
        <f aca="false">Q1341-1</f>
        <v>15</v>
      </c>
      <c r="R1348" s="0" t="n">
        <v>36</v>
      </c>
    </row>
    <row r="1349" customFormat="false" ht="15.4" hidden="false" customHeight="false" outlineLevel="0" collapsed="false">
      <c r="P1349" s="6" t="n">
        <v>42401</v>
      </c>
      <c r="Q1349" s="0" t="n">
        <f aca="false">Q1342-1</f>
        <v>15</v>
      </c>
      <c r="R1349" s="0" t="n">
        <v>36</v>
      </c>
    </row>
    <row r="1350" customFormat="false" ht="15.4" hidden="false" customHeight="false" outlineLevel="0" collapsed="false">
      <c r="P1350" s="6" t="n">
        <v>42400</v>
      </c>
      <c r="Q1350" s="0" t="n">
        <f aca="false">Q1343-1</f>
        <v>14</v>
      </c>
      <c r="R1350" s="0" t="n">
        <v>36</v>
      </c>
    </row>
    <row r="1351" customFormat="false" ht="15.4" hidden="false" customHeight="false" outlineLevel="0" collapsed="false">
      <c r="P1351" s="6" t="n">
        <v>42399</v>
      </c>
      <c r="Q1351" s="0" t="n">
        <f aca="false">Q1344-1</f>
        <v>14</v>
      </c>
      <c r="R1351" s="0" t="n">
        <v>36</v>
      </c>
    </row>
    <row r="1352" customFormat="false" ht="15.4" hidden="false" customHeight="false" outlineLevel="0" collapsed="false">
      <c r="P1352" s="6" t="n">
        <v>42398</v>
      </c>
      <c r="Q1352" s="0" t="n">
        <f aca="false">Q1345-1</f>
        <v>14</v>
      </c>
      <c r="R1352" s="0" t="n">
        <v>36</v>
      </c>
    </row>
    <row r="1353" customFormat="false" ht="15.4" hidden="false" customHeight="false" outlineLevel="0" collapsed="false">
      <c r="P1353" s="6" t="n">
        <v>42397</v>
      </c>
      <c r="Q1353" s="0" t="n">
        <f aca="false">Q1346-1</f>
        <v>14</v>
      </c>
      <c r="R1353" s="0" t="n">
        <v>36</v>
      </c>
    </row>
    <row r="1354" customFormat="false" ht="15.4" hidden="false" customHeight="false" outlineLevel="0" collapsed="false">
      <c r="P1354" s="6" t="n">
        <v>42396</v>
      </c>
      <c r="Q1354" s="0" t="n">
        <f aca="false">Q1347-1</f>
        <v>14</v>
      </c>
      <c r="R1354" s="0" t="n">
        <v>36</v>
      </c>
    </row>
    <row r="1355" customFormat="false" ht="15.4" hidden="false" customHeight="false" outlineLevel="0" collapsed="false">
      <c r="P1355" s="6" t="n">
        <v>42395</v>
      </c>
      <c r="Q1355" s="0" t="n">
        <f aca="false">Q1348-1</f>
        <v>14</v>
      </c>
      <c r="R1355" s="0" t="n">
        <v>36</v>
      </c>
    </row>
    <row r="1356" customFormat="false" ht="15.4" hidden="false" customHeight="false" outlineLevel="0" collapsed="false">
      <c r="P1356" s="6" t="n">
        <v>42394</v>
      </c>
      <c r="Q1356" s="0" t="n">
        <f aca="false">Q1349-1</f>
        <v>14</v>
      </c>
      <c r="R1356" s="0" t="n">
        <v>36</v>
      </c>
    </row>
    <row r="1357" customFormat="false" ht="15.4" hidden="false" customHeight="false" outlineLevel="0" collapsed="false">
      <c r="P1357" s="6" t="n">
        <v>42393</v>
      </c>
      <c r="Q1357" s="0" t="n">
        <f aca="false">Q1350-1</f>
        <v>13</v>
      </c>
      <c r="R1357" s="0" t="n">
        <v>36</v>
      </c>
    </row>
    <row r="1358" customFormat="false" ht="15.4" hidden="false" customHeight="false" outlineLevel="0" collapsed="false">
      <c r="P1358" s="6" t="n">
        <v>42392</v>
      </c>
      <c r="Q1358" s="0" t="n">
        <f aca="false">Q1351-1</f>
        <v>13</v>
      </c>
      <c r="R1358" s="0" t="n">
        <v>36</v>
      </c>
    </row>
    <row r="1359" customFormat="false" ht="15.4" hidden="false" customHeight="false" outlineLevel="0" collapsed="false">
      <c r="P1359" s="6" t="n">
        <v>42391</v>
      </c>
      <c r="Q1359" s="0" t="n">
        <f aca="false">Q1352-1</f>
        <v>13</v>
      </c>
      <c r="R1359" s="0" t="n">
        <v>36</v>
      </c>
    </row>
    <row r="1360" customFormat="false" ht="15.4" hidden="false" customHeight="false" outlineLevel="0" collapsed="false">
      <c r="P1360" s="6" t="n">
        <v>42390</v>
      </c>
      <c r="Q1360" s="0" t="n">
        <f aca="false">Q1353-1</f>
        <v>13</v>
      </c>
      <c r="R1360" s="0" t="n">
        <v>36</v>
      </c>
    </row>
    <row r="1361" customFormat="false" ht="15.4" hidden="false" customHeight="false" outlineLevel="0" collapsed="false">
      <c r="P1361" s="6" t="n">
        <v>42389</v>
      </c>
      <c r="Q1361" s="0" t="n">
        <f aca="false">Q1354-1</f>
        <v>13</v>
      </c>
      <c r="R1361" s="0" t="n">
        <v>36</v>
      </c>
    </row>
    <row r="1362" customFormat="false" ht="15.4" hidden="false" customHeight="false" outlineLevel="0" collapsed="false">
      <c r="P1362" s="6" t="n">
        <v>42388</v>
      </c>
      <c r="Q1362" s="0" t="n">
        <f aca="false">Q1355-1</f>
        <v>13</v>
      </c>
      <c r="R1362" s="0" t="n">
        <v>36</v>
      </c>
    </row>
    <row r="1363" customFormat="false" ht="15.4" hidden="false" customHeight="false" outlineLevel="0" collapsed="false">
      <c r="P1363" s="6" t="n">
        <v>42387</v>
      </c>
      <c r="Q1363" s="0" t="n">
        <f aca="false">Q1356-1</f>
        <v>13</v>
      </c>
      <c r="R1363" s="0" t="n">
        <v>36</v>
      </c>
    </row>
    <row r="1364" customFormat="false" ht="15.4" hidden="false" customHeight="false" outlineLevel="0" collapsed="false">
      <c r="P1364" s="6" t="n">
        <v>42386</v>
      </c>
      <c r="Q1364" s="0" t="n">
        <f aca="false">Q1357-1</f>
        <v>12</v>
      </c>
      <c r="R1364" s="0" t="n">
        <v>36</v>
      </c>
    </row>
    <row r="1365" customFormat="false" ht="15.4" hidden="false" customHeight="false" outlineLevel="0" collapsed="false">
      <c r="P1365" s="6" t="n">
        <v>42385</v>
      </c>
      <c r="Q1365" s="0" t="n">
        <f aca="false">Q1358-1</f>
        <v>12</v>
      </c>
      <c r="R1365" s="0" t="n">
        <v>36</v>
      </c>
    </row>
    <row r="1366" customFormat="false" ht="15.4" hidden="false" customHeight="false" outlineLevel="0" collapsed="false">
      <c r="P1366" s="6" t="n">
        <v>42384</v>
      </c>
      <c r="Q1366" s="0" t="n">
        <f aca="false">Q1359-1</f>
        <v>12</v>
      </c>
      <c r="R1366" s="0" t="n">
        <v>36</v>
      </c>
    </row>
    <row r="1367" customFormat="false" ht="15.4" hidden="false" customHeight="false" outlineLevel="0" collapsed="false">
      <c r="P1367" s="6" t="n">
        <v>42383</v>
      </c>
      <c r="Q1367" s="0" t="n">
        <f aca="false">Q1360-1</f>
        <v>12</v>
      </c>
      <c r="R1367" s="0" t="n">
        <v>36</v>
      </c>
    </row>
    <row r="1368" customFormat="false" ht="15.4" hidden="false" customHeight="false" outlineLevel="0" collapsed="false">
      <c r="P1368" s="6" t="n">
        <v>42382</v>
      </c>
      <c r="Q1368" s="0" t="n">
        <f aca="false">Q1361-1</f>
        <v>12</v>
      </c>
      <c r="R1368" s="0" t="n">
        <v>36</v>
      </c>
    </row>
    <row r="1369" customFormat="false" ht="15.4" hidden="false" customHeight="false" outlineLevel="0" collapsed="false">
      <c r="P1369" s="6" t="n">
        <v>42381</v>
      </c>
      <c r="Q1369" s="0" t="n">
        <f aca="false">Q1362-1</f>
        <v>12</v>
      </c>
      <c r="R1369" s="0" t="n">
        <v>36</v>
      </c>
    </row>
    <row r="1370" customFormat="false" ht="15.4" hidden="false" customHeight="false" outlineLevel="0" collapsed="false">
      <c r="P1370" s="6" t="n">
        <v>42380</v>
      </c>
      <c r="Q1370" s="0" t="n">
        <f aca="false">Q1363-1</f>
        <v>12</v>
      </c>
      <c r="R1370" s="0" t="n">
        <v>36</v>
      </c>
    </row>
    <row r="1371" customFormat="false" ht="15.4" hidden="false" customHeight="false" outlineLevel="0" collapsed="false">
      <c r="P1371" s="6" t="n">
        <v>42379</v>
      </c>
      <c r="Q1371" s="0" t="n">
        <f aca="false">Q1364-1</f>
        <v>11</v>
      </c>
      <c r="R1371" s="0" t="n">
        <v>36</v>
      </c>
    </row>
    <row r="1372" customFormat="false" ht="15.4" hidden="false" customHeight="false" outlineLevel="0" collapsed="false">
      <c r="P1372" s="6" t="n">
        <v>42378</v>
      </c>
      <c r="Q1372" s="0" t="n">
        <f aca="false">Q1365-1</f>
        <v>11</v>
      </c>
      <c r="R1372" s="0" t="n">
        <v>36</v>
      </c>
    </row>
    <row r="1373" customFormat="false" ht="15.4" hidden="false" customHeight="false" outlineLevel="0" collapsed="false">
      <c r="P1373" s="6" t="n">
        <v>42377</v>
      </c>
      <c r="Q1373" s="0" t="n">
        <f aca="false">Q1366-1</f>
        <v>11</v>
      </c>
      <c r="R1373" s="0" t="n">
        <v>36</v>
      </c>
    </row>
    <row r="1374" customFormat="false" ht="15.4" hidden="false" customHeight="false" outlineLevel="0" collapsed="false">
      <c r="P1374" s="6" t="n">
        <v>42376</v>
      </c>
      <c r="Q1374" s="0" t="n">
        <f aca="false">Q1367-1</f>
        <v>11</v>
      </c>
      <c r="R1374" s="0" t="n">
        <v>36</v>
      </c>
    </row>
    <row r="1375" customFormat="false" ht="15.4" hidden="false" customHeight="false" outlineLevel="0" collapsed="false">
      <c r="P1375" s="6" t="n">
        <v>42375</v>
      </c>
      <c r="Q1375" s="0" t="n">
        <f aca="false">Q1368-1</f>
        <v>11</v>
      </c>
      <c r="R1375" s="0" t="n">
        <v>36</v>
      </c>
    </row>
    <row r="1376" customFormat="false" ht="15.4" hidden="false" customHeight="false" outlineLevel="0" collapsed="false">
      <c r="P1376" s="6" t="n">
        <v>42374</v>
      </c>
      <c r="Q1376" s="0" t="n">
        <f aca="false">Q1369-1</f>
        <v>11</v>
      </c>
      <c r="R1376" s="0" t="n">
        <v>36</v>
      </c>
    </row>
    <row r="1377" customFormat="false" ht="15.4" hidden="false" customHeight="false" outlineLevel="0" collapsed="false">
      <c r="P1377" s="6" t="n">
        <v>42373</v>
      </c>
      <c r="Q1377" s="0" t="n">
        <f aca="false">Q1370-1</f>
        <v>11</v>
      </c>
      <c r="R1377" s="0" t="n">
        <v>36</v>
      </c>
    </row>
    <row r="1378" customFormat="false" ht="15.4" hidden="false" customHeight="false" outlineLevel="0" collapsed="false">
      <c r="P1378" s="6" t="n">
        <v>42372</v>
      </c>
      <c r="Q1378" s="0" t="n">
        <f aca="false">Q1371-1</f>
        <v>10</v>
      </c>
      <c r="R1378" s="0" t="n">
        <v>36</v>
      </c>
    </row>
    <row r="1379" customFormat="false" ht="15.4" hidden="false" customHeight="false" outlineLevel="0" collapsed="false">
      <c r="P1379" s="6" t="n">
        <v>42371</v>
      </c>
      <c r="Q1379" s="0" t="n">
        <f aca="false">Q1372-1</f>
        <v>10</v>
      </c>
      <c r="R1379" s="0" t="n">
        <v>36</v>
      </c>
    </row>
    <row r="1380" customFormat="false" ht="15.4" hidden="false" customHeight="false" outlineLevel="0" collapsed="false">
      <c r="P1380" s="6" t="n">
        <v>42370</v>
      </c>
      <c r="Q1380" s="0" t="n">
        <f aca="false">Q1373-1</f>
        <v>10</v>
      </c>
      <c r="R1380" s="0" t="n">
        <v>36</v>
      </c>
    </row>
    <row r="1381" customFormat="false" ht="15.4" hidden="false" customHeight="false" outlineLevel="0" collapsed="false">
      <c r="P1381" s="6" t="n">
        <v>42369</v>
      </c>
      <c r="Q1381" s="0" t="n">
        <f aca="false">Q1374-1</f>
        <v>10</v>
      </c>
      <c r="R1381" s="0" t="n">
        <v>36</v>
      </c>
    </row>
    <row r="1382" customFormat="false" ht="15.4" hidden="false" customHeight="false" outlineLevel="0" collapsed="false">
      <c r="P1382" s="6" t="n">
        <v>42368</v>
      </c>
      <c r="Q1382" s="0" t="n">
        <f aca="false">Q1375-1</f>
        <v>10</v>
      </c>
      <c r="R1382" s="0" t="n">
        <v>36</v>
      </c>
    </row>
    <row r="1383" customFormat="false" ht="15.4" hidden="false" customHeight="false" outlineLevel="0" collapsed="false">
      <c r="P1383" s="6" t="n">
        <v>42367</v>
      </c>
      <c r="Q1383" s="0" t="n">
        <f aca="false">Q1376-1</f>
        <v>10</v>
      </c>
      <c r="R1383" s="0" t="n">
        <v>36</v>
      </c>
    </row>
    <row r="1384" customFormat="false" ht="15.4" hidden="false" customHeight="false" outlineLevel="0" collapsed="false">
      <c r="P1384" s="6" t="n">
        <v>42366</v>
      </c>
      <c r="Q1384" s="0" t="n">
        <f aca="false">Q1377-1</f>
        <v>10</v>
      </c>
      <c r="R1384" s="0" t="n">
        <v>36</v>
      </c>
    </row>
    <row r="1385" customFormat="false" ht="15.4" hidden="false" customHeight="false" outlineLevel="0" collapsed="false">
      <c r="P1385" s="6" t="n">
        <v>42365</v>
      </c>
      <c r="Q1385" s="0" t="n">
        <f aca="false">Q1378-1</f>
        <v>9</v>
      </c>
      <c r="R1385" s="0" t="n">
        <v>36</v>
      </c>
    </row>
    <row r="1386" customFormat="false" ht="15.4" hidden="false" customHeight="false" outlineLevel="0" collapsed="false">
      <c r="P1386" s="6" t="n">
        <v>42364</v>
      </c>
      <c r="Q1386" s="0" t="n">
        <f aca="false">Q1379-1</f>
        <v>9</v>
      </c>
      <c r="R1386" s="0" t="n">
        <v>36</v>
      </c>
    </row>
    <row r="1387" customFormat="false" ht="15.4" hidden="false" customHeight="false" outlineLevel="0" collapsed="false">
      <c r="P1387" s="6" t="n">
        <v>42363</v>
      </c>
      <c r="Q1387" s="0" t="n">
        <f aca="false">Q1380-1</f>
        <v>9</v>
      </c>
      <c r="R1387" s="0" t="n">
        <v>36</v>
      </c>
    </row>
    <row r="1388" customFormat="false" ht="15.4" hidden="false" customHeight="false" outlineLevel="0" collapsed="false">
      <c r="P1388" s="6" t="n">
        <v>42362</v>
      </c>
      <c r="Q1388" s="0" t="n">
        <f aca="false">Q1381-1</f>
        <v>9</v>
      </c>
      <c r="R1388" s="0" t="n">
        <v>36</v>
      </c>
    </row>
    <row r="1389" customFormat="false" ht="15.4" hidden="false" customHeight="false" outlineLevel="0" collapsed="false">
      <c r="P1389" s="6" t="n">
        <v>42361</v>
      </c>
      <c r="Q1389" s="0" t="n">
        <f aca="false">Q1382-1</f>
        <v>9</v>
      </c>
      <c r="R1389" s="0" t="n">
        <v>36</v>
      </c>
    </row>
    <row r="1390" customFormat="false" ht="15.4" hidden="false" customHeight="false" outlineLevel="0" collapsed="false">
      <c r="P1390" s="6" t="n">
        <v>42360</v>
      </c>
      <c r="Q1390" s="0" t="n">
        <f aca="false">Q1383-1</f>
        <v>9</v>
      </c>
      <c r="R1390" s="0" t="n">
        <v>36</v>
      </c>
    </row>
    <row r="1391" customFormat="false" ht="15.4" hidden="false" customHeight="false" outlineLevel="0" collapsed="false">
      <c r="P1391" s="6" t="n">
        <v>42359</v>
      </c>
      <c r="Q1391" s="0" t="n">
        <f aca="false">Q1384-1</f>
        <v>9</v>
      </c>
      <c r="R1391" s="0" t="n">
        <v>36</v>
      </c>
    </row>
    <row r="1392" customFormat="false" ht="15.4" hidden="false" customHeight="false" outlineLevel="0" collapsed="false">
      <c r="P1392" s="6" t="n">
        <v>42358</v>
      </c>
      <c r="Q1392" s="0" t="n">
        <f aca="false">Q1385-1</f>
        <v>8</v>
      </c>
      <c r="R1392" s="0" t="n">
        <v>36</v>
      </c>
    </row>
    <row r="1393" customFormat="false" ht="15.4" hidden="false" customHeight="false" outlineLevel="0" collapsed="false">
      <c r="P1393" s="6" t="n">
        <v>42357</v>
      </c>
      <c r="Q1393" s="0" t="n">
        <f aca="false">Q1386-1</f>
        <v>8</v>
      </c>
      <c r="R1393" s="0" t="n">
        <v>36</v>
      </c>
    </row>
    <row r="1394" customFormat="false" ht="15.4" hidden="false" customHeight="false" outlineLevel="0" collapsed="false">
      <c r="P1394" s="6" t="n">
        <v>42356</v>
      </c>
      <c r="Q1394" s="0" t="n">
        <f aca="false">Q1387-1</f>
        <v>8</v>
      </c>
      <c r="R1394" s="0" t="n">
        <v>36</v>
      </c>
    </row>
    <row r="1395" customFormat="false" ht="15.4" hidden="false" customHeight="false" outlineLevel="0" collapsed="false">
      <c r="P1395" s="6" t="n">
        <v>42355</v>
      </c>
      <c r="Q1395" s="0" t="n">
        <f aca="false">Q1388-1</f>
        <v>8</v>
      </c>
      <c r="R1395" s="0" t="n">
        <v>36</v>
      </c>
    </row>
    <row r="1396" customFormat="false" ht="15.4" hidden="false" customHeight="false" outlineLevel="0" collapsed="false">
      <c r="P1396" s="6" t="n">
        <v>42354</v>
      </c>
      <c r="Q1396" s="0" t="n">
        <f aca="false">Q1389-1</f>
        <v>8</v>
      </c>
      <c r="R1396" s="0" t="n">
        <v>36</v>
      </c>
    </row>
    <row r="1397" customFormat="false" ht="15.4" hidden="false" customHeight="false" outlineLevel="0" collapsed="false">
      <c r="P1397" s="6" t="n">
        <v>42353</v>
      </c>
      <c r="Q1397" s="0" t="n">
        <f aca="false">Q1390-1</f>
        <v>8</v>
      </c>
      <c r="R1397" s="0" t="n">
        <v>36</v>
      </c>
    </row>
    <row r="1398" customFormat="false" ht="15.4" hidden="false" customHeight="false" outlineLevel="0" collapsed="false">
      <c r="P1398" s="6" t="n">
        <v>42352</v>
      </c>
      <c r="Q1398" s="0" t="n">
        <f aca="false">Q1391-1</f>
        <v>8</v>
      </c>
      <c r="R1398" s="0" t="n">
        <v>36</v>
      </c>
    </row>
    <row r="1399" customFormat="false" ht="15.4" hidden="false" customHeight="false" outlineLevel="0" collapsed="false">
      <c r="P1399" s="6" t="n">
        <v>42351</v>
      </c>
      <c r="Q1399" s="0" t="n">
        <f aca="false">Q1392-1</f>
        <v>7</v>
      </c>
      <c r="R1399" s="0" t="n">
        <v>36</v>
      </c>
    </row>
    <row r="1400" customFormat="false" ht="15.4" hidden="false" customHeight="false" outlineLevel="0" collapsed="false">
      <c r="P1400" s="6" t="n">
        <v>42350</v>
      </c>
      <c r="Q1400" s="0" t="n">
        <f aca="false">Q1393-1</f>
        <v>7</v>
      </c>
      <c r="R1400" s="0" t="n">
        <v>36</v>
      </c>
    </row>
    <row r="1401" customFormat="false" ht="15.4" hidden="false" customHeight="false" outlineLevel="0" collapsed="false">
      <c r="P1401" s="6" t="n">
        <v>42349</v>
      </c>
      <c r="Q1401" s="0" t="n">
        <f aca="false">Q1394-1</f>
        <v>7</v>
      </c>
      <c r="R1401" s="0" t="n">
        <v>36</v>
      </c>
    </row>
    <row r="1402" customFormat="false" ht="15.4" hidden="false" customHeight="false" outlineLevel="0" collapsed="false">
      <c r="P1402" s="6" t="n">
        <v>42348</v>
      </c>
      <c r="Q1402" s="0" t="n">
        <f aca="false">Q1395-1</f>
        <v>7</v>
      </c>
      <c r="R1402" s="0" t="n">
        <v>36</v>
      </c>
    </row>
    <row r="1403" customFormat="false" ht="15.4" hidden="false" customHeight="false" outlineLevel="0" collapsed="false">
      <c r="P1403" s="6" t="n">
        <v>42347</v>
      </c>
      <c r="Q1403" s="0" t="n">
        <f aca="false">Q1396-1</f>
        <v>7</v>
      </c>
      <c r="R1403" s="0" t="n">
        <v>36</v>
      </c>
    </row>
    <row r="1404" customFormat="false" ht="15.4" hidden="false" customHeight="false" outlineLevel="0" collapsed="false">
      <c r="P1404" s="6" t="n">
        <v>42346</v>
      </c>
      <c r="Q1404" s="0" t="n">
        <f aca="false">Q1397-1</f>
        <v>7</v>
      </c>
      <c r="R1404" s="0" t="n">
        <v>36</v>
      </c>
    </row>
    <row r="1405" customFormat="false" ht="15.4" hidden="false" customHeight="false" outlineLevel="0" collapsed="false">
      <c r="P1405" s="6" t="n">
        <v>42345</v>
      </c>
      <c r="Q1405" s="0" t="n">
        <f aca="false">Q1398-1</f>
        <v>7</v>
      </c>
      <c r="R1405" s="0" t="n">
        <v>36</v>
      </c>
    </row>
    <row r="1406" customFormat="false" ht="15.4" hidden="false" customHeight="false" outlineLevel="0" collapsed="false">
      <c r="P1406" s="6" t="n">
        <v>42344</v>
      </c>
      <c r="Q1406" s="0" t="n">
        <f aca="false">Q1399-1</f>
        <v>6</v>
      </c>
      <c r="R1406" s="0" t="n">
        <v>36</v>
      </c>
    </row>
    <row r="1407" customFormat="false" ht="15.4" hidden="false" customHeight="false" outlineLevel="0" collapsed="false">
      <c r="P1407" s="6" t="n">
        <v>42343</v>
      </c>
      <c r="Q1407" s="0" t="n">
        <f aca="false">Q1400-1</f>
        <v>6</v>
      </c>
      <c r="R1407" s="0" t="n">
        <v>36</v>
      </c>
    </row>
    <row r="1408" customFormat="false" ht="15.4" hidden="false" customHeight="false" outlineLevel="0" collapsed="false">
      <c r="P1408" s="6" t="n">
        <v>42342</v>
      </c>
      <c r="Q1408" s="0" t="n">
        <f aca="false">Q1401-1</f>
        <v>6</v>
      </c>
      <c r="R1408" s="0" t="n">
        <v>36</v>
      </c>
    </row>
    <row r="1409" customFormat="false" ht="15.4" hidden="false" customHeight="false" outlineLevel="0" collapsed="false">
      <c r="P1409" s="6" t="n">
        <v>42341</v>
      </c>
      <c r="Q1409" s="0" t="n">
        <f aca="false">Q1402-1</f>
        <v>6</v>
      </c>
      <c r="R1409" s="0" t="n">
        <v>36</v>
      </c>
    </row>
    <row r="1410" customFormat="false" ht="15.4" hidden="false" customHeight="false" outlineLevel="0" collapsed="false">
      <c r="P1410" s="6" t="n">
        <v>42340</v>
      </c>
      <c r="Q1410" s="0" t="n">
        <f aca="false">Q1403-1</f>
        <v>6</v>
      </c>
      <c r="R1410" s="0" t="n">
        <v>36</v>
      </c>
    </row>
    <row r="1411" customFormat="false" ht="15.4" hidden="false" customHeight="false" outlineLevel="0" collapsed="false">
      <c r="P1411" s="6" t="n">
        <v>42339</v>
      </c>
      <c r="Q1411" s="0" t="n">
        <f aca="false">Q1404-1</f>
        <v>6</v>
      </c>
      <c r="R1411" s="0" t="n">
        <v>36</v>
      </c>
    </row>
    <row r="1412" customFormat="false" ht="15.4" hidden="false" customHeight="false" outlineLevel="0" collapsed="false">
      <c r="P1412" s="6" t="n">
        <v>42338</v>
      </c>
      <c r="Q1412" s="0" t="n">
        <f aca="false">Q1405-1</f>
        <v>6</v>
      </c>
      <c r="R1412" s="0" t="n">
        <v>36</v>
      </c>
    </row>
    <row r="1413" customFormat="false" ht="15.4" hidden="false" customHeight="false" outlineLevel="0" collapsed="false">
      <c r="P1413" s="6" t="n">
        <v>42337</v>
      </c>
      <c r="Q1413" s="0" t="n">
        <f aca="false">Q1406-1</f>
        <v>5</v>
      </c>
      <c r="R1413" s="0" t="n">
        <v>36</v>
      </c>
    </row>
    <row r="1414" customFormat="false" ht="15.4" hidden="false" customHeight="false" outlineLevel="0" collapsed="false">
      <c r="P1414" s="6" t="n">
        <v>42336</v>
      </c>
      <c r="Q1414" s="0" t="n">
        <f aca="false">Q1407-1</f>
        <v>5</v>
      </c>
      <c r="R1414" s="0" t="n">
        <v>36</v>
      </c>
    </row>
    <row r="1415" customFormat="false" ht="15.4" hidden="false" customHeight="false" outlineLevel="0" collapsed="false">
      <c r="P1415" s="6" t="n">
        <v>42335</v>
      </c>
      <c r="Q1415" s="0" t="n">
        <f aca="false">Q1408-1</f>
        <v>5</v>
      </c>
      <c r="R1415" s="0" t="n">
        <v>36</v>
      </c>
    </row>
    <row r="1416" customFormat="false" ht="15.4" hidden="false" customHeight="false" outlineLevel="0" collapsed="false">
      <c r="P1416" s="6" t="n">
        <v>42334</v>
      </c>
      <c r="Q1416" s="0" t="n">
        <f aca="false">Q1409-1</f>
        <v>5</v>
      </c>
      <c r="R1416" s="0" t="n">
        <v>36</v>
      </c>
    </row>
    <row r="1417" customFormat="false" ht="15.4" hidden="false" customHeight="false" outlineLevel="0" collapsed="false">
      <c r="P1417" s="6" t="n">
        <v>42333</v>
      </c>
      <c r="Q1417" s="0" t="n">
        <f aca="false">Q1410-1</f>
        <v>5</v>
      </c>
      <c r="R1417" s="0" t="n">
        <v>36</v>
      </c>
    </row>
    <row r="1418" customFormat="false" ht="15.4" hidden="false" customHeight="false" outlineLevel="0" collapsed="false">
      <c r="P1418" s="6" t="n">
        <v>42332</v>
      </c>
      <c r="Q1418" s="0" t="n">
        <f aca="false">Q1411-1</f>
        <v>5</v>
      </c>
      <c r="R1418" s="0" t="n">
        <v>36</v>
      </c>
    </row>
    <row r="1419" customFormat="false" ht="15.4" hidden="false" customHeight="false" outlineLevel="0" collapsed="false">
      <c r="P1419" s="6" t="n">
        <v>42331</v>
      </c>
      <c r="Q1419" s="0" t="n">
        <f aca="false">Q1412-1</f>
        <v>5</v>
      </c>
      <c r="R1419" s="0" t="n">
        <v>36</v>
      </c>
    </row>
    <row r="1420" customFormat="false" ht="15.4" hidden="false" customHeight="false" outlineLevel="0" collapsed="false">
      <c r="P1420" s="6" t="n">
        <v>42330</v>
      </c>
      <c r="Q1420" s="0" t="n">
        <f aca="false">Q1413-1</f>
        <v>4</v>
      </c>
      <c r="R1420" s="0" t="n">
        <v>36</v>
      </c>
    </row>
    <row r="1421" customFormat="false" ht="15.4" hidden="false" customHeight="false" outlineLevel="0" collapsed="false">
      <c r="P1421" s="6" t="n">
        <v>42329</v>
      </c>
      <c r="Q1421" s="0" t="n">
        <f aca="false">Q1414-1</f>
        <v>4</v>
      </c>
      <c r="R1421" s="0" t="n">
        <v>36</v>
      </c>
    </row>
    <row r="1422" customFormat="false" ht="15.4" hidden="false" customHeight="false" outlineLevel="0" collapsed="false">
      <c r="P1422" s="6" t="n">
        <v>42328</v>
      </c>
      <c r="Q1422" s="0" t="n">
        <f aca="false">Q1415-1</f>
        <v>4</v>
      </c>
      <c r="R1422" s="0" t="n">
        <v>36</v>
      </c>
    </row>
    <row r="1423" customFormat="false" ht="15.4" hidden="false" customHeight="false" outlineLevel="0" collapsed="false">
      <c r="P1423" s="6" t="n">
        <v>42327</v>
      </c>
      <c r="Q1423" s="0" t="n">
        <f aca="false">Q1416-1</f>
        <v>4</v>
      </c>
      <c r="R1423" s="0" t="n">
        <v>36</v>
      </c>
    </row>
    <row r="1424" customFormat="false" ht="15.4" hidden="false" customHeight="false" outlineLevel="0" collapsed="false">
      <c r="P1424" s="6" t="n">
        <v>42326</v>
      </c>
      <c r="Q1424" s="0" t="n">
        <f aca="false">Q1417-1</f>
        <v>4</v>
      </c>
      <c r="R1424" s="0" t="n">
        <v>36</v>
      </c>
    </row>
    <row r="1425" customFormat="false" ht="15.4" hidden="false" customHeight="false" outlineLevel="0" collapsed="false">
      <c r="P1425" s="6" t="n">
        <v>42325</v>
      </c>
      <c r="Q1425" s="0" t="n">
        <f aca="false">Q1418-1</f>
        <v>4</v>
      </c>
      <c r="R1425" s="0" t="n">
        <v>36</v>
      </c>
    </row>
    <row r="1426" customFormat="false" ht="15.4" hidden="false" customHeight="false" outlineLevel="0" collapsed="false">
      <c r="P1426" s="6" t="n">
        <v>42324</v>
      </c>
      <c r="Q1426" s="0" t="n">
        <f aca="false">Q1419-1</f>
        <v>4</v>
      </c>
      <c r="R1426" s="0" t="n">
        <v>36</v>
      </c>
    </row>
    <row r="1427" customFormat="false" ht="15.4" hidden="false" customHeight="false" outlineLevel="0" collapsed="false">
      <c r="P1427" s="6" t="n">
        <v>42323</v>
      </c>
      <c r="Q1427" s="0" t="n">
        <f aca="false">Q1420-1</f>
        <v>3</v>
      </c>
      <c r="R1427" s="0" t="n">
        <v>36</v>
      </c>
    </row>
    <row r="1428" customFormat="false" ht="15.4" hidden="false" customHeight="false" outlineLevel="0" collapsed="false">
      <c r="P1428" s="6" t="n">
        <v>42322</v>
      </c>
      <c r="Q1428" s="0" t="n">
        <f aca="false">Q1421-1</f>
        <v>3</v>
      </c>
      <c r="R1428" s="0" t="n">
        <v>36</v>
      </c>
    </row>
    <row r="1429" customFormat="false" ht="15.4" hidden="false" customHeight="false" outlineLevel="0" collapsed="false">
      <c r="P1429" s="6" t="n">
        <v>42321</v>
      </c>
      <c r="Q1429" s="0" t="n">
        <f aca="false">Q1422-1</f>
        <v>3</v>
      </c>
      <c r="R1429" s="0" t="n">
        <v>36</v>
      </c>
    </row>
    <row r="1430" customFormat="false" ht="15.4" hidden="false" customHeight="false" outlineLevel="0" collapsed="false">
      <c r="P1430" s="6" t="n">
        <v>42320</v>
      </c>
      <c r="Q1430" s="0" t="n">
        <f aca="false">Q1423-1</f>
        <v>3</v>
      </c>
      <c r="R1430" s="0" t="n">
        <v>36</v>
      </c>
    </row>
    <row r="1431" customFormat="false" ht="15.4" hidden="false" customHeight="false" outlineLevel="0" collapsed="false">
      <c r="P1431" s="6" t="n">
        <v>42319</v>
      </c>
      <c r="Q1431" s="0" t="n">
        <f aca="false">Q1424-1</f>
        <v>3</v>
      </c>
      <c r="R1431" s="0" t="n">
        <v>36</v>
      </c>
    </row>
    <row r="1432" customFormat="false" ht="15.4" hidden="false" customHeight="false" outlineLevel="0" collapsed="false">
      <c r="P1432" s="6" t="n">
        <v>42318</v>
      </c>
      <c r="Q1432" s="0" t="n">
        <f aca="false">Q1425-1</f>
        <v>3</v>
      </c>
      <c r="R1432" s="0" t="n">
        <v>36</v>
      </c>
    </row>
    <row r="1433" customFormat="false" ht="15.4" hidden="false" customHeight="false" outlineLevel="0" collapsed="false">
      <c r="P1433" s="6" t="n">
        <v>42317</v>
      </c>
      <c r="Q1433" s="0" t="n">
        <f aca="false">Q1426-1</f>
        <v>3</v>
      </c>
      <c r="R1433" s="0" t="n">
        <v>36</v>
      </c>
    </row>
    <row r="1434" customFormat="false" ht="15.4" hidden="false" customHeight="false" outlineLevel="0" collapsed="false">
      <c r="P1434" s="6" t="n">
        <v>42316</v>
      </c>
      <c r="Q1434" s="0" t="n">
        <f aca="false">Q1427-1</f>
        <v>2</v>
      </c>
      <c r="R1434" s="0" t="n">
        <v>36</v>
      </c>
    </row>
    <row r="1435" customFormat="false" ht="15.4" hidden="false" customHeight="false" outlineLevel="0" collapsed="false">
      <c r="P1435" s="6" t="n">
        <v>42315</v>
      </c>
      <c r="Q1435" s="0" t="n">
        <f aca="false">Q1428-1</f>
        <v>2</v>
      </c>
      <c r="R1435" s="0" t="n">
        <v>36</v>
      </c>
    </row>
    <row r="1436" customFormat="false" ht="15.4" hidden="false" customHeight="false" outlineLevel="0" collapsed="false">
      <c r="P1436" s="6" t="n">
        <v>42314</v>
      </c>
      <c r="Q1436" s="0" t="n">
        <f aca="false">Q1429-1</f>
        <v>2</v>
      </c>
      <c r="R1436" s="0" t="n">
        <v>36</v>
      </c>
    </row>
    <row r="1437" customFormat="false" ht="15.4" hidden="false" customHeight="false" outlineLevel="0" collapsed="false">
      <c r="P1437" s="6" t="n">
        <v>42313</v>
      </c>
      <c r="Q1437" s="0" t="n">
        <f aca="false">Q1430-1</f>
        <v>2</v>
      </c>
      <c r="R1437" s="0" t="n">
        <v>36</v>
      </c>
    </row>
    <row r="1438" customFormat="false" ht="15.4" hidden="false" customHeight="false" outlineLevel="0" collapsed="false">
      <c r="P1438" s="6" t="n">
        <v>42312</v>
      </c>
      <c r="Q1438" s="0" t="n">
        <f aca="false">Q1431-1</f>
        <v>2</v>
      </c>
      <c r="R1438" s="0" t="n">
        <v>36</v>
      </c>
    </row>
    <row r="1439" customFormat="false" ht="15.4" hidden="false" customHeight="false" outlineLevel="0" collapsed="false">
      <c r="P1439" s="6" t="n">
        <v>42311</v>
      </c>
      <c r="Q1439" s="0" t="n">
        <f aca="false">Q1432-1</f>
        <v>2</v>
      </c>
      <c r="R1439" s="0" t="n">
        <v>36</v>
      </c>
    </row>
    <row r="1440" customFormat="false" ht="15.4" hidden="false" customHeight="false" outlineLevel="0" collapsed="false">
      <c r="P1440" s="6" t="n">
        <v>42310</v>
      </c>
      <c r="Q1440" s="0" t="n">
        <f aca="false">Q1433-1</f>
        <v>2</v>
      </c>
      <c r="R1440" s="0" t="n">
        <v>36</v>
      </c>
    </row>
    <row r="1441" customFormat="false" ht="15.4" hidden="false" customHeight="false" outlineLevel="0" collapsed="false">
      <c r="P1441" s="6" t="n">
        <v>42309</v>
      </c>
      <c r="Q1441" s="0" t="n">
        <f aca="false">Q1434-1</f>
        <v>1</v>
      </c>
      <c r="R1441" s="0" t="n">
        <v>36</v>
      </c>
    </row>
    <row r="1442" customFormat="false" ht="15.4" hidden="false" customHeight="false" outlineLevel="0" collapsed="false">
      <c r="P1442" s="6" t="n">
        <v>42308</v>
      </c>
      <c r="Q1442" s="0" t="n">
        <f aca="false">Q1435-1</f>
        <v>1</v>
      </c>
      <c r="R1442" s="0" t="n">
        <v>36</v>
      </c>
    </row>
    <row r="1443" customFormat="false" ht="15.4" hidden="false" customHeight="false" outlineLevel="0" collapsed="false">
      <c r="P1443" s="6" t="n">
        <v>42307</v>
      </c>
      <c r="Q1443" s="0" t="n">
        <f aca="false">Q1436-1</f>
        <v>1</v>
      </c>
      <c r="R1443" s="0" t="n">
        <v>36</v>
      </c>
    </row>
    <row r="1444" customFormat="false" ht="15.4" hidden="false" customHeight="false" outlineLevel="0" collapsed="false">
      <c r="P1444" s="6" t="n">
        <v>42306</v>
      </c>
      <c r="Q1444" s="0" t="n">
        <f aca="false">Q1437-1</f>
        <v>1</v>
      </c>
      <c r="R1444" s="0" t="n">
        <v>36</v>
      </c>
    </row>
    <row r="1445" customFormat="false" ht="15.4" hidden="false" customHeight="false" outlineLevel="0" collapsed="false">
      <c r="P1445" s="6" t="n">
        <v>42305</v>
      </c>
      <c r="Q1445" s="0" t="n">
        <f aca="false">Q1438-1</f>
        <v>1</v>
      </c>
      <c r="R1445" s="0" t="n">
        <v>36</v>
      </c>
    </row>
    <row r="1446" customFormat="false" ht="15.4" hidden="false" customHeight="false" outlineLevel="0" collapsed="false">
      <c r="P1446" s="6" t="n">
        <v>42304</v>
      </c>
      <c r="Q1446" s="0" t="n">
        <f aca="false">Q1439-1</f>
        <v>1</v>
      </c>
      <c r="R1446" s="0" t="n">
        <v>36</v>
      </c>
    </row>
    <row r="1447" customFormat="false" ht="15.4" hidden="false" customHeight="false" outlineLevel="0" collapsed="false">
      <c r="P1447" s="6" t="n">
        <v>42303</v>
      </c>
      <c r="Q1447" s="0" t="n">
        <f aca="false">Q1440-1</f>
        <v>1</v>
      </c>
      <c r="R1447" s="0" t="n">
        <v>36</v>
      </c>
    </row>
    <row r="1448" customFormat="false" ht="15.4" hidden="false" customHeight="false" outlineLevel="0" collapsed="false">
      <c r="P1448" s="6" t="n">
        <v>42302</v>
      </c>
      <c r="Q1448" s="0" t="n">
        <v>16</v>
      </c>
      <c r="R1448" s="0" t="n">
        <v>35</v>
      </c>
    </row>
    <row r="1449" customFormat="false" ht="15.4" hidden="false" customHeight="false" outlineLevel="0" collapsed="false">
      <c r="P1449" s="6" t="n">
        <v>42301</v>
      </c>
      <c r="Q1449" s="0" t="n">
        <v>16</v>
      </c>
      <c r="R1449" s="0" t="n">
        <v>35</v>
      </c>
    </row>
    <row r="1450" customFormat="false" ht="15.4" hidden="false" customHeight="false" outlineLevel="0" collapsed="false">
      <c r="P1450" s="6" t="n">
        <v>42300</v>
      </c>
      <c r="Q1450" s="0" t="n">
        <v>16</v>
      </c>
      <c r="R1450" s="0" t="n">
        <v>35</v>
      </c>
    </row>
    <row r="1451" customFormat="false" ht="15.4" hidden="false" customHeight="false" outlineLevel="0" collapsed="false">
      <c r="P1451" s="6" t="n">
        <v>42299</v>
      </c>
      <c r="Q1451" s="0" t="n">
        <v>16</v>
      </c>
      <c r="R1451" s="0" t="n">
        <v>35</v>
      </c>
    </row>
    <row r="1452" customFormat="false" ht="15.4" hidden="false" customHeight="false" outlineLevel="0" collapsed="false">
      <c r="P1452" s="6" t="n">
        <v>42298</v>
      </c>
      <c r="Q1452" s="0" t="n">
        <v>16</v>
      </c>
      <c r="R1452" s="0" t="n">
        <v>35</v>
      </c>
    </row>
    <row r="1453" customFormat="false" ht="15.4" hidden="false" customHeight="false" outlineLevel="0" collapsed="false">
      <c r="P1453" s="6" t="n">
        <v>42297</v>
      </c>
      <c r="Q1453" s="0" t="n">
        <v>16</v>
      </c>
      <c r="R1453" s="0" t="n">
        <v>35</v>
      </c>
    </row>
    <row r="1454" customFormat="false" ht="15.4" hidden="false" customHeight="false" outlineLevel="0" collapsed="false">
      <c r="P1454" s="6" t="n">
        <v>42296</v>
      </c>
      <c r="Q1454" s="0" t="n">
        <v>16</v>
      </c>
      <c r="R1454" s="0" t="n">
        <v>35</v>
      </c>
    </row>
    <row r="1455" customFormat="false" ht="15.4" hidden="false" customHeight="false" outlineLevel="0" collapsed="false">
      <c r="P1455" s="6" t="n">
        <v>42295</v>
      </c>
      <c r="Q1455" s="0" t="n">
        <f aca="false">Q1448-1</f>
        <v>15</v>
      </c>
      <c r="R1455" s="0" t="n">
        <v>35</v>
      </c>
    </row>
    <row r="1456" customFormat="false" ht="15.4" hidden="false" customHeight="false" outlineLevel="0" collapsed="false">
      <c r="P1456" s="6" t="n">
        <v>42294</v>
      </c>
      <c r="Q1456" s="0" t="n">
        <f aca="false">Q1449-1</f>
        <v>15</v>
      </c>
      <c r="R1456" s="0" t="n">
        <v>35</v>
      </c>
    </row>
    <row r="1457" customFormat="false" ht="15.4" hidden="false" customHeight="false" outlineLevel="0" collapsed="false">
      <c r="P1457" s="6" t="n">
        <v>42293</v>
      </c>
      <c r="Q1457" s="0" t="n">
        <f aca="false">Q1450-1</f>
        <v>15</v>
      </c>
      <c r="R1457" s="0" t="n">
        <v>35</v>
      </c>
    </row>
    <row r="1458" customFormat="false" ht="15.4" hidden="false" customHeight="false" outlineLevel="0" collapsed="false">
      <c r="P1458" s="6" t="n">
        <v>42292</v>
      </c>
      <c r="Q1458" s="0" t="n">
        <f aca="false">Q1451-1</f>
        <v>15</v>
      </c>
      <c r="R1458" s="0" t="n">
        <v>35</v>
      </c>
    </row>
    <row r="1459" customFormat="false" ht="15.4" hidden="false" customHeight="false" outlineLevel="0" collapsed="false">
      <c r="P1459" s="6" t="n">
        <v>42291</v>
      </c>
      <c r="Q1459" s="0" t="n">
        <f aca="false">Q1452-1</f>
        <v>15</v>
      </c>
      <c r="R1459" s="0" t="n">
        <v>35</v>
      </c>
    </row>
    <row r="1460" customFormat="false" ht="15.4" hidden="false" customHeight="false" outlineLevel="0" collapsed="false">
      <c r="P1460" s="6" t="n">
        <v>42290</v>
      </c>
      <c r="Q1460" s="0" t="n">
        <f aca="false">Q1453-1</f>
        <v>15</v>
      </c>
      <c r="R1460" s="0" t="n">
        <v>35</v>
      </c>
    </row>
    <row r="1461" customFormat="false" ht="15.4" hidden="false" customHeight="false" outlineLevel="0" collapsed="false">
      <c r="P1461" s="6" t="n">
        <v>42289</v>
      </c>
      <c r="Q1461" s="0" t="n">
        <f aca="false">Q1454-1</f>
        <v>15</v>
      </c>
      <c r="R1461" s="0" t="n">
        <v>35</v>
      </c>
    </row>
    <row r="1462" customFormat="false" ht="15.4" hidden="false" customHeight="false" outlineLevel="0" collapsed="false">
      <c r="P1462" s="6" t="n">
        <v>42288</v>
      </c>
      <c r="Q1462" s="0" t="n">
        <f aca="false">Q1455-1</f>
        <v>14</v>
      </c>
      <c r="R1462" s="0" t="n">
        <v>35</v>
      </c>
    </row>
    <row r="1463" customFormat="false" ht="15.4" hidden="false" customHeight="false" outlineLevel="0" collapsed="false">
      <c r="P1463" s="6" t="n">
        <v>42287</v>
      </c>
      <c r="Q1463" s="0" t="n">
        <f aca="false">Q1456-1</f>
        <v>14</v>
      </c>
      <c r="R1463" s="0" t="n">
        <v>35</v>
      </c>
    </row>
    <row r="1464" customFormat="false" ht="15.4" hidden="false" customHeight="false" outlineLevel="0" collapsed="false">
      <c r="P1464" s="6" t="n">
        <v>42286</v>
      </c>
      <c r="Q1464" s="0" t="n">
        <f aca="false">Q1457-1</f>
        <v>14</v>
      </c>
      <c r="R1464" s="0" t="n">
        <v>35</v>
      </c>
    </row>
    <row r="1465" customFormat="false" ht="15.4" hidden="false" customHeight="false" outlineLevel="0" collapsed="false">
      <c r="P1465" s="6" t="n">
        <v>42285</v>
      </c>
      <c r="Q1465" s="0" t="n">
        <f aca="false">Q1458-1</f>
        <v>14</v>
      </c>
      <c r="R1465" s="0" t="n">
        <v>35</v>
      </c>
    </row>
    <row r="1466" customFormat="false" ht="15.4" hidden="false" customHeight="false" outlineLevel="0" collapsed="false">
      <c r="P1466" s="6" t="n">
        <v>42284</v>
      </c>
      <c r="Q1466" s="0" t="n">
        <f aca="false">Q1459-1</f>
        <v>14</v>
      </c>
      <c r="R1466" s="0" t="n">
        <v>35</v>
      </c>
    </row>
    <row r="1467" customFormat="false" ht="15.4" hidden="false" customHeight="false" outlineLevel="0" collapsed="false">
      <c r="P1467" s="6" t="n">
        <v>42283</v>
      </c>
      <c r="Q1467" s="0" t="n">
        <f aca="false">Q1460-1</f>
        <v>14</v>
      </c>
      <c r="R1467" s="0" t="n">
        <v>35</v>
      </c>
    </row>
    <row r="1468" customFormat="false" ht="15.4" hidden="false" customHeight="false" outlineLevel="0" collapsed="false">
      <c r="P1468" s="6" t="n">
        <v>42282</v>
      </c>
      <c r="Q1468" s="0" t="n">
        <f aca="false">Q1461-1</f>
        <v>14</v>
      </c>
      <c r="R1468" s="0" t="n">
        <v>35</v>
      </c>
    </row>
    <row r="1469" customFormat="false" ht="15.4" hidden="false" customHeight="false" outlineLevel="0" collapsed="false">
      <c r="P1469" s="6" t="n">
        <v>42281</v>
      </c>
      <c r="Q1469" s="0" t="n">
        <f aca="false">Q1462-1</f>
        <v>13</v>
      </c>
      <c r="R1469" s="0" t="n">
        <v>35</v>
      </c>
    </row>
    <row r="1470" customFormat="false" ht="15.4" hidden="false" customHeight="false" outlineLevel="0" collapsed="false">
      <c r="P1470" s="6" t="n">
        <v>42280</v>
      </c>
      <c r="Q1470" s="0" t="n">
        <f aca="false">Q1463-1</f>
        <v>13</v>
      </c>
      <c r="R1470" s="0" t="n">
        <v>35</v>
      </c>
    </row>
    <row r="1471" customFormat="false" ht="15.4" hidden="false" customHeight="false" outlineLevel="0" collapsed="false">
      <c r="P1471" s="6" t="n">
        <v>42279</v>
      </c>
      <c r="Q1471" s="0" t="n">
        <f aca="false">Q1464-1</f>
        <v>13</v>
      </c>
      <c r="R1471" s="0" t="n">
        <v>35</v>
      </c>
    </row>
    <row r="1472" customFormat="false" ht="15.4" hidden="false" customHeight="false" outlineLevel="0" collapsed="false">
      <c r="P1472" s="6" t="n">
        <v>42278</v>
      </c>
      <c r="Q1472" s="0" t="n">
        <f aca="false">Q1465-1</f>
        <v>13</v>
      </c>
      <c r="R1472" s="0" t="n">
        <v>35</v>
      </c>
    </row>
    <row r="1473" customFormat="false" ht="15.4" hidden="false" customHeight="false" outlineLevel="0" collapsed="false">
      <c r="P1473" s="6" t="n">
        <v>42277</v>
      </c>
      <c r="Q1473" s="0" t="n">
        <f aca="false">Q1466-1</f>
        <v>13</v>
      </c>
      <c r="R1473" s="0" t="n">
        <v>35</v>
      </c>
    </row>
    <row r="1474" customFormat="false" ht="15.4" hidden="false" customHeight="false" outlineLevel="0" collapsed="false">
      <c r="P1474" s="6" t="n">
        <v>42276</v>
      </c>
      <c r="Q1474" s="0" t="n">
        <f aca="false">Q1467-1</f>
        <v>13</v>
      </c>
      <c r="R1474" s="0" t="n">
        <v>35</v>
      </c>
    </row>
    <row r="1475" customFormat="false" ht="15.4" hidden="false" customHeight="false" outlineLevel="0" collapsed="false">
      <c r="P1475" s="6" t="n">
        <v>42275</v>
      </c>
      <c r="Q1475" s="0" t="n">
        <f aca="false">Q1468-1</f>
        <v>13</v>
      </c>
      <c r="R1475" s="0" t="n">
        <v>35</v>
      </c>
    </row>
    <row r="1476" customFormat="false" ht="15.4" hidden="false" customHeight="false" outlineLevel="0" collapsed="false">
      <c r="P1476" s="6" t="n">
        <v>42274</v>
      </c>
      <c r="Q1476" s="0" t="n">
        <f aca="false">Q1469-1</f>
        <v>12</v>
      </c>
      <c r="R1476" s="0" t="n">
        <v>35</v>
      </c>
    </row>
    <row r="1477" customFormat="false" ht="15.4" hidden="false" customHeight="false" outlineLevel="0" collapsed="false">
      <c r="P1477" s="6" t="n">
        <v>42273</v>
      </c>
      <c r="Q1477" s="0" t="n">
        <f aca="false">Q1470-1</f>
        <v>12</v>
      </c>
      <c r="R1477" s="0" t="n">
        <v>35</v>
      </c>
    </row>
    <row r="1478" customFormat="false" ht="15.4" hidden="false" customHeight="false" outlineLevel="0" collapsed="false">
      <c r="P1478" s="6" t="n">
        <v>42272</v>
      </c>
      <c r="Q1478" s="0" t="n">
        <f aca="false">Q1471-1</f>
        <v>12</v>
      </c>
      <c r="R1478" s="0" t="n">
        <v>35</v>
      </c>
    </row>
    <row r="1479" customFormat="false" ht="15.4" hidden="false" customHeight="false" outlineLevel="0" collapsed="false">
      <c r="P1479" s="6" t="n">
        <v>42271</v>
      </c>
      <c r="Q1479" s="0" t="n">
        <f aca="false">Q1472-1</f>
        <v>12</v>
      </c>
      <c r="R1479" s="0" t="n">
        <v>35</v>
      </c>
    </row>
    <row r="1480" customFormat="false" ht="15.4" hidden="false" customHeight="false" outlineLevel="0" collapsed="false">
      <c r="P1480" s="6" t="n">
        <v>42270</v>
      </c>
      <c r="Q1480" s="0" t="n">
        <f aca="false">Q1473-1</f>
        <v>12</v>
      </c>
      <c r="R1480" s="0" t="n">
        <v>35</v>
      </c>
    </row>
    <row r="1481" customFormat="false" ht="15.4" hidden="false" customHeight="false" outlineLevel="0" collapsed="false">
      <c r="P1481" s="6" t="n">
        <v>42269</v>
      </c>
      <c r="Q1481" s="0" t="n">
        <f aca="false">Q1474-1</f>
        <v>12</v>
      </c>
      <c r="R1481" s="0" t="n">
        <v>35</v>
      </c>
    </row>
    <row r="1482" customFormat="false" ht="15.4" hidden="false" customHeight="false" outlineLevel="0" collapsed="false">
      <c r="P1482" s="6" t="n">
        <v>42268</v>
      </c>
      <c r="Q1482" s="0" t="n">
        <f aca="false">Q1475-1</f>
        <v>12</v>
      </c>
      <c r="R1482" s="0" t="n">
        <v>35</v>
      </c>
    </row>
    <row r="1483" customFormat="false" ht="15.4" hidden="false" customHeight="false" outlineLevel="0" collapsed="false">
      <c r="P1483" s="6" t="n">
        <v>42267</v>
      </c>
      <c r="Q1483" s="0" t="n">
        <f aca="false">Q1476-1</f>
        <v>11</v>
      </c>
      <c r="R1483" s="0" t="n">
        <v>35</v>
      </c>
    </row>
    <row r="1484" customFormat="false" ht="15.4" hidden="false" customHeight="false" outlineLevel="0" collapsed="false">
      <c r="P1484" s="6" t="n">
        <v>42266</v>
      </c>
      <c r="Q1484" s="0" t="n">
        <f aca="false">Q1477-1</f>
        <v>11</v>
      </c>
      <c r="R1484" s="0" t="n">
        <v>35</v>
      </c>
    </row>
    <row r="1485" customFormat="false" ht="15.4" hidden="false" customHeight="false" outlineLevel="0" collapsed="false">
      <c r="P1485" s="6" t="n">
        <v>42265</v>
      </c>
      <c r="Q1485" s="0" t="n">
        <f aca="false">Q1478-1</f>
        <v>11</v>
      </c>
      <c r="R1485" s="0" t="n">
        <v>35</v>
      </c>
    </row>
    <row r="1486" customFormat="false" ht="15.4" hidden="false" customHeight="false" outlineLevel="0" collapsed="false">
      <c r="P1486" s="6" t="n">
        <v>42264</v>
      </c>
      <c r="Q1486" s="0" t="n">
        <f aca="false">Q1479-1</f>
        <v>11</v>
      </c>
      <c r="R1486" s="0" t="n">
        <v>35</v>
      </c>
    </row>
    <row r="1487" customFormat="false" ht="15.4" hidden="false" customHeight="false" outlineLevel="0" collapsed="false">
      <c r="P1487" s="6" t="n">
        <v>42263</v>
      </c>
      <c r="Q1487" s="0" t="n">
        <f aca="false">Q1480-1</f>
        <v>11</v>
      </c>
      <c r="R1487" s="0" t="n">
        <v>35</v>
      </c>
    </row>
    <row r="1488" customFormat="false" ht="15.4" hidden="false" customHeight="false" outlineLevel="0" collapsed="false">
      <c r="P1488" s="6" t="n">
        <v>42262</v>
      </c>
      <c r="Q1488" s="0" t="n">
        <f aca="false">Q1481-1</f>
        <v>11</v>
      </c>
      <c r="R1488" s="0" t="n">
        <v>35</v>
      </c>
    </row>
    <row r="1489" customFormat="false" ht="15.4" hidden="false" customHeight="false" outlineLevel="0" collapsed="false">
      <c r="P1489" s="6" t="n">
        <v>42261</v>
      </c>
      <c r="Q1489" s="0" t="n">
        <f aca="false">Q1482-1</f>
        <v>11</v>
      </c>
      <c r="R1489" s="0" t="n">
        <v>35</v>
      </c>
    </row>
    <row r="1490" customFormat="false" ht="15.4" hidden="false" customHeight="false" outlineLevel="0" collapsed="false">
      <c r="P1490" s="6" t="n">
        <v>42260</v>
      </c>
      <c r="Q1490" s="0" t="n">
        <f aca="false">Q1483-1</f>
        <v>10</v>
      </c>
      <c r="R1490" s="0" t="n">
        <v>35</v>
      </c>
    </row>
    <row r="1491" customFormat="false" ht="15.4" hidden="false" customHeight="false" outlineLevel="0" collapsed="false">
      <c r="P1491" s="6" t="n">
        <v>42259</v>
      </c>
      <c r="Q1491" s="0" t="n">
        <f aca="false">Q1484-1</f>
        <v>10</v>
      </c>
      <c r="R1491" s="0" t="n">
        <v>35</v>
      </c>
    </row>
    <row r="1492" customFormat="false" ht="15.4" hidden="false" customHeight="false" outlineLevel="0" collapsed="false">
      <c r="P1492" s="6" t="n">
        <v>42258</v>
      </c>
      <c r="Q1492" s="0" t="n">
        <f aca="false">Q1485-1</f>
        <v>10</v>
      </c>
      <c r="R1492" s="0" t="n">
        <v>35</v>
      </c>
    </row>
    <row r="1493" customFormat="false" ht="15.4" hidden="false" customHeight="false" outlineLevel="0" collapsed="false">
      <c r="P1493" s="6" t="n">
        <v>42257</v>
      </c>
      <c r="Q1493" s="0" t="n">
        <f aca="false">Q1486-1</f>
        <v>10</v>
      </c>
      <c r="R1493" s="0" t="n">
        <v>35</v>
      </c>
    </row>
    <row r="1494" customFormat="false" ht="15.4" hidden="false" customHeight="false" outlineLevel="0" collapsed="false">
      <c r="P1494" s="6" t="n">
        <v>42256</v>
      </c>
      <c r="Q1494" s="0" t="n">
        <f aca="false">Q1487-1</f>
        <v>10</v>
      </c>
      <c r="R1494" s="0" t="n">
        <v>35</v>
      </c>
    </row>
    <row r="1495" customFormat="false" ht="15.4" hidden="false" customHeight="false" outlineLevel="0" collapsed="false">
      <c r="P1495" s="6" t="n">
        <v>42255</v>
      </c>
      <c r="Q1495" s="0" t="n">
        <f aca="false">Q1488-1</f>
        <v>10</v>
      </c>
      <c r="R1495" s="0" t="n">
        <v>35</v>
      </c>
    </row>
    <row r="1496" customFormat="false" ht="15.4" hidden="false" customHeight="false" outlineLevel="0" collapsed="false">
      <c r="P1496" s="6" t="n">
        <v>42254</v>
      </c>
      <c r="Q1496" s="0" t="n">
        <f aca="false">Q1489-1</f>
        <v>10</v>
      </c>
      <c r="R1496" s="0" t="n">
        <v>35</v>
      </c>
    </row>
    <row r="1497" customFormat="false" ht="15.4" hidden="false" customHeight="false" outlineLevel="0" collapsed="false">
      <c r="P1497" s="6" t="n">
        <v>42253</v>
      </c>
      <c r="Q1497" s="0" t="n">
        <f aca="false">Q1490-1</f>
        <v>9</v>
      </c>
      <c r="R1497" s="0" t="n">
        <v>35</v>
      </c>
    </row>
    <row r="1498" customFormat="false" ht="15.4" hidden="false" customHeight="false" outlineLevel="0" collapsed="false">
      <c r="P1498" s="6" t="n">
        <v>42252</v>
      </c>
      <c r="Q1498" s="0" t="n">
        <f aca="false">Q1491-1</f>
        <v>9</v>
      </c>
      <c r="R1498" s="0" t="n">
        <v>35</v>
      </c>
    </row>
    <row r="1499" customFormat="false" ht="15.4" hidden="false" customHeight="false" outlineLevel="0" collapsed="false">
      <c r="P1499" s="6" t="n">
        <v>42251</v>
      </c>
      <c r="Q1499" s="0" t="n">
        <f aca="false">Q1492-1</f>
        <v>9</v>
      </c>
      <c r="R1499" s="0" t="n">
        <v>35</v>
      </c>
    </row>
    <row r="1500" customFormat="false" ht="15.4" hidden="false" customHeight="false" outlineLevel="0" collapsed="false">
      <c r="P1500" s="6" t="n">
        <v>42250</v>
      </c>
      <c r="Q1500" s="0" t="n">
        <f aca="false">Q1493-1</f>
        <v>9</v>
      </c>
      <c r="R1500" s="0" t="n">
        <v>35</v>
      </c>
    </row>
    <row r="1501" customFormat="false" ht="15.4" hidden="false" customHeight="false" outlineLevel="0" collapsed="false">
      <c r="P1501" s="6" t="n">
        <v>42249</v>
      </c>
      <c r="Q1501" s="0" t="n">
        <f aca="false">Q1494-1</f>
        <v>9</v>
      </c>
      <c r="R1501" s="0" t="n">
        <v>35</v>
      </c>
    </row>
    <row r="1502" customFormat="false" ht="15.4" hidden="false" customHeight="false" outlineLevel="0" collapsed="false">
      <c r="P1502" s="6" t="n">
        <v>42248</v>
      </c>
      <c r="Q1502" s="0" t="n">
        <f aca="false">Q1495-1</f>
        <v>9</v>
      </c>
      <c r="R1502" s="0" t="n">
        <v>35</v>
      </c>
    </row>
    <row r="1503" customFormat="false" ht="15.4" hidden="false" customHeight="false" outlineLevel="0" collapsed="false">
      <c r="P1503" s="6" t="n">
        <v>42247</v>
      </c>
      <c r="Q1503" s="0" t="n">
        <f aca="false">Q1496-1</f>
        <v>9</v>
      </c>
      <c r="R1503" s="0" t="n">
        <v>35</v>
      </c>
    </row>
    <row r="1504" customFormat="false" ht="15.4" hidden="false" customHeight="false" outlineLevel="0" collapsed="false">
      <c r="P1504" s="6" t="n">
        <v>42246</v>
      </c>
      <c r="Q1504" s="0" t="n">
        <f aca="false">Q1497-1</f>
        <v>8</v>
      </c>
      <c r="R1504" s="0" t="n">
        <v>35</v>
      </c>
    </row>
    <row r="1505" customFormat="false" ht="15.4" hidden="false" customHeight="false" outlineLevel="0" collapsed="false">
      <c r="P1505" s="6" t="n">
        <v>42245</v>
      </c>
      <c r="Q1505" s="0" t="n">
        <f aca="false">Q1498-1</f>
        <v>8</v>
      </c>
      <c r="R1505" s="0" t="n">
        <v>35</v>
      </c>
    </row>
    <row r="1506" customFormat="false" ht="15.4" hidden="false" customHeight="false" outlineLevel="0" collapsed="false">
      <c r="P1506" s="6" t="n">
        <v>42244</v>
      </c>
      <c r="Q1506" s="0" t="n">
        <f aca="false">Q1499-1</f>
        <v>8</v>
      </c>
      <c r="R1506" s="0" t="n">
        <v>35</v>
      </c>
    </row>
    <row r="1507" customFormat="false" ht="15.4" hidden="false" customHeight="false" outlineLevel="0" collapsed="false">
      <c r="P1507" s="6" t="n">
        <v>42243</v>
      </c>
      <c r="Q1507" s="0" t="n">
        <f aca="false">Q1500-1</f>
        <v>8</v>
      </c>
      <c r="R1507" s="0" t="n">
        <v>35</v>
      </c>
    </row>
    <row r="1508" customFormat="false" ht="15.4" hidden="false" customHeight="false" outlineLevel="0" collapsed="false">
      <c r="P1508" s="6" t="n">
        <v>42242</v>
      </c>
      <c r="Q1508" s="0" t="n">
        <f aca="false">Q1501-1</f>
        <v>8</v>
      </c>
      <c r="R1508" s="0" t="n">
        <v>35</v>
      </c>
    </row>
    <row r="1509" customFormat="false" ht="15.4" hidden="false" customHeight="false" outlineLevel="0" collapsed="false">
      <c r="P1509" s="6" t="n">
        <v>42241</v>
      </c>
      <c r="Q1509" s="0" t="n">
        <f aca="false">Q1502-1</f>
        <v>8</v>
      </c>
      <c r="R1509" s="0" t="n">
        <v>35</v>
      </c>
    </row>
    <row r="1510" customFormat="false" ht="15.4" hidden="false" customHeight="false" outlineLevel="0" collapsed="false">
      <c r="P1510" s="6" t="n">
        <v>42240</v>
      </c>
      <c r="Q1510" s="0" t="n">
        <f aca="false">Q1503-1</f>
        <v>8</v>
      </c>
      <c r="R1510" s="0" t="n">
        <v>35</v>
      </c>
    </row>
    <row r="1511" customFormat="false" ht="15.4" hidden="false" customHeight="false" outlineLevel="0" collapsed="false">
      <c r="P1511" s="6" t="n">
        <v>42239</v>
      </c>
      <c r="Q1511" s="0" t="n">
        <f aca="false">Q1504-1</f>
        <v>7</v>
      </c>
      <c r="R1511" s="0" t="n">
        <v>35</v>
      </c>
    </row>
    <row r="1512" customFormat="false" ht="15.4" hidden="false" customHeight="false" outlineLevel="0" collapsed="false">
      <c r="P1512" s="6" t="n">
        <v>42238</v>
      </c>
      <c r="Q1512" s="0" t="n">
        <f aca="false">Q1505-1</f>
        <v>7</v>
      </c>
      <c r="R1512" s="0" t="n">
        <v>35</v>
      </c>
    </row>
    <row r="1513" customFormat="false" ht="15.4" hidden="false" customHeight="false" outlineLevel="0" collapsed="false">
      <c r="P1513" s="6" t="n">
        <v>42237</v>
      </c>
      <c r="Q1513" s="0" t="n">
        <f aca="false">Q1506-1</f>
        <v>7</v>
      </c>
      <c r="R1513" s="0" t="n">
        <v>35</v>
      </c>
    </row>
    <row r="1514" customFormat="false" ht="15.4" hidden="false" customHeight="false" outlineLevel="0" collapsed="false">
      <c r="P1514" s="6" t="n">
        <v>42236</v>
      </c>
      <c r="Q1514" s="0" t="n">
        <f aca="false">Q1507-1</f>
        <v>7</v>
      </c>
      <c r="R1514" s="0" t="n">
        <v>35</v>
      </c>
    </row>
    <row r="1515" customFormat="false" ht="15.4" hidden="false" customHeight="false" outlineLevel="0" collapsed="false">
      <c r="P1515" s="6" t="n">
        <v>42235</v>
      </c>
      <c r="Q1515" s="0" t="n">
        <f aca="false">Q1508-1</f>
        <v>7</v>
      </c>
      <c r="R1515" s="0" t="n">
        <v>35</v>
      </c>
    </row>
    <row r="1516" customFormat="false" ht="15.4" hidden="false" customHeight="false" outlineLevel="0" collapsed="false">
      <c r="P1516" s="6" t="n">
        <v>42234</v>
      </c>
      <c r="Q1516" s="0" t="n">
        <f aca="false">Q1509-1</f>
        <v>7</v>
      </c>
      <c r="R1516" s="0" t="n">
        <v>35</v>
      </c>
    </row>
    <row r="1517" customFormat="false" ht="15.4" hidden="false" customHeight="false" outlineLevel="0" collapsed="false">
      <c r="P1517" s="6" t="n">
        <v>42233</v>
      </c>
      <c r="Q1517" s="0" t="n">
        <f aca="false">Q1510-1</f>
        <v>7</v>
      </c>
      <c r="R1517" s="0" t="n">
        <v>35</v>
      </c>
    </row>
    <row r="1518" customFormat="false" ht="15.4" hidden="false" customHeight="false" outlineLevel="0" collapsed="false">
      <c r="P1518" s="6" t="n">
        <v>42232</v>
      </c>
      <c r="Q1518" s="0" t="n">
        <f aca="false">Q1511-1</f>
        <v>6</v>
      </c>
      <c r="R1518" s="0" t="n">
        <v>35</v>
      </c>
    </row>
    <row r="1519" customFormat="false" ht="15.4" hidden="false" customHeight="false" outlineLevel="0" collapsed="false">
      <c r="P1519" s="6" t="n">
        <v>42231</v>
      </c>
      <c r="Q1519" s="0" t="n">
        <f aca="false">Q1512-1</f>
        <v>6</v>
      </c>
      <c r="R1519" s="0" t="n">
        <v>35</v>
      </c>
    </row>
    <row r="1520" customFormat="false" ht="15.4" hidden="false" customHeight="false" outlineLevel="0" collapsed="false">
      <c r="P1520" s="6" t="n">
        <v>42230</v>
      </c>
      <c r="Q1520" s="0" t="n">
        <f aca="false">Q1513-1</f>
        <v>6</v>
      </c>
      <c r="R1520" s="0" t="n">
        <v>35</v>
      </c>
    </row>
    <row r="1521" customFormat="false" ht="15.4" hidden="false" customHeight="false" outlineLevel="0" collapsed="false">
      <c r="P1521" s="6" t="n">
        <v>42229</v>
      </c>
      <c r="Q1521" s="0" t="n">
        <f aca="false">Q1514-1</f>
        <v>6</v>
      </c>
      <c r="R1521" s="0" t="n">
        <v>35</v>
      </c>
    </row>
    <row r="1522" customFormat="false" ht="15.4" hidden="false" customHeight="false" outlineLevel="0" collapsed="false">
      <c r="P1522" s="6" t="n">
        <v>42228</v>
      </c>
      <c r="Q1522" s="0" t="n">
        <f aca="false">Q1515-1</f>
        <v>6</v>
      </c>
      <c r="R1522" s="0" t="n">
        <v>35</v>
      </c>
    </row>
    <row r="1523" customFormat="false" ht="15.4" hidden="false" customHeight="false" outlineLevel="0" collapsed="false">
      <c r="P1523" s="6" t="n">
        <v>42227</v>
      </c>
      <c r="Q1523" s="0" t="n">
        <f aca="false">Q1516-1</f>
        <v>6</v>
      </c>
      <c r="R1523" s="0" t="n">
        <v>35</v>
      </c>
    </row>
    <row r="1524" customFormat="false" ht="15.4" hidden="false" customHeight="false" outlineLevel="0" collapsed="false">
      <c r="P1524" s="6" t="n">
        <v>42226</v>
      </c>
      <c r="Q1524" s="0" t="n">
        <f aca="false">Q1517-1</f>
        <v>6</v>
      </c>
      <c r="R1524" s="0" t="n">
        <v>35</v>
      </c>
    </row>
    <row r="1525" customFormat="false" ht="15.4" hidden="false" customHeight="false" outlineLevel="0" collapsed="false">
      <c r="P1525" s="6" t="n">
        <v>42225</v>
      </c>
      <c r="Q1525" s="0" t="n">
        <f aca="false">Q1518-1</f>
        <v>5</v>
      </c>
      <c r="R1525" s="0" t="n">
        <v>35</v>
      </c>
    </row>
    <row r="1526" customFormat="false" ht="15.4" hidden="false" customHeight="false" outlineLevel="0" collapsed="false">
      <c r="P1526" s="6" t="n">
        <v>42224</v>
      </c>
      <c r="Q1526" s="0" t="n">
        <f aca="false">Q1519-1</f>
        <v>5</v>
      </c>
      <c r="R1526" s="0" t="n">
        <v>35</v>
      </c>
    </row>
    <row r="1527" customFormat="false" ht="15.4" hidden="false" customHeight="false" outlineLevel="0" collapsed="false">
      <c r="P1527" s="6" t="n">
        <v>42223</v>
      </c>
      <c r="Q1527" s="0" t="n">
        <f aca="false">Q1520-1</f>
        <v>5</v>
      </c>
      <c r="R1527" s="0" t="n">
        <v>35</v>
      </c>
    </row>
    <row r="1528" customFormat="false" ht="15.4" hidden="false" customHeight="false" outlineLevel="0" collapsed="false">
      <c r="P1528" s="6" t="n">
        <v>42222</v>
      </c>
      <c r="Q1528" s="0" t="n">
        <f aca="false">Q1521-1</f>
        <v>5</v>
      </c>
      <c r="R1528" s="0" t="n">
        <v>35</v>
      </c>
    </row>
    <row r="1529" customFormat="false" ht="15.4" hidden="false" customHeight="false" outlineLevel="0" collapsed="false">
      <c r="P1529" s="6" t="n">
        <v>42221</v>
      </c>
      <c r="Q1529" s="0" t="n">
        <f aca="false">Q1522-1</f>
        <v>5</v>
      </c>
      <c r="R1529" s="0" t="n">
        <v>35</v>
      </c>
    </row>
    <row r="1530" customFormat="false" ht="15.4" hidden="false" customHeight="false" outlineLevel="0" collapsed="false">
      <c r="P1530" s="6" t="n">
        <v>42220</v>
      </c>
      <c r="Q1530" s="0" t="n">
        <f aca="false">Q1523-1</f>
        <v>5</v>
      </c>
      <c r="R1530" s="0" t="n">
        <v>35</v>
      </c>
    </row>
    <row r="1531" customFormat="false" ht="15.4" hidden="false" customHeight="false" outlineLevel="0" collapsed="false">
      <c r="P1531" s="6" t="n">
        <v>42219</v>
      </c>
      <c r="Q1531" s="0" t="n">
        <f aca="false">Q1524-1</f>
        <v>5</v>
      </c>
      <c r="R1531" s="0" t="n">
        <v>35</v>
      </c>
    </row>
    <row r="1532" customFormat="false" ht="15.4" hidden="false" customHeight="false" outlineLevel="0" collapsed="false">
      <c r="P1532" s="6" t="n">
        <v>42218</v>
      </c>
      <c r="Q1532" s="0" t="n">
        <f aca="false">Q1525-1</f>
        <v>4</v>
      </c>
      <c r="R1532" s="0" t="n">
        <v>35</v>
      </c>
    </row>
    <row r="1533" customFormat="false" ht="15.4" hidden="false" customHeight="false" outlineLevel="0" collapsed="false">
      <c r="P1533" s="6" t="n">
        <v>42217</v>
      </c>
      <c r="Q1533" s="0" t="n">
        <f aca="false">Q1526-1</f>
        <v>4</v>
      </c>
      <c r="R1533" s="0" t="n">
        <v>35</v>
      </c>
    </row>
    <row r="1534" customFormat="false" ht="15.4" hidden="false" customHeight="false" outlineLevel="0" collapsed="false">
      <c r="P1534" s="6" t="n">
        <v>42216</v>
      </c>
      <c r="Q1534" s="0" t="n">
        <f aca="false">Q1527-1</f>
        <v>4</v>
      </c>
      <c r="R1534" s="0" t="n">
        <v>35</v>
      </c>
    </row>
    <row r="1535" customFormat="false" ht="15.4" hidden="false" customHeight="false" outlineLevel="0" collapsed="false">
      <c r="P1535" s="6" t="n">
        <v>42215</v>
      </c>
      <c r="Q1535" s="0" t="n">
        <f aca="false">Q1528-1</f>
        <v>4</v>
      </c>
      <c r="R1535" s="0" t="n">
        <v>35</v>
      </c>
    </row>
    <row r="1536" customFormat="false" ht="15.4" hidden="false" customHeight="false" outlineLevel="0" collapsed="false">
      <c r="P1536" s="6" t="n">
        <v>42214</v>
      </c>
      <c r="Q1536" s="0" t="n">
        <f aca="false">Q1529-1</f>
        <v>4</v>
      </c>
      <c r="R1536" s="0" t="n">
        <v>35</v>
      </c>
    </row>
    <row r="1537" customFormat="false" ht="15.4" hidden="false" customHeight="false" outlineLevel="0" collapsed="false">
      <c r="P1537" s="6" t="n">
        <v>42213</v>
      </c>
      <c r="Q1537" s="0" t="n">
        <f aca="false">Q1530-1</f>
        <v>4</v>
      </c>
      <c r="R1537" s="0" t="n">
        <v>35</v>
      </c>
    </row>
    <row r="1538" customFormat="false" ht="15.4" hidden="false" customHeight="false" outlineLevel="0" collapsed="false">
      <c r="P1538" s="6" t="n">
        <v>42212</v>
      </c>
      <c r="Q1538" s="0" t="n">
        <f aca="false">Q1531-1</f>
        <v>4</v>
      </c>
      <c r="R1538" s="0" t="n">
        <v>35</v>
      </c>
    </row>
    <row r="1539" customFormat="false" ht="15.4" hidden="false" customHeight="false" outlineLevel="0" collapsed="false">
      <c r="P1539" s="6" t="n">
        <v>42211</v>
      </c>
      <c r="Q1539" s="0" t="n">
        <f aca="false">Q1532-1</f>
        <v>3</v>
      </c>
      <c r="R1539" s="0" t="n">
        <v>35</v>
      </c>
    </row>
    <row r="1540" customFormat="false" ht="15.4" hidden="false" customHeight="false" outlineLevel="0" collapsed="false">
      <c r="P1540" s="6" t="n">
        <v>42210</v>
      </c>
      <c r="Q1540" s="0" t="n">
        <f aca="false">Q1533-1</f>
        <v>3</v>
      </c>
      <c r="R1540" s="0" t="n">
        <v>35</v>
      </c>
    </row>
    <row r="1541" customFormat="false" ht="15.4" hidden="false" customHeight="false" outlineLevel="0" collapsed="false">
      <c r="P1541" s="6" t="n">
        <v>42209</v>
      </c>
      <c r="Q1541" s="0" t="n">
        <f aca="false">Q1534-1</f>
        <v>3</v>
      </c>
      <c r="R1541" s="0" t="n">
        <v>35</v>
      </c>
    </row>
    <row r="1542" customFormat="false" ht="15.4" hidden="false" customHeight="false" outlineLevel="0" collapsed="false">
      <c r="P1542" s="6" t="n">
        <v>42208</v>
      </c>
      <c r="Q1542" s="0" t="n">
        <f aca="false">Q1535-1</f>
        <v>3</v>
      </c>
      <c r="R1542" s="0" t="n">
        <v>35</v>
      </c>
    </row>
    <row r="1543" customFormat="false" ht="15.4" hidden="false" customHeight="false" outlineLevel="0" collapsed="false">
      <c r="P1543" s="6" t="n">
        <v>42207</v>
      </c>
      <c r="Q1543" s="0" t="n">
        <f aca="false">Q1536-1</f>
        <v>3</v>
      </c>
      <c r="R1543" s="0" t="n">
        <v>35</v>
      </c>
    </row>
    <row r="1544" customFormat="false" ht="15.4" hidden="false" customHeight="false" outlineLevel="0" collapsed="false">
      <c r="P1544" s="6" t="n">
        <v>42206</v>
      </c>
      <c r="Q1544" s="0" t="n">
        <f aca="false">Q1537-1</f>
        <v>3</v>
      </c>
      <c r="R1544" s="0" t="n">
        <v>35</v>
      </c>
    </row>
    <row r="1545" customFormat="false" ht="15.4" hidden="false" customHeight="false" outlineLevel="0" collapsed="false">
      <c r="P1545" s="6" t="n">
        <v>42205</v>
      </c>
      <c r="Q1545" s="0" t="n">
        <f aca="false">Q1538-1</f>
        <v>3</v>
      </c>
      <c r="R1545" s="0" t="n">
        <v>35</v>
      </c>
    </row>
    <row r="1546" customFormat="false" ht="15.4" hidden="false" customHeight="false" outlineLevel="0" collapsed="false">
      <c r="P1546" s="6" t="n">
        <v>42204</v>
      </c>
      <c r="Q1546" s="0" t="n">
        <f aca="false">Q1539-1</f>
        <v>2</v>
      </c>
      <c r="R1546" s="0" t="n">
        <v>35</v>
      </c>
    </row>
    <row r="1547" customFormat="false" ht="15.4" hidden="false" customHeight="false" outlineLevel="0" collapsed="false">
      <c r="P1547" s="6" t="n">
        <v>42203</v>
      </c>
      <c r="Q1547" s="0" t="n">
        <f aca="false">Q1540-1</f>
        <v>2</v>
      </c>
      <c r="R1547" s="0" t="n">
        <v>35</v>
      </c>
    </row>
    <row r="1548" customFormat="false" ht="15.4" hidden="false" customHeight="false" outlineLevel="0" collapsed="false">
      <c r="P1548" s="6" t="n">
        <v>42202</v>
      </c>
      <c r="Q1548" s="0" t="n">
        <f aca="false">Q1541-1</f>
        <v>2</v>
      </c>
      <c r="R1548" s="0" t="n">
        <v>35</v>
      </c>
    </row>
    <row r="1549" customFormat="false" ht="15.4" hidden="false" customHeight="false" outlineLevel="0" collapsed="false">
      <c r="P1549" s="6" t="n">
        <v>42201</v>
      </c>
      <c r="Q1549" s="0" t="n">
        <f aca="false">Q1542-1</f>
        <v>2</v>
      </c>
      <c r="R1549" s="0" t="n">
        <v>35</v>
      </c>
    </row>
    <row r="1550" customFormat="false" ht="15.4" hidden="false" customHeight="false" outlineLevel="0" collapsed="false">
      <c r="P1550" s="6" t="n">
        <v>42200</v>
      </c>
      <c r="Q1550" s="0" t="n">
        <f aca="false">Q1543-1</f>
        <v>2</v>
      </c>
      <c r="R1550" s="0" t="n">
        <v>35</v>
      </c>
    </row>
    <row r="1551" customFormat="false" ht="15.4" hidden="false" customHeight="false" outlineLevel="0" collapsed="false">
      <c r="P1551" s="6" t="n">
        <v>42199</v>
      </c>
      <c r="Q1551" s="0" t="n">
        <f aca="false">Q1544-1</f>
        <v>2</v>
      </c>
      <c r="R1551" s="0" t="n">
        <v>35</v>
      </c>
    </row>
    <row r="1552" customFormat="false" ht="15.4" hidden="false" customHeight="false" outlineLevel="0" collapsed="false">
      <c r="P1552" s="6" t="n">
        <v>42198</v>
      </c>
      <c r="Q1552" s="0" t="n">
        <f aca="false">Q1545-1</f>
        <v>2</v>
      </c>
      <c r="R1552" s="0" t="n">
        <v>35</v>
      </c>
    </row>
    <row r="1553" customFormat="false" ht="15.4" hidden="false" customHeight="false" outlineLevel="0" collapsed="false">
      <c r="P1553" s="6" t="n">
        <v>42197</v>
      </c>
      <c r="Q1553" s="0" t="n">
        <f aca="false">Q1546-1</f>
        <v>1</v>
      </c>
      <c r="R1553" s="0" t="n">
        <v>35</v>
      </c>
    </row>
    <row r="1554" customFormat="false" ht="15.4" hidden="false" customHeight="false" outlineLevel="0" collapsed="false">
      <c r="P1554" s="6" t="n">
        <v>42196</v>
      </c>
      <c r="Q1554" s="0" t="n">
        <f aca="false">Q1547-1</f>
        <v>1</v>
      </c>
      <c r="R1554" s="0" t="n">
        <v>35</v>
      </c>
    </row>
    <row r="1555" customFormat="false" ht="15.4" hidden="false" customHeight="false" outlineLevel="0" collapsed="false">
      <c r="P1555" s="6" t="n">
        <v>42195</v>
      </c>
      <c r="Q1555" s="0" t="n">
        <f aca="false">Q1548-1</f>
        <v>1</v>
      </c>
      <c r="R1555" s="0" t="n">
        <v>35</v>
      </c>
    </row>
    <row r="1556" customFormat="false" ht="15.4" hidden="false" customHeight="false" outlineLevel="0" collapsed="false">
      <c r="P1556" s="6" t="n">
        <v>42194</v>
      </c>
      <c r="Q1556" s="0" t="n">
        <f aca="false">Q1549-1</f>
        <v>1</v>
      </c>
      <c r="R1556" s="0" t="n">
        <v>35</v>
      </c>
    </row>
    <row r="1557" customFormat="false" ht="15.4" hidden="false" customHeight="false" outlineLevel="0" collapsed="false">
      <c r="P1557" s="6" t="n">
        <v>42193</v>
      </c>
      <c r="Q1557" s="0" t="n">
        <f aca="false">Q1550-1</f>
        <v>1</v>
      </c>
      <c r="R1557" s="0" t="n">
        <v>35</v>
      </c>
    </row>
    <row r="1558" customFormat="false" ht="15.4" hidden="false" customHeight="false" outlineLevel="0" collapsed="false">
      <c r="P1558" s="6" t="n">
        <v>42192</v>
      </c>
      <c r="Q1558" s="0" t="n">
        <f aca="false">Q1551-1</f>
        <v>1</v>
      </c>
      <c r="R1558" s="0" t="n">
        <v>35</v>
      </c>
    </row>
    <row r="1559" customFormat="false" ht="15.4" hidden="false" customHeight="false" outlineLevel="0" collapsed="false">
      <c r="P1559" s="6" t="n">
        <v>42191</v>
      </c>
      <c r="Q1559" s="0" t="n">
        <f aca="false">Q1552-1</f>
        <v>1</v>
      </c>
      <c r="R1559" s="0" t="n">
        <v>35</v>
      </c>
    </row>
    <row r="1560" customFormat="false" ht="15.4" hidden="false" customHeight="false" outlineLevel="0" collapsed="false">
      <c r="P1560" s="6" t="n">
        <v>42190</v>
      </c>
      <c r="Q1560" s="0" t="n">
        <v>16</v>
      </c>
      <c r="R1560" s="0" t="n">
        <v>34</v>
      </c>
    </row>
    <row r="1561" customFormat="false" ht="15.4" hidden="false" customHeight="false" outlineLevel="0" collapsed="false">
      <c r="P1561" s="6" t="n">
        <v>42189</v>
      </c>
      <c r="Q1561" s="0" t="n">
        <v>16</v>
      </c>
      <c r="R1561" s="0" t="n">
        <v>34</v>
      </c>
    </row>
    <row r="1562" customFormat="false" ht="15.4" hidden="false" customHeight="false" outlineLevel="0" collapsed="false">
      <c r="P1562" s="6" t="n">
        <v>42188</v>
      </c>
      <c r="Q1562" s="0" t="n">
        <v>16</v>
      </c>
      <c r="R1562" s="0" t="n">
        <v>34</v>
      </c>
    </row>
    <row r="1563" customFormat="false" ht="15.4" hidden="false" customHeight="false" outlineLevel="0" collapsed="false">
      <c r="P1563" s="6" t="n">
        <v>42187</v>
      </c>
      <c r="Q1563" s="0" t="n">
        <v>16</v>
      </c>
      <c r="R1563" s="0" t="n">
        <v>34</v>
      </c>
    </row>
    <row r="1564" customFormat="false" ht="15.4" hidden="false" customHeight="false" outlineLevel="0" collapsed="false">
      <c r="P1564" s="6" t="n">
        <v>42186</v>
      </c>
      <c r="Q1564" s="0" t="n">
        <v>16</v>
      </c>
      <c r="R1564" s="0" t="n">
        <v>34</v>
      </c>
    </row>
    <row r="1565" customFormat="false" ht="15.4" hidden="false" customHeight="false" outlineLevel="0" collapsed="false">
      <c r="P1565" s="6" t="n">
        <v>42185</v>
      </c>
      <c r="Q1565" s="0" t="n">
        <v>16</v>
      </c>
      <c r="R1565" s="0" t="n">
        <v>34</v>
      </c>
    </row>
    <row r="1566" customFormat="false" ht="15.4" hidden="false" customHeight="false" outlineLevel="0" collapsed="false">
      <c r="P1566" s="6" t="n">
        <v>42184</v>
      </c>
      <c r="Q1566" s="0" t="n">
        <v>16</v>
      </c>
      <c r="R1566" s="0" t="n">
        <v>34</v>
      </c>
    </row>
    <row r="1567" customFormat="false" ht="15.4" hidden="false" customHeight="false" outlineLevel="0" collapsed="false">
      <c r="P1567" s="6" t="n">
        <v>42183</v>
      </c>
      <c r="Q1567" s="0" t="n">
        <f aca="false">Q1560-1</f>
        <v>15</v>
      </c>
      <c r="R1567" s="0" t="n">
        <v>34</v>
      </c>
    </row>
    <row r="1568" customFormat="false" ht="15.4" hidden="false" customHeight="false" outlineLevel="0" collapsed="false">
      <c r="P1568" s="6" t="n">
        <v>42182</v>
      </c>
      <c r="Q1568" s="0" t="n">
        <f aca="false">Q1561-1</f>
        <v>15</v>
      </c>
      <c r="R1568" s="0" t="n">
        <v>34</v>
      </c>
    </row>
    <row r="1569" customFormat="false" ht="15.4" hidden="false" customHeight="false" outlineLevel="0" collapsed="false">
      <c r="P1569" s="6" t="n">
        <v>42181</v>
      </c>
      <c r="Q1569" s="0" t="n">
        <f aca="false">Q1562-1</f>
        <v>15</v>
      </c>
      <c r="R1569" s="0" t="n">
        <v>34</v>
      </c>
    </row>
    <row r="1570" customFormat="false" ht="15.4" hidden="false" customHeight="false" outlineLevel="0" collapsed="false">
      <c r="P1570" s="6" t="n">
        <v>42180</v>
      </c>
      <c r="Q1570" s="0" t="n">
        <f aca="false">Q1563-1</f>
        <v>15</v>
      </c>
      <c r="R1570" s="0" t="n">
        <v>34</v>
      </c>
    </row>
    <row r="1571" customFormat="false" ht="15.4" hidden="false" customHeight="false" outlineLevel="0" collapsed="false">
      <c r="P1571" s="6" t="n">
        <v>42179</v>
      </c>
      <c r="Q1571" s="0" t="n">
        <f aca="false">Q1564-1</f>
        <v>15</v>
      </c>
      <c r="R1571" s="0" t="n">
        <v>34</v>
      </c>
    </row>
    <row r="1572" customFormat="false" ht="15.4" hidden="false" customHeight="false" outlineLevel="0" collapsed="false">
      <c r="P1572" s="6" t="n">
        <v>42178</v>
      </c>
      <c r="Q1572" s="0" t="n">
        <f aca="false">Q1565-1</f>
        <v>15</v>
      </c>
      <c r="R1572" s="0" t="n">
        <v>34</v>
      </c>
    </row>
    <row r="1573" customFormat="false" ht="15.4" hidden="false" customHeight="false" outlineLevel="0" collapsed="false">
      <c r="P1573" s="6" t="n">
        <v>42177</v>
      </c>
      <c r="Q1573" s="0" t="n">
        <f aca="false">Q1566-1</f>
        <v>15</v>
      </c>
      <c r="R1573" s="0" t="n">
        <v>34</v>
      </c>
    </row>
    <row r="1574" customFormat="false" ht="15.4" hidden="false" customHeight="false" outlineLevel="0" collapsed="false">
      <c r="P1574" s="6" t="n">
        <v>42176</v>
      </c>
      <c r="Q1574" s="0" t="n">
        <f aca="false">Q1567-1</f>
        <v>14</v>
      </c>
      <c r="R1574" s="0" t="n">
        <v>34</v>
      </c>
    </row>
    <row r="1575" customFormat="false" ht="15.4" hidden="false" customHeight="false" outlineLevel="0" collapsed="false">
      <c r="P1575" s="6" t="n">
        <v>42175</v>
      </c>
      <c r="Q1575" s="0" t="n">
        <f aca="false">Q1568-1</f>
        <v>14</v>
      </c>
      <c r="R1575" s="0" t="n">
        <v>34</v>
      </c>
    </row>
    <row r="1576" customFormat="false" ht="15.4" hidden="false" customHeight="false" outlineLevel="0" collapsed="false">
      <c r="P1576" s="6" t="n">
        <v>42174</v>
      </c>
      <c r="Q1576" s="0" t="n">
        <f aca="false">Q1569-1</f>
        <v>14</v>
      </c>
      <c r="R1576" s="0" t="n">
        <v>34</v>
      </c>
    </row>
    <row r="1577" customFormat="false" ht="15.4" hidden="false" customHeight="false" outlineLevel="0" collapsed="false">
      <c r="P1577" s="6" t="n">
        <v>42173</v>
      </c>
      <c r="Q1577" s="0" t="n">
        <f aca="false">Q1570-1</f>
        <v>14</v>
      </c>
      <c r="R1577" s="0" t="n">
        <v>34</v>
      </c>
    </row>
    <row r="1578" customFormat="false" ht="15.4" hidden="false" customHeight="false" outlineLevel="0" collapsed="false">
      <c r="P1578" s="6" t="n">
        <v>42172</v>
      </c>
      <c r="Q1578" s="0" t="n">
        <f aca="false">Q1571-1</f>
        <v>14</v>
      </c>
      <c r="R1578" s="0" t="n">
        <v>34</v>
      </c>
    </row>
    <row r="1579" customFormat="false" ht="15.4" hidden="false" customHeight="false" outlineLevel="0" collapsed="false">
      <c r="P1579" s="6" t="n">
        <v>42171</v>
      </c>
      <c r="Q1579" s="0" t="n">
        <f aca="false">Q1572-1</f>
        <v>14</v>
      </c>
      <c r="R1579" s="0" t="n">
        <v>34</v>
      </c>
    </row>
    <row r="1580" customFormat="false" ht="15.4" hidden="false" customHeight="false" outlineLevel="0" collapsed="false">
      <c r="P1580" s="6" t="n">
        <v>42170</v>
      </c>
      <c r="Q1580" s="0" t="n">
        <f aca="false">Q1573-1</f>
        <v>14</v>
      </c>
      <c r="R1580" s="0" t="n">
        <v>34</v>
      </c>
    </row>
    <row r="1581" customFormat="false" ht="15.4" hidden="false" customHeight="false" outlineLevel="0" collapsed="false">
      <c r="P1581" s="6" t="n">
        <v>42169</v>
      </c>
      <c r="Q1581" s="0" t="n">
        <f aca="false">Q1574-1</f>
        <v>13</v>
      </c>
      <c r="R1581" s="0" t="n">
        <v>34</v>
      </c>
    </row>
    <row r="1582" customFormat="false" ht="15.4" hidden="false" customHeight="false" outlineLevel="0" collapsed="false">
      <c r="P1582" s="6" t="n">
        <v>42168</v>
      </c>
      <c r="Q1582" s="0" t="n">
        <f aca="false">Q1575-1</f>
        <v>13</v>
      </c>
      <c r="R1582" s="0" t="n">
        <v>34</v>
      </c>
    </row>
    <row r="1583" customFormat="false" ht="15.4" hidden="false" customHeight="false" outlineLevel="0" collapsed="false">
      <c r="P1583" s="6" t="n">
        <v>42167</v>
      </c>
      <c r="Q1583" s="0" t="n">
        <f aca="false">Q1576-1</f>
        <v>13</v>
      </c>
      <c r="R1583" s="0" t="n">
        <v>34</v>
      </c>
    </row>
    <row r="1584" customFormat="false" ht="15.4" hidden="false" customHeight="false" outlineLevel="0" collapsed="false">
      <c r="P1584" s="6" t="n">
        <v>42166</v>
      </c>
      <c r="Q1584" s="0" t="n">
        <f aca="false">Q1577-1</f>
        <v>13</v>
      </c>
      <c r="R1584" s="0" t="n">
        <v>34</v>
      </c>
    </row>
    <row r="1585" customFormat="false" ht="15.4" hidden="false" customHeight="false" outlineLevel="0" collapsed="false">
      <c r="P1585" s="6" t="n">
        <v>42165</v>
      </c>
      <c r="Q1585" s="0" t="n">
        <f aca="false">Q1578-1</f>
        <v>13</v>
      </c>
      <c r="R1585" s="0" t="n">
        <v>34</v>
      </c>
    </row>
    <row r="1586" customFormat="false" ht="15.4" hidden="false" customHeight="false" outlineLevel="0" collapsed="false">
      <c r="P1586" s="6" t="n">
        <v>42164</v>
      </c>
      <c r="Q1586" s="0" t="n">
        <f aca="false">Q1579-1</f>
        <v>13</v>
      </c>
      <c r="R1586" s="0" t="n">
        <v>34</v>
      </c>
    </row>
    <row r="1587" customFormat="false" ht="15.4" hidden="false" customHeight="false" outlineLevel="0" collapsed="false">
      <c r="P1587" s="6" t="n">
        <v>42163</v>
      </c>
      <c r="Q1587" s="0" t="n">
        <f aca="false">Q1580-1</f>
        <v>13</v>
      </c>
      <c r="R1587" s="0" t="n">
        <v>34</v>
      </c>
    </row>
    <row r="1588" customFormat="false" ht="15.4" hidden="false" customHeight="false" outlineLevel="0" collapsed="false">
      <c r="P1588" s="6" t="n">
        <v>42162</v>
      </c>
      <c r="Q1588" s="0" t="n">
        <f aca="false">Q1581-1</f>
        <v>12</v>
      </c>
      <c r="R1588" s="0" t="n">
        <v>34</v>
      </c>
    </row>
    <row r="1589" customFormat="false" ht="15.4" hidden="false" customHeight="false" outlineLevel="0" collapsed="false">
      <c r="P1589" s="6" t="n">
        <v>42161</v>
      </c>
      <c r="Q1589" s="0" t="n">
        <f aca="false">Q1582-1</f>
        <v>12</v>
      </c>
      <c r="R1589" s="0" t="n">
        <v>34</v>
      </c>
    </row>
    <row r="1590" customFormat="false" ht="15.4" hidden="false" customHeight="false" outlineLevel="0" collapsed="false">
      <c r="P1590" s="6" t="n">
        <v>42160</v>
      </c>
      <c r="Q1590" s="0" t="n">
        <f aca="false">Q1583-1</f>
        <v>12</v>
      </c>
      <c r="R1590" s="0" t="n">
        <v>34</v>
      </c>
    </row>
    <row r="1591" customFormat="false" ht="15.4" hidden="false" customHeight="false" outlineLevel="0" collapsed="false">
      <c r="P1591" s="6" t="n">
        <v>42159</v>
      </c>
      <c r="Q1591" s="0" t="n">
        <f aca="false">Q1584-1</f>
        <v>12</v>
      </c>
      <c r="R1591" s="0" t="n">
        <v>34</v>
      </c>
    </row>
    <row r="1592" customFormat="false" ht="15.4" hidden="false" customHeight="false" outlineLevel="0" collapsed="false">
      <c r="P1592" s="6" t="n">
        <v>42158</v>
      </c>
      <c r="Q1592" s="0" t="n">
        <f aca="false">Q1585-1</f>
        <v>12</v>
      </c>
      <c r="R1592" s="0" t="n">
        <v>34</v>
      </c>
    </row>
    <row r="1593" customFormat="false" ht="15.4" hidden="false" customHeight="false" outlineLevel="0" collapsed="false">
      <c r="P1593" s="6" t="n">
        <v>42157</v>
      </c>
      <c r="Q1593" s="0" t="n">
        <f aca="false">Q1586-1</f>
        <v>12</v>
      </c>
      <c r="R1593" s="0" t="n">
        <v>34</v>
      </c>
    </row>
    <row r="1594" customFormat="false" ht="15.4" hidden="false" customHeight="false" outlineLevel="0" collapsed="false">
      <c r="P1594" s="6" t="n">
        <v>42156</v>
      </c>
      <c r="Q1594" s="0" t="n">
        <f aca="false">Q1587-1</f>
        <v>12</v>
      </c>
      <c r="R1594" s="0" t="n">
        <v>34</v>
      </c>
    </row>
    <row r="1595" customFormat="false" ht="15.4" hidden="false" customHeight="false" outlineLevel="0" collapsed="false">
      <c r="P1595" s="6" t="n">
        <v>42155</v>
      </c>
      <c r="Q1595" s="0" t="n">
        <f aca="false">Q1588-1</f>
        <v>11</v>
      </c>
      <c r="R1595" s="0" t="n">
        <v>34</v>
      </c>
    </row>
    <row r="1596" customFormat="false" ht="15.4" hidden="false" customHeight="false" outlineLevel="0" collapsed="false">
      <c r="P1596" s="6" t="n">
        <v>42154</v>
      </c>
      <c r="Q1596" s="0" t="n">
        <f aca="false">Q1589-1</f>
        <v>11</v>
      </c>
      <c r="R1596" s="0" t="n">
        <v>34</v>
      </c>
    </row>
    <row r="1597" customFormat="false" ht="15.4" hidden="false" customHeight="false" outlineLevel="0" collapsed="false">
      <c r="P1597" s="6" t="n">
        <v>42153</v>
      </c>
      <c r="Q1597" s="0" t="n">
        <f aca="false">Q1590-1</f>
        <v>11</v>
      </c>
      <c r="R1597" s="0" t="n">
        <v>34</v>
      </c>
    </row>
    <row r="1598" customFormat="false" ht="15.4" hidden="false" customHeight="false" outlineLevel="0" collapsed="false">
      <c r="P1598" s="6" t="n">
        <v>42152</v>
      </c>
      <c r="Q1598" s="0" t="n">
        <f aca="false">Q1591-1</f>
        <v>11</v>
      </c>
      <c r="R1598" s="0" t="n">
        <v>34</v>
      </c>
    </row>
    <row r="1599" customFormat="false" ht="15.4" hidden="false" customHeight="false" outlineLevel="0" collapsed="false">
      <c r="P1599" s="6" t="n">
        <v>42151</v>
      </c>
      <c r="Q1599" s="0" t="n">
        <f aca="false">Q1592-1</f>
        <v>11</v>
      </c>
      <c r="R1599" s="0" t="n">
        <v>34</v>
      </c>
    </row>
    <row r="1600" customFormat="false" ht="15.4" hidden="false" customHeight="false" outlineLevel="0" collapsed="false">
      <c r="P1600" s="6" t="n">
        <v>42150</v>
      </c>
      <c r="Q1600" s="0" t="n">
        <f aca="false">Q1593-1</f>
        <v>11</v>
      </c>
      <c r="R1600" s="0" t="n">
        <v>34</v>
      </c>
    </row>
    <row r="1601" customFormat="false" ht="15.4" hidden="false" customHeight="false" outlineLevel="0" collapsed="false">
      <c r="P1601" s="6" t="n">
        <v>42149</v>
      </c>
      <c r="Q1601" s="0" t="n">
        <f aca="false">Q1594-1</f>
        <v>11</v>
      </c>
      <c r="R1601" s="0" t="n">
        <v>34</v>
      </c>
    </row>
    <row r="1602" customFormat="false" ht="15.4" hidden="false" customHeight="false" outlineLevel="0" collapsed="false">
      <c r="P1602" s="6" t="n">
        <v>42148</v>
      </c>
      <c r="Q1602" s="0" t="n">
        <f aca="false">Q1595-1</f>
        <v>10</v>
      </c>
      <c r="R1602" s="0" t="n">
        <v>34</v>
      </c>
    </row>
    <row r="1603" customFormat="false" ht="15.4" hidden="false" customHeight="false" outlineLevel="0" collapsed="false">
      <c r="P1603" s="6" t="n">
        <v>42147</v>
      </c>
      <c r="Q1603" s="0" t="n">
        <f aca="false">Q1596-1</f>
        <v>10</v>
      </c>
      <c r="R1603" s="0" t="n">
        <v>34</v>
      </c>
    </row>
    <row r="1604" customFormat="false" ht="15.4" hidden="false" customHeight="false" outlineLevel="0" collapsed="false">
      <c r="P1604" s="6" t="n">
        <v>42146</v>
      </c>
      <c r="Q1604" s="0" t="n">
        <f aca="false">Q1597-1</f>
        <v>10</v>
      </c>
      <c r="R1604" s="0" t="n">
        <v>34</v>
      </c>
    </row>
    <row r="1605" customFormat="false" ht="15.4" hidden="false" customHeight="false" outlineLevel="0" collapsed="false">
      <c r="P1605" s="6" t="n">
        <v>42145</v>
      </c>
      <c r="Q1605" s="0" t="n">
        <f aca="false">Q1598-1</f>
        <v>10</v>
      </c>
      <c r="R1605" s="0" t="n">
        <v>34</v>
      </c>
    </row>
    <row r="1606" customFormat="false" ht="15.4" hidden="false" customHeight="false" outlineLevel="0" collapsed="false">
      <c r="P1606" s="6" t="n">
        <v>42144</v>
      </c>
      <c r="Q1606" s="0" t="n">
        <f aca="false">Q1599-1</f>
        <v>10</v>
      </c>
      <c r="R1606" s="0" t="n">
        <v>34</v>
      </c>
    </row>
    <row r="1607" customFormat="false" ht="15.4" hidden="false" customHeight="false" outlineLevel="0" collapsed="false">
      <c r="P1607" s="6" t="n">
        <v>42143</v>
      </c>
      <c r="Q1607" s="0" t="n">
        <f aca="false">Q1600-1</f>
        <v>10</v>
      </c>
      <c r="R1607" s="0" t="n">
        <v>34</v>
      </c>
    </row>
    <row r="1608" customFormat="false" ht="15.4" hidden="false" customHeight="false" outlineLevel="0" collapsed="false">
      <c r="P1608" s="6" t="n">
        <v>42142</v>
      </c>
      <c r="Q1608" s="0" t="n">
        <f aca="false">Q1601-1</f>
        <v>10</v>
      </c>
      <c r="R1608" s="0" t="n">
        <v>34</v>
      </c>
    </row>
    <row r="1609" customFormat="false" ht="15.4" hidden="false" customHeight="false" outlineLevel="0" collapsed="false">
      <c r="P1609" s="6" t="n">
        <v>42141</v>
      </c>
      <c r="Q1609" s="0" t="n">
        <f aca="false">Q1602-1</f>
        <v>9</v>
      </c>
      <c r="R1609" s="0" t="n">
        <v>34</v>
      </c>
    </row>
    <row r="1610" customFormat="false" ht="15.4" hidden="false" customHeight="false" outlineLevel="0" collapsed="false">
      <c r="P1610" s="6" t="n">
        <v>42140</v>
      </c>
      <c r="Q1610" s="0" t="n">
        <f aca="false">Q1603-1</f>
        <v>9</v>
      </c>
      <c r="R1610" s="0" t="n">
        <v>34</v>
      </c>
    </row>
    <row r="1611" customFormat="false" ht="15.4" hidden="false" customHeight="false" outlineLevel="0" collapsed="false">
      <c r="P1611" s="6" t="n">
        <v>42139</v>
      </c>
      <c r="Q1611" s="0" t="n">
        <f aca="false">Q1604-1</f>
        <v>9</v>
      </c>
      <c r="R1611" s="0" t="n">
        <v>34</v>
      </c>
    </row>
    <row r="1612" customFormat="false" ht="15.4" hidden="false" customHeight="false" outlineLevel="0" collapsed="false">
      <c r="P1612" s="6" t="n">
        <v>42138</v>
      </c>
      <c r="Q1612" s="0" t="n">
        <f aca="false">Q1605-1</f>
        <v>9</v>
      </c>
      <c r="R1612" s="0" t="n">
        <v>34</v>
      </c>
    </row>
    <row r="1613" customFormat="false" ht="15.4" hidden="false" customHeight="false" outlineLevel="0" collapsed="false">
      <c r="P1613" s="6" t="n">
        <v>42137</v>
      </c>
      <c r="Q1613" s="0" t="n">
        <f aca="false">Q1606-1</f>
        <v>9</v>
      </c>
      <c r="R1613" s="0" t="n">
        <v>34</v>
      </c>
    </row>
    <row r="1614" customFormat="false" ht="15.4" hidden="false" customHeight="false" outlineLevel="0" collapsed="false">
      <c r="P1614" s="6" t="n">
        <v>42136</v>
      </c>
      <c r="Q1614" s="0" t="n">
        <f aca="false">Q1607-1</f>
        <v>9</v>
      </c>
      <c r="R1614" s="0" t="n">
        <v>34</v>
      </c>
    </row>
    <row r="1615" customFormat="false" ht="15.4" hidden="false" customHeight="false" outlineLevel="0" collapsed="false">
      <c r="P1615" s="6" t="n">
        <v>42135</v>
      </c>
      <c r="Q1615" s="0" t="n">
        <f aca="false">Q1608-1</f>
        <v>9</v>
      </c>
      <c r="R1615" s="0" t="n">
        <v>34</v>
      </c>
    </row>
    <row r="1616" customFormat="false" ht="15.4" hidden="false" customHeight="false" outlineLevel="0" collapsed="false">
      <c r="P1616" s="6" t="n">
        <v>42134</v>
      </c>
      <c r="Q1616" s="0" t="n">
        <f aca="false">Q1609-1</f>
        <v>8</v>
      </c>
      <c r="R1616" s="0" t="n">
        <v>34</v>
      </c>
    </row>
    <row r="1617" customFormat="false" ht="15.4" hidden="false" customHeight="false" outlineLevel="0" collapsed="false">
      <c r="P1617" s="6" t="n">
        <v>42133</v>
      </c>
      <c r="Q1617" s="0" t="n">
        <f aca="false">Q1610-1</f>
        <v>8</v>
      </c>
      <c r="R1617" s="0" t="n">
        <v>34</v>
      </c>
    </row>
    <row r="1618" customFormat="false" ht="15.4" hidden="false" customHeight="false" outlineLevel="0" collapsed="false">
      <c r="P1618" s="6" t="n">
        <v>42132</v>
      </c>
      <c r="Q1618" s="0" t="n">
        <f aca="false">Q1611-1</f>
        <v>8</v>
      </c>
      <c r="R1618" s="0" t="n">
        <v>34</v>
      </c>
    </row>
    <row r="1619" customFormat="false" ht="15.4" hidden="false" customHeight="false" outlineLevel="0" collapsed="false">
      <c r="P1619" s="6" t="n">
        <v>42131</v>
      </c>
      <c r="Q1619" s="0" t="n">
        <f aca="false">Q1612-1</f>
        <v>8</v>
      </c>
      <c r="R1619" s="0" t="n">
        <v>34</v>
      </c>
    </row>
    <row r="1620" customFormat="false" ht="15.4" hidden="false" customHeight="false" outlineLevel="0" collapsed="false">
      <c r="P1620" s="6" t="n">
        <v>42130</v>
      </c>
      <c r="Q1620" s="0" t="n">
        <f aca="false">Q1613-1</f>
        <v>8</v>
      </c>
      <c r="R1620" s="0" t="n">
        <v>34</v>
      </c>
    </row>
    <row r="1621" customFormat="false" ht="15.4" hidden="false" customHeight="false" outlineLevel="0" collapsed="false">
      <c r="P1621" s="6" t="n">
        <v>42129</v>
      </c>
      <c r="Q1621" s="0" t="n">
        <f aca="false">Q1614-1</f>
        <v>8</v>
      </c>
      <c r="R1621" s="0" t="n">
        <v>34</v>
      </c>
    </row>
    <row r="1622" customFormat="false" ht="15.4" hidden="false" customHeight="false" outlineLevel="0" collapsed="false">
      <c r="P1622" s="6" t="n">
        <v>42128</v>
      </c>
      <c r="Q1622" s="0" t="n">
        <f aca="false">Q1615-1</f>
        <v>8</v>
      </c>
      <c r="R1622" s="0" t="n">
        <v>34</v>
      </c>
    </row>
    <row r="1623" customFormat="false" ht="15.4" hidden="false" customHeight="false" outlineLevel="0" collapsed="false">
      <c r="P1623" s="6" t="n">
        <v>42127</v>
      </c>
      <c r="Q1623" s="0" t="n">
        <f aca="false">Q1616-1</f>
        <v>7</v>
      </c>
      <c r="R1623" s="0" t="n">
        <v>34</v>
      </c>
    </row>
    <row r="1624" customFormat="false" ht="15.4" hidden="false" customHeight="false" outlineLevel="0" collapsed="false">
      <c r="P1624" s="6" t="n">
        <v>42126</v>
      </c>
      <c r="Q1624" s="0" t="n">
        <f aca="false">Q1617-1</f>
        <v>7</v>
      </c>
      <c r="R1624" s="0" t="n">
        <v>34</v>
      </c>
    </row>
    <row r="1625" customFormat="false" ht="15.4" hidden="false" customHeight="false" outlineLevel="0" collapsed="false">
      <c r="P1625" s="6" t="n">
        <v>42125</v>
      </c>
      <c r="Q1625" s="0" t="n">
        <f aca="false">Q1618-1</f>
        <v>7</v>
      </c>
      <c r="R1625" s="0" t="n">
        <v>34</v>
      </c>
    </row>
    <row r="1626" customFormat="false" ht="15.4" hidden="false" customHeight="false" outlineLevel="0" collapsed="false">
      <c r="P1626" s="6" t="n">
        <v>42124</v>
      </c>
      <c r="Q1626" s="0" t="n">
        <f aca="false">Q1619-1</f>
        <v>7</v>
      </c>
      <c r="R1626" s="0" t="n">
        <v>34</v>
      </c>
    </row>
    <row r="1627" customFormat="false" ht="15.4" hidden="false" customHeight="false" outlineLevel="0" collapsed="false">
      <c r="P1627" s="6" t="n">
        <v>42123</v>
      </c>
      <c r="Q1627" s="0" t="n">
        <f aca="false">Q1620-1</f>
        <v>7</v>
      </c>
      <c r="R1627" s="0" t="n">
        <v>34</v>
      </c>
    </row>
    <row r="1628" customFormat="false" ht="15.4" hidden="false" customHeight="false" outlineLevel="0" collapsed="false">
      <c r="P1628" s="6" t="n">
        <v>42122</v>
      </c>
      <c r="Q1628" s="0" t="n">
        <f aca="false">Q1621-1</f>
        <v>7</v>
      </c>
      <c r="R1628" s="0" t="n">
        <v>34</v>
      </c>
    </row>
    <row r="1629" customFormat="false" ht="15.4" hidden="false" customHeight="false" outlineLevel="0" collapsed="false">
      <c r="P1629" s="6" t="n">
        <v>42121</v>
      </c>
      <c r="Q1629" s="0" t="n">
        <f aca="false">Q1622-1</f>
        <v>7</v>
      </c>
      <c r="R1629" s="0" t="n">
        <v>34</v>
      </c>
    </row>
    <row r="1630" customFormat="false" ht="15.4" hidden="false" customHeight="false" outlineLevel="0" collapsed="false">
      <c r="P1630" s="6" t="n">
        <v>42120</v>
      </c>
      <c r="Q1630" s="0" t="n">
        <f aca="false">Q1623-1</f>
        <v>6</v>
      </c>
      <c r="R1630" s="0" t="n">
        <v>34</v>
      </c>
    </row>
    <row r="1631" customFormat="false" ht="15.4" hidden="false" customHeight="false" outlineLevel="0" collapsed="false">
      <c r="P1631" s="6" t="n">
        <v>42119</v>
      </c>
      <c r="Q1631" s="0" t="n">
        <f aca="false">Q1624-1</f>
        <v>6</v>
      </c>
      <c r="R1631" s="0" t="n">
        <v>34</v>
      </c>
    </row>
    <row r="1632" customFormat="false" ht="15.4" hidden="false" customHeight="false" outlineLevel="0" collapsed="false">
      <c r="P1632" s="6" t="n">
        <v>42118</v>
      </c>
      <c r="Q1632" s="0" t="n">
        <f aca="false">Q1625-1</f>
        <v>6</v>
      </c>
      <c r="R1632" s="0" t="n">
        <v>34</v>
      </c>
    </row>
    <row r="1633" customFormat="false" ht="15.4" hidden="false" customHeight="false" outlineLevel="0" collapsed="false">
      <c r="P1633" s="6" t="n">
        <v>42117</v>
      </c>
      <c r="Q1633" s="0" t="n">
        <f aca="false">Q1626-1</f>
        <v>6</v>
      </c>
      <c r="R1633" s="0" t="n">
        <v>34</v>
      </c>
    </row>
    <row r="1634" customFormat="false" ht="15.4" hidden="false" customHeight="false" outlineLevel="0" collapsed="false">
      <c r="P1634" s="6" t="n">
        <v>42116</v>
      </c>
      <c r="Q1634" s="0" t="n">
        <f aca="false">Q1627-1</f>
        <v>6</v>
      </c>
      <c r="R1634" s="0" t="n">
        <v>34</v>
      </c>
    </row>
    <row r="1635" customFormat="false" ht="15.4" hidden="false" customHeight="false" outlineLevel="0" collapsed="false">
      <c r="P1635" s="6" t="n">
        <v>42115</v>
      </c>
      <c r="Q1635" s="0" t="n">
        <f aca="false">Q1628-1</f>
        <v>6</v>
      </c>
      <c r="R1635" s="0" t="n">
        <v>34</v>
      </c>
    </row>
    <row r="1636" customFormat="false" ht="15.4" hidden="false" customHeight="false" outlineLevel="0" collapsed="false">
      <c r="P1636" s="6" t="n">
        <v>42114</v>
      </c>
      <c r="Q1636" s="0" t="n">
        <f aca="false">Q1629-1</f>
        <v>6</v>
      </c>
      <c r="R1636" s="0" t="n">
        <v>34</v>
      </c>
    </row>
    <row r="1637" customFormat="false" ht="15.4" hidden="false" customHeight="false" outlineLevel="0" collapsed="false">
      <c r="P1637" s="6" t="n">
        <v>42113</v>
      </c>
      <c r="Q1637" s="0" t="n">
        <f aca="false">Q1630-1</f>
        <v>5</v>
      </c>
      <c r="R1637" s="0" t="n">
        <v>34</v>
      </c>
    </row>
    <row r="1638" customFormat="false" ht="15.4" hidden="false" customHeight="false" outlineLevel="0" collapsed="false">
      <c r="P1638" s="6" t="n">
        <v>42112</v>
      </c>
      <c r="Q1638" s="0" t="n">
        <f aca="false">Q1631-1</f>
        <v>5</v>
      </c>
      <c r="R1638" s="0" t="n">
        <v>34</v>
      </c>
    </row>
    <row r="1639" customFormat="false" ht="15.4" hidden="false" customHeight="false" outlineLevel="0" collapsed="false">
      <c r="P1639" s="6" t="n">
        <v>42111</v>
      </c>
      <c r="Q1639" s="0" t="n">
        <f aca="false">Q1632-1</f>
        <v>5</v>
      </c>
      <c r="R1639" s="0" t="n">
        <v>34</v>
      </c>
    </row>
    <row r="1640" customFormat="false" ht="15.4" hidden="false" customHeight="false" outlineLevel="0" collapsed="false">
      <c r="P1640" s="6" t="n">
        <v>42110</v>
      </c>
      <c r="Q1640" s="0" t="n">
        <f aca="false">Q1633-1</f>
        <v>5</v>
      </c>
      <c r="R1640" s="0" t="n">
        <v>34</v>
      </c>
    </row>
    <row r="1641" customFormat="false" ht="15.4" hidden="false" customHeight="false" outlineLevel="0" collapsed="false">
      <c r="P1641" s="6" t="n">
        <v>42109</v>
      </c>
      <c r="Q1641" s="0" t="n">
        <f aca="false">Q1634-1</f>
        <v>5</v>
      </c>
      <c r="R1641" s="0" t="n">
        <v>34</v>
      </c>
    </row>
    <row r="1642" customFormat="false" ht="15.4" hidden="false" customHeight="false" outlineLevel="0" collapsed="false">
      <c r="P1642" s="6" t="n">
        <v>42108</v>
      </c>
      <c r="Q1642" s="0" t="n">
        <f aca="false">Q1635-1</f>
        <v>5</v>
      </c>
      <c r="R1642" s="0" t="n">
        <v>34</v>
      </c>
    </row>
    <row r="1643" customFormat="false" ht="15.4" hidden="false" customHeight="false" outlineLevel="0" collapsed="false">
      <c r="P1643" s="6" t="n">
        <v>42107</v>
      </c>
      <c r="Q1643" s="0" t="n">
        <f aca="false">Q1636-1</f>
        <v>5</v>
      </c>
      <c r="R1643" s="0" t="n">
        <v>34</v>
      </c>
    </row>
    <row r="1644" customFormat="false" ht="15.4" hidden="false" customHeight="false" outlineLevel="0" collapsed="false">
      <c r="P1644" s="6" t="n">
        <v>42106</v>
      </c>
      <c r="Q1644" s="0" t="n">
        <f aca="false">Q1637-1</f>
        <v>4</v>
      </c>
      <c r="R1644" s="0" t="n">
        <v>34</v>
      </c>
    </row>
    <row r="1645" customFormat="false" ht="15.4" hidden="false" customHeight="false" outlineLevel="0" collapsed="false">
      <c r="P1645" s="6" t="n">
        <v>42105</v>
      </c>
      <c r="Q1645" s="0" t="n">
        <f aca="false">Q1638-1</f>
        <v>4</v>
      </c>
      <c r="R1645" s="0" t="n">
        <v>34</v>
      </c>
    </row>
    <row r="1646" customFormat="false" ht="15.4" hidden="false" customHeight="false" outlineLevel="0" collapsed="false">
      <c r="P1646" s="6" t="n">
        <v>42104</v>
      </c>
      <c r="Q1646" s="0" t="n">
        <f aca="false">Q1639-1</f>
        <v>4</v>
      </c>
      <c r="R1646" s="0" t="n">
        <v>34</v>
      </c>
    </row>
    <row r="1647" customFormat="false" ht="15.4" hidden="false" customHeight="false" outlineLevel="0" collapsed="false">
      <c r="P1647" s="6" t="n">
        <v>42103</v>
      </c>
      <c r="Q1647" s="0" t="n">
        <f aca="false">Q1640-1</f>
        <v>4</v>
      </c>
      <c r="R1647" s="0" t="n">
        <v>34</v>
      </c>
    </row>
    <row r="1648" customFormat="false" ht="15.4" hidden="false" customHeight="false" outlineLevel="0" collapsed="false">
      <c r="P1648" s="6" t="n">
        <v>42102</v>
      </c>
      <c r="Q1648" s="0" t="n">
        <f aca="false">Q1641-1</f>
        <v>4</v>
      </c>
      <c r="R1648" s="0" t="n">
        <v>34</v>
      </c>
    </row>
    <row r="1649" customFormat="false" ht="15.4" hidden="false" customHeight="false" outlineLevel="0" collapsed="false">
      <c r="P1649" s="6" t="n">
        <v>42101</v>
      </c>
      <c r="Q1649" s="0" t="n">
        <f aca="false">Q1642-1</f>
        <v>4</v>
      </c>
      <c r="R1649" s="0" t="n">
        <v>34</v>
      </c>
    </row>
    <row r="1650" customFormat="false" ht="15.4" hidden="false" customHeight="false" outlineLevel="0" collapsed="false">
      <c r="P1650" s="6" t="n">
        <v>42100</v>
      </c>
      <c r="Q1650" s="0" t="n">
        <f aca="false">Q1643-1</f>
        <v>4</v>
      </c>
      <c r="R1650" s="0" t="n">
        <v>34</v>
      </c>
    </row>
    <row r="1651" customFormat="false" ht="15.4" hidden="false" customHeight="false" outlineLevel="0" collapsed="false">
      <c r="P1651" s="6" t="n">
        <v>42099</v>
      </c>
      <c r="Q1651" s="0" t="n">
        <f aca="false">Q1644-1</f>
        <v>3</v>
      </c>
      <c r="R1651" s="0" t="n">
        <v>34</v>
      </c>
    </row>
    <row r="1652" customFormat="false" ht="15.4" hidden="false" customHeight="false" outlineLevel="0" collapsed="false">
      <c r="P1652" s="6" t="n">
        <v>42098</v>
      </c>
      <c r="Q1652" s="0" t="n">
        <f aca="false">Q1645-1</f>
        <v>3</v>
      </c>
      <c r="R1652" s="0" t="n">
        <v>34</v>
      </c>
    </row>
    <row r="1653" customFormat="false" ht="15.4" hidden="false" customHeight="false" outlineLevel="0" collapsed="false">
      <c r="P1653" s="6" t="n">
        <v>42097</v>
      </c>
      <c r="Q1653" s="0" t="n">
        <f aca="false">Q1646-1</f>
        <v>3</v>
      </c>
      <c r="R1653" s="0" t="n">
        <v>34</v>
      </c>
    </row>
    <row r="1654" customFormat="false" ht="15.4" hidden="false" customHeight="false" outlineLevel="0" collapsed="false">
      <c r="P1654" s="6" t="n">
        <v>42096</v>
      </c>
      <c r="Q1654" s="0" t="n">
        <f aca="false">Q1647-1</f>
        <v>3</v>
      </c>
      <c r="R1654" s="0" t="n">
        <v>34</v>
      </c>
    </row>
    <row r="1655" customFormat="false" ht="15.4" hidden="false" customHeight="false" outlineLevel="0" collapsed="false">
      <c r="P1655" s="6" t="n">
        <v>42095</v>
      </c>
      <c r="Q1655" s="0" t="n">
        <f aca="false">Q1648-1</f>
        <v>3</v>
      </c>
      <c r="R1655" s="0" t="n">
        <v>34</v>
      </c>
    </row>
    <row r="1656" customFormat="false" ht="15.4" hidden="false" customHeight="false" outlineLevel="0" collapsed="false">
      <c r="P1656" s="6" t="n">
        <v>42094</v>
      </c>
      <c r="Q1656" s="0" t="n">
        <f aca="false">Q1649-1</f>
        <v>3</v>
      </c>
      <c r="R1656" s="0" t="n">
        <v>34</v>
      </c>
    </row>
    <row r="1657" customFormat="false" ht="15.4" hidden="false" customHeight="false" outlineLevel="0" collapsed="false">
      <c r="P1657" s="6" t="n">
        <v>42093</v>
      </c>
      <c r="Q1657" s="0" t="n">
        <f aca="false">Q1650-1</f>
        <v>3</v>
      </c>
      <c r="R1657" s="0" t="n">
        <v>34</v>
      </c>
    </row>
    <row r="1658" customFormat="false" ht="15.4" hidden="false" customHeight="false" outlineLevel="0" collapsed="false">
      <c r="P1658" s="6" t="n">
        <v>42092</v>
      </c>
      <c r="Q1658" s="0" t="n">
        <f aca="false">Q1651-1</f>
        <v>2</v>
      </c>
      <c r="R1658" s="0" t="n">
        <v>34</v>
      </c>
    </row>
    <row r="1659" customFormat="false" ht="15.4" hidden="false" customHeight="false" outlineLevel="0" collapsed="false">
      <c r="P1659" s="6" t="n">
        <v>42091</v>
      </c>
      <c r="Q1659" s="0" t="n">
        <f aca="false">Q1652-1</f>
        <v>2</v>
      </c>
      <c r="R1659" s="0" t="n">
        <v>34</v>
      </c>
    </row>
    <row r="1660" customFormat="false" ht="15.4" hidden="false" customHeight="false" outlineLevel="0" collapsed="false">
      <c r="P1660" s="6" t="n">
        <v>42090</v>
      </c>
      <c r="Q1660" s="0" t="n">
        <f aca="false">Q1653-1</f>
        <v>2</v>
      </c>
      <c r="R1660" s="0" t="n">
        <v>34</v>
      </c>
    </row>
    <row r="1661" customFormat="false" ht="15.4" hidden="false" customHeight="false" outlineLevel="0" collapsed="false">
      <c r="P1661" s="6" t="n">
        <v>42089</v>
      </c>
      <c r="Q1661" s="0" t="n">
        <f aca="false">Q1654-1</f>
        <v>2</v>
      </c>
      <c r="R1661" s="0" t="n">
        <v>34</v>
      </c>
    </row>
    <row r="1662" customFormat="false" ht="15.4" hidden="false" customHeight="false" outlineLevel="0" collapsed="false">
      <c r="P1662" s="6" t="n">
        <v>42088</v>
      </c>
      <c r="Q1662" s="0" t="n">
        <f aca="false">Q1655-1</f>
        <v>2</v>
      </c>
      <c r="R1662" s="0" t="n">
        <v>34</v>
      </c>
    </row>
    <row r="1663" customFormat="false" ht="15.4" hidden="false" customHeight="false" outlineLevel="0" collapsed="false">
      <c r="P1663" s="6" t="n">
        <v>42087</v>
      </c>
      <c r="Q1663" s="0" t="n">
        <f aca="false">Q1656-1</f>
        <v>2</v>
      </c>
      <c r="R1663" s="0" t="n">
        <v>34</v>
      </c>
    </row>
    <row r="1664" customFormat="false" ht="15.4" hidden="false" customHeight="false" outlineLevel="0" collapsed="false">
      <c r="P1664" s="6" t="n">
        <v>42086</v>
      </c>
      <c r="Q1664" s="0" t="n">
        <f aca="false">Q1657-1</f>
        <v>2</v>
      </c>
      <c r="R1664" s="0" t="n">
        <v>34</v>
      </c>
    </row>
    <row r="1665" customFormat="false" ht="15.4" hidden="false" customHeight="false" outlineLevel="0" collapsed="false">
      <c r="P1665" s="6" t="n">
        <v>42085</v>
      </c>
      <c r="Q1665" s="0" t="n">
        <f aca="false">Q1658-1</f>
        <v>1</v>
      </c>
      <c r="R1665" s="0" t="n">
        <v>34</v>
      </c>
    </row>
    <row r="1666" customFormat="false" ht="15.4" hidden="false" customHeight="false" outlineLevel="0" collapsed="false">
      <c r="P1666" s="6" t="n">
        <v>42084</v>
      </c>
      <c r="Q1666" s="0" t="n">
        <f aca="false">Q1659-1</f>
        <v>1</v>
      </c>
      <c r="R1666" s="0" t="n">
        <v>34</v>
      </c>
    </row>
    <row r="1667" customFormat="false" ht="15.4" hidden="false" customHeight="false" outlineLevel="0" collapsed="false">
      <c r="P1667" s="6" t="n">
        <v>42083</v>
      </c>
      <c r="Q1667" s="0" t="n">
        <f aca="false">Q1660-1</f>
        <v>1</v>
      </c>
      <c r="R1667" s="0" t="n">
        <v>34</v>
      </c>
    </row>
    <row r="1668" customFormat="false" ht="15.4" hidden="false" customHeight="false" outlineLevel="0" collapsed="false">
      <c r="P1668" s="6" t="n">
        <v>42082</v>
      </c>
      <c r="Q1668" s="0" t="n">
        <f aca="false">Q1661-1</f>
        <v>1</v>
      </c>
      <c r="R1668" s="0" t="n">
        <v>34</v>
      </c>
    </row>
    <row r="1669" customFormat="false" ht="15.4" hidden="false" customHeight="false" outlineLevel="0" collapsed="false">
      <c r="P1669" s="6" t="n">
        <v>42081</v>
      </c>
      <c r="Q1669" s="0" t="n">
        <f aca="false">Q1662-1</f>
        <v>1</v>
      </c>
      <c r="R1669" s="0" t="n">
        <v>34</v>
      </c>
    </row>
    <row r="1670" customFormat="false" ht="15.4" hidden="false" customHeight="false" outlineLevel="0" collapsed="false">
      <c r="P1670" s="6" t="n">
        <v>42080</v>
      </c>
      <c r="Q1670" s="0" t="n">
        <f aca="false">Q1663-1</f>
        <v>1</v>
      </c>
      <c r="R1670" s="0" t="n">
        <v>34</v>
      </c>
    </row>
    <row r="1671" customFormat="false" ht="15.4" hidden="false" customHeight="false" outlineLevel="0" collapsed="false">
      <c r="P1671" s="6" t="n">
        <v>42079</v>
      </c>
      <c r="Q1671" s="0" t="n">
        <f aca="false">Q1664-1</f>
        <v>1</v>
      </c>
      <c r="R1671" s="0" t="n">
        <v>34</v>
      </c>
    </row>
    <row r="1672" customFormat="false" ht="15.4" hidden="false" customHeight="false" outlineLevel="0" collapsed="false">
      <c r="P1672" s="6" t="n">
        <v>42078</v>
      </c>
      <c r="Q1672" s="0" t="n">
        <v>16</v>
      </c>
      <c r="R1672" s="0" t="n">
        <v>33</v>
      </c>
    </row>
    <row r="1673" customFormat="false" ht="15.4" hidden="false" customHeight="false" outlineLevel="0" collapsed="false">
      <c r="P1673" s="6" t="n">
        <v>42077</v>
      </c>
      <c r="Q1673" s="0" t="n">
        <v>16</v>
      </c>
      <c r="R1673" s="0" t="n">
        <v>33</v>
      </c>
    </row>
    <row r="1674" customFormat="false" ht="15.4" hidden="false" customHeight="false" outlineLevel="0" collapsed="false">
      <c r="P1674" s="6" t="n">
        <v>42076</v>
      </c>
      <c r="Q1674" s="0" t="n">
        <v>16</v>
      </c>
      <c r="R1674" s="0" t="n">
        <v>33</v>
      </c>
    </row>
    <row r="1675" customFormat="false" ht="15.4" hidden="false" customHeight="false" outlineLevel="0" collapsed="false">
      <c r="P1675" s="6" t="n">
        <v>42075</v>
      </c>
      <c r="Q1675" s="0" t="n">
        <v>16</v>
      </c>
      <c r="R1675" s="0" t="n">
        <v>33</v>
      </c>
    </row>
    <row r="1676" customFormat="false" ht="15.4" hidden="false" customHeight="false" outlineLevel="0" collapsed="false">
      <c r="P1676" s="6" t="n">
        <v>42074</v>
      </c>
      <c r="Q1676" s="0" t="n">
        <v>16</v>
      </c>
      <c r="R1676" s="0" t="n">
        <v>33</v>
      </c>
    </row>
    <row r="1677" customFormat="false" ht="15.4" hidden="false" customHeight="false" outlineLevel="0" collapsed="false">
      <c r="P1677" s="6" t="n">
        <v>42073</v>
      </c>
      <c r="Q1677" s="0" t="n">
        <v>16</v>
      </c>
      <c r="R1677" s="0" t="n">
        <v>33</v>
      </c>
    </row>
    <row r="1678" customFormat="false" ht="15.4" hidden="false" customHeight="false" outlineLevel="0" collapsed="false">
      <c r="P1678" s="6" t="n">
        <v>42072</v>
      </c>
      <c r="Q1678" s="0" t="n">
        <v>16</v>
      </c>
      <c r="R1678" s="0" t="n">
        <v>33</v>
      </c>
    </row>
    <row r="1679" customFormat="false" ht="15.4" hidden="false" customHeight="false" outlineLevel="0" collapsed="false">
      <c r="P1679" s="6" t="n">
        <v>42071</v>
      </c>
      <c r="Q1679" s="0" t="n">
        <f aca="false">Q1672-1</f>
        <v>15</v>
      </c>
      <c r="R1679" s="0" t="n">
        <v>33</v>
      </c>
    </row>
    <row r="1680" customFormat="false" ht="15.4" hidden="false" customHeight="false" outlineLevel="0" collapsed="false">
      <c r="P1680" s="6" t="n">
        <v>42070</v>
      </c>
      <c r="Q1680" s="0" t="n">
        <f aca="false">Q1673-1</f>
        <v>15</v>
      </c>
      <c r="R1680" s="0" t="n">
        <v>33</v>
      </c>
    </row>
    <row r="1681" customFormat="false" ht="15.4" hidden="false" customHeight="false" outlineLevel="0" collapsed="false">
      <c r="P1681" s="6" t="n">
        <v>42069</v>
      </c>
      <c r="Q1681" s="0" t="n">
        <f aca="false">Q1674-1</f>
        <v>15</v>
      </c>
      <c r="R1681" s="0" t="n">
        <v>33</v>
      </c>
    </row>
    <row r="1682" customFormat="false" ht="15.4" hidden="false" customHeight="false" outlineLevel="0" collapsed="false">
      <c r="P1682" s="6" t="n">
        <v>42068</v>
      </c>
      <c r="Q1682" s="0" t="n">
        <f aca="false">Q1675-1</f>
        <v>15</v>
      </c>
      <c r="R1682" s="0" t="n">
        <v>33</v>
      </c>
    </row>
    <row r="1683" customFormat="false" ht="15.4" hidden="false" customHeight="false" outlineLevel="0" collapsed="false">
      <c r="P1683" s="6" t="n">
        <v>42067</v>
      </c>
      <c r="Q1683" s="0" t="n">
        <f aca="false">Q1676-1</f>
        <v>15</v>
      </c>
      <c r="R1683" s="0" t="n">
        <v>33</v>
      </c>
    </row>
    <row r="1684" customFormat="false" ht="15.4" hidden="false" customHeight="false" outlineLevel="0" collapsed="false">
      <c r="P1684" s="6" t="n">
        <v>42066</v>
      </c>
      <c r="Q1684" s="0" t="n">
        <f aca="false">Q1677-1</f>
        <v>15</v>
      </c>
      <c r="R1684" s="0" t="n">
        <v>33</v>
      </c>
    </row>
    <row r="1685" customFormat="false" ht="15.4" hidden="false" customHeight="false" outlineLevel="0" collapsed="false">
      <c r="P1685" s="6" t="n">
        <v>42065</v>
      </c>
      <c r="Q1685" s="0" t="n">
        <f aca="false">Q1678-1</f>
        <v>15</v>
      </c>
      <c r="R1685" s="0" t="n">
        <v>33</v>
      </c>
    </row>
    <row r="1686" customFormat="false" ht="15.4" hidden="false" customHeight="false" outlineLevel="0" collapsed="false">
      <c r="P1686" s="6" t="n">
        <v>42064</v>
      </c>
      <c r="Q1686" s="0" t="n">
        <f aca="false">Q1679-1</f>
        <v>14</v>
      </c>
      <c r="R1686" s="0" t="n">
        <v>33</v>
      </c>
    </row>
    <row r="1687" customFormat="false" ht="15.4" hidden="false" customHeight="false" outlineLevel="0" collapsed="false">
      <c r="P1687" s="6" t="n">
        <v>42063</v>
      </c>
      <c r="Q1687" s="0" t="n">
        <f aca="false">Q1680-1</f>
        <v>14</v>
      </c>
      <c r="R1687" s="0" t="n">
        <v>33</v>
      </c>
    </row>
    <row r="1688" customFormat="false" ht="15.4" hidden="false" customHeight="false" outlineLevel="0" collapsed="false">
      <c r="P1688" s="6" t="n">
        <v>42062</v>
      </c>
      <c r="Q1688" s="0" t="n">
        <f aca="false">Q1681-1</f>
        <v>14</v>
      </c>
      <c r="R1688" s="0" t="n">
        <v>33</v>
      </c>
    </row>
    <row r="1689" customFormat="false" ht="15.4" hidden="false" customHeight="false" outlineLevel="0" collapsed="false">
      <c r="P1689" s="6" t="n">
        <v>42061</v>
      </c>
      <c r="Q1689" s="0" t="n">
        <f aca="false">Q1682-1</f>
        <v>14</v>
      </c>
      <c r="R1689" s="0" t="n">
        <v>33</v>
      </c>
    </row>
    <row r="1690" customFormat="false" ht="15.4" hidden="false" customHeight="false" outlineLevel="0" collapsed="false">
      <c r="P1690" s="6" t="n">
        <v>42060</v>
      </c>
      <c r="Q1690" s="0" t="n">
        <f aca="false">Q1683-1</f>
        <v>14</v>
      </c>
      <c r="R1690" s="0" t="n">
        <v>33</v>
      </c>
    </row>
    <row r="1691" customFormat="false" ht="15.4" hidden="false" customHeight="false" outlineLevel="0" collapsed="false">
      <c r="P1691" s="6" t="n">
        <v>42059</v>
      </c>
      <c r="Q1691" s="0" t="n">
        <f aca="false">Q1684-1</f>
        <v>14</v>
      </c>
      <c r="R1691" s="0" t="n">
        <v>33</v>
      </c>
    </row>
    <row r="1692" customFormat="false" ht="15.4" hidden="false" customHeight="false" outlineLevel="0" collapsed="false">
      <c r="P1692" s="6" t="n">
        <v>42058</v>
      </c>
      <c r="Q1692" s="0" t="n">
        <f aca="false">Q1685-1</f>
        <v>14</v>
      </c>
      <c r="R1692" s="0" t="n">
        <v>33</v>
      </c>
    </row>
    <row r="1693" customFormat="false" ht="15.4" hidden="false" customHeight="false" outlineLevel="0" collapsed="false">
      <c r="P1693" s="6" t="n">
        <v>42057</v>
      </c>
      <c r="Q1693" s="0" t="n">
        <f aca="false">Q1686-1</f>
        <v>13</v>
      </c>
      <c r="R1693" s="0" t="n">
        <v>33</v>
      </c>
    </row>
    <row r="1694" customFormat="false" ht="15.4" hidden="false" customHeight="false" outlineLevel="0" collapsed="false">
      <c r="P1694" s="6" t="n">
        <v>42056</v>
      </c>
      <c r="Q1694" s="0" t="n">
        <f aca="false">Q1687-1</f>
        <v>13</v>
      </c>
      <c r="R1694" s="0" t="n">
        <v>33</v>
      </c>
    </row>
    <row r="1695" customFormat="false" ht="15.4" hidden="false" customHeight="false" outlineLevel="0" collapsed="false">
      <c r="P1695" s="6" t="n">
        <v>42055</v>
      </c>
      <c r="Q1695" s="0" t="n">
        <f aca="false">Q1688-1</f>
        <v>13</v>
      </c>
      <c r="R1695" s="0" t="n">
        <v>33</v>
      </c>
    </row>
    <row r="1696" customFormat="false" ht="15.4" hidden="false" customHeight="false" outlineLevel="0" collapsed="false">
      <c r="P1696" s="6" t="n">
        <v>42054</v>
      </c>
      <c r="Q1696" s="0" t="n">
        <f aca="false">Q1689-1</f>
        <v>13</v>
      </c>
      <c r="R1696" s="0" t="n">
        <v>33</v>
      </c>
    </row>
    <row r="1697" customFormat="false" ht="15.4" hidden="false" customHeight="false" outlineLevel="0" collapsed="false">
      <c r="P1697" s="6" t="n">
        <v>42053</v>
      </c>
      <c r="Q1697" s="0" t="n">
        <f aca="false">Q1690-1</f>
        <v>13</v>
      </c>
      <c r="R1697" s="0" t="n">
        <v>33</v>
      </c>
    </row>
    <row r="1698" customFormat="false" ht="15.4" hidden="false" customHeight="false" outlineLevel="0" collapsed="false">
      <c r="P1698" s="6" t="n">
        <v>42052</v>
      </c>
      <c r="Q1698" s="0" t="n">
        <f aca="false">Q1691-1</f>
        <v>13</v>
      </c>
      <c r="R1698" s="0" t="n">
        <v>33</v>
      </c>
    </row>
    <row r="1699" customFormat="false" ht="15.4" hidden="false" customHeight="false" outlineLevel="0" collapsed="false">
      <c r="P1699" s="6" t="n">
        <v>42051</v>
      </c>
      <c r="Q1699" s="0" t="n">
        <f aca="false">Q1692-1</f>
        <v>13</v>
      </c>
      <c r="R1699" s="0" t="n">
        <v>33</v>
      </c>
    </row>
    <row r="1700" customFormat="false" ht="15.4" hidden="false" customHeight="false" outlineLevel="0" collapsed="false">
      <c r="P1700" s="6" t="n">
        <v>42050</v>
      </c>
      <c r="Q1700" s="0" t="n">
        <f aca="false">Q1693-1</f>
        <v>12</v>
      </c>
      <c r="R1700" s="0" t="n">
        <v>33</v>
      </c>
    </row>
    <row r="1701" customFormat="false" ht="15.4" hidden="false" customHeight="false" outlineLevel="0" collapsed="false">
      <c r="P1701" s="6" t="n">
        <v>42049</v>
      </c>
      <c r="Q1701" s="0" t="n">
        <f aca="false">Q1694-1</f>
        <v>12</v>
      </c>
      <c r="R1701" s="0" t="n">
        <v>33</v>
      </c>
    </row>
    <row r="1702" customFormat="false" ht="15.4" hidden="false" customHeight="false" outlineLevel="0" collapsed="false">
      <c r="P1702" s="6" t="n">
        <v>42048</v>
      </c>
      <c r="Q1702" s="0" t="n">
        <f aca="false">Q1695-1</f>
        <v>12</v>
      </c>
      <c r="R1702" s="0" t="n">
        <v>33</v>
      </c>
    </row>
    <row r="1703" customFormat="false" ht="15.4" hidden="false" customHeight="false" outlineLevel="0" collapsed="false">
      <c r="P1703" s="6" t="n">
        <v>42047</v>
      </c>
      <c r="Q1703" s="0" t="n">
        <f aca="false">Q1696-1</f>
        <v>12</v>
      </c>
      <c r="R1703" s="0" t="n">
        <v>33</v>
      </c>
    </row>
    <row r="1704" customFormat="false" ht="15.4" hidden="false" customHeight="false" outlineLevel="0" collapsed="false">
      <c r="P1704" s="6" t="n">
        <v>42046</v>
      </c>
      <c r="Q1704" s="0" t="n">
        <f aca="false">Q1697-1</f>
        <v>12</v>
      </c>
      <c r="R1704" s="0" t="n">
        <v>33</v>
      </c>
    </row>
    <row r="1705" customFormat="false" ht="15.4" hidden="false" customHeight="false" outlineLevel="0" collapsed="false">
      <c r="P1705" s="6" t="n">
        <v>42045</v>
      </c>
      <c r="Q1705" s="0" t="n">
        <f aca="false">Q1698-1</f>
        <v>12</v>
      </c>
      <c r="R1705" s="0" t="n">
        <v>33</v>
      </c>
    </row>
    <row r="1706" customFormat="false" ht="15.4" hidden="false" customHeight="false" outlineLevel="0" collapsed="false">
      <c r="P1706" s="6" t="n">
        <v>42044</v>
      </c>
      <c r="Q1706" s="0" t="n">
        <f aca="false">Q1699-1</f>
        <v>12</v>
      </c>
      <c r="R1706" s="0" t="n">
        <v>33</v>
      </c>
    </row>
    <row r="1707" customFormat="false" ht="15.4" hidden="false" customHeight="false" outlineLevel="0" collapsed="false">
      <c r="P1707" s="6" t="n">
        <v>42043</v>
      </c>
      <c r="Q1707" s="0" t="n">
        <f aca="false">Q1700-1</f>
        <v>11</v>
      </c>
      <c r="R1707" s="0" t="n">
        <v>33</v>
      </c>
    </row>
    <row r="1708" customFormat="false" ht="15.4" hidden="false" customHeight="false" outlineLevel="0" collapsed="false">
      <c r="P1708" s="6" t="n">
        <v>42042</v>
      </c>
      <c r="Q1708" s="0" t="n">
        <f aca="false">Q1701-1</f>
        <v>11</v>
      </c>
      <c r="R1708" s="0" t="n">
        <v>33</v>
      </c>
    </row>
    <row r="1709" customFormat="false" ht="15.4" hidden="false" customHeight="false" outlineLevel="0" collapsed="false">
      <c r="P1709" s="6" t="n">
        <v>42041</v>
      </c>
      <c r="Q1709" s="0" t="n">
        <f aca="false">Q1702-1</f>
        <v>11</v>
      </c>
      <c r="R1709" s="0" t="n">
        <v>33</v>
      </c>
    </row>
    <row r="1710" customFormat="false" ht="15.4" hidden="false" customHeight="false" outlineLevel="0" collapsed="false">
      <c r="P1710" s="6" t="n">
        <v>42040</v>
      </c>
      <c r="Q1710" s="0" t="n">
        <f aca="false">Q1703-1</f>
        <v>11</v>
      </c>
      <c r="R1710" s="0" t="n">
        <v>33</v>
      </c>
    </row>
    <row r="1711" customFormat="false" ht="15.4" hidden="false" customHeight="false" outlineLevel="0" collapsed="false">
      <c r="P1711" s="6" t="n">
        <v>42039</v>
      </c>
      <c r="Q1711" s="0" t="n">
        <f aca="false">Q1704-1</f>
        <v>11</v>
      </c>
      <c r="R1711" s="0" t="n">
        <v>33</v>
      </c>
    </row>
    <row r="1712" customFormat="false" ht="15.4" hidden="false" customHeight="false" outlineLevel="0" collapsed="false">
      <c r="P1712" s="6" t="n">
        <v>42038</v>
      </c>
      <c r="Q1712" s="0" t="n">
        <f aca="false">Q1705-1</f>
        <v>11</v>
      </c>
      <c r="R1712" s="0" t="n">
        <v>33</v>
      </c>
    </row>
    <row r="1713" customFormat="false" ht="15.4" hidden="false" customHeight="false" outlineLevel="0" collapsed="false">
      <c r="P1713" s="6" t="n">
        <v>42037</v>
      </c>
      <c r="Q1713" s="0" t="n">
        <f aca="false">Q1706-1</f>
        <v>11</v>
      </c>
      <c r="R1713" s="0" t="n">
        <v>33</v>
      </c>
    </row>
    <row r="1714" customFormat="false" ht="15.4" hidden="false" customHeight="false" outlineLevel="0" collapsed="false">
      <c r="P1714" s="6" t="n">
        <v>42036</v>
      </c>
      <c r="Q1714" s="0" t="n">
        <f aca="false">Q1707-1</f>
        <v>10</v>
      </c>
      <c r="R1714" s="0" t="n">
        <v>33</v>
      </c>
    </row>
    <row r="1715" customFormat="false" ht="15.4" hidden="false" customHeight="false" outlineLevel="0" collapsed="false">
      <c r="P1715" s="6" t="n">
        <v>42035</v>
      </c>
      <c r="Q1715" s="0" t="n">
        <f aca="false">Q1708-1</f>
        <v>10</v>
      </c>
      <c r="R1715" s="0" t="n">
        <v>33</v>
      </c>
    </row>
    <row r="1716" customFormat="false" ht="15.4" hidden="false" customHeight="false" outlineLevel="0" collapsed="false">
      <c r="P1716" s="6" t="n">
        <v>42034</v>
      </c>
      <c r="Q1716" s="0" t="n">
        <f aca="false">Q1709-1</f>
        <v>10</v>
      </c>
      <c r="R1716" s="0" t="n">
        <v>33</v>
      </c>
    </row>
    <row r="1717" customFormat="false" ht="15.4" hidden="false" customHeight="false" outlineLevel="0" collapsed="false">
      <c r="P1717" s="6" t="n">
        <v>42033</v>
      </c>
      <c r="Q1717" s="0" t="n">
        <f aca="false">Q1710-1</f>
        <v>10</v>
      </c>
      <c r="R1717" s="0" t="n">
        <v>33</v>
      </c>
    </row>
    <row r="1718" customFormat="false" ht="15.4" hidden="false" customHeight="false" outlineLevel="0" collapsed="false">
      <c r="P1718" s="6" t="n">
        <v>42032</v>
      </c>
      <c r="Q1718" s="0" t="n">
        <f aca="false">Q1711-1</f>
        <v>10</v>
      </c>
      <c r="R1718" s="0" t="n">
        <v>33</v>
      </c>
    </row>
    <row r="1719" customFormat="false" ht="15.4" hidden="false" customHeight="false" outlineLevel="0" collapsed="false">
      <c r="P1719" s="6" t="n">
        <v>42031</v>
      </c>
      <c r="Q1719" s="0" t="n">
        <f aca="false">Q1712-1</f>
        <v>10</v>
      </c>
      <c r="R1719" s="0" t="n">
        <v>33</v>
      </c>
    </row>
    <row r="1720" customFormat="false" ht="15.4" hidden="false" customHeight="false" outlineLevel="0" collapsed="false">
      <c r="P1720" s="6" t="n">
        <v>42030</v>
      </c>
      <c r="Q1720" s="0" t="n">
        <f aca="false">Q1713-1</f>
        <v>10</v>
      </c>
      <c r="R1720" s="0" t="n">
        <v>33</v>
      </c>
    </row>
    <row r="1721" customFormat="false" ht="15.4" hidden="false" customHeight="false" outlineLevel="0" collapsed="false">
      <c r="P1721" s="6" t="n">
        <v>42029</v>
      </c>
      <c r="Q1721" s="0" t="n">
        <f aca="false">Q1714-1</f>
        <v>9</v>
      </c>
      <c r="R1721" s="0" t="n">
        <v>33</v>
      </c>
    </row>
    <row r="1722" customFormat="false" ht="15.4" hidden="false" customHeight="false" outlineLevel="0" collapsed="false">
      <c r="P1722" s="6" t="n">
        <v>42028</v>
      </c>
      <c r="Q1722" s="0" t="n">
        <f aca="false">Q1715-1</f>
        <v>9</v>
      </c>
      <c r="R1722" s="0" t="n">
        <v>33</v>
      </c>
    </row>
    <row r="1723" customFormat="false" ht="15.4" hidden="false" customHeight="false" outlineLevel="0" collapsed="false">
      <c r="P1723" s="6" t="n">
        <v>42027</v>
      </c>
      <c r="Q1723" s="0" t="n">
        <f aca="false">Q1716-1</f>
        <v>9</v>
      </c>
      <c r="R1723" s="0" t="n">
        <v>33</v>
      </c>
    </row>
    <row r="1724" customFormat="false" ht="15.4" hidden="false" customHeight="false" outlineLevel="0" collapsed="false">
      <c r="P1724" s="6" t="n">
        <v>42026</v>
      </c>
      <c r="Q1724" s="0" t="n">
        <f aca="false">Q1717-1</f>
        <v>9</v>
      </c>
      <c r="R1724" s="0" t="n">
        <v>33</v>
      </c>
    </row>
    <row r="1725" customFormat="false" ht="15.4" hidden="false" customHeight="false" outlineLevel="0" collapsed="false">
      <c r="P1725" s="6" t="n">
        <v>42025</v>
      </c>
      <c r="Q1725" s="0" t="n">
        <f aca="false">Q1718-1</f>
        <v>9</v>
      </c>
      <c r="R1725" s="0" t="n">
        <v>33</v>
      </c>
    </row>
    <row r="1726" customFormat="false" ht="15.4" hidden="false" customHeight="false" outlineLevel="0" collapsed="false">
      <c r="P1726" s="6" t="n">
        <v>42024</v>
      </c>
      <c r="Q1726" s="0" t="n">
        <f aca="false">Q1719-1</f>
        <v>9</v>
      </c>
      <c r="R1726" s="0" t="n">
        <v>33</v>
      </c>
    </row>
    <row r="1727" customFormat="false" ht="15.4" hidden="false" customHeight="false" outlineLevel="0" collapsed="false">
      <c r="P1727" s="6" t="n">
        <v>42023</v>
      </c>
      <c r="Q1727" s="0" t="n">
        <f aca="false">Q1720-1</f>
        <v>9</v>
      </c>
      <c r="R1727" s="0" t="n">
        <v>33</v>
      </c>
    </row>
    <row r="1728" customFormat="false" ht="15.4" hidden="false" customHeight="false" outlineLevel="0" collapsed="false">
      <c r="P1728" s="6" t="n">
        <v>42022</v>
      </c>
      <c r="Q1728" s="0" t="n">
        <f aca="false">Q1721-1</f>
        <v>8</v>
      </c>
      <c r="R1728" s="0" t="n">
        <v>33</v>
      </c>
    </row>
    <row r="1729" customFormat="false" ht="15.4" hidden="false" customHeight="false" outlineLevel="0" collapsed="false">
      <c r="P1729" s="6" t="n">
        <v>42021</v>
      </c>
      <c r="Q1729" s="0" t="n">
        <f aca="false">Q1722-1</f>
        <v>8</v>
      </c>
      <c r="R1729" s="0" t="n">
        <v>33</v>
      </c>
    </row>
    <row r="1730" customFormat="false" ht="15.4" hidden="false" customHeight="false" outlineLevel="0" collapsed="false">
      <c r="P1730" s="6" t="n">
        <v>42020</v>
      </c>
      <c r="Q1730" s="0" t="n">
        <f aca="false">Q1723-1</f>
        <v>8</v>
      </c>
      <c r="R1730" s="0" t="n">
        <v>33</v>
      </c>
    </row>
    <row r="1731" customFormat="false" ht="15.4" hidden="false" customHeight="false" outlineLevel="0" collapsed="false">
      <c r="P1731" s="6" t="n">
        <v>42019</v>
      </c>
      <c r="Q1731" s="0" t="n">
        <f aca="false">Q1724-1</f>
        <v>8</v>
      </c>
      <c r="R1731" s="0" t="n">
        <v>33</v>
      </c>
    </row>
    <row r="1732" customFormat="false" ht="15.4" hidden="false" customHeight="false" outlineLevel="0" collapsed="false">
      <c r="P1732" s="6" t="n">
        <v>42018</v>
      </c>
      <c r="Q1732" s="0" t="n">
        <f aca="false">Q1725-1</f>
        <v>8</v>
      </c>
      <c r="R1732" s="0" t="n">
        <v>33</v>
      </c>
    </row>
    <row r="1733" customFormat="false" ht="15.4" hidden="false" customHeight="false" outlineLevel="0" collapsed="false">
      <c r="P1733" s="6" t="n">
        <v>42017</v>
      </c>
      <c r="Q1733" s="0" t="n">
        <f aca="false">Q1726-1</f>
        <v>8</v>
      </c>
      <c r="R1733" s="0" t="n">
        <v>33</v>
      </c>
    </row>
    <row r="1734" customFormat="false" ht="15.4" hidden="false" customHeight="false" outlineLevel="0" collapsed="false">
      <c r="P1734" s="6" t="n">
        <v>42016</v>
      </c>
      <c r="Q1734" s="0" t="n">
        <f aca="false">Q1727-1</f>
        <v>8</v>
      </c>
      <c r="R1734" s="0" t="n">
        <v>33</v>
      </c>
    </row>
    <row r="1735" customFormat="false" ht="15.4" hidden="false" customHeight="false" outlineLevel="0" collapsed="false">
      <c r="P1735" s="6" t="n">
        <v>42015</v>
      </c>
      <c r="Q1735" s="0" t="n">
        <f aca="false">Q1728-1</f>
        <v>7</v>
      </c>
      <c r="R1735" s="0" t="n">
        <v>33</v>
      </c>
    </row>
    <row r="1736" customFormat="false" ht="15.4" hidden="false" customHeight="false" outlineLevel="0" collapsed="false">
      <c r="P1736" s="6" t="n">
        <v>42014</v>
      </c>
      <c r="Q1736" s="0" t="n">
        <f aca="false">Q1729-1</f>
        <v>7</v>
      </c>
      <c r="R1736" s="0" t="n">
        <v>33</v>
      </c>
    </row>
    <row r="1737" customFormat="false" ht="15.4" hidden="false" customHeight="false" outlineLevel="0" collapsed="false">
      <c r="P1737" s="6" t="n">
        <v>42013</v>
      </c>
      <c r="Q1737" s="0" t="n">
        <f aca="false">Q1730-1</f>
        <v>7</v>
      </c>
      <c r="R1737" s="0" t="n">
        <v>33</v>
      </c>
    </row>
    <row r="1738" customFormat="false" ht="15.4" hidden="false" customHeight="false" outlineLevel="0" collapsed="false">
      <c r="P1738" s="6" t="n">
        <v>42012</v>
      </c>
      <c r="Q1738" s="0" t="n">
        <f aca="false">Q1731-1</f>
        <v>7</v>
      </c>
      <c r="R1738" s="0" t="n">
        <v>33</v>
      </c>
    </row>
    <row r="1739" customFormat="false" ht="15.4" hidden="false" customHeight="false" outlineLevel="0" collapsed="false">
      <c r="P1739" s="6" t="n">
        <v>42011</v>
      </c>
      <c r="Q1739" s="0" t="n">
        <f aca="false">Q1732-1</f>
        <v>7</v>
      </c>
      <c r="R1739" s="0" t="n">
        <v>33</v>
      </c>
    </row>
    <row r="1740" customFormat="false" ht="15.4" hidden="false" customHeight="false" outlineLevel="0" collapsed="false">
      <c r="P1740" s="6" t="n">
        <v>42010</v>
      </c>
      <c r="Q1740" s="0" t="n">
        <f aca="false">Q1733-1</f>
        <v>7</v>
      </c>
      <c r="R1740" s="0" t="n">
        <v>33</v>
      </c>
    </row>
    <row r="1741" customFormat="false" ht="15.4" hidden="false" customHeight="false" outlineLevel="0" collapsed="false">
      <c r="P1741" s="6" t="n">
        <v>42009</v>
      </c>
      <c r="Q1741" s="0" t="n">
        <f aca="false">Q1734-1</f>
        <v>7</v>
      </c>
      <c r="R1741" s="0" t="n">
        <v>33</v>
      </c>
    </row>
    <row r="1742" customFormat="false" ht="15.4" hidden="false" customHeight="false" outlineLevel="0" collapsed="false">
      <c r="P1742" s="6" t="n">
        <v>42008</v>
      </c>
      <c r="Q1742" s="0" t="n">
        <f aca="false">Q1735-1</f>
        <v>6</v>
      </c>
      <c r="R1742" s="0" t="n">
        <v>33</v>
      </c>
    </row>
    <row r="1743" customFormat="false" ht="15.4" hidden="false" customHeight="false" outlineLevel="0" collapsed="false">
      <c r="P1743" s="6" t="n">
        <v>42007</v>
      </c>
      <c r="Q1743" s="0" t="n">
        <f aca="false">Q1736-1</f>
        <v>6</v>
      </c>
      <c r="R1743" s="0" t="n">
        <v>33</v>
      </c>
    </row>
    <row r="1744" customFormat="false" ht="15.4" hidden="false" customHeight="false" outlineLevel="0" collapsed="false">
      <c r="P1744" s="6" t="n">
        <v>42006</v>
      </c>
      <c r="Q1744" s="0" t="n">
        <f aca="false">Q1737-1</f>
        <v>6</v>
      </c>
      <c r="R1744" s="0" t="n">
        <v>33</v>
      </c>
    </row>
    <row r="1745" customFormat="false" ht="15.4" hidden="false" customHeight="false" outlineLevel="0" collapsed="false">
      <c r="P1745" s="6" t="n">
        <v>42005</v>
      </c>
      <c r="Q1745" s="0" t="n">
        <f aca="false">Q1738-1</f>
        <v>6</v>
      </c>
      <c r="R1745" s="0" t="n">
        <v>33</v>
      </c>
    </row>
    <row r="1746" customFormat="false" ht="15.4" hidden="false" customHeight="false" outlineLevel="0" collapsed="false">
      <c r="P1746" s="6" t="n">
        <v>42004</v>
      </c>
      <c r="Q1746" s="0" t="n">
        <f aca="false">Q1739-1</f>
        <v>6</v>
      </c>
      <c r="R1746" s="0" t="n">
        <v>33</v>
      </c>
    </row>
    <row r="1747" customFormat="false" ht="15.4" hidden="false" customHeight="false" outlineLevel="0" collapsed="false">
      <c r="P1747" s="6" t="n">
        <v>42003</v>
      </c>
      <c r="Q1747" s="0" t="n">
        <f aca="false">Q1740-1</f>
        <v>6</v>
      </c>
      <c r="R1747" s="0" t="n">
        <v>33</v>
      </c>
    </row>
    <row r="1748" customFormat="false" ht="15.4" hidden="false" customHeight="false" outlineLevel="0" collapsed="false">
      <c r="P1748" s="6" t="n">
        <v>42002</v>
      </c>
      <c r="Q1748" s="0" t="n">
        <f aca="false">Q1741-1</f>
        <v>6</v>
      </c>
      <c r="R1748" s="0" t="n">
        <v>33</v>
      </c>
    </row>
    <row r="1749" customFormat="false" ht="15.4" hidden="false" customHeight="false" outlineLevel="0" collapsed="false">
      <c r="P1749" s="6" t="n">
        <v>42001</v>
      </c>
      <c r="Q1749" s="0" t="n">
        <f aca="false">Q1742-1</f>
        <v>5</v>
      </c>
      <c r="R1749" s="0" t="n">
        <v>33</v>
      </c>
    </row>
    <row r="1750" customFormat="false" ht="15.4" hidden="false" customHeight="false" outlineLevel="0" collapsed="false">
      <c r="P1750" s="6" t="n">
        <v>42000</v>
      </c>
      <c r="Q1750" s="0" t="n">
        <f aca="false">Q1743-1</f>
        <v>5</v>
      </c>
      <c r="R1750" s="0" t="n">
        <v>33</v>
      </c>
    </row>
    <row r="1751" customFormat="false" ht="15.4" hidden="false" customHeight="false" outlineLevel="0" collapsed="false">
      <c r="P1751" s="6" t="n">
        <v>41999</v>
      </c>
      <c r="Q1751" s="0" t="n">
        <f aca="false">Q1744-1</f>
        <v>5</v>
      </c>
      <c r="R1751" s="0" t="n">
        <v>33</v>
      </c>
    </row>
    <row r="1752" customFormat="false" ht="15.4" hidden="false" customHeight="false" outlineLevel="0" collapsed="false">
      <c r="P1752" s="6" t="n">
        <v>41998</v>
      </c>
      <c r="Q1752" s="0" t="n">
        <f aca="false">Q1745-1</f>
        <v>5</v>
      </c>
      <c r="R1752" s="0" t="n">
        <v>33</v>
      </c>
    </row>
    <row r="1753" customFormat="false" ht="15.4" hidden="false" customHeight="false" outlineLevel="0" collapsed="false">
      <c r="P1753" s="6" t="n">
        <v>41997</v>
      </c>
      <c r="Q1753" s="0" t="n">
        <f aca="false">Q1746-1</f>
        <v>5</v>
      </c>
      <c r="R1753" s="0" t="n">
        <v>33</v>
      </c>
    </row>
    <row r="1754" customFormat="false" ht="15.4" hidden="false" customHeight="false" outlineLevel="0" collapsed="false">
      <c r="P1754" s="6" t="n">
        <v>41996</v>
      </c>
      <c r="Q1754" s="0" t="n">
        <f aca="false">Q1747-1</f>
        <v>5</v>
      </c>
      <c r="R1754" s="0" t="n">
        <v>33</v>
      </c>
    </row>
    <row r="1755" customFormat="false" ht="15.4" hidden="false" customHeight="false" outlineLevel="0" collapsed="false">
      <c r="P1755" s="6" t="n">
        <v>41995</v>
      </c>
      <c r="Q1755" s="0" t="n">
        <f aca="false">Q1748-1</f>
        <v>5</v>
      </c>
      <c r="R1755" s="0" t="n">
        <v>33</v>
      </c>
    </row>
    <row r="1756" customFormat="false" ht="15.4" hidden="false" customHeight="false" outlineLevel="0" collapsed="false">
      <c r="P1756" s="6" t="n">
        <v>41994</v>
      </c>
      <c r="Q1756" s="0" t="n">
        <f aca="false">Q1749-1</f>
        <v>4</v>
      </c>
      <c r="R1756" s="0" t="n">
        <v>33</v>
      </c>
    </row>
    <row r="1757" customFormat="false" ht="15.4" hidden="false" customHeight="false" outlineLevel="0" collapsed="false">
      <c r="P1757" s="6" t="n">
        <v>41993</v>
      </c>
      <c r="Q1757" s="0" t="n">
        <f aca="false">Q1750-1</f>
        <v>4</v>
      </c>
      <c r="R1757" s="0" t="n">
        <v>33</v>
      </c>
    </row>
    <row r="1758" customFormat="false" ht="15.4" hidden="false" customHeight="false" outlineLevel="0" collapsed="false">
      <c r="P1758" s="6" t="n">
        <v>41992</v>
      </c>
      <c r="Q1758" s="0" t="n">
        <f aca="false">Q1751-1</f>
        <v>4</v>
      </c>
      <c r="R1758" s="0" t="n">
        <v>33</v>
      </c>
    </row>
    <row r="1759" customFormat="false" ht="15.4" hidden="false" customHeight="false" outlineLevel="0" collapsed="false">
      <c r="P1759" s="6" t="n">
        <v>41991</v>
      </c>
      <c r="Q1759" s="0" t="n">
        <f aca="false">Q1752-1</f>
        <v>4</v>
      </c>
      <c r="R1759" s="0" t="n">
        <v>33</v>
      </c>
    </row>
    <row r="1760" customFormat="false" ht="15.4" hidden="false" customHeight="false" outlineLevel="0" collapsed="false">
      <c r="P1760" s="6" t="n">
        <v>41990</v>
      </c>
      <c r="Q1760" s="0" t="n">
        <f aca="false">Q1753-1</f>
        <v>4</v>
      </c>
      <c r="R1760" s="0" t="n">
        <v>33</v>
      </c>
    </row>
    <row r="1761" customFormat="false" ht="15.4" hidden="false" customHeight="false" outlineLevel="0" collapsed="false">
      <c r="P1761" s="6" t="n">
        <v>41989</v>
      </c>
      <c r="Q1761" s="0" t="n">
        <f aca="false">Q1754-1</f>
        <v>4</v>
      </c>
      <c r="R1761" s="0" t="n">
        <v>33</v>
      </c>
    </row>
    <row r="1762" customFormat="false" ht="15.4" hidden="false" customHeight="false" outlineLevel="0" collapsed="false">
      <c r="P1762" s="6" t="n">
        <v>41988</v>
      </c>
      <c r="Q1762" s="0" t="n">
        <f aca="false">Q1755-1</f>
        <v>4</v>
      </c>
      <c r="R1762" s="0" t="n">
        <v>33</v>
      </c>
    </row>
    <row r="1763" customFormat="false" ht="15.4" hidden="false" customHeight="false" outlineLevel="0" collapsed="false">
      <c r="P1763" s="6" t="n">
        <v>41987</v>
      </c>
      <c r="Q1763" s="0" t="n">
        <f aca="false">Q1756-1</f>
        <v>3</v>
      </c>
      <c r="R1763" s="0" t="n">
        <v>33</v>
      </c>
    </row>
    <row r="1764" customFormat="false" ht="15.4" hidden="false" customHeight="false" outlineLevel="0" collapsed="false">
      <c r="P1764" s="6" t="n">
        <v>41986</v>
      </c>
      <c r="Q1764" s="0" t="n">
        <f aca="false">Q1757-1</f>
        <v>3</v>
      </c>
      <c r="R1764" s="0" t="n">
        <v>33</v>
      </c>
    </row>
    <row r="1765" customFormat="false" ht="15.4" hidden="false" customHeight="false" outlineLevel="0" collapsed="false">
      <c r="P1765" s="6" t="n">
        <v>41985</v>
      </c>
      <c r="Q1765" s="0" t="n">
        <f aca="false">Q1758-1</f>
        <v>3</v>
      </c>
      <c r="R1765" s="0" t="n">
        <v>33</v>
      </c>
    </row>
    <row r="1766" customFormat="false" ht="15.4" hidden="false" customHeight="false" outlineLevel="0" collapsed="false">
      <c r="P1766" s="6" t="n">
        <v>41984</v>
      </c>
      <c r="Q1766" s="0" t="n">
        <f aca="false">Q1759-1</f>
        <v>3</v>
      </c>
      <c r="R1766" s="0" t="n">
        <v>33</v>
      </c>
    </row>
    <row r="1767" customFormat="false" ht="15.4" hidden="false" customHeight="false" outlineLevel="0" collapsed="false">
      <c r="P1767" s="6" t="n">
        <v>41983</v>
      </c>
      <c r="Q1767" s="0" t="n">
        <f aca="false">Q1760-1</f>
        <v>3</v>
      </c>
      <c r="R1767" s="0" t="n">
        <v>33</v>
      </c>
    </row>
    <row r="1768" customFormat="false" ht="15.4" hidden="false" customHeight="false" outlineLevel="0" collapsed="false">
      <c r="P1768" s="6" t="n">
        <v>41982</v>
      </c>
      <c r="Q1768" s="0" t="n">
        <f aca="false">Q1761-1</f>
        <v>3</v>
      </c>
      <c r="R1768" s="0" t="n">
        <v>33</v>
      </c>
    </row>
    <row r="1769" customFormat="false" ht="15.4" hidden="false" customHeight="false" outlineLevel="0" collapsed="false">
      <c r="P1769" s="6" t="n">
        <v>41981</v>
      </c>
      <c r="Q1769" s="0" t="n">
        <f aca="false">Q1762-1</f>
        <v>3</v>
      </c>
      <c r="R1769" s="0" t="n">
        <v>33</v>
      </c>
    </row>
    <row r="1770" customFormat="false" ht="15.4" hidden="false" customHeight="false" outlineLevel="0" collapsed="false">
      <c r="P1770" s="6" t="n">
        <v>41980</v>
      </c>
      <c r="Q1770" s="0" t="n">
        <f aca="false">Q1763-1</f>
        <v>2</v>
      </c>
      <c r="R1770" s="0" t="n">
        <v>33</v>
      </c>
    </row>
    <row r="1771" customFormat="false" ht="15.4" hidden="false" customHeight="false" outlineLevel="0" collapsed="false">
      <c r="P1771" s="6" t="n">
        <v>41979</v>
      </c>
      <c r="Q1771" s="0" t="n">
        <f aca="false">Q1764-1</f>
        <v>2</v>
      </c>
      <c r="R1771" s="0" t="n">
        <v>33</v>
      </c>
    </row>
    <row r="1772" customFormat="false" ht="15.4" hidden="false" customHeight="false" outlineLevel="0" collapsed="false">
      <c r="P1772" s="6" t="n">
        <v>41978</v>
      </c>
      <c r="Q1772" s="0" t="n">
        <f aca="false">Q1765-1</f>
        <v>2</v>
      </c>
      <c r="R1772" s="0" t="n">
        <v>33</v>
      </c>
    </row>
    <row r="1773" customFormat="false" ht="15.4" hidden="false" customHeight="false" outlineLevel="0" collapsed="false">
      <c r="P1773" s="6" t="n">
        <v>41977</v>
      </c>
      <c r="Q1773" s="0" t="n">
        <f aca="false">Q1766-1</f>
        <v>2</v>
      </c>
      <c r="R1773" s="0" t="n">
        <v>33</v>
      </c>
    </row>
    <row r="1774" customFormat="false" ht="15.4" hidden="false" customHeight="false" outlineLevel="0" collapsed="false">
      <c r="P1774" s="6" t="n">
        <v>41976</v>
      </c>
      <c r="Q1774" s="0" t="n">
        <f aca="false">Q1767-1</f>
        <v>2</v>
      </c>
      <c r="R1774" s="0" t="n">
        <v>33</v>
      </c>
    </row>
    <row r="1775" customFormat="false" ht="15.4" hidden="false" customHeight="false" outlineLevel="0" collapsed="false">
      <c r="P1775" s="6" t="n">
        <v>41975</v>
      </c>
      <c r="Q1775" s="0" t="n">
        <f aca="false">Q1768-1</f>
        <v>2</v>
      </c>
      <c r="R1775" s="0" t="n">
        <v>33</v>
      </c>
    </row>
    <row r="1776" customFormat="false" ht="15.4" hidden="false" customHeight="false" outlineLevel="0" collapsed="false">
      <c r="P1776" s="6" t="n">
        <v>41974</v>
      </c>
      <c r="Q1776" s="0" t="n">
        <f aca="false">Q1769-1</f>
        <v>2</v>
      </c>
      <c r="R1776" s="0" t="n">
        <v>33</v>
      </c>
    </row>
    <row r="1777" customFormat="false" ht="15.4" hidden="false" customHeight="false" outlineLevel="0" collapsed="false">
      <c r="P1777" s="6" t="n">
        <v>41973</v>
      </c>
      <c r="Q1777" s="0" t="n">
        <f aca="false">Q1770-1</f>
        <v>1</v>
      </c>
      <c r="R1777" s="0" t="n">
        <v>33</v>
      </c>
    </row>
    <row r="1778" customFormat="false" ht="15.4" hidden="false" customHeight="false" outlineLevel="0" collapsed="false">
      <c r="P1778" s="6" t="n">
        <v>41972</v>
      </c>
      <c r="Q1778" s="0" t="n">
        <f aca="false">Q1771-1</f>
        <v>1</v>
      </c>
      <c r="R1778" s="0" t="n">
        <v>33</v>
      </c>
    </row>
    <row r="1779" customFormat="false" ht="15.4" hidden="false" customHeight="false" outlineLevel="0" collapsed="false">
      <c r="P1779" s="6" t="n">
        <v>41971</v>
      </c>
      <c r="Q1779" s="0" t="n">
        <f aca="false">Q1772-1</f>
        <v>1</v>
      </c>
      <c r="R1779" s="0" t="n">
        <v>33</v>
      </c>
    </row>
    <row r="1780" customFormat="false" ht="15.4" hidden="false" customHeight="false" outlineLevel="0" collapsed="false">
      <c r="P1780" s="6" t="n">
        <v>41970</v>
      </c>
      <c r="Q1780" s="0" t="n">
        <f aca="false">Q1773-1</f>
        <v>1</v>
      </c>
      <c r="R1780" s="0" t="n">
        <v>33</v>
      </c>
    </row>
    <row r="1781" customFormat="false" ht="15.4" hidden="false" customHeight="false" outlineLevel="0" collapsed="false">
      <c r="P1781" s="6" t="n">
        <v>41969</v>
      </c>
      <c r="Q1781" s="0" t="n">
        <f aca="false">Q1774-1</f>
        <v>1</v>
      </c>
      <c r="R1781" s="0" t="n">
        <v>33</v>
      </c>
    </row>
    <row r="1782" customFormat="false" ht="15.4" hidden="false" customHeight="false" outlineLevel="0" collapsed="false">
      <c r="P1782" s="6" t="n">
        <v>41968</v>
      </c>
      <c r="Q1782" s="0" t="n">
        <f aca="false">Q1775-1</f>
        <v>1</v>
      </c>
      <c r="R1782" s="0" t="n">
        <v>33</v>
      </c>
    </row>
    <row r="1783" customFormat="false" ht="15.4" hidden="false" customHeight="false" outlineLevel="0" collapsed="false">
      <c r="P1783" s="6" t="n">
        <v>41967</v>
      </c>
      <c r="Q1783" s="0" t="n">
        <f aca="false">Q1776-1</f>
        <v>1</v>
      </c>
      <c r="R1783" s="0" t="n">
        <v>33</v>
      </c>
    </row>
    <row r="1784" customFormat="false" ht="15.4" hidden="false" customHeight="false" outlineLevel="0" collapsed="false">
      <c r="P1784" s="6" t="n">
        <v>41966</v>
      </c>
      <c r="Q1784" s="0" t="n">
        <v>16</v>
      </c>
      <c r="R1784" s="0" t="n">
        <v>32</v>
      </c>
    </row>
    <row r="1785" customFormat="false" ht="15.4" hidden="false" customHeight="false" outlineLevel="0" collapsed="false">
      <c r="P1785" s="6" t="n">
        <v>41965</v>
      </c>
      <c r="Q1785" s="0" t="n">
        <v>16</v>
      </c>
      <c r="R1785" s="0" t="n">
        <v>32</v>
      </c>
    </row>
    <row r="1786" customFormat="false" ht="15.4" hidden="false" customHeight="false" outlineLevel="0" collapsed="false">
      <c r="P1786" s="6" t="n">
        <v>41964</v>
      </c>
      <c r="Q1786" s="0" t="n">
        <v>16</v>
      </c>
      <c r="R1786" s="0" t="n">
        <v>32</v>
      </c>
    </row>
    <row r="1787" customFormat="false" ht="15.4" hidden="false" customHeight="false" outlineLevel="0" collapsed="false">
      <c r="P1787" s="6" t="n">
        <v>41963</v>
      </c>
      <c r="Q1787" s="0" t="n">
        <v>16</v>
      </c>
      <c r="R1787" s="0" t="n">
        <v>32</v>
      </c>
    </row>
    <row r="1788" customFormat="false" ht="15.4" hidden="false" customHeight="false" outlineLevel="0" collapsed="false">
      <c r="P1788" s="6" t="n">
        <v>41962</v>
      </c>
      <c r="Q1788" s="0" t="n">
        <v>16</v>
      </c>
      <c r="R1788" s="0" t="n">
        <v>32</v>
      </c>
    </row>
    <row r="1789" customFormat="false" ht="15.4" hidden="false" customHeight="false" outlineLevel="0" collapsed="false">
      <c r="P1789" s="6" t="n">
        <v>41961</v>
      </c>
      <c r="Q1789" s="0" t="n">
        <v>16</v>
      </c>
      <c r="R1789" s="0" t="n">
        <v>32</v>
      </c>
    </row>
    <row r="1790" customFormat="false" ht="15.4" hidden="false" customHeight="false" outlineLevel="0" collapsed="false">
      <c r="P1790" s="6" t="n">
        <v>41960</v>
      </c>
      <c r="Q1790" s="0" t="n">
        <v>16</v>
      </c>
      <c r="R1790" s="0" t="n">
        <v>32</v>
      </c>
    </row>
    <row r="1791" customFormat="false" ht="15.4" hidden="false" customHeight="false" outlineLevel="0" collapsed="false">
      <c r="P1791" s="6" t="n">
        <v>41959</v>
      </c>
      <c r="Q1791" s="0" t="n">
        <f aca="false">Q1784-1</f>
        <v>15</v>
      </c>
      <c r="R1791" s="0" t="n">
        <v>32</v>
      </c>
    </row>
    <row r="1792" customFormat="false" ht="15.4" hidden="false" customHeight="false" outlineLevel="0" collapsed="false">
      <c r="P1792" s="6" t="n">
        <v>41958</v>
      </c>
      <c r="Q1792" s="0" t="n">
        <f aca="false">Q1785-1</f>
        <v>15</v>
      </c>
      <c r="R1792" s="0" t="n">
        <v>32</v>
      </c>
    </row>
    <row r="1793" customFormat="false" ht="15.4" hidden="false" customHeight="false" outlineLevel="0" collapsed="false">
      <c r="P1793" s="6" t="n">
        <v>41957</v>
      </c>
      <c r="Q1793" s="0" t="n">
        <f aca="false">Q1786-1</f>
        <v>15</v>
      </c>
      <c r="R1793" s="0" t="n">
        <v>32</v>
      </c>
    </row>
    <row r="1794" customFormat="false" ht="15.4" hidden="false" customHeight="false" outlineLevel="0" collapsed="false">
      <c r="P1794" s="6" t="n">
        <v>41956</v>
      </c>
      <c r="Q1794" s="0" t="n">
        <f aca="false">Q1787-1</f>
        <v>15</v>
      </c>
      <c r="R1794" s="0" t="n">
        <v>32</v>
      </c>
    </row>
    <row r="1795" customFormat="false" ht="15.4" hidden="false" customHeight="false" outlineLevel="0" collapsed="false">
      <c r="P1795" s="6" t="n">
        <v>41955</v>
      </c>
      <c r="Q1795" s="0" t="n">
        <f aca="false">Q1788-1</f>
        <v>15</v>
      </c>
      <c r="R1795" s="0" t="n">
        <v>32</v>
      </c>
    </row>
    <row r="1796" customFormat="false" ht="15.4" hidden="false" customHeight="false" outlineLevel="0" collapsed="false">
      <c r="P1796" s="6" t="n">
        <v>41954</v>
      </c>
      <c r="Q1796" s="0" t="n">
        <f aca="false">Q1789-1</f>
        <v>15</v>
      </c>
      <c r="R1796" s="0" t="n">
        <v>32</v>
      </c>
    </row>
    <row r="1797" customFormat="false" ht="15.4" hidden="false" customHeight="false" outlineLevel="0" collapsed="false">
      <c r="P1797" s="6" t="n">
        <v>41953</v>
      </c>
      <c r="Q1797" s="0" t="n">
        <f aca="false">Q1790-1</f>
        <v>15</v>
      </c>
      <c r="R1797" s="0" t="n">
        <v>32</v>
      </c>
    </row>
    <row r="1798" customFormat="false" ht="15.4" hidden="false" customHeight="false" outlineLevel="0" collapsed="false">
      <c r="P1798" s="6" t="n">
        <v>41952</v>
      </c>
      <c r="Q1798" s="0" t="n">
        <f aca="false">Q1791-1</f>
        <v>14</v>
      </c>
      <c r="R1798" s="0" t="n">
        <v>32</v>
      </c>
    </row>
    <row r="1799" customFormat="false" ht="15.4" hidden="false" customHeight="false" outlineLevel="0" collapsed="false">
      <c r="P1799" s="6" t="n">
        <v>41951</v>
      </c>
      <c r="Q1799" s="0" t="n">
        <f aca="false">Q1792-1</f>
        <v>14</v>
      </c>
      <c r="R1799" s="0" t="n">
        <v>32</v>
      </c>
    </row>
    <row r="1800" customFormat="false" ht="15.4" hidden="false" customHeight="false" outlineLevel="0" collapsed="false">
      <c r="P1800" s="6" t="n">
        <v>41950</v>
      </c>
      <c r="Q1800" s="0" t="n">
        <f aca="false">Q1793-1</f>
        <v>14</v>
      </c>
      <c r="R1800" s="0" t="n">
        <v>32</v>
      </c>
    </row>
    <row r="1801" customFormat="false" ht="15.4" hidden="false" customHeight="false" outlineLevel="0" collapsed="false">
      <c r="P1801" s="6" t="n">
        <v>41949</v>
      </c>
      <c r="Q1801" s="0" t="n">
        <f aca="false">Q1794-1</f>
        <v>14</v>
      </c>
      <c r="R1801" s="0" t="n">
        <v>32</v>
      </c>
    </row>
    <row r="1802" customFormat="false" ht="15.4" hidden="false" customHeight="false" outlineLevel="0" collapsed="false">
      <c r="P1802" s="6" t="n">
        <v>41948</v>
      </c>
      <c r="Q1802" s="0" t="n">
        <f aca="false">Q1795-1</f>
        <v>14</v>
      </c>
      <c r="R1802" s="0" t="n">
        <v>32</v>
      </c>
    </row>
    <row r="1803" customFormat="false" ht="15.4" hidden="false" customHeight="false" outlineLevel="0" collapsed="false">
      <c r="P1803" s="6" t="n">
        <v>41947</v>
      </c>
      <c r="Q1803" s="0" t="n">
        <f aca="false">Q1796-1</f>
        <v>14</v>
      </c>
      <c r="R1803" s="0" t="n">
        <v>32</v>
      </c>
    </row>
    <row r="1804" customFormat="false" ht="15.4" hidden="false" customHeight="false" outlineLevel="0" collapsed="false">
      <c r="P1804" s="6" t="n">
        <v>41946</v>
      </c>
      <c r="Q1804" s="0" t="n">
        <f aca="false">Q1797-1</f>
        <v>14</v>
      </c>
      <c r="R1804" s="0" t="n">
        <v>32</v>
      </c>
    </row>
    <row r="1805" customFormat="false" ht="15.4" hidden="false" customHeight="false" outlineLevel="0" collapsed="false">
      <c r="P1805" s="6" t="n">
        <v>41945</v>
      </c>
      <c r="Q1805" s="0" t="n">
        <f aca="false">Q1798-1</f>
        <v>13</v>
      </c>
      <c r="R1805" s="0" t="n">
        <v>32</v>
      </c>
    </row>
    <row r="1806" customFormat="false" ht="15.4" hidden="false" customHeight="false" outlineLevel="0" collapsed="false">
      <c r="P1806" s="6" t="n">
        <v>41944</v>
      </c>
      <c r="Q1806" s="0" t="n">
        <f aca="false">Q1799-1</f>
        <v>13</v>
      </c>
      <c r="R1806" s="0" t="n">
        <v>32</v>
      </c>
    </row>
    <row r="1807" customFormat="false" ht="15.4" hidden="false" customHeight="false" outlineLevel="0" collapsed="false">
      <c r="P1807" s="6" t="n">
        <v>41943</v>
      </c>
      <c r="Q1807" s="0" t="n">
        <f aca="false">Q1800-1</f>
        <v>13</v>
      </c>
      <c r="R1807" s="0" t="n">
        <v>32</v>
      </c>
    </row>
    <row r="1808" customFormat="false" ht="15.4" hidden="false" customHeight="false" outlineLevel="0" collapsed="false">
      <c r="P1808" s="6" t="n">
        <v>41942</v>
      </c>
      <c r="Q1808" s="0" t="n">
        <f aca="false">Q1801-1</f>
        <v>13</v>
      </c>
      <c r="R1808" s="0" t="n">
        <v>32</v>
      </c>
    </row>
    <row r="1809" customFormat="false" ht="15.4" hidden="false" customHeight="false" outlineLevel="0" collapsed="false">
      <c r="P1809" s="6" t="n">
        <v>41941</v>
      </c>
      <c r="Q1809" s="0" t="n">
        <f aca="false">Q1802-1</f>
        <v>13</v>
      </c>
      <c r="R1809" s="0" t="n">
        <v>32</v>
      </c>
    </row>
    <row r="1810" customFormat="false" ht="15.4" hidden="false" customHeight="false" outlineLevel="0" collapsed="false">
      <c r="P1810" s="6" t="n">
        <v>41940</v>
      </c>
      <c r="Q1810" s="0" t="n">
        <f aca="false">Q1803-1</f>
        <v>13</v>
      </c>
      <c r="R1810" s="0" t="n">
        <v>32</v>
      </c>
    </row>
    <row r="1811" customFormat="false" ht="15.4" hidden="false" customHeight="false" outlineLevel="0" collapsed="false">
      <c r="P1811" s="6" t="n">
        <v>41939</v>
      </c>
      <c r="Q1811" s="0" t="n">
        <f aca="false">Q1804-1</f>
        <v>13</v>
      </c>
      <c r="R1811" s="0" t="n">
        <v>32</v>
      </c>
    </row>
    <row r="1812" customFormat="false" ht="15.4" hidden="false" customHeight="false" outlineLevel="0" collapsed="false">
      <c r="P1812" s="6" t="n">
        <v>41938</v>
      </c>
      <c r="Q1812" s="0" t="n">
        <f aca="false">Q1805-1</f>
        <v>12</v>
      </c>
      <c r="R1812" s="0" t="n">
        <v>32</v>
      </c>
    </row>
    <row r="1813" customFormat="false" ht="15.4" hidden="false" customHeight="false" outlineLevel="0" collapsed="false">
      <c r="P1813" s="6" t="n">
        <v>41937</v>
      </c>
      <c r="Q1813" s="0" t="n">
        <f aca="false">Q1806-1</f>
        <v>12</v>
      </c>
      <c r="R1813" s="0" t="n">
        <v>32</v>
      </c>
    </row>
    <row r="1814" customFormat="false" ht="15.4" hidden="false" customHeight="false" outlineLevel="0" collapsed="false">
      <c r="P1814" s="6" t="n">
        <v>41936</v>
      </c>
      <c r="Q1814" s="0" t="n">
        <f aca="false">Q1807-1</f>
        <v>12</v>
      </c>
      <c r="R1814" s="0" t="n">
        <v>32</v>
      </c>
    </row>
    <row r="1815" customFormat="false" ht="15.4" hidden="false" customHeight="false" outlineLevel="0" collapsed="false">
      <c r="P1815" s="6" t="n">
        <v>41935</v>
      </c>
      <c r="Q1815" s="0" t="n">
        <f aca="false">Q1808-1</f>
        <v>12</v>
      </c>
      <c r="R1815" s="0" t="n">
        <v>32</v>
      </c>
    </row>
    <row r="1816" customFormat="false" ht="15.4" hidden="false" customHeight="false" outlineLevel="0" collapsed="false">
      <c r="P1816" s="6" t="n">
        <v>41934</v>
      </c>
      <c r="Q1816" s="0" t="n">
        <f aca="false">Q1809-1</f>
        <v>12</v>
      </c>
      <c r="R1816" s="0" t="n">
        <v>32</v>
      </c>
    </row>
    <row r="1817" customFormat="false" ht="15.4" hidden="false" customHeight="false" outlineLevel="0" collapsed="false">
      <c r="P1817" s="6" t="n">
        <v>41933</v>
      </c>
      <c r="Q1817" s="0" t="n">
        <f aca="false">Q1810-1</f>
        <v>12</v>
      </c>
      <c r="R1817" s="0" t="n">
        <v>32</v>
      </c>
    </row>
    <row r="1818" customFormat="false" ht="15.4" hidden="false" customHeight="false" outlineLevel="0" collapsed="false">
      <c r="P1818" s="6" t="n">
        <v>41932</v>
      </c>
      <c r="Q1818" s="0" t="n">
        <f aca="false">Q1811-1</f>
        <v>12</v>
      </c>
      <c r="R1818" s="0" t="n">
        <v>32</v>
      </c>
    </row>
    <row r="1819" customFormat="false" ht="15.4" hidden="false" customHeight="false" outlineLevel="0" collapsed="false">
      <c r="P1819" s="6" t="n">
        <v>41931</v>
      </c>
      <c r="Q1819" s="0" t="n">
        <f aca="false">Q1812-1</f>
        <v>11</v>
      </c>
      <c r="R1819" s="0" t="n">
        <v>32</v>
      </c>
    </row>
    <row r="1820" customFormat="false" ht="15.4" hidden="false" customHeight="false" outlineLevel="0" collapsed="false">
      <c r="P1820" s="6" t="n">
        <v>41930</v>
      </c>
      <c r="Q1820" s="0" t="n">
        <f aca="false">Q1813-1</f>
        <v>11</v>
      </c>
      <c r="R1820" s="0" t="n">
        <v>32</v>
      </c>
    </row>
    <row r="1821" customFormat="false" ht="15.4" hidden="false" customHeight="false" outlineLevel="0" collapsed="false">
      <c r="P1821" s="6" t="n">
        <v>41929</v>
      </c>
      <c r="Q1821" s="0" t="n">
        <f aca="false">Q1814-1</f>
        <v>11</v>
      </c>
      <c r="R1821" s="0" t="n">
        <v>32</v>
      </c>
    </row>
    <row r="1822" customFormat="false" ht="15.4" hidden="false" customHeight="false" outlineLevel="0" collapsed="false">
      <c r="P1822" s="6" t="n">
        <v>41928</v>
      </c>
      <c r="Q1822" s="0" t="n">
        <f aca="false">Q1815-1</f>
        <v>11</v>
      </c>
      <c r="R1822" s="0" t="n">
        <v>32</v>
      </c>
    </row>
    <row r="1823" customFormat="false" ht="15.4" hidden="false" customHeight="false" outlineLevel="0" collapsed="false">
      <c r="P1823" s="6" t="n">
        <v>41927</v>
      </c>
      <c r="Q1823" s="0" t="n">
        <f aca="false">Q1816-1</f>
        <v>11</v>
      </c>
      <c r="R1823" s="0" t="n">
        <v>32</v>
      </c>
    </row>
    <row r="1824" customFormat="false" ht="15.4" hidden="false" customHeight="false" outlineLevel="0" collapsed="false">
      <c r="P1824" s="6" t="n">
        <v>41926</v>
      </c>
      <c r="Q1824" s="0" t="n">
        <f aca="false">Q1817-1</f>
        <v>11</v>
      </c>
      <c r="R1824" s="0" t="n">
        <v>32</v>
      </c>
    </row>
    <row r="1825" customFormat="false" ht="15.4" hidden="false" customHeight="false" outlineLevel="0" collapsed="false">
      <c r="P1825" s="6" t="n">
        <v>41925</v>
      </c>
      <c r="Q1825" s="0" t="n">
        <f aca="false">Q1818-1</f>
        <v>11</v>
      </c>
      <c r="R1825" s="0" t="n">
        <v>32</v>
      </c>
    </row>
    <row r="1826" customFormat="false" ht="15.4" hidden="false" customHeight="false" outlineLevel="0" collapsed="false">
      <c r="P1826" s="6" t="n">
        <v>41924</v>
      </c>
      <c r="Q1826" s="0" t="n">
        <f aca="false">Q1819-1</f>
        <v>10</v>
      </c>
      <c r="R1826" s="0" t="n">
        <v>32</v>
      </c>
    </row>
    <row r="1827" customFormat="false" ht="15.4" hidden="false" customHeight="false" outlineLevel="0" collapsed="false">
      <c r="P1827" s="6" t="n">
        <v>41923</v>
      </c>
      <c r="Q1827" s="0" t="n">
        <f aca="false">Q1820-1</f>
        <v>10</v>
      </c>
      <c r="R1827" s="0" t="n">
        <v>32</v>
      </c>
    </row>
    <row r="1828" customFormat="false" ht="15.4" hidden="false" customHeight="false" outlineLevel="0" collapsed="false">
      <c r="P1828" s="6" t="n">
        <v>41922</v>
      </c>
      <c r="Q1828" s="0" t="n">
        <f aca="false">Q1821-1</f>
        <v>10</v>
      </c>
      <c r="R1828" s="0" t="n">
        <v>32</v>
      </c>
    </row>
    <row r="1829" customFormat="false" ht="15.4" hidden="false" customHeight="false" outlineLevel="0" collapsed="false">
      <c r="P1829" s="6" t="n">
        <v>41921</v>
      </c>
      <c r="Q1829" s="0" t="n">
        <f aca="false">Q1822-1</f>
        <v>10</v>
      </c>
      <c r="R1829" s="0" t="n">
        <v>32</v>
      </c>
    </row>
    <row r="1830" customFormat="false" ht="15.4" hidden="false" customHeight="false" outlineLevel="0" collapsed="false">
      <c r="P1830" s="6" t="n">
        <v>41920</v>
      </c>
      <c r="Q1830" s="0" t="n">
        <f aca="false">Q1823-1</f>
        <v>10</v>
      </c>
      <c r="R1830" s="0" t="n">
        <v>32</v>
      </c>
    </row>
    <row r="1831" customFormat="false" ht="15.4" hidden="false" customHeight="false" outlineLevel="0" collapsed="false">
      <c r="P1831" s="6" t="n">
        <v>41919</v>
      </c>
      <c r="Q1831" s="0" t="n">
        <f aca="false">Q1824-1</f>
        <v>10</v>
      </c>
      <c r="R1831" s="0" t="n">
        <v>32</v>
      </c>
    </row>
    <row r="1832" customFormat="false" ht="15.4" hidden="false" customHeight="false" outlineLevel="0" collapsed="false">
      <c r="P1832" s="6" t="n">
        <v>41918</v>
      </c>
      <c r="Q1832" s="0" t="n">
        <f aca="false">Q1825-1</f>
        <v>10</v>
      </c>
      <c r="R1832" s="0" t="n">
        <v>32</v>
      </c>
    </row>
    <row r="1833" customFormat="false" ht="15.4" hidden="false" customHeight="false" outlineLevel="0" collapsed="false">
      <c r="P1833" s="6" t="n">
        <v>41917</v>
      </c>
      <c r="Q1833" s="0" t="n">
        <f aca="false">Q1826-1</f>
        <v>9</v>
      </c>
      <c r="R1833" s="0" t="n">
        <v>32</v>
      </c>
    </row>
    <row r="1834" customFormat="false" ht="15.4" hidden="false" customHeight="false" outlineLevel="0" collapsed="false">
      <c r="P1834" s="6" t="n">
        <v>41916</v>
      </c>
      <c r="Q1834" s="0" t="n">
        <f aca="false">Q1827-1</f>
        <v>9</v>
      </c>
      <c r="R1834" s="0" t="n">
        <v>32</v>
      </c>
    </row>
    <row r="1835" customFormat="false" ht="15.4" hidden="false" customHeight="false" outlineLevel="0" collapsed="false">
      <c r="P1835" s="6" t="n">
        <v>41915</v>
      </c>
      <c r="Q1835" s="0" t="n">
        <f aca="false">Q1828-1</f>
        <v>9</v>
      </c>
      <c r="R1835" s="0" t="n">
        <v>32</v>
      </c>
    </row>
    <row r="1836" customFormat="false" ht="15.4" hidden="false" customHeight="false" outlineLevel="0" collapsed="false">
      <c r="P1836" s="6" t="n">
        <v>41914</v>
      </c>
      <c r="Q1836" s="0" t="n">
        <f aca="false">Q1829-1</f>
        <v>9</v>
      </c>
      <c r="R1836" s="0" t="n">
        <v>32</v>
      </c>
    </row>
    <row r="1837" customFormat="false" ht="15.4" hidden="false" customHeight="false" outlineLevel="0" collapsed="false">
      <c r="P1837" s="6" t="n">
        <v>41913</v>
      </c>
      <c r="Q1837" s="0" t="n">
        <f aca="false">Q1830-1</f>
        <v>9</v>
      </c>
      <c r="R1837" s="0" t="n">
        <v>32</v>
      </c>
    </row>
    <row r="1838" customFormat="false" ht="15.4" hidden="false" customHeight="false" outlineLevel="0" collapsed="false">
      <c r="P1838" s="6" t="n">
        <v>41912</v>
      </c>
      <c r="Q1838" s="0" t="n">
        <f aca="false">Q1831-1</f>
        <v>9</v>
      </c>
      <c r="R1838" s="0" t="n">
        <v>32</v>
      </c>
    </row>
    <row r="1839" customFormat="false" ht="15.4" hidden="false" customHeight="false" outlineLevel="0" collapsed="false">
      <c r="P1839" s="6" t="n">
        <v>41911</v>
      </c>
      <c r="Q1839" s="0" t="n">
        <f aca="false">Q1832-1</f>
        <v>9</v>
      </c>
      <c r="R1839" s="0" t="n">
        <v>32</v>
      </c>
    </row>
    <row r="1840" customFormat="false" ht="15.4" hidden="false" customHeight="false" outlineLevel="0" collapsed="false">
      <c r="P1840" s="6" t="n">
        <v>41910</v>
      </c>
      <c r="Q1840" s="0" t="n">
        <f aca="false">Q1833-1</f>
        <v>8</v>
      </c>
      <c r="R1840" s="0" t="n">
        <v>32</v>
      </c>
    </row>
    <row r="1841" customFormat="false" ht="15.4" hidden="false" customHeight="false" outlineLevel="0" collapsed="false">
      <c r="P1841" s="6" t="n">
        <v>41909</v>
      </c>
      <c r="Q1841" s="0" t="n">
        <f aca="false">Q1834-1</f>
        <v>8</v>
      </c>
      <c r="R1841" s="0" t="n">
        <v>32</v>
      </c>
    </row>
    <row r="1842" customFormat="false" ht="15.4" hidden="false" customHeight="false" outlineLevel="0" collapsed="false">
      <c r="P1842" s="6" t="n">
        <v>41908</v>
      </c>
      <c r="Q1842" s="0" t="n">
        <f aca="false">Q1835-1</f>
        <v>8</v>
      </c>
      <c r="R1842" s="0" t="n">
        <v>32</v>
      </c>
    </row>
    <row r="1843" customFormat="false" ht="15.4" hidden="false" customHeight="false" outlineLevel="0" collapsed="false">
      <c r="P1843" s="6" t="n">
        <v>41907</v>
      </c>
      <c r="Q1843" s="0" t="n">
        <f aca="false">Q1836-1</f>
        <v>8</v>
      </c>
      <c r="R1843" s="0" t="n">
        <v>32</v>
      </c>
    </row>
    <row r="1844" customFormat="false" ht="15.4" hidden="false" customHeight="false" outlineLevel="0" collapsed="false">
      <c r="P1844" s="6" t="n">
        <v>41906</v>
      </c>
      <c r="Q1844" s="0" t="n">
        <f aca="false">Q1837-1</f>
        <v>8</v>
      </c>
      <c r="R1844" s="0" t="n">
        <v>32</v>
      </c>
    </row>
    <row r="1845" customFormat="false" ht="15.4" hidden="false" customHeight="false" outlineLevel="0" collapsed="false">
      <c r="P1845" s="6" t="n">
        <v>41905</v>
      </c>
      <c r="Q1845" s="0" t="n">
        <f aca="false">Q1838-1</f>
        <v>8</v>
      </c>
      <c r="R1845" s="0" t="n">
        <v>32</v>
      </c>
    </row>
    <row r="1846" customFormat="false" ht="15.4" hidden="false" customHeight="false" outlineLevel="0" collapsed="false">
      <c r="P1846" s="6" t="n">
        <v>41904</v>
      </c>
      <c r="Q1846" s="0" t="n">
        <f aca="false">Q1839-1</f>
        <v>8</v>
      </c>
      <c r="R1846" s="0" t="n">
        <v>32</v>
      </c>
    </row>
    <row r="1847" customFormat="false" ht="15.4" hidden="false" customHeight="false" outlineLevel="0" collapsed="false">
      <c r="P1847" s="6" t="n">
        <v>41903</v>
      </c>
      <c r="Q1847" s="0" t="n">
        <f aca="false">Q1840-1</f>
        <v>7</v>
      </c>
      <c r="R1847" s="0" t="n">
        <v>32</v>
      </c>
    </row>
    <row r="1848" customFormat="false" ht="15.4" hidden="false" customHeight="false" outlineLevel="0" collapsed="false">
      <c r="P1848" s="6" t="n">
        <v>41902</v>
      </c>
      <c r="Q1848" s="0" t="n">
        <f aca="false">Q1841-1</f>
        <v>7</v>
      </c>
      <c r="R1848" s="0" t="n">
        <v>32</v>
      </c>
    </row>
    <row r="1849" customFormat="false" ht="15.4" hidden="false" customHeight="false" outlineLevel="0" collapsed="false">
      <c r="P1849" s="6" t="n">
        <v>41901</v>
      </c>
      <c r="Q1849" s="0" t="n">
        <f aca="false">Q1842-1</f>
        <v>7</v>
      </c>
      <c r="R1849" s="0" t="n">
        <v>32</v>
      </c>
    </row>
    <row r="1850" customFormat="false" ht="15.4" hidden="false" customHeight="false" outlineLevel="0" collapsed="false">
      <c r="P1850" s="6" t="n">
        <v>41900</v>
      </c>
      <c r="Q1850" s="0" t="n">
        <f aca="false">Q1843-1</f>
        <v>7</v>
      </c>
      <c r="R1850" s="0" t="n">
        <v>32</v>
      </c>
    </row>
    <row r="1851" customFormat="false" ht="15.4" hidden="false" customHeight="false" outlineLevel="0" collapsed="false">
      <c r="P1851" s="6" t="n">
        <v>41899</v>
      </c>
      <c r="Q1851" s="0" t="n">
        <f aca="false">Q1844-1</f>
        <v>7</v>
      </c>
      <c r="R1851" s="0" t="n">
        <v>32</v>
      </c>
    </row>
    <row r="1852" customFormat="false" ht="15.4" hidden="false" customHeight="false" outlineLevel="0" collapsed="false">
      <c r="P1852" s="6" t="n">
        <v>41898</v>
      </c>
      <c r="Q1852" s="0" t="n">
        <f aca="false">Q1845-1</f>
        <v>7</v>
      </c>
      <c r="R1852" s="0" t="n">
        <v>32</v>
      </c>
    </row>
    <row r="1853" customFormat="false" ht="15.4" hidden="false" customHeight="false" outlineLevel="0" collapsed="false">
      <c r="P1853" s="6" t="n">
        <v>41897</v>
      </c>
      <c r="Q1853" s="0" t="n">
        <f aca="false">Q1846-1</f>
        <v>7</v>
      </c>
      <c r="R1853" s="0" t="n">
        <v>32</v>
      </c>
    </row>
    <row r="1854" customFormat="false" ht="15.4" hidden="false" customHeight="false" outlineLevel="0" collapsed="false">
      <c r="P1854" s="6" t="n">
        <v>41896</v>
      </c>
      <c r="Q1854" s="0" t="n">
        <f aca="false">Q1847-1</f>
        <v>6</v>
      </c>
      <c r="R1854" s="0" t="n">
        <v>32</v>
      </c>
    </row>
    <row r="1855" customFormat="false" ht="15.4" hidden="false" customHeight="false" outlineLevel="0" collapsed="false">
      <c r="P1855" s="6" t="n">
        <v>41895</v>
      </c>
      <c r="Q1855" s="0" t="n">
        <f aca="false">Q1848-1</f>
        <v>6</v>
      </c>
      <c r="R1855" s="0" t="n">
        <v>32</v>
      </c>
    </row>
    <row r="1856" customFormat="false" ht="15.4" hidden="false" customHeight="false" outlineLevel="0" collapsed="false">
      <c r="P1856" s="6" t="n">
        <v>41894</v>
      </c>
      <c r="Q1856" s="0" t="n">
        <f aca="false">Q1849-1</f>
        <v>6</v>
      </c>
      <c r="R1856" s="0" t="n">
        <v>32</v>
      </c>
    </row>
    <row r="1857" customFormat="false" ht="15.4" hidden="false" customHeight="false" outlineLevel="0" collapsed="false">
      <c r="P1857" s="6" t="n">
        <v>41893</v>
      </c>
      <c r="Q1857" s="0" t="n">
        <f aca="false">Q1850-1</f>
        <v>6</v>
      </c>
      <c r="R1857" s="0" t="n">
        <v>32</v>
      </c>
    </row>
    <row r="1858" customFormat="false" ht="15.4" hidden="false" customHeight="false" outlineLevel="0" collapsed="false">
      <c r="P1858" s="6" t="n">
        <v>41892</v>
      </c>
      <c r="Q1858" s="0" t="n">
        <f aca="false">Q1851-1</f>
        <v>6</v>
      </c>
      <c r="R1858" s="0" t="n">
        <v>32</v>
      </c>
    </row>
    <row r="1859" customFormat="false" ht="15.4" hidden="false" customHeight="false" outlineLevel="0" collapsed="false">
      <c r="P1859" s="6" t="n">
        <v>41891</v>
      </c>
      <c r="Q1859" s="0" t="n">
        <f aca="false">Q1852-1</f>
        <v>6</v>
      </c>
      <c r="R1859" s="0" t="n">
        <v>32</v>
      </c>
    </row>
    <row r="1860" customFormat="false" ht="15.4" hidden="false" customHeight="false" outlineLevel="0" collapsed="false">
      <c r="P1860" s="6" t="n">
        <v>41890</v>
      </c>
      <c r="Q1860" s="0" t="n">
        <f aca="false">Q1853-1</f>
        <v>6</v>
      </c>
      <c r="R1860" s="0" t="n">
        <v>32</v>
      </c>
    </row>
    <row r="1861" customFormat="false" ht="15.4" hidden="false" customHeight="false" outlineLevel="0" collapsed="false">
      <c r="P1861" s="6" t="n">
        <v>41889</v>
      </c>
      <c r="Q1861" s="0" t="n">
        <f aca="false">Q1854-1</f>
        <v>5</v>
      </c>
      <c r="R1861" s="0" t="n">
        <v>32</v>
      </c>
    </row>
    <row r="1862" customFormat="false" ht="15.4" hidden="false" customHeight="false" outlineLevel="0" collapsed="false">
      <c r="P1862" s="6" t="n">
        <v>41888</v>
      </c>
      <c r="Q1862" s="0" t="n">
        <f aca="false">Q1855-1</f>
        <v>5</v>
      </c>
      <c r="R1862" s="0" t="n">
        <v>32</v>
      </c>
    </row>
    <row r="1863" customFormat="false" ht="15.4" hidden="false" customHeight="false" outlineLevel="0" collapsed="false">
      <c r="P1863" s="6" t="n">
        <v>41887</v>
      </c>
      <c r="Q1863" s="0" t="n">
        <f aca="false">Q1856-1</f>
        <v>5</v>
      </c>
      <c r="R1863" s="0" t="n">
        <v>32</v>
      </c>
    </row>
    <row r="1864" customFormat="false" ht="15.4" hidden="false" customHeight="false" outlineLevel="0" collapsed="false">
      <c r="P1864" s="6" t="n">
        <v>41886</v>
      </c>
      <c r="Q1864" s="0" t="n">
        <f aca="false">Q1857-1</f>
        <v>5</v>
      </c>
      <c r="R1864" s="0" t="n">
        <v>32</v>
      </c>
    </row>
    <row r="1865" customFormat="false" ht="15.4" hidden="false" customHeight="false" outlineLevel="0" collapsed="false">
      <c r="P1865" s="6" t="n">
        <v>41885</v>
      </c>
      <c r="Q1865" s="0" t="n">
        <f aca="false">Q1858-1</f>
        <v>5</v>
      </c>
      <c r="R1865" s="0" t="n">
        <v>32</v>
      </c>
    </row>
    <row r="1866" customFormat="false" ht="15.4" hidden="false" customHeight="false" outlineLevel="0" collapsed="false">
      <c r="P1866" s="6" t="n">
        <v>41884</v>
      </c>
      <c r="Q1866" s="0" t="n">
        <f aca="false">Q1859-1</f>
        <v>5</v>
      </c>
      <c r="R1866" s="0" t="n">
        <v>32</v>
      </c>
    </row>
    <row r="1867" customFormat="false" ht="15.4" hidden="false" customHeight="false" outlineLevel="0" collapsed="false">
      <c r="P1867" s="6" t="n">
        <v>41883</v>
      </c>
      <c r="Q1867" s="0" t="n">
        <f aca="false">Q1860-1</f>
        <v>5</v>
      </c>
      <c r="R1867" s="0" t="n">
        <v>32</v>
      </c>
    </row>
    <row r="1868" customFormat="false" ht="15.4" hidden="false" customHeight="false" outlineLevel="0" collapsed="false">
      <c r="P1868" s="6" t="n">
        <v>41882</v>
      </c>
      <c r="Q1868" s="0" t="n">
        <f aca="false">Q1861-1</f>
        <v>4</v>
      </c>
      <c r="R1868" s="0" t="n">
        <v>32</v>
      </c>
    </row>
    <row r="1869" customFormat="false" ht="15.4" hidden="false" customHeight="false" outlineLevel="0" collapsed="false">
      <c r="P1869" s="6" t="n">
        <v>41881</v>
      </c>
      <c r="Q1869" s="0" t="n">
        <f aca="false">Q1862-1</f>
        <v>4</v>
      </c>
      <c r="R1869" s="0" t="n">
        <v>32</v>
      </c>
    </row>
    <row r="1870" customFormat="false" ht="15.4" hidden="false" customHeight="false" outlineLevel="0" collapsed="false">
      <c r="P1870" s="6" t="n">
        <v>41880</v>
      </c>
      <c r="Q1870" s="0" t="n">
        <f aca="false">Q1863-1</f>
        <v>4</v>
      </c>
      <c r="R1870" s="0" t="n">
        <v>32</v>
      </c>
    </row>
    <row r="1871" customFormat="false" ht="15.4" hidden="false" customHeight="false" outlineLevel="0" collapsed="false">
      <c r="P1871" s="6" t="n">
        <v>41879</v>
      </c>
      <c r="Q1871" s="0" t="n">
        <f aca="false">Q1864-1</f>
        <v>4</v>
      </c>
      <c r="R1871" s="0" t="n">
        <v>32</v>
      </c>
    </row>
    <row r="1872" customFormat="false" ht="15.4" hidden="false" customHeight="false" outlineLevel="0" collapsed="false">
      <c r="P1872" s="6" t="n">
        <v>41878</v>
      </c>
      <c r="Q1872" s="0" t="n">
        <f aca="false">Q1865-1</f>
        <v>4</v>
      </c>
      <c r="R1872" s="0" t="n">
        <v>32</v>
      </c>
    </row>
    <row r="1873" customFormat="false" ht="15.4" hidden="false" customHeight="false" outlineLevel="0" collapsed="false">
      <c r="P1873" s="6" t="n">
        <v>41877</v>
      </c>
      <c r="Q1873" s="0" t="n">
        <f aca="false">Q1866-1</f>
        <v>4</v>
      </c>
      <c r="R1873" s="0" t="n">
        <v>32</v>
      </c>
    </row>
    <row r="1874" customFormat="false" ht="15.4" hidden="false" customHeight="false" outlineLevel="0" collapsed="false">
      <c r="P1874" s="6" t="n">
        <v>41876</v>
      </c>
      <c r="Q1874" s="0" t="n">
        <f aca="false">Q1867-1</f>
        <v>4</v>
      </c>
      <c r="R1874" s="0" t="n">
        <v>32</v>
      </c>
    </row>
    <row r="1875" customFormat="false" ht="15.4" hidden="false" customHeight="false" outlineLevel="0" collapsed="false">
      <c r="P1875" s="6" t="n">
        <v>41875</v>
      </c>
      <c r="Q1875" s="0" t="n">
        <f aca="false">Q1868-1</f>
        <v>3</v>
      </c>
      <c r="R1875" s="0" t="n">
        <v>32</v>
      </c>
    </row>
    <row r="1876" customFormat="false" ht="15.4" hidden="false" customHeight="false" outlineLevel="0" collapsed="false">
      <c r="P1876" s="6" t="n">
        <v>41874</v>
      </c>
      <c r="Q1876" s="0" t="n">
        <f aca="false">Q1869-1</f>
        <v>3</v>
      </c>
      <c r="R1876" s="0" t="n">
        <v>32</v>
      </c>
    </row>
    <row r="1877" customFormat="false" ht="15.4" hidden="false" customHeight="false" outlineLevel="0" collapsed="false">
      <c r="P1877" s="6" t="n">
        <v>41873</v>
      </c>
      <c r="Q1877" s="0" t="n">
        <f aca="false">Q1870-1</f>
        <v>3</v>
      </c>
      <c r="R1877" s="0" t="n">
        <v>32</v>
      </c>
    </row>
    <row r="1878" customFormat="false" ht="15.4" hidden="false" customHeight="false" outlineLevel="0" collapsed="false">
      <c r="P1878" s="6" t="n">
        <v>41872</v>
      </c>
      <c r="Q1878" s="0" t="n">
        <f aca="false">Q1871-1</f>
        <v>3</v>
      </c>
      <c r="R1878" s="0" t="n">
        <v>32</v>
      </c>
    </row>
    <row r="1879" customFormat="false" ht="15.4" hidden="false" customHeight="false" outlineLevel="0" collapsed="false">
      <c r="P1879" s="6" t="n">
        <v>41871</v>
      </c>
      <c r="Q1879" s="0" t="n">
        <f aca="false">Q1872-1</f>
        <v>3</v>
      </c>
      <c r="R1879" s="0" t="n">
        <v>32</v>
      </c>
    </row>
    <row r="1880" customFormat="false" ht="15.4" hidden="false" customHeight="false" outlineLevel="0" collapsed="false">
      <c r="P1880" s="6" t="n">
        <v>41870</v>
      </c>
      <c r="Q1880" s="0" t="n">
        <f aca="false">Q1873-1</f>
        <v>3</v>
      </c>
      <c r="R1880" s="0" t="n">
        <v>32</v>
      </c>
    </row>
    <row r="1881" customFormat="false" ht="15.4" hidden="false" customHeight="false" outlineLevel="0" collapsed="false">
      <c r="P1881" s="6" t="n">
        <v>41869</v>
      </c>
      <c r="Q1881" s="0" t="n">
        <f aca="false">Q1874-1</f>
        <v>3</v>
      </c>
      <c r="R1881" s="0" t="n">
        <v>32</v>
      </c>
    </row>
    <row r="1882" customFormat="false" ht="15.4" hidden="false" customHeight="false" outlineLevel="0" collapsed="false">
      <c r="P1882" s="6" t="n">
        <v>41868</v>
      </c>
      <c r="Q1882" s="0" t="n">
        <f aca="false">Q1875-1</f>
        <v>2</v>
      </c>
      <c r="R1882" s="0" t="n">
        <v>32</v>
      </c>
    </row>
    <row r="1883" customFormat="false" ht="15.4" hidden="false" customHeight="false" outlineLevel="0" collapsed="false">
      <c r="P1883" s="6" t="n">
        <v>41867</v>
      </c>
      <c r="Q1883" s="0" t="n">
        <f aca="false">Q1876-1</f>
        <v>2</v>
      </c>
      <c r="R1883" s="0" t="n">
        <v>32</v>
      </c>
    </row>
    <row r="1884" customFormat="false" ht="15.4" hidden="false" customHeight="false" outlineLevel="0" collapsed="false">
      <c r="P1884" s="6" t="n">
        <v>41866</v>
      </c>
      <c r="Q1884" s="0" t="n">
        <f aca="false">Q1877-1</f>
        <v>2</v>
      </c>
      <c r="R1884" s="0" t="n">
        <v>32</v>
      </c>
    </row>
    <row r="1885" customFormat="false" ht="15.4" hidden="false" customHeight="false" outlineLevel="0" collapsed="false">
      <c r="P1885" s="6" t="n">
        <v>41865</v>
      </c>
      <c r="Q1885" s="0" t="n">
        <f aca="false">Q1878-1</f>
        <v>2</v>
      </c>
      <c r="R1885" s="0" t="n">
        <v>32</v>
      </c>
    </row>
    <row r="1886" customFormat="false" ht="15.4" hidden="false" customHeight="false" outlineLevel="0" collapsed="false">
      <c r="P1886" s="6" t="n">
        <v>41864</v>
      </c>
      <c r="Q1886" s="0" t="n">
        <f aca="false">Q1879-1</f>
        <v>2</v>
      </c>
      <c r="R1886" s="0" t="n">
        <v>32</v>
      </c>
    </row>
    <row r="1887" customFormat="false" ht="15.4" hidden="false" customHeight="false" outlineLevel="0" collapsed="false">
      <c r="P1887" s="6" t="n">
        <v>41863</v>
      </c>
      <c r="Q1887" s="0" t="n">
        <f aca="false">Q1880-1</f>
        <v>2</v>
      </c>
      <c r="R1887" s="0" t="n">
        <v>32</v>
      </c>
    </row>
    <row r="1888" customFormat="false" ht="15.4" hidden="false" customHeight="false" outlineLevel="0" collapsed="false">
      <c r="P1888" s="6" t="n">
        <v>41862</v>
      </c>
      <c r="Q1888" s="0" t="n">
        <f aca="false">Q1881-1</f>
        <v>2</v>
      </c>
      <c r="R1888" s="0" t="n">
        <v>32</v>
      </c>
    </row>
    <row r="1889" customFormat="false" ht="15.4" hidden="false" customHeight="false" outlineLevel="0" collapsed="false">
      <c r="P1889" s="6" t="n">
        <v>41861</v>
      </c>
      <c r="Q1889" s="0" t="n">
        <f aca="false">Q1882-1</f>
        <v>1</v>
      </c>
      <c r="R1889" s="0" t="n">
        <v>32</v>
      </c>
    </row>
    <row r="1890" customFormat="false" ht="15.4" hidden="false" customHeight="false" outlineLevel="0" collapsed="false">
      <c r="P1890" s="6" t="n">
        <v>41860</v>
      </c>
      <c r="Q1890" s="0" t="n">
        <f aca="false">Q1883-1</f>
        <v>1</v>
      </c>
      <c r="R1890" s="0" t="n">
        <v>32</v>
      </c>
    </row>
    <row r="1891" customFormat="false" ht="15.4" hidden="false" customHeight="false" outlineLevel="0" collapsed="false">
      <c r="P1891" s="6" t="n">
        <v>41859</v>
      </c>
      <c r="Q1891" s="0" t="n">
        <f aca="false">Q1884-1</f>
        <v>1</v>
      </c>
      <c r="R1891" s="0" t="n">
        <v>32</v>
      </c>
    </row>
    <row r="1892" customFormat="false" ht="15.4" hidden="false" customHeight="false" outlineLevel="0" collapsed="false">
      <c r="P1892" s="6" t="n">
        <v>41858</v>
      </c>
      <c r="Q1892" s="0" t="n">
        <f aca="false">Q1885-1</f>
        <v>1</v>
      </c>
      <c r="R1892" s="0" t="n">
        <v>32</v>
      </c>
    </row>
    <row r="1893" customFormat="false" ht="15.4" hidden="false" customHeight="false" outlineLevel="0" collapsed="false">
      <c r="P1893" s="6" t="n">
        <v>41857</v>
      </c>
      <c r="Q1893" s="0" t="n">
        <f aca="false">Q1886-1</f>
        <v>1</v>
      </c>
      <c r="R1893" s="0" t="n">
        <v>32</v>
      </c>
    </row>
    <row r="1894" customFormat="false" ht="15.4" hidden="false" customHeight="false" outlineLevel="0" collapsed="false">
      <c r="P1894" s="6" t="n">
        <v>41856</v>
      </c>
      <c r="Q1894" s="0" t="n">
        <f aca="false">Q1887-1</f>
        <v>1</v>
      </c>
      <c r="R1894" s="0" t="n">
        <v>32</v>
      </c>
    </row>
    <row r="1895" customFormat="false" ht="15.4" hidden="false" customHeight="false" outlineLevel="0" collapsed="false">
      <c r="P1895" s="6" t="n">
        <v>41855</v>
      </c>
      <c r="Q1895" s="0" t="n">
        <f aca="false">Q1888-1</f>
        <v>1</v>
      </c>
      <c r="R1895" s="0" t="n">
        <v>32</v>
      </c>
    </row>
    <row r="1896" customFormat="false" ht="15.4" hidden="false" customHeight="false" outlineLevel="0" collapsed="false">
      <c r="P1896" s="6" t="n">
        <v>41854</v>
      </c>
      <c r="Q1896" s="0" t="n">
        <v>16</v>
      </c>
      <c r="R1896" s="0" t="n">
        <v>31</v>
      </c>
    </row>
    <row r="1897" customFormat="false" ht="15.4" hidden="false" customHeight="false" outlineLevel="0" collapsed="false">
      <c r="P1897" s="6" t="n">
        <v>41853</v>
      </c>
      <c r="Q1897" s="0" t="n">
        <v>16</v>
      </c>
      <c r="R1897" s="0" t="n">
        <v>31</v>
      </c>
    </row>
    <row r="1898" customFormat="false" ht="15.4" hidden="false" customHeight="false" outlineLevel="0" collapsed="false">
      <c r="P1898" s="6" t="n">
        <v>41852</v>
      </c>
      <c r="Q1898" s="0" t="n">
        <v>16</v>
      </c>
      <c r="R1898" s="0" t="n">
        <v>31</v>
      </c>
    </row>
    <row r="1899" customFormat="false" ht="15.4" hidden="false" customHeight="false" outlineLevel="0" collapsed="false">
      <c r="P1899" s="6" t="n">
        <v>41851</v>
      </c>
      <c r="Q1899" s="0" t="n">
        <v>16</v>
      </c>
      <c r="R1899" s="0" t="n">
        <v>31</v>
      </c>
    </row>
    <row r="1900" customFormat="false" ht="15.4" hidden="false" customHeight="false" outlineLevel="0" collapsed="false">
      <c r="P1900" s="6" t="n">
        <v>41850</v>
      </c>
      <c r="Q1900" s="0" t="n">
        <v>16</v>
      </c>
      <c r="R1900" s="0" t="n">
        <v>31</v>
      </c>
    </row>
    <row r="1901" customFormat="false" ht="15.4" hidden="false" customHeight="false" outlineLevel="0" collapsed="false">
      <c r="P1901" s="6" t="n">
        <v>41849</v>
      </c>
      <c r="Q1901" s="0" t="n">
        <v>16</v>
      </c>
      <c r="R1901" s="0" t="n">
        <v>31</v>
      </c>
    </row>
    <row r="1902" customFormat="false" ht="15.4" hidden="false" customHeight="false" outlineLevel="0" collapsed="false">
      <c r="P1902" s="6" t="n">
        <v>41848</v>
      </c>
      <c r="Q1902" s="0" t="n">
        <v>16</v>
      </c>
      <c r="R1902" s="0" t="n">
        <v>31</v>
      </c>
    </row>
    <row r="1903" customFormat="false" ht="15.4" hidden="false" customHeight="false" outlineLevel="0" collapsed="false">
      <c r="P1903" s="6" t="n">
        <v>41847</v>
      </c>
      <c r="Q1903" s="0" t="n">
        <f aca="false">Q1896-1</f>
        <v>15</v>
      </c>
      <c r="R1903" s="0" t="n">
        <v>31</v>
      </c>
    </row>
    <row r="1904" customFormat="false" ht="15.4" hidden="false" customHeight="false" outlineLevel="0" collapsed="false">
      <c r="P1904" s="6" t="n">
        <v>41846</v>
      </c>
      <c r="Q1904" s="0" t="n">
        <f aca="false">Q1897-1</f>
        <v>15</v>
      </c>
      <c r="R1904" s="0" t="n">
        <v>31</v>
      </c>
    </row>
    <row r="1905" customFormat="false" ht="15.4" hidden="false" customHeight="false" outlineLevel="0" collapsed="false">
      <c r="P1905" s="6" t="n">
        <v>41845</v>
      </c>
      <c r="Q1905" s="0" t="n">
        <f aca="false">Q1898-1</f>
        <v>15</v>
      </c>
      <c r="R1905" s="0" t="n">
        <v>31</v>
      </c>
    </row>
    <row r="1906" customFormat="false" ht="15.4" hidden="false" customHeight="false" outlineLevel="0" collapsed="false">
      <c r="P1906" s="6" t="n">
        <v>41844</v>
      </c>
      <c r="Q1906" s="0" t="n">
        <f aca="false">Q1899-1</f>
        <v>15</v>
      </c>
      <c r="R1906" s="0" t="n">
        <v>31</v>
      </c>
    </row>
    <row r="1907" customFormat="false" ht="15.4" hidden="false" customHeight="false" outlineLevel="0" collapsed="false">
      <c r="P1907" s="6" t="n">
        <v>41843</v>
      </c>
      <c r="Q1907" s="0" t="n">
        <f aca="false">Q1900-1</f>
        <v>15</v>
      </c>
      <c r="R1907" s="0" t="n">
        <v>31</v>
      </c>
    </row>
    <row r="1908" customFormat="false" ht="15.4" hidden="false" customHeight="false" outlineLevel="0" collapsed="false">
      <c r="P1908" s="6" t="n">
        <v>41842</v>
      </c>
      <c r="Q1908" s="0" t="n">
        <f aca="false">Q1901-1</f>
        <v>15</v>
      </c>
      <c r="R1908" s="0" t="n">
        <v>31</v>
      </c>
    </row>
    <row r="1909" customFormat="false" ht="15.4" hidden="false" customHeight="false" outlineLevel="0" collapsed="false">
      <c r="P1909" s="6" t="n">
        <v>41841</v>
      </c>
      <c r="Q1909" s="0" t="n">
        <f aca="false">Q1902-1</f>
        <v>15</v>
      </c>
      <c r="R1909" s="0" t="n">
        <v>31</v>
      </c>
    </row>
    <row r="1910" customFormat="false" ht="15.4" hidden="false" customHeight="false" outlineLevel="0" collapsed="false">
      <c r="P1910" s="6" t="n">
        <v>41840</v>
      </c>
      <c r="Q1910" s="0" t="n">
        <f aca="false">Q1903-1</f>
        <v>14</v>
      </c>
      <c r="R1910" s="0" t="n">
        <v>31</v>
      </c>
    </row>
    <row r="1911" customFormat="false" ht="15.4" hidden="false" customHeight="false" outlineLevel="0" collapsed="false">
      <c r="P1911" s="6" t="n">
        <v>41839</v>
      </c>
      <c r="Q1911" s="0" t="n">
        <f aca="false">Q1904-1</f>
        <v>14</v>
      </c>
      <c r="R1911" s="0" t="n">
        <v>31</v>
      </c>
    </row>
    <row r="1912" customFormat="false" ht="15.4" hidden="false" customHeight="false" outlineLevel="0" collapsed="false">
      <c r="P1912" s="6" t="n">
        <v>41838</v>
      </c>
      <c r="Q1912" s="0" t="n">
        <f aca="false">Q1905-1</f>
        <v>14</v>
      </c>
      <c r="R1912" s="0" t="n">
        <v>31</v>
      </c>
    </row>
    <row r="1913" customFormat="false" ht="15.4" hidden="false" customHeight="false" outlineLevel="0" collapsed="false">
      <c r="P1913" s="6" t="n">
        <v>41837</v>
      </c>
      <c r="Q1913" s="0" t="n">
        <f aca="false">Q1906-1</f>
        <v>14</v>
      </c>
      <c r="R1913" s="0" t="n">
        <v>31</v>
      </c>
    </row>
    <row r="1914" customFormat="false" ht="15.4" hidden="false" customHeight="false" outlineLevel="0" collapsed="false">
      <c r="P1914" s="6" t="n">
        <v>41836</v>
      </c>
      <c r="Q1914" s="0" t="n">
        <f aca="false">Q1907-1</f>
        <v>14</v>
      </c>
      <c r="R1914" s="0" t="n">
        <v>31</v>
      </c>
    </row>
    <row r="1915" customFormat="false" ht="15.4" hidden="false" customHeight="false" outlineLevel="0" collapsed="false">
      <c r="P1915" s="6" t="n">
        <v>41835</v>
      </c>
      <c r="Q1915" s="0" t="n">
        <f aca="false">Q1908-1</f>
        <v>14</v>
      </c>
      <c r="R1915" s="0" t="n">
        <v>31</v>
      </c>
    </row>
    <row r="1916" customFormat="false" ht="15.4" hidden="false" customHeight="false" outlineLevel="0" collapsed="false">
      <c r="P1916" s="6" t="n">
        <v>41834</v>
      </c>
      <c r="Q1916" s="0" t="n">
        <f aca="false">Q1909-1</f>
        <v>14</v>
      </c>
      <c r="R1916" s="0" t="n">
        <v>31</v>
      </c>
    </row>
    <row r="1917" customFormat="false" ht="15.4" hidden="false" customHeight="false" outlineLevel="0" collapsed="false">
      <c r="P1917" s="6" t="n">
        <v>41833</v>
      </c>
      <c r="Q1917" s="0" t="n">
        <f aca="false">Q1910-1</f>
        <v>13</v>
      </c>
      <c r="R1917" s="0" t="n">
        <v>31</v>
      </c>
    </row>
    <row r="1918" customFormat="false" ht="15.4" hidden="false" customHeight="false" outlineLevel="0" collapsed="false">
      <c r="P1918" s="6" t="n">
        <v>41832</v>
      </c>
      <c r="Q1918" s="0" t="n">
        <f aca="false">Q1911-1</f>
        <v>13</v>
      </c>
      <c r="R1918" s="0" t="n">
        <v>31</v>
      </c>
    </row>
    <row r="1919" customFormat="false" ht="15.4" hidden="false" customHeight="false" outlineLevel="0" collapsed="false">
      <c r="P1919" s="6" t="n">
        <v>41831</v>
      </c>
      <c r="Q1919" s="0" t="n">
        <f aca="false">Q1912-1</f>
        <v>13</v>
      </c>
      <c r="R1919" s="0" t="n">
        <v>31</v>
      </c>
    </row>
    <row r="1920" customFormat="false" ht="15.4" hidden="false" customHeight="false" outlineLevel="0" collapsed="false">
      <c r="P1920" s="6" t="n">
        <v>41830</v>
      </c>
      <c r="Q1920" s="0" t="n">
        <f aca="false">Q1913-1</f>
        <v>13</v>
      </c>
      <c r="R1920" s="0" t="n">
        <v>31</v>
      </c>
    </row>
    <row r="1921" customFormat="false" ht="15.4" hidden="false" customHeight="false" outlineLevel="0" collapsed="false">
      <c r="P1921" s="6" t="n">
        <v>41829</v>
      </c>
      <c r="Q1921" s="0" t="n">
        <f aca="false">Q1914-1</f>
        <v>13</v>
      </c>
      <c r="R1921" s="0" t="n">
        <v>31</v>
      </c>
    </row>
    <row r="1922" customFormat="false" ht="15.4" hidden="false" customHeight="false" outlineLevel="0" collapsed="false">
      <c r="P1922" s="6" t="n">
        <v>41828</v>
      </c>
      <c r="Q1922" s="0" t="n">
        <f aca="false">Q1915-1</f>
        <v>13</v>
      </c>
      <c r="R1922" s="0" t="n">
        <v>31</v>
      </c>
    </row>
    <row r="1923" customFormat="false" ht="15.4" hidden="false" customHeight="false" outlineLevel="0" collapsed="false">
      <c r="P1923" s="6" t="n">
        <v>41827</v>
      </c>
      <c r="Q1923" s="0" t="n">
        <f aca="false">Q1916-1</f>
        <v>13</v>
      </c>
      <c r="R1923" s="0" t="n">
        <v>31</v>
      </c>
    </row>
    <row r="1924" customFormat="false" ht="15.4" hidden="false" customHeight="false" outlineLevel="0" collapsed="false">
      <c r="P1924" s="6" t="n">
        <v>41826</v>
      </c>
      <c r="Q1924" s="0" t="n">
        <f aca="false">Q1917-1</f>
        <v>12</v>
      </c>
      <c r="R1924" s="0" t="n">
        <v>31</v>
      </c>
    </row>
    <row r="1925" customFormat="false" ht="15.4" hidden="false" customHeight="false" outlineLevel="0" collapsed="false">
      <c r="P1925" s="6" t="n">
        <v>41825</v>
      </c>
      <c r="Q1925" s="0" t="n">
        <f aca="false">Q1918-1</f>
        <v>12</v>
      </c>
      <c r="R1925" s="0" t="n">
        <v>31</v>
      </c>
    </row>
    <row r="1926" customFormat="false" ht="15.4" hidden="false" customHeight="false" outlineLevel="0" collapsed="false">
      <c r="P1926" s="6" t="n">
        <v>41824</v>
      </c>
      <c r="Q1926" s="0" t="n">
        <f aca="false">Q1919-1</f>
        <v>12</v>
      </c>
      <c r="R1926" s="0" t="n">
        <v>31</v>
      </c>
    </row>
    <row r="1927" customFormat="false" ht="15.4" hidden="false" customHeight="false" outlineLevel="0" collapsed="false">
      <c r="P1927" s="6" t="n">
        <v>41823</v>
      </c>
      <c r="Q1927" s="0" t="n">
        <f aca="false">Q1920-1</f>
        <v>12</v>
      </c>
      <c r="R1927" s="0" t="n">
        <v>31</v>
      </c>
    </row>
    <row r="1928" customFormat="false" ht="15.4" hidden="false" customHeight="false" outlineLevel="0" collapsed="false">
      <c r="P1928" s="6" t="n">
        <v>41822</v>
      </c>
      <c r="Q1928" s="0" t="n">
        <f aca="false">Q1921-1</f>
        <v>12</v>
      </c>
      <c r="R1928" s="0" t="n">
        <v>31</v>
      </c>
    </row>
    <row r="1929" customFormat="false" ht="15.4" hidden="false" customHeight="false" outlineLevel="0" collapsed="false">
      <c r="P1929" s="6" t="n">
        <v>41821</v>
      </c>
      <c r="Q1929" s="0" t="n">
        <f aca="false">Q1922-1</f>
        <v>12</v>
      </c>
      <c r="R1929" s="0" t="n">
        <v>31</v>
      </c>
    </row>
    <row r="1930" customFormat="false" ht="15.4" hidden="false" customHeight="false" outlineLevel="0" collapsed="false">
      <c r="P1930" s="6" t="n">
        <v>41820</v>
      </c>
      <c r="Q1930" s="0" t="n">
        <f aca="false">Q1923-1</f>
        <v>12</v>
      </c>
      <c r="R1930" s="0" t="n">
        <v>31</v>
      </c>
    </row>
    <row r="1931" customFormat="false" ht="15.4" hidden="false" customHeight="false" outlineLevel="0" collapsed="false">
      <c r="P1931" s="6" t="n">
        <v>41819</v>
      </c>
      <c r="Q1931" s="0" t="n">
        <f aca="false">Q1924-1</f>
        <v>11</v>
      </c>
      <c r="R1931" s="0" t="n">
        <v>31</v>
      </c>
    </row>
    <row r="1932" customFormat="false" ht="15.4" hidden="false" customHeight="false" outlineLevel="0" collapsed="false">
      <c r="P1932" s="6" t="n">
        <v>41818</v>
      </c>
      <c r="Q1932" s="0" t="n">
        <f aca="false">Q1925-1</f>
        <v>11</v>
      </c>
      <c r="R1932" s="0" t="n">
        <v>31</v>
      </c>
    </row>
    <row r="1933" customFormat="false" ht="15.4" hidden="false" customHeight="false" outlineLevel="0" collapsed="false">
      <c r="P1933" s="6" t="n">
        <v>41817</v>
      </c>
      <c r="Q1933" s="0" t="n">
        <f aca="false">Q1926-1</f>
        <v>11</v>
      </c>
      <c r="R1933" s="0" t="n">
        <v>31</v>
      </c>
    </row>
    <row r="1934" customFormat="false" ht="15.4" hidden="false" customHeight="false" outlineLevel="0" collapsed="false">
      <c r="P1934" s="6" t="n">
        <v>41816</v>
      </c>
      <c r="Q1934" s="0" t="n">
        <f aca="false">Q1927-1</f>
        <v>11</v>
      </c>
      <c r="R1934" s="0" t="n">
        <v>31</v>
      </c>
    </row>
    <row r="1935" customFormat="false" ht="15.4" hidden="false" customHeight="false" outlineLevel="0" collapsed="false">
      <c r="P1935" s="6" t="n">
        <v>41815</v>
      </c>
      <c r="Q1935" s="0" t="n">
        <f aca="false">Q1928-1</f>
        <v>11</v>
      </c>
      <c r="R1935" s="0" t="n">
        <v>31</v>
      </c>
    </row>
    <row r="1936" customFormat="false" ht="15.4" hidden="false" customHeight="false" outlineLevel="0" collapsed="false">
      <c r="P1936" s="6" t="n">
        <v>41814</v>
      </c>
      <c r="Q1936" s="0" t="n">
        <f aca="false">Q1929-1</f>
        <v>11</v>
      </c>
      <c r="R1936" s="0" t="n">
        <v>31</v>
      </c>
    </row>
    <row r="1937" customFormat="false" ht="15.4" hidden="false" customHeight="false" outlineLevel="0" collapsed="false">
      <c r="P1937" s="6" t="n">
        <v>41813</v>
      </c>
      <c r="Q1937" s="0" t="n">
        <f aca="false">Q1930-1</f>
        <v>11</v>
      </c>
      <c r="R1937" s="0" t="n">
        <v>31</v>
      </c>
    </row>
    <row r="1938" customFormat="false" ht="15.4" hidden="false" customHeight="false" outlineLevel="0" collapsed="false">
      <c r="P1938" s="6" t="n">
        <v>41812</v>
      </c>
      <c r="Q1938" s="0" t="n">
        <f aca="false">Q1931-1</f>
        <v>10</v>
      </c>
      <c r="R1938" s="0" t="n">
        <v>31</v>
      </c>
    </row>
    <row r="1939" customFormat="false" ht="15.4" hidden="false" customHeight="false" outlineLevel="0" collapsed="false">
      <c r="P1939" s="6" t="n">
        <v>41811</v>
      </c>
      <c r="Q1939" s="0" t="n">
        <f aca="false">Q1932-1</f>
        <v>10</v>
      </c>
      <c r="R1939" s="0" t="n">
        <v>31</v>
      </c>
    </row>
    <row r="1940" customFormat="false" ht="15.4" hidden="false" customHeight="false" outlineLevel="0" collapsed="false">
      <c r="P1940" s="6" t="n">
        <v>41810</v>
      </c>
      <c r="Q1940" s="0" t="n">
        <f aca="false">Q1933-1</f>
        <v>10</v>
      </c>
      <c r="R1940" s="0" t="n">
        <v>31</v>
      </c>
    </row>
    <row r="1941" customFormat="false" ht="15.4" hidden="false" customHeight="false" outlineLevel="0" collapsed="false">
      <c r="P1941" s="6" t="n">
        <v>41809</v>
      </c>
      <c r="Q1941" s="0" t="n">
        <f aca="false">Q1934-1</f>
        <v>10</v>
      </c>
      <c r="R1941" s="0" t="n">
        <v>31</v>
      </c>
    </row>
    <row r="1942" customFormat="false" ht="15.4" hidden="false" customHeight="false" outlineLevel="0" collapsed="false">
      <c r="P1942" s="6" t="n">
        <v>41808</v>
      </c>
      <c r="Q1942" s="0" t="n">
        <f aca="false">Q1935-1</f>
        <v>10</v>
      </c>
      <c r="R1942" s="0" t="n">
        <v>31</v>
      </c>
    </row>
    <row r="1943" customFormat="false" ht="15.4" hidden="false" customHeight="false" outlineLevel="0" collapsed="false">
      <c r="P1943" s="6" t="n">
        <v>41807</v>
      </c>
      <c r="Q1943" s="0" t="n">
        <f aca="false">Q1936-1</f>
        <v>10</v>
      </c>
      <c r="R1943" s="0" t="n">
        <v>31</v>
      </c>
    </row>
    <row r="1944" customFormat="false" ht="15.4" hidden="false" customHeight="false" outlineLevel="0" collapsed="false">
      <c r="P1944" s="6" t="n">
        <v>41806</v>
      </c>
      <c r="Q1944" s="0" t="n">
        <f aca="false">Q1937-1</f>
        <v>10</v>
      </c>
      <c r="R1944" s="0" t="n">
        <v>31</v>
      </c>
    </row>
    <row r="1945" customFormat="false" ht="15.4" hidden="false" customHeight="false" outlineLevel="0" collapsed="false">
      <c r="P1945" s="6" t="n">
        <v>41805</v>
      </c>
      <c r="Q1945" s="0" t="n">
        <f aca="false">Q1938-1</f>
        <v>9</v>
      </c>
      <c r="R1945" s="0" t="n">
        <v>31</v>
      </c>
    </row>
    <row r="1946" customFormat="false" ht="15.4" hidden="false" customHeight="false" outlineLevel="0" collapsed="false">
      <c r="P1946" s="6" t="n">
        <v>41804</v>
      </c>
      <c r="Q1946" s="0" t="n">
        <f aca="false">Q1939-1</f>
        <v>9</v>
      </c>
      <c r="R1946" s="0" t="n">
        <v>31</v>
      </c>
    </row>
    <row r="1947" customFormat="false" ht="15.4" hidden="false" customHeight="false" outlineLevel="0" collapsed="false">
      <c r="P1947" s="6" t="n">
        <v>41803</v>
      </c>
      <c r="Q1947" s="0" t="n">
        <f aca="false">Q1940-1</f>
        <v>9</v>
      </c>
      <c r="R1947" s="0" t="n">
        <v>31</v>
      </c>
    </row>
    <row r="1948" customFormat="false" ht="15.4" hidden="false" customHeight="false" outlineLevel="0" collapsed="false">
      <c r="P1948" s="6" t="n">
        <v>41802</v>
      </c>
      <c r="Q1948" s="0" t="n">
        <f aca="false">Q1941-1</f>
        <v>9</v>
      </c>
      <c r="R1948" s="0" t="n">
        <v>31</v>
      </c>
    </row>
    <row r="1949" customFormat="false" ht="15.4" hidden="false" customHeight="false" outlineLevel="0" collapsed="false">
      <c r="P1949" s="6" t="n">
        <v>41801</v>
      </c>
      <c r="Q1949" s="0" t="n">
        <f aca="false">Q1942-1</f>
        <v>9</v>
      </c>
      <c r="R1949" s="0" t="n">
        <v>31</v>
      </c>
    </row>
    <row r="1950" customFormat="false" ht="15.4" hidden="false" customHeight="false" outlineLevel="0" collapsed="false">
      <c r="P1950" s="6" t="n">
        <v>41800</v>
      </c>
      <c r="Q1950" s="0" t="n">
        <f aca="false">Q1943-1</f>
        <v>9</v>
      </c>
      <c r="R1950" s="0" t="n">
        <v>31</v>
      </c>
    </row>
    <row r="1951" customFormat="false" ht="15.4" hidden="false" customHeight="false" outlineLevel="0" collapsed="false">
      <c r="P1951" s="6" t="n">
        <v>41799</v>
      </c>
      <c r="Q1951" s="0" t="n">
        <f aca="false">Q1944-1</f>
        <v>9</v>
      </c>
      <c r="R1951" s="0" t="n">
        <v>31</v>
      </c>
    </row>
    <row r="1952" customFormat="false" ht="15.4" hidden="false" customHeight="false" outlineLevel="0" collapsed="false">
      <c r="P1952" s="6" t="n">
        <v>41798</v>
      </c>
      <c r="Q1952" s="0" t="n">
        <f aca="false">Q1945-1</f>
        <v>8</v>
      </c>
      <c r="R1952" s="0" t="n">
        <v>31</v>
      </c>
    </row>
    <row r="1953" customFormat="false" ht="15.4" hidden="false" customHeight="false" outlineLevel="0" collapsed="false">
      <c r="P1953" s="6" t="n">
        <v>41797</v>
      </c>
      <c r="Q1953" s="0" t="n">
        <f aca="false">Q1946-1</f>
        <v>8</v>
      </c>
      <c r="R1953" s="0" t="n">
        <v>31</v>
      </c>
    </row>
    <row r="1954" customFormat="false" ht="15.4" hidden="false" customHeight="false" outlineLevel="0" collapsed="false">
      <c r="P1954" s="6" t="n">
        <v>41796</v>
      </c>
      <c r="Q1954" s="0" t="n">
        <f aca="false">Q1947-1</f>
        <v>8</v>
      </c>
      <c r="R1954" s="0" t="n">
        <v>31</v>
      </c>
    </row>
    <row r="1955" customFormat="false" ht="15.4" hidden="false" customHeight="false" outlineLevel="0" collapsed="false">
      <c r="P1955" s="6" t="n">
        <v>41795</v>
      </c>
      <c r="Q1955" s="0" t="n">
        <f aca="false">Q1948-1</f>
        <v>8</v>
      </c>
      <c r="R1955" s="0" t="n">
        <v>31</v>
      </c>
    </row>
    <row r="1956" customFormat="false" ht="15.4" hidden="false" customHeight="false" outlineLevel="0" collapsed="false">
      <c r="P1956" s="6" t="n">
        <v>41794</v>
      </c>
      <c r="Q1956" s="0" t="n">
        <f aca="false">Q1949-1</f>
        <v>8</v>
      </c>
      <c r="R1956" s="0" t="n">
        <v>31</v>
      </c>
    </row>
    <row r="1957" customFormat="false" ht="15.4" hidden="false" customHeight="false" outlineLevel="0" collapsed="false">
      <c r="P1957" s="6" t="n">
        <v>41793</v>
      </c>
      <c r="Q1957" s="0" t="n">
        <f aca="false">Q1950-1</f>
        <v>8</v>
      </c>
      <c r="R1957" s="0" t="n">
        <v>31</v>
      </c>
    </row>
    <row r="1958" customFormat="false" ht="15.4" hidden="false" customHeight="false" outlineLevel="0" collapsed="false">
      <c r="P1958" s="6" t="n">
        <v>41792</v>
      </c>
      <c r="Q1958" s="0" t="n">
        <f aca="false">Q1951-1</f>
        <v>8</v>
      </c>
      <c r="R1958" s="0" t="n">
        <v>31</v>
      </c>
    </row>
    <row r="1959" customFormat="false" ht="15.4" hidden="false" customHeight="false" outlineLevel="0" collapsed="false">
      <c r="P1959" s="6" t="n">
        <v>41791</v>
      </c>
      <c r="Q1959" s="0" t="n">
        <f aca="false">Q1952-1</f>
        <v>7</v>
      </c>
      <c r="R1959" s="0" t="n">
        <v>31</v>
      </c>
    </row>
    <row r="1960" customFormat="false" ht="15.4" hidden="false" customHeight="false" outlineLevel="0" collapsed="false">
      <c r="P1960" s="6" t="n">
        <v>41790</v>
      </c>
      <c r="Q1960" s="0" t="n">
        <f aca="false">Q1953-1</f>
        <v>7</v>
      </c>
      <c r="R1960" s="0" t="n">
        <v>31</v>
      </c>
    </row>
    <row r="1961" customFormat="false" ht="15.4" hidden="false" customHeight="false" outlineLevel="0" collapsed="false">
      <c r="P1961" s="6" t="n">
        <v>41789</v>
      </c>
      <c r="Q1961" s="0" t="n">
        <f aca="false">Q1954-1</f>
        <v>7</v>
      </c>
      <c r="R1961" s="0" t="n">
        <v>31</v>
      </c>
    </row>
    <row r="1962" customFormat="false" ht="15.4" hidden="false" customHeight="false" outlineLevel="0" collapsed="false">
      <c r="P1962" s="6" t="n">
        <v>41788</v>
      </c>
      <c r="Q1962" s="0" t="n">
        <f aca="false">Q1955-1</f>
        <v>7</v>
      </c>
      <c r="R1962" s="0" t="n">
        <v>31</v>
      </c>
    </row>
    <row r="1963" customFormat="false" ht="15.4" hidden="false" customHeight="false" outlineLevel="0" collapsed="false">
      <c r="P1963" s="6" t="n">
        <v>41787</v>
      </c>
      <c r="Q1963" s="0" t="n">
        <f aca="false">Q1956-1</f>
        <v>7</v>
      </c>
      <c r="R1963" s="0" t="n">
        <v>31</v>
      </c>
    </row>
    <row r="1964" customFormat="false" ht="15.4" hidden="false" customHeight="false" outlineLevel="0" collapsed="false">
      <c r="P1964" s="6" t="n">
        <v>41786</v>
      </c>
      <c r="Q1964" s="0" t="n">
        <f aca="false">Q1957-1</f>
        <v>7</v>
      </c>
      <c r="R1964" s="0" t="n">
        <v>31</v>
      </c>
    </row>
    <row r="1965" customFormat="false" ht="15.4" hidden="false" customHeight="false" outlineLevel="0" collapsed="false">
      <c r="P1965" s="6" t="n">
        <v>41785</v>
      </c>
      <c r="Q1965" s="0" t="n">
        <f aca="false">Q1958-1</f>
        <v>7</v>
      </c>
      <c r="R1965" s="0" t="n">
        <v>31</v>
      </c>
    </row>
    <row r="1966" customFormat="false" ht="15.4" hidden="false" customHeight="false" outlineLevel="0" collapsed="false">
      <c r="P1966" s="6" t="n">
        <v>41784</v>
      </c>
      <c r="Q1966" s="0" t="n">
        <f aca="false">Q1959-1</f>
        <v>6</v>
      </c>
      <c r="R1966" s="0" t="n">
        <v>31</v>
      </c>
    </row>
    <row r="1967" customFormat="false" ht="15.4" hidden="false" customHeight="false" outlineLevel="0" collapsed="false">
      <c r="P1967" s="6" t="n">
        <v>41783</v>
      </c>
      <c r="Q1967" s="0" t="n">
        <f aca="false">Q1960-1</f>
        <v>6</v>
      </c>
      <c r="R1967" s="0" t="n">
        <v>31</v>
      </c>
    </row>
    <row r="1968" customFormat="false" ht="15.4" hidden="false" customHeight="false" outlineLevel="0" collapsed="false">
      <c r="P1968" s="6" t="n">
        <v>41782</v>
      </c>
      <c r="Q1968" s="0" t="n">
        <f aca="false">Q1961-1</f>
        <v>6</v>
      </c>
      <c r="R1968" s="0" t="n">
        <v>31</v>
      </c>
    </row>
    <row r="1969" customFormat="false" ht="15.4" hidden="false" customHeight="false" outlineLevel="0" collapsed="false">
      <c r="P1969" s="6" t="n">
        <v>41781</v>
      </c>
      <c r="Q1969" s="0" t="n">
        <f aca="false">Q1962-1</f>
        <v>6</v>
      </c>
      <c r="R1969" s="0" t="n">
        <v>31</v>
      </c>
    </row>
    <row r="1970" customFormat="false" ht="15.4" hidden="false" customHeight="false" outlineLevel="0" collapsed="false">
      <c r="P1970" s="6" t="n">
        <v>41780</v>
      </c>
      <c r="Q1970" s="0" t="n">
        <f aca="false">Q1963-1</f>
        <v>6</v>
      </c>
      <c r="R1970" s="0" t="n">
        <v>31</v>
      </c>
    </row>
    <row r="1971" customFormat="false" ht="15.4" hidden="false" customHeight="false" outlineLevel="0" collapsed="false">
      <c r="P1971" s="6" t="n">
        <v>41779</v>
      </c>
      <c r="Q1971" s="0" t="n">
        <f aca="false">Q1964-1</f>
        <v>6</v>
      </c>
      <c r="R1971" s="0" t="n">
        <v>31</v>
      </c>
    </row>
    <row r="1972" customFormat="false" ht="15.4" hidden="false" customHeight="false" outlineLevel="0" collapsed="false">
      <c r="P1972" s="6" t="n">
        <v>41778</v>
      </c>
      <c r="Q1972" s="0" t="n">
        <f aca="false">Q1965-1</f>
        <v>6</v>
      </c>
      <c r="R1972" s="0" t="n">
        <v>31</v>
      </c>
    </row>
    <row r="1973" customFormat="false" ht="15.4" hidden="false" customHeight="false" outlineLevel="0" collapsed="false">
      <c r="P1973" s="6" t="n">
        <v>41777</v>
      </c>
      <c r="Q1973" s="0" t="n">
        <f aca="false">Q1966-1</f>
        <v>5</v>
      </c>
      <c r="R1973" s="0" t="n">
        <v>31</v>
      </c>
    </row>
    <row r="1974" customFormat="false" ht="15.4" hidden="false" customHeight="false" outlineLevel="0" collapsed="false">
      <c r="P1974" s="6" t="n">
        <v>41776</v>
      </c>
      <c r="Q1974" s="0" t="n">
        <f aca="false">Q1967-1</f>
        <v>5</v>
      </c>
      <c r="R1974" s="0" t="n">
        <v>31</v>
      </c>
    </row>
    <row r="1975" customFormat="false" ht="15.4" hidden="false" customHeight="false" outlineLevel="0" collapsed="false">
      <c r="P1975" s="6" t="n">
        <v>41775</v>
      </c>
      <c r="Q1975" s="0" t="n">
        <f aca="false">Q1968-1</f>
        <v>5</v>
      </c>
      <c r="R1975" s="0" t="n">
        <v>31</v>
      </c>
    </row>
    <row r="1976" customFormat="false" ht="15.4" hidden="false" customHeight="false" outlineLevel="0" collapsed="false">
      <c r="P1976" s="6" t="n">
        <v>41774</v>
      </c>
      <c r="Q1976" s="0" t="n">
        <f aca="false">Q1969-1</f>
        <v>5</v>
      </c>
      <c r="R1976" s="0" t="n">
        <v>31</v>
      </c>
    </row>
    <row r="1977" customFormat="false" ht="15.4" hidden="false" customHeight="false" outlineLevel="0" collapsed="false">
      <c r="P1977" s="6" t="n">
        <v>41773</v>
      </c>
      <c r="Q1977" s="0" t="n">
        <f aca="false">Q1970-1</f>
        <v>5</v>
      </c>
      <c r="R1977" s="0" t="n">
        <v>31</v>
      </c>
    </row>
    <row r="1978" customFormat="false" ht="15.4" hidden="false" customHeight="false" outlineLevel="0" collapsed="false">
      <c r="P1978" s="6" t="n">
        <v>41772</v>
      </c>
      <c r="Q1978" s="0" t="n">
        <f aca="false">Q1971-1</f>
        <v>5</v>
      </c>
      <c r="R1978" s="0" t="n">
        <v>31</v>
      </c>
    </row>
    <row r="1979" customFormat="false" ht="15.4" hidden="false" customHeight="false" outlineLevel="0" collapsed="false">
      <c r="P1979" s="6" t="n">
        <v>41771</v>
      </c>
      <c r="Q1979" s="0" t="n">
        <f aca="false">Q1972-1</f>
        <v>5</v>
      </c>
      <c r="R1979" s="0" t="n">
        <v>31</v>
      </c>
    </row>
    <row r="1980" customFormat="false" ht="15.4" hidden="false" customHeight="false" outlineLevel="0" collapsed="false">
      <c r="P1980" s="6" t="n">
        <v>41770</v>
      </c>
      <c r="Q1980" s="0" t="n">
        <f aca="false">Q1973-1</f>
        <v>4</v>
      </c>
      <c r="R1980" s="0" t="n">
        <v>31</v>
      </c>
    </row>
    <row r="1981" customFormat="false" ht="15.4" hidden="false" customHeight="false" outlineLevel="0" collapsed="false">
      <c r="P1981" s="6" t="n">
        <v>41769</v>
      </c>
      <c r="Q1981" s="0" t="n">
        <f aca="false">Q1974-1</f>
        <v>4</v>
      </c>
      <c r="R1981" s="0" t="n">
        <v>31</v>
      </c>
    </row>
    <row r="1982" customFormat="false" ht="15.4" hidden="false" customHeight="false" outlineLevel="0" collapsed="false">
      <c r="P1982" s="6" t="n">
        <v>41768</v>
      </c>
      <c r="Q1982" s="0" t="n">
        <f aca="false">Q1975-1</f>
        <v>4</v>
      </c>
      <c r="R1982" s="0" t="n">
        <v>31</v>
      </c>
    </row>
    <row r="1983" customFormat="false" ht="15.4" hidden="false" customHeight="false" outlineLevel="0" collapsed="false">
      <c r="P1983" s="6" t="n">
        <v>41767</v>
      </c>
      <c r="Q1983" s="0" t="n">
        <f aca="false">Q1976-1</f>
        <v>4</v>
      </c>
      <c r="R1983" s="0" t="n">
        <v>31</v>
      </c>
    </row>
    <row r="1984" customFormat="false" ht="15.4" hidden="false" customHeight="false" outlineLevel="0" collapsed="false">
      <c r="P1984" s="6" t="n">
        <v>41766</v>
      </c>
      <c r="Q1984" s="0" t="n">
        <f aca="false">Q1977-1</f>
        <v>4</v>
      </c>
      <c r="R1984" s="0" t="n">
        <v>31</v>
      </c>
    </row>
    <row r="1985" customFormat="false" ht="15.4" hidden="false" customHeight="false" outlineLevel="0" collapsed="false">
      <c r="P1985" s="6" t="n">
        <v>41765</v>
      </c>
      <c r="Q1985" s="0" t="n">
        <f aca="false">Q1978-1</f>
        <v>4</v>
      </c>
      <c r="R1985" s="0" t="n">
        <v>31</v>
      </c>
    </row>
    <row r="1986" customFormat="false" ht="15.4" hidden="false" customHeight="false" outlineLevel="0" collapsed="false">
      <c r="P1986" s="6" t="n">
        <v>41764</v>
      </c>
      <c r="Q1986" s="0" t="n">
        <f aca="false">Q1979-1</f>
        <v>4</v>
      </c>
      <c r="R1986" s="0" t="n">
        <v>31</v>
      </c>
    </row>
    <row r="1987" customFormat="false" ht="15.4" hidden="false" customHeight="false" outlineLevel="0" collapsed="false">
      <c r="P1987" s="6" t="n">
        <v>41763</v>
      </c>
      <c r="Q1987" s="0" t="n">
        <f aca="false">Q1980-1</f>
        <v>3</v>
      </c>
      <c r="R1987" s="0" t="n">
        <v>31</v>
      </c>
    </row>
    <row r="1988" customFormat="false" ht="15.4" hidden="false" customHeight="false" outlineLevel="0" collapsed="false">
      <c r="P1988" s="6" t="n">
        <v>41762</v>
      </c>
      <c r="Q1988" s="0" t="n">
        <f aca="false">Q1981-1</f>
        <v>3</v>
      </c>
      <c r="R1988" s="0" t="n">
        <v>31</v>
      </c>
    </row>
    <row r="1989" customFormat="false" ht="15.4" hidden="false" customHeight="false" outlineLevel="0" collapsed="false">
      <c r="P1989" s="6" t="n">
        <v>41761</v>
      </c>
      <c r="Q1989" s="0" t="n">
        <f aca="false">Q1982-1</f>
        <v>3</v>
      </c>
      <c r="R1989" s="0" t="n">
        <v>31</v>
      </c>
    </row>
    <row r="1990" customFormat="false" ht="15.4" hidden="false" customHeight="false" outlineLevel="0" collapsed="false">
      <c r="P1990" s="6" t="n">
        <v>41760</v>
      </c>
      <c r="Q1990" s="0" t="n">
        <f aca="false">Q1983-1</f>
        <v>3</v>
      </c>
      <c r="R1990" s="0" t="n">
        <v>31</v>
      </c>
    </row>
    <row r="1991" customFormat="false" ht="15.4" hidden="false" customHeight="false" outlineLevel="0" collapsed="false">
      <c r="P1991" s="6" t="n">
        <v>41759</v>
      </c>
      <c r="Q1991" s="0" t="n">
        <f aca="false">Q1984-1</f>
        <v>3</v>
      </c>
      <c r="R1991" s="0" t="n">
        <v>31</v>
      </c>
    </row>
    <row r="1992" customFormat="false" ht="15.4" hidden="false" customHeight="false" outlineLevel="0" collapsed="false">
      <c r="P1992" s="6" t="n">
        <v>41758</v>
      </c>
      <c r="Q1992" s="0" t="n">
        <f aca="false">Q1985-1</f>
        <v>3</v>
      </c>
      <c r="R1992" s="0" t="n">
        <v>31</v>
      </c>
    </row>
    <row r="1993" customFormat="false" ht="15.4" hidden="false" customHeight="false" outlineLevel="0" collapsed="false">
      <c r="P1993" s="6" t="n">
        <v>41757</v>
      </c>
      <c r="Q1993" s="0" t="n">
        <f aca="false">Q1986-1</f>
        <v>3</v>
      </c>
      <c r="R1993" s="0" t="n">
        <v>31</v>
      </c>
    </row>
    <row r="1994" customFormat="false" ht="15.4" hidden="false" customHeight="false" outlineLevel="0" collapsed="false">
      <c r="P1994" s="6" t="n">
        <v>41756</v>
      </c>
      <c r="Q1994" s="0" t="n">
        <f aca="false">Q1987-1</f>
        <v>2</v>
      </c>
      <c r="R1994" s="0" t="n">
        <v>31</v>
      </c>
    </row>
    <row r="1995" customFormat="false" ht="15.4" hidden="false" customHeight="false" outlineLevel="0" collapsed="false">
      <c r="P1995" s="6" t="n">
        <v>41755</v>
      </c>
      <c r="Q1995" s="0" t="n">
        <f aca="false">Q1988-1</f>
        <v>2</v>
      </c>
      <c r="R1995" s="0" t="n">
        <v>31</v>
      </c>
    </row>
    <row r="1996" customFormat="false" ht="15.4" hidden="false" customHeight="false" outlineLevel="0" collapsed="false">
      <c r="P1996" s="6" t="n">
        <v>41754</v>
      </c>
      <c r="Q1996" s="0" t="n">
        <f aca="false">Q1989-1</f>
        <v>2</v>
      </c>
      <c r="R1996" s="0" t="n">
        <v>31</v>
      </c>
    </row>
    <row r="1997" customFormat="false" ht="15.4" hidden="false" customHeight="false" outlineLevel="0" collapsed="false">
      <c r="P1997" s="6" t="n">
        <v>41753</v>
      </c>
      <c r="Q1997" s="0" t="n">
        <f aca="false">Q1990-1</f>
        <v>2</v>
      </c>
      <c r="R1997" s="0" t="n">
        <v>31</v>
      </c>
    </row>
    <row r="1998" customFormat="false" ht="15.4" hidden="false" customHeight="false" outlineLevel="0" collapsed="false">
      <c r="P1998" s="6" t="n">
        <v>41752</v>
      </c>
      <c r="Q1998" s="0" t="n">
        <f aca="false">Q1991-1</f>
        <v>2</v>
      </c>
      <c r="R1998" s="0" t="n">
        <v>31</v>
      </c>
    </row>
    <row r="1999" customFormat="false" ht="15.4" hidden="false" customHeight="false" outlineLevel="0" collapsed="false">
      <c r="P1999" s="6" t="n">
        <v>41751</v>
      </c>
      <c r="Q1999" s="0" t="n">
        <f aca="false">Q1992-1</f>
        <v>2</v>
      </c>
      <c r="R1999" s="0" t="n">
        <v>31</v>
      </c>
    </row>
    <row r="2000" customFormat="false" ht="15.4" hidden="false" customHeight="false" outlineLevel="0" collapsed="false">
      <c r="P2000" s="6" t="n">
        <v>41750</v>
      </c>
      <c r="Q2000" s="0" t="n">
        <f aca="false">Q1993-1</f>
        <v>2</v>
      </c>
      <c r="R2000" s="0" t="n">
        <v>31</v>
      </c>
    </row>
    <row r="2001" customFormat="false" ht="15.4" hidden="false" customHeight="false" outlineLevel="0" collapsed="false">
      <c r="P2001" s="6" t="n">
        <v>41749</v>
      </c>
      <c r="Q2001" s="0" t="n">
        <f aca="false">Q1994-1</f>
        <v>1</v>
      </c>
      <c r="R2001" s="0" t="n">
        <v>31</v>
      </c>
    </row>
    <row r="2002" customFormat="false" ht="15.4" hidden="false" customHeight="false" outlineLevel="0" collapsed="false">
      <c r="P2002" s="6" t="n">
        <v>41748</v>
      </c>
      <c r="Q2002" s="0" t="n">
        <f aca="false">Q1995-1</f>
        <v>1</v>
      </c>
      <c r="R2002" s="0" t="n">
        <v>31</v>
      </c>
    </row>
    <row r="2003" customFormat="false" ht="15.4" hidden="false" customHeight="false" outlineLevel="0" collapsed="false">
      <c r="P2003" s="6" t="n">
        <v>41747</v>
      </c>
      <c r="Q2003" s="0" t="n">
        <f aca="false">Q1996-1</f>
        <v>1</v>
      </c>
      <c r="R2003" s="0" t="n">
        <v>31</v>
      </c>
    </row>
    <row r="2004" customFormat="false" ht="15.4" hidden="false" customHeight="false" outlineLevel="0" collapsed="false">
      <c r="P2004" s="6" t="n">
        <v>41746</v>
      </c>
      <c r="Q2004" s="0" t="n">
        <f aca="false">Q1997-1</f>
        <v>1</v>
      </c>
      <c r="R2004" s="0" t="n">
        <v>31</v>
      </c>
    </row>
    <row r="2005" customFormat="false" ht="15.4" hidden="false" customHeight="false" outlineLevel="0" collapsed="false">
      <c r="P2005" s="6" t="n">
        <v>41745</v>
      </c>
      <c r="Q2005" s="0" t="n">
        <f aca="false">Q1998-1</f>
        <v>1</v>
      </c>
      <c r="R2005" s="0" t="n">
        <v>31</v>
      </c>
    </row>
    <row r="2006" customFormat="false" ht="15.4" hidden="false" customHeight="false" outlineLevel="0" collapsed="false">
      <c r="P2006" s="6" t="n">
        <v>41744</v>
      </c>
      <c r="Q2006" s="0" t="n">
        <f aca="false">Q1999-1</f>
        <v>1</v>
      </c>
      <c r="R2006" s="0" t="n">
        <v>31</v>
      </c>
    </row>
    <row r="2007" customFormat="false" ht="15.4" hidden="false" customHeight="false" outlineLevel="0" collapsed="false">
      <c r="P2007" s="6" t="n">
        <v>41743</v>
      </c>
      <c r="Q2007" s="0" t="n">
        <f aca="false">Q2000-1</f>
        <v>1</v>
      </c>
      <c r="R2007" s="0" t="n">
        <v>31</v>
      </c>
    </row>
    <row r="2008" customFormat="false" ht="15.4" hidden="false" customHeight="false" outlineLevel="0" collapsed="false">
      <c r="P2008" s="6" t="n">
        <v>41742</v>
      </c>
      <c r="Q2008" s="0" t="n">
        <v>16</v>
      </c>
      <c r="R2008" s="0" t="n">
        <v>30</v>
      </c>
    </row>
    <row r="2009" customFormat="false" ht="15.4" hidden="false" customHeight="false" outlineLevel="0" collapsed="false">
      <c r="P2009" s="6" t="n">
        <v>41741</v>
      </c>
      <c r="Q2009" s="0" t="n">
        <v>16</v>
      </c>
      <c r="R2009" s="0" t="n">
        <v>30</v>
      </c>
    </row>
    <row r="2010" customFormat="false" ht="15.4" hidden="false" customHeight="false" outlineLevel="0" collapsed="false">
      <c r="P2010" s="6" t="n">
        <v>41740</v>
      </c>
      <c r="Q2010" s="0" t="n">
        <v>16</v>
      </c>
      <c r="R2010" s="0" t="n">
        <v>30</v>
      </c>
    </row>
    <row r="2011" customFormat="false" ht="15.4" hidden="false" customHeight="false" outlineLevel="0" collapsed="false">
      <c r="P2011" s="6" t="n">
        <v>41739</v>
      </c>
      <c r="Q2011" s="0" t="n">
        <v>16</v>
      </c>
      <c r="R2011" s="0" t="n">
        <v>30</v>
      </c>
    </row>
    <row r="2012" customFormat="false" ht="15.4" hidden="false" customHeight="false" outlineLevel="0" collapsed="false">
      <c r="P2012" s="6" t="n">
        <v>41738</v>
      </c>
      <c r="Q2012" s="0" t="n">
        <v>16</v>
      </c>
      <c r="R2012" s="0" t="n">
        <v>30</v>
      </c>
    </row>
    <row r="2013" customFormat="false" ht="15.4" hidden="false" customHeight="false" outlineLevel="0" collapsed="false">
      <c r="P2013" s="6" t="n">
        <v>41737</v>
      </c>
      <c r="Q2013" s="0" t="n">
        <v>16</v>
      </c>
      <c r="R2013" s="0" t="n">
        <v>30</v>
      </c>
    </row>
    <row r="2014" customFormat="false" ht="15.4" hidden="false" customHeight="false" outlineLevel="0" collapsed="false">
      <c r="P2014" s="6" t="n">
        <v>41736</v>
      </c>
      <c r="Q2014" s="0" t="n">
        <v>16</v>
      </c>
      <c r="R2014" s="0" t="n">
        <v>30</v>
      </c>
    </row>
    <row r="2015" customFormat="false" ht="15.4" hidden="false" customHeight="false" outlineLevel="0" collapsed="false">
      <c r="P2015" s="6" t="n">
        <v>41735</v>
      </c>
      <c r="Q2015" s="0" t="n">
        <f aca="false">Q2008-1</f>
        <v>15</v>
      </c>
      <c r="R2015" s="0" t="n">
        <v>30</v>
      </c>
    </row>
    <row r="2016" customFormat="false" ht="15.4" hidden="false" customHeight="false" outlineLevel="0" collapsed="false">
      <c r="P2016" s="6" t="n">
        <v>41734</v>
      </c>
      <c r="Q2016" s="0" t="n">
        <f aca="false">Q2009-1</f>
        <v>15</v>
      </c>
      <c r="R2016" s="0" t="n">
        <v>30</v>
      </c>
    </row>
    <row r="2017" customFormat="false" ht="15.4" hidden="false" customHeight="false" outlineLevel="0" collapsed="false">
      <c r="P2017" s="6" t="n">
        <v>41733</v>
      </c>
      <c r="Q2017" s="0" t="n">
        <f aca="false">Q2010-1</f>
        <v>15</v>
      </c>
      <c r="R2017" s="0" t="n">
        <v>30</v>
      </c>
    </row>
    <row r="2018" customFormat="false" ht="15.4" hidden="false" customHeight="false" outlineLevel="0" collapsed="false">
      <c r="P2018" s="6" t="n">
        <v>41732</v>
      </c>
      <c r="Q2018" s="0" t="n">
        <f aca="false">Q2011-1</f>
        <v>15</v>
      </c>
      <c r="R2018" s="0" t="n">
        <v>30</v>
      </c>
    </row>
    <row r="2019" customFormat="false" ht="15.4" hidden="false" customHeight="false" outlineLevel="0" collapsed="false">
      <c r="P2019" s="6" t="n">
        <v>41731</v>
      </c>
      <c r="Q2019" s="0" t="n">
        <f aca="false">Q2012-1</f>
        <v>15</v>
      </c>
      <c r="R2019" s="0" t="n">
        <v>30</v>
      </c>
    </row>
    <row r="2020" customFormat="false" ht="15.4" hidden="false" customHeight="false" outlineLevel="0" collapsed="false">
      <c r="P2020" s="6" t="n">
        <v>41730</v>
      </c>
      <c r="Q2020" s="0" t="n">
        <f aca="false">Q2013-1</f>
        <v>15</v>
      </c>
      <c r="R2020" s="0" t="n">
        <v>30</v>
      </c>
    </row>
    <row r="2021" customFormat="false" ht="15.4" hidden="false" customHeight="false" outlineLevel="0" collapsed="false">
      <c r="P2021" s="6" t="n">
        <v>41729</v>
      </c>
      <c r="Q2021" s="0" t="n">
        <f aca="false">Q2014-1</f>
        <v>15</v>
      </c>
      <c r="R2021" s="0" t="n">
        <v>30</v>
      </c>
    </row>
    <row r="2022" customFormat="false" ht="15.4" hidden="false" customHeight="false" outlineLevel="0" collapsed="false">
      <c r="P2022" s="6" t="n">
        <v>41728</v>
      </c>
      <c r="Q2022" s="0" t="n">
        <f aca="false">Q2015-1</f>
        <v>14</v>
      </c>
      <c r="R2022" s="0" t="n">
        <v>30</v>
      </c>
    </row>
    <row r="2023" customFormat="false" ht="15.4" hidden="false" customHeight="false" outlineLevel="0" collapsed="false">
      <c r="P2023" s="6" t="n">
        <v>41727</v>
      </c>
      <c r="Q2023" s="0" t="n">
        <f aca="false">Q2016-1</f>
        <v>14</v>
      </c>
      <c r="R2023" s="0" t="n">
        <v>30</v>
      </c>
    </row>
    <row r="2024" customFormat="false" ht="15.4" hidden="false" customHeight="false" outlineLevel="0" collapsed="false">
      <c r="P2024" s="6" t="n">
        <v>41726</v>
      </c>
      <c r="Q2024" s="0" t="n">
        <f aca="false">Q2017-1</f>
        <v>14</v>
      </c>
      <c r="R2024" s="0" t="n">
        <v>30</v>
      </c>
    </row>
    <row r="2025" customFormat="false" ht="15.4" hidden="false" customHeight="false" outlineLevel="0" collapsed="false">
      <c r="P2025" s="6" t="n">
        <v>41725</v>
      </c>
      <c r="Q2025" s="0" t="n">
        <f aca="false">Q2018-1</f>
        <v>14</v>
      </c>
      <c r="R2025" s="0" t="n">
        <v>30</v>
      </c>
    </row>
    <row r="2026" customFormat="false" ht="15.4" hidden="false" customHeight="false" outlineLevel="0" collapsed="false">
      <c r="P2026" s="6" t="n">
        <v>41724</v>
      </c>
      <c r="Q2026" s="0" t="n">
        <f aca="false">Q2019-1</f>
        <v>14</v>
      </c>
      <c r="R2026" s="0" t="n">
        <v>30</v>
      </c>
    </row>
    <row r="2027" customFormat="false" ht="15.4" hidden="false" customHeight="false" outlineLevel="0" collapsed="false">
      <c r="P2027" s="6" t="n">
        <v>41723</v>
      </c>
      <c r="Q2027" s="0" t="n">
        <f aca="false">Q2020-1</f>
        <v>14</v>
      </c>
      <c r="R2027" s="0" t="n">
        <v>30</v>
      </c>
    </row>
    <row r="2028" customFormat="false" ht="15.4" hidden="false" customHeight="false" outlineLevel="0" collapsed="false">
      <c r="P2028" s="6" t="n">
        <v>41722</v>
      </c>
      <c r="Q2028" s="0" t="n">
        <f aca="false">Q2021-1</f>
        <v>14</v>
      </c>
      <c r="R2028" s="0" t="n">
        <v>30</v>
      </c>
    </row>
    <row r="2029" customFormat="false" ht="15.4" hidden="false" customHeight="false" outlineLevel="0" collapsed="false">
      <c r="P2029" s="6" t="n">
        <v>41721</v>
      </c>
      <c r="Q2029" s="0" t="n">
        <f aca="false">Q2022-1</f>
        <v>13</v>
      </c>
      <c r="R2029" s="0" t="n">
        <v>30</v>
      </c>
    </row>
    <row r="2030" customFormat="false" ht="15.4" hidden="false" customHeight="false" outlineLevel="0" collapsed="false">
      <c r="P2030" s="6" t="n">
        <v>41720</v>
      </c>
      <c r="Q2030" s="0" t="n">
        <f aca="false">Q2023-1</f>
        <v>13</v>
      </c>
      <c r="R2030" s="0" t="n">
        <v>30</v>
      </c>
    </row>
    <row r="2031" customFormat="false" ht="15.4" hidden="false" customHeight="false" outlineLevel="0" collapsed="false">
      <c r="P2031" s="6" t="n">
        <v>41719</v>
      </c>
      <c r="Q2031" s="0" t="n">
        <f aca="false">Q2024-1</f>
        <v>13</v>
      </c>
      <c r="R2031" s="0" t="n">
        <v>30</v>
      </c>
    </row>
    <row r="2032" customFormat="false" ht="15.4" hidden="false" customHeight="false" outlineLevel="0" collapsed="false">
      <c r="P2032" s="6" t="n">
        <v>41718</v>
      </c>
      <c r="Q2032" s="0" t="n">
        <f aca="false">Q2025-1</f>
        <v>13</v>
      </c>
      <c r="R2032" s="0" t="n">
        <v>30</v>
      </c>
    </row>
    <row r="2033" customFormat="false" ht="15.4" hidden="false" customHeight="false" outlineLevel="0" collapsed="false">
      <c r="P2033" s="6" t="n">
        <v>41717</v>
      </c>
      <c r="Q2033" s="0" t="n">
        <f aca="false">Q2026-1</f>
        <v>13</v>
      </c>
      <c r="R2033" s="0" t="n">
        <v>30</v>
      </c>
    </row>
    <row r="2034" customFormat="false" ht="15.4" hidden="false" customHeight="false" outlineLevel="0" collapsed="false">
      <c r="P2034" s="6" t="n">
        <v>41716</v>
      </c>
      <c r="Q2034" s="0" t="n">
        <f aca="false">Q2027-1</f>
        <v>13</v>
      </c>
      <c r="R2034" s="0" t="n">
        <v>30</v>
      </c>
    </row>
    <row r="2035" customFormat="false" ht="15.4" hidden="false" customHeight="false" outlineLevel="0" collapsed="false">
      <c r="P2035" s="6" t="n">
        <v>41715</v>
      </c>
      <c r="Q2035" s="0" t="n">
        <f aca="false">Q2028-1</f>
        <v>13</v>
      </c>
      <c r="R2035" s="0" t="n">
        <v>30</v>
      </c>
    </row>
    <row r="2036" customFormat="false" ht="15.4" hidden="false" customHeight="false" outlineLevel="0" collapsed="false">
      <c r="P2036" s="6" t="n">
        <v>41714</v>
      </c>
      <c r="Q2036" s="0" t="n">
        <f aca="false">Q2029-1</f>
        <v>12</v>
      </c>
      <c r="R2036" s="0" t="n">
        <v>30</v>
      </c>
    </row>
    <row r="2037" customFormat="false" ht="15.4" hidden="false" customHeight="false" outlineLevel="0" collapsed="false">
      <c r="P2037" s="6" t="n">
        <v>41713</v>
      </c>
      <c r="Q2037" s="0" t="n">
        <f aca="false">Q2030-1</f>
        <v>12</v>
      </c>
      <c r="R2037" s="0" t="n">
        <v>30</v>
      </c>
    </row>
    <row r="2038" customFormat="false" ht="15.4" hidden="false" customHeight="false" outlineLevel="0" collapsed="false">
      <c r="P2038" s="6" t="n">
        <v>41712</v>
      </c>
      <c r="Q2038" s="0" t="n">
        <f aca="false">Q2031-1</f>
        <v>12</v>
      </c>
      <c r="R2038" s="0" t="n">
        <v>30</v>
      </c>
    </row>
    <row r="2039" customFormat="false" ht="15.4" hidden="false" customHeight="false" outlineLevel="0" collapsed="false">
      <c r="P2039" s="6" t="n">
        <v>41711</v>
      </c>
      <c r="Q2039" s="0" t="n">
        <f aca="false">Q2032-1</f>
        <v>12</v>
      </c>
      <c r="R2039" s="0" t="n">
        <v>30</v>
      </c>
    </row>
    <row r="2040" customFormat="false" ht="15.4" hidden="false" customHeight="false" outlineLevel="0" collapsed="false">
      <c r="P2040" s="6" t="n">
        <v>41710</v>
      </c>
      <c r="Q2040" s="0" t="n">
        <f aca="false">Q2033-1</f>
        <v>12</v>
      </c>
      <c r="R2040" s="0" t="n">
        <v>30</v>
      </c>
    </row>
    <row r="2041" customFormat="false" ht="15.4" hidden="false" customHeight="false" outlineLevel="0" collapsed="false">
      <c r="P2041" s="6" t="n">
        <v>41709</v>
      </c>
      <c r="Q2041" s="0" t="n">
        <f aca="false">Q2034-1</f>
        <v>12</v>
      </c>
      <c r="R2041" s="0" t="n">
        <v>30</v>
      </c>
    </row>
    <row r="2042" customFormat="false" ht="15.4" hidden="false" customHeight="false" outlineLevel="0" collapsed="false">
      <c r="P2042" s="6" t="n">
        <v>41708</v>
      </c>
      <c r="Q2042" s="0" t="n">
        <f aca="false">Q2035-1</f>
        <v>12</v>
      </c>
      <c r="R2042" s="0" t="n">
        <v>30</v>
      </c>
    </row>
    <row r="2043" customFormat="false" ht="15.4" hidden="false" customHeight="false" outlineLevel="0" collapsed="false">
      <c r="P2043" s="6" t="n">
        <v>41707</v>
      </c>
      <c r="Q2043" s="0" t="n">
        <f aca="false">Q2036-1</f>
        <v>11</v>
      </c>
      <c r="R2043" s="0" t="n">
        <v>30</v>
      </c>
    </row>
    <row r="2044" customFormat="false" ht="15.4" hidden="false" customHeight="false" outlineLevel="0" collapsed="false">
      <c r="P2044" s="6" t="n">
        <v>41706</v>
      </c>
      <c r="Q2044" s="0" t="n">
        <f aca="false">Q2037-1</f>
        <v>11</v>
      </c>
      <c r="R2044" s="0" t="n">
        <v>30</v>
      </c>
    </row>
    <row r="2045" customFormat="false" ht="15.4" hidden="false" customHeight="false" outlineLevel="0" collapsed="false">
      <c r="P2045" s="6" t="n">
        <v>41705</v>
      </c>
      <c r="Q2045" s="0" t="n">
        <f aca="false">Q2038-1</f>
        <v>11</v>
      </c>
      <c r="R2045" s="0" t="n">
        <v>30</v>
      </c>
    </row>
    <row r="2046" customFormat="false" ht="15.4" hidden="false" customHeight="false" outlineLevel="0" collapsed="false">
      <c r="P2046" s="6" t="n">
        <v>41704</v>
      </c>
      <c r="Q2046" s="0" t="n">
        <f aca="false">Q2039-1</f>
        <v>11</v>
      </c>
      <c r="R2046" s="0" t="n">
        <v>30</v>
      </c>
    </row>
    <row r="2047" customFormat="false" ht="15.4" hidden="false" customHeight="false" outlineLevel="0" collapsed="false">
      <c r="P2047" s="6" t="n">
        <v>41703</v>
      </c>
      <c r="Q2047" s="0" t="n">
        <f aca="false">Q2040-1</f>
        <v>11</v>
      </c>
      <c r="R2047" s="0" t="n">
        <v>30</v>
      </c>
    </row>
    <row r="2048" customFormat="false" ht="15.4" hidden="false" customHeight="false" outlineLevel="0" collapsed="false">
      <c r="P2048" s="6" t="n">
        <v>41702</v>
      </c>
      <c r="Q2048" s="0" t="n">
        <f aca="false">Q2041-1</f>
        <v>11</v>
      </c>
      <c r="R2048" s="0" t="n">
        <v>30</v>
      </c>
    </row>
    <row r="2049" customFormat="false" ht="15.4" hidden="false" customHeight="false" outlineLevel="0" collapsed="false">
      <c r="P2049" s="6" t="n">
        <v>41701</v>
      </c>
      <c r="Q2049" s="0" t="n">
        <f aca="false">Q2042-1</f>
        <v>11</v>
      </c>
      <c r="R2049" s="0" t="n">
        <v>30</v>
      </c>
    </row>
    <row r="2050" customFormat="false" ht="15.4" hidden="false" customHeight="false" outlineLevel="0" collapsed="false">
      <c r="P2050" s="6" t="n">
        <v>41700</v>
      </c>
      <c r="Q2050" s="0" t="n">
        <f aca="false">Q2043-1</f>
        <v>10</v>
      </c>
      <c r="R2050" s="0" t="n">
        <v>30</v>
      </c>
    </row>
    <row r="2051" customFormat="false" ht="15.4" hidden="false" customHeight="false" outlineLevel="0" collapsed="false">
      <c r="P2051" s="6" t="n">
        <v>41699</v>
      </c>
      <c r="Q2051" s="0" t="n">
        <f aca="false">Q2044-1</f>
        <v>10</v>
      </c>
      <c r="R2051" s="0" t="n">
        <v>30</v>
      </c>
    </row>
    <row r="2052" customFormat="false" ht="15.4" hidden="false" customHeight="false" outlineLevel="0" collapsed="false">
      <c r="P2052" s="6" t="n">
        <v>41698</v>
      </c>
      <c r="Q2052" s="0" t="n">
        <f aca="false">Q2045-1</f>
        <v>10</v>
      </c>
      <c r="R2052" s="0" t="n">
        <v>30</v>
      </c>
    </row>
    <row r="2053" customFormat="false" ht="15.4" hidden="false" customHeight="false" outlineLevel="0" collapsed="false">
      <c r="P2053" s="6" t="n">
        <v>41697</v>
      </c>
      <c r="Q2053" s="0" t="n">
        <f aca="false">Q2046-1</f>
        <v>10</v>
      </c>
      <c r="R2053" s="0" t="n">
        <v>30</v>
      </c>
    </row>
    <row r="2054" customFormat="false" ht="15.4" hidden="false" customHeight="false" outlineLevel="0" collapsed="false">
      <c r="P2054" s="6" t="n">
        <v>41696</v>
      </c>
      <c r="Q2054" s="0" t="n">
        <f aca="false">Q2047-1</f>
        <v>10</v>
      </c>
      <c r="R2054" s="0" t="n">
        <v>30</v>
      </c>
    </row>
    <row r="2055" customFormat="false" ht="15.4" hidden="false" customHeight="false" outlineLevel="0" collapsed="false">
      <c r="P2055" s="6" t="n">
        <v>41695</v>
      </c>
      <c r="Q2055" s="0" t="n">
        <f aca="false">Q2048-1</f>
        <v>10</v>
      </c>
      <c r="R2055" s="0" t="n">
        <v>30</v>
      </c>
    </row>
    <row r="2056" customFormat="false" ht="15.4" hidden="false" customHeight="false" outlineLevel="0" collapsed="false">
      <c r="P2056" s="6" t="n">
        <v>41694</v>
      </c>
      <c r="Q2056" s="0" t="n">
        <f aca="false">Q2049-1</f>
        <v>10</v>
      </c>
      <c r="R2056" s="0" t="n">
        <v>30</v>
      </c>
    </row>
    <row r="2057" customFormat="false" ht="15.4" hidden="false" customHeight="false" outlineLevel="0" collapsed="false">
      <c r="P2057" s="6" t="n">
        <v>41693</v>
      </c>
      <c r="Q2057" s="0" t="n">
        <f aca="false">Q2050-1</f>
        <v>9</v>
      </c>
      <c r="R2057" s="0" t="n">
        <v>30</v>
      </c>
    </row>
    <row r="2058" customFormat="false" ht="15.4" hidden="false" customHeight="false" outlineLevel="0" collapsed="false">
      <c r="P2058" s="6" t="n">
        <v>41692</v>
      </c>
      <c r="Q2058" s="0" t="n">
        <f aca="false">Q2051-1</f>
        <v>9</v>
      </c>
      <c r="R2058" s="0" t="n">
        <v>30</v>
      </c>
    </row>
    <row r="2059" customFormat="false" ht="15.4" hidden="false" customHeight="false" outlineLevel="0" collapsed="false">
      <c r="P2059" s="6" t="n">
        <v>41691</v>
      </c>
      <c r="Q2059" s="0" t="n">
        <f aca="false">Q2052-1</f>
        <v>9</v>
      </c>
      <c r="R2059" s="0" t="n">
        <v>30</v>
      </c>
    </row>
    <row r="2060" customFormat="false" ht="15.4" hidden="false" customHeight="false" outlineLevel="0" collapsed="false">
      <c r="P2060" s="6" t="n">
        <v>41690</v>
      </c>
      <c r="Q2060" s="0" t="n">
        <f aca="false">Q2053-1</f>
        <v>9</v>
      </c>
      <c r="R2060" s="0" t="n">
        <v>30</v>
      </c>
    </row>
    <row r="2061" customFormat="false" ht="15.4" hidden="false" customHeight="false" outlineLevel="0" collapsed="false">
      <c r="P2061" s="6" t="n">
        <v>41689</v>
      </c>
      <c r="Q2061" s="0" t="n">
        <f aca="false">Q2054-1</f>
        <v>9</v>
      </c>
      <c r="R2061" s="0" t="n">
        <v>30</v>
      </c>
    </row>
    <row r="2062" customFormat="false" ht="15.4" hidden="false" customHeight="false" outlineLevel="0" collapsed="false">
      <c r="P2062" s="6" t="n">
        <v>41688</v>
      </c>
      <c r="Q2062" s="0" t="n">
        <f aca="false">Q2055-1</f>
        <v>9</v>
      </c>
      <c r="R2062" s="0" t="n">
        <v>30</v>
      </c>
    </row>
    <row r="2063" customFormat="false" ht="15.4" hidden="false" customHeight="false" outlineLevel="0" collapsed="false">
      <c r="P2063" s="6" t="n">
        <v>41687</v>
      </c>
      <c r="Q2063" s="0" t="n">
        <f aca="false">Q2056-1</f>
        <v>9</v>
      </c>
      <c r="R2063" s="0" t="n">
        <v>30</v>
      </c>
    </row>
    <row r="2064" customFormat="false" ht="15.4" hidden="false" customHeight="false" outlineLevel="0" collapsed="false">
      <c r="P2064" s="6" t="n">
        <v>41686</v>
      </c>
      <c r="Q2064" s="0" t="n">
        <f aca="false">Q2057-1</f>
        <v>8</v>
      </c>
      <c r="R2064" s="0" t="n">
        <v>30</v>
      </c>
    </row>
    <row r="2065" customFormat="false" ht="15.4" hidden="false" customHeight="false" outlineLevel="0" collapsed="false">
      <c r="P2065" s="6" t="n">
        <v>41685</v>
      </c>
      <c r="Q2065" s="0" t="n">
        <f aca="false">Q2058-1</f>
        <v>8</v>
      </c>
      <c r="R2065" s="0" t="n">
        <v>30</v>
      </c>
    </row>
    <row r="2066" customFormat="false" ht="15.4" hidden="false" customHeight="false" outlineLevel="0" collapsed="false">
      <c r="P2066" s="6" t="n">
        <v>41684</v>
      </c>
      <c r="Q2066" s="0" t="n">
        <f aca="false">Q2059-1</f>
        <v>8</v>
      </c>
      <c r="R2066" s="0" t="n">
        <v>30</v>
      </c>
    </row>
    <row r="2067" customFormat="false" ht="15.4" hidden="false" customHeight="false" outlineLevel="0" collapsed="false">
      <c r="P2067" s="6" t="n">
        <v>41683</v>
      </c>
      <c r="Q2067" s="0" t="n">
        <f aca="false">Q2060-1</f>
        <v>8</v>
      </c>
      <c r="R2067" s="0" t="n">
        <v>30</v>
      </c>
    </row>
    <row r="2068" customFormat="false" ht="15.4" hidden="false" customHeight="false" outlineLevel="0" collapsed="false">
      <c r="P2068" s="6" t="n">
        <v>41682</v>
      </c>
      <c r="Q2068" s="0" t="n">
        <f aca="false">Q2061-1</f>
        <v>8</v>
      </c>
      <c r="R2068" s="0" t="n">
        <v>30</v>
      </c>
    </row>
    <row r="2069" customFormat="false" ht="15.4" hidden="false" customHeight="false" outlineLevel="0" collapsed="false">
      <c r="P2069" s="6" t="n">
        <v>41681</v>
      </c>
      <c r="Q2069" s="0" t="n">
        <f aca="false">Q2062-1</f>
        <v>8</v>
      </c>
      <c r="R2069" s="0" t="n">
        <v>30</v>
      </c>
    </row>
    <row r="2070" customFormat="false" ht="15.4" hidden="false" customHeight="false" outlineLevel="0" collapsed="false">
      <c r="P2070" s="6" t="n">
        <v>41680</v>
      </c>
      <c r="Q2070" s="0" t="n">
        <f aca="false">Q2063-1</f>
        <v>8</v>
      </c>
      <c r="R2070" s="0" t="n">
        <v>30</v>
      </c>
    </row>
    <row r="2071" customFormat="false" ht="15.4" hidden="false" customHeight="false" outlineLevel="0" collapsed="false">
      <c r="P2071" s="6" t="n">
        <v>41679</v>
      </c>
      <c r="Q2071" s="0" t="n">
        <f aca="false">Q2064-1</f>
        <v>7</v>
      </c>
      <c r="R2071" s="0" t="n">
        <v>30</v>
      </c>
    </row>
    <row r="2072" customFormat="false" ht="15.4" hidden="false" customHeight="false" outlineLevel="0" collapsed="false">
      <c r="P2072" s="6" t="n">
        <v>41678</v>
      </c>
      <c r="Q2072" s="0" t="n">
        <f aca="false">Q2065-1</f>
        <v>7</v>
      </c>
      <c r="R2072" s="0" t="n">
        <v>30</v>
      </c>
    </row>
    <row r="2073" customFormat="false" ht="15.4" hidden="false" customHeight="false" outlineLevel="0" collapsed="false">
      <c r="P2073" s="6" t="n">
        <v>41677</v>
      </c>
      <c r="Q2073" s="0" t="n">
        <f aca="false">Q2066-1</f>
        <v>7</v>
      </c>
      <c r="R2073" s="0" t="n">
        <v>30</v>
      </c>
    </row>
    <row r="2074" customFormat="false" ht="15.4" hidden="false" customHeight="false" outlineLevel="0" collapsed="false">
      <c r="P2074" s="6" t="n">
        <v>41676</v>
      </c>
      <c r="Q2074" s="0" t="n">
        <f aca="false">Q2067-1</f>
        <v>7</v>
      </c>
      <c r="R2074" s="0" t="n">
        <v>30</v>
      </c>
    </row>
    <row r="2075" customFormat="false" ht="15.4" hidden="false" customHeight="false" outlineLevel="0" collapsed="false">
      <c r="P2075" s="6" t="n">
        <v>41675</v>
      </c>
      <c r="Q2075" s="0" t="n">
        <f aca="false">Q2068-1</f>
        <v>7</v>
      </c>
      <c r="R2075" s="0" t="n">
        <v>30</v>
      </c>
    </row>
    <row r="2076" customFormat="false" ht="15.4" hidden="false" customHeight="false" outlineLevel="0" collapsed="false">
      <c r="P2076" s="6" t="n">
        <v>41674</v>
      </c>
      <c r="Q2076" s="0" t="n">
        <f aca="false">Q2069-1</f>
        <v>7</v>
      </c>
      <c r="R2076" s="0" t="n">
        <v>30</v>
      </c>
    </row>
    <row r="2077" customFormat="false" ht="15.4" hidden="false" customHeight="false" outlineLevel="0" collapsed="false">
      <c r="P2077" s="6" t="n">
        <v>41673</v>
      </c>
      <c r="Q2077" s="0" t="n">
        <f aca="false">Q2070-1</f>
        <v>7</v>
      </c>
      <c r="R2077" s="0" t="n">
        <v>30</v>
      </c>
    </row>
    <row r="2078" customFormat="false" ht="15.4" hidden="false" customHeight="false" outlineLevel="0" collapsed="false">
      <c r="P2078" s="6" t="n">
        <v>41672</v>
      </c>
      <c r="Q2078" s="0" t="n">
        <f aca="false">Q2071-1</f>
        <v>6</v>
      </c>
      <c r="R2078" s="0" t="n">
        <v>30</v>
      </c>
    </row>
    <row r="2079" customFormat="false" ht="15.4" hidden="false" customHeight="false" outlineLevel="0" collapsed="false">
      <c r="P2079" s="6" t="n">
        <v>41671</v>
      </c>
      <c r="Q2079" s="0" t="n">
        <f aca="false">Q2072-1</f>
        <v>6</v>
      </c>
      <c r="R2079" s="0" t="n">
        <v>30</v>
      </c>
    </row>
    <row r="2080" customFormat="false" ht="15.4" hidden="false" customHeight="false" outlineLevel="0" collapsed="false">
      <c r="P2080" s="6" t="n">
        <v>41670</v>
      </c>
      <c r="Q2080" s="0" t="n">
        <f aca="false">Q2073-1</f>
        <v>6</v>
      </c>
      <c r="R2080" s="0" t="n">
        <v>30</v>
      </c>
    </row>
    <row r="2081" customFormat="false" ht="15.4" hidden="false" customHeight="false" outlineLevel="0" collapsed="false">
      <c r="P2081" s="6" t="n">
        <v>41669</v>
      </c>
      <c r="Q2081" s="0" t="n">
        <f aca="false">Q2074-1</f>
        <v>6</v>
      </c>
      <c r="R2081" s="0" t="n">
        <v>30</v>
      </c>
    </row>
    <row r="2082" customFormat="false" ht="15.4" hidden="false" customHeight="false" outlineLevel="0" collapsed="false">
      <c r="P2082" s="6" t="n">
        <v>41668</v>
      </c>
      <c r="Q2082" s="0" t="n">
        <f aca="false">Q2075-1</f>
        <v>6</v>
      </c>
      <c r="R2082" s="0" t="n">
        <v>30</v>
      </c>
    </row>
    <row r="2083" customFormat="false" ht="15.4" hidden="false" customHeight="false" outlineLevel="0" collapsed="false">
      <c r="P2083" s="6" t="n">
        <v>41667</v>
      </c>
      <c r="Q2083" s="0" t="n">
        <f aca="false">Q2076-1</f>
        <v>6</v>
      </c>
      <c r="R2083" s="0" t="n">
        <v>30</v>
      </c>
    </row>
    <row r="2084" customFormat="false" ht="15.4" hidden="false" customHeight="false" outlineLevel="0" collapsed="false">
      <c r="P2084" s="6" t="n">
        <v>41666</v>
      </c>
      <c r="Q2084" s="0" t="n">
        <f aca="false">Q2077-1</f>
        <v>6</v>
      </c>
      <c r="R2084" s="0" t="n">
        <v>30</v>
      </c>
    </row>
    <row r="2085" customFormat="false" ht="15.4" hidden="false" customHeight="false" outlineLevel="0" collapsed="false">
      <c r="P2085" s="6" t="n">
        <v>41665</v>
      </c>
      <c r="Q2085" s="0" t="n">
        <f aca="false">Q2078-1</f>
        <v>5</v>
      </c>
      <c r="R2085" s="0" t="n">
        <v>30</v>
      </c>
    </row>
    <row r="2086" customFormat="false" ht="15.4" hidden="false" customHeight="false" outlineLevel="0" collapsed="false">
      <c r="P2086" s="6" t="n">
        <v>41664</v>
      </c>
      <c r="Q2086" s="0" t="n">
        <f aca="false">Q2079-1</f>
        <v>5</v>
      </c>
      <c r="R2086" s="0" t="n">
        <v>30</v>
      </c>
    </row>
    <row r="2087" customFormat="false" ht="15.4" hidden="false" customHeight="false" outlineLevel="0" collapsed="false">
      <c r="P2087" s="6" t="n">
        <v>41663</v>
      </c>
      <c r="Q2087" s="0" t="n">
        <f aca="false">Q2080-1</f>
        <v>5</v>
      </c>
      <c r="R2087" s="0" t="n">
        <v>30</v>
      </c>
    </row>
    <row r="2088" customFormat="false" ht="15.4" hidden="false" customHeight="false" outlineLevel="0" collapsed="false">
      <c r="P2088" s="6" t="n">
        <v>41662</v>
      </c>
      <c r="Q2088" s="0" t="n">
        <f aca="false">Q2081-1</f>
        <v>5</v>
      </c>
      <c r="R2088" s="0" t="n">
        <v>30</v>
      </c>
    </row>
    <row r="2089" customFormat="false" ht="15.4" hidden="false" customHeight="false" outlineLevel="0" collapsed="false">
      <c r="P2089" s="6" t="n">
        <v>41661</v>
      </c>
      <c r="Q2089" s="0" t="n">
        <f aca="false">Q2082-1</f>
        <v>5</v>
      </c>
      <c r="R2089" s="0" t="n">
        <v>30</v>
      </c>
    </row>
    <row r="2090" customFormat="false" ht="15.4" hidden="false" customHeight="false" outlineLevel="0" collapsed="false">
      <c r="P2090" s="6" t="n">
        <v>41660</v>
      </c>
      <c r="Q2090" s="0" t="n">
        <f aca="false">Q2083-1</f>
        <v>5</v>
      </c>
      <c r="R2090" s="0" t="n">
        <v>30</v>
      </c>
    </row>
    <row r="2091" customFormat="false" ht="15.4" hidden="false" customHeight="false" outlineLevel="0" collapsed="false">
      <c r="P2091" s="6" t="n">
        <v>41659</v>
      </c>
      <c r="Q2091" s="0" t="n">
        <f aca="false">Q2084-1</f>
        <v>5</v>
      </c>
      <c r="R2091" s="0" t="n">
        <v>30</v>
      </c>
    </row>
    <row r="2092" customFormat="false" ht="15.4" hidden="false" customHeight="false" outlineLevel="0" collapsed="false">
      <c r="P2092" s="6" t="n">
        <v>41658</v>
      </c>
      <c r="Q2092" s="0" t="n">
        <f aca="false">Q2085-1</f>
        <v>4</v>
      </c>
      <c r="R2092" s="0" t="n">
        <v>30</v>
      </c>
    </row>
    <row r="2093" customFormat="false" ht="15.4" hidden="false" customHeight="false" outlineLevel="0" collapsed="false">
      <c r="P2093" s="6" t="n">
        <v>41657</v>
      </c>
      <c r="Q2093" s="0" t="n">
        <f aca="false">Q2086-1</f>
        <v>4</v>
      </c>
      <c r="R2093" s="0" t="n">
        <v>30</v>
      </c>
    </row>
    <row r="2094" customFormat="false" ht="15.4" hidden="false" customHeight="false" outlineLevel="0" collapsed="false">
      <c r="P2094" s="6" t="n">
        <v>41656</v>
      </c>
      <c r="Q2094" s="0" t="n">
        <f aca="false">Q2087-1</f>
        <v>4</v>
      </c>
      <c r="R2094" s="0" t="n">
        <v>30</v>
      </c>
    </row>
    <row r="2095" customFormat="false" ht="15.4" hidden="false" customHeight="false" outlineLevel="0" collapsed="false">
      <c r="P2095" s="6" t="n">
        <v>41655</v>
      </c>
      <c r="Q2095" s="0" t="n">
        <f aca="false">Q2088-1</f>
        <v>4</v>
      </c>
      <c r="R2095" s="0" t="n">
        <v>30</v>
      </c>
    </row>
    <row r="2096" customFormat="false" ht="15.4" hidden="false" customHeight="false" outlineLevel="0" collapsed="false">
      <c r="P2096" s="6" t="n">
        <v>41654</v>
      </c>
      <c r="Q2096" s="0" t="n">
        <f aca="false">Q2089-1</f>
        <v>4</v>
      </c>
      <c r="R2096" s="0" t="n">
        <v>30</v>
      </c>
    </row>
    <row r="2097" customFormat="false" ht="15.4" hidden="false" customHeight="false" outlineLevel="0" collapsed="false">
      <c r="P2097" s="6" t="n">
        <v>41653</v>
      </c>
      <c r="Q2097" s="0" t="n">
        <f aca="false">Q2090-1</f>
        <v>4</v>
      </c>
      <c r="R2097" s="0" t="n">
        <v>30</v>
      </c>
    </row>
    <row r="2098" customFormat="false" ht="15.4" hidden="false" customHeight="false" outlineLevel="0" collapsed="false">
      <c r="P2098" s="6" t="n">
        <v>41652</v>
      </c>
      <c r="Q2098" s="0" t="n">
        <f aca="false">Q2091-1</f>
        <v>4</v>
      </c>
      <c r="R2098" s="0" t="n">
        <v>30</v>
      </c>
    </row>
    <row r="2099" customFormat="false" ht="15.4" hidden="false" customHeight="false" outlineLevel="0" collapsed="false">
      <c r="P2099" s="6" t="n">
        <v>41651</v>
      </c>
      <c r="Q2099" s="0" t="n">
        <f aca="false">Q2092-1</f>
        <v>3</v>
      </c>
      <c r="R2099" s="0" t="n">
        <v>30</v>
      </c>
    </row>
    <row r="2100" customFormat="false" ht="15.4" hidden="false" customHeight="false" outlineLevel="0" collapsed="false">
      <c r="P2100" s="6" t="n">
        <v>41650</v>
      </c>
      <c r="Q2100" s="0" t="n">
        <f aca="false">Q2093-1</f>
        <v>3</v>
      </c>
      <c r="R2100" s="0" t="n">
        <v>30</v>
      </c>
    </row>
    <row r="2101" customFormat="false" ht="15.4" hidden="false" customHeight="false" outlineLevel="0" collapsed="false">
      <c r="P2101" s="6" t="n">
        <v>41649</v>
      </c>
      <c r="Q2101" s="0" t="n">
        <f aca="false">Q2094-1</f>
        <v>3</v>
      </c>
      <c r="R2101" s="0" t="n">
        <v>30</v>
      </c>
    </row>
    <row r="2102" customFormat="false" ht="15.4" hidden="false" customHeight="false" outlineLevel="0" collapsed="false">
      <c r="P2102" s="6" t="n">
        <v>41648</v>
      </c>
      <c r="Q2102" s="0" t="n">
        <f aca="false">Q2095-1</f>
        <v>3</v>
      </c>
      <c r="R2102" s="0" t="n">
        <v>30</v>
      </c>
    </row>
    <row r="2103" customFormat="false" ht="15.4" hidden="false" customHeight="false" outlineLevel="0" collapsed="false">
      <c r="P2103" s="6" t="n">
        <v>41647</v>
      </c>
      <c r="Q2103" s="0" t="n">
        <f aca="false">Q2096-1</f>
        <v>3</v>
      </c>
      <c r="R2103" s="0" t="n">
        <v>30</v>
      </c>
    </row>
    <row r="2104" customFormat="false" ht="15.4" hidden="false" customHeight="false" outlineLevel="0" collapsed="false">
      <c r="P2104" s="6" t="n">
        <v>41646</v>
      </c>
      <c r="Q2104" s="0" t="n">
        <f aca="false">Q2097-1</f>
        <v>3</v>
      </c>
      <c r="R2104" s="0" t="n">
        <v>30</v>
      </c>
    </row>
    <row r="2105" customFormat="false" ht="15.4" hidden="false" customHeight="false" outlineLevel="0" collapsed="false">
      <c r="P2105" s="6" t="n">
        <v>41645</v>
      </c>
      <c r="Q2105" s="0" t="n">
        <f aca="false">Q2098-1</f>
        <v>3</v>
      </c>
      <c r="R2105" s="0" t="n">
        <v>30</v>
      </c>
    </row>
    <row r="2106" customFormat="false" ht="15.4" hidden="false" customHeight="false" outlineLevel="0" collapsed="false">
      <c r="P2106" s="6" t="n">
        <v>41644</v>
      </c>
      <c r="Q2106" s="0" t="n">
        <f aca="false">Q2099-1</f>
        <v>2</v>
      </c>
      <c r="R2106" s="0" t="n">
        <v>30</v>
      </c>
    </row>
    <row r="2107" customFormat="false" ht="15.4" hidden="false" customHeight="false" outlineLevel="0" collapsed="false">
      <c r="P2107" s="6" t="n">
        <v>41643</v>
      </c>
      <c r="Q2107" s="0" t="n">
        <f aca="false">Q2100-1</f>
        <v>2</v>
      </c>
      <c r="R2107" s="0" t="n">
        <v>30</v>
      </c>
    </row>
    <row r="2108" customFormat="false" ht="15.4" hidden="false" customHeight="false" outlineLevel="0" collapsed="false">
      <c r="P2108" s="6" t="n">
        <v>41642</v>
      </c>
      <c r="Q2108" s="0" t="n">
        <f aca="false">Q2101-1</f>
        <v>2</v>
      </c>
      <c r="R2108" s="0" t="n">
        <v>30</v>
      </c>
    </row>
    <row r="2109" customFormat="false" ht="15.4" hidden="false" customHeight="false" outlineLevel="0" collapsed="false">
      <c r="P2109" s="6" t="n">
        <v>41641</v>
      </c>
      <c r="Q2109" s="0" t="n">
        <f aca="false">Q2102-1</f>
        <v>2</v>
      </c>
      <c r="R2109" s="0" t="n">
        <v>30</v>
      </c>
    </row>
    <row r="2110" customFormat="false" ht="15.4" hidden="false" customHeight="false" outlineLevel="0" collapsed="false">
      <c r="P2110" s="6" t="n">
        <v>41640</v>
      </c>
      <c r="Q2110" s="0" t="n">
        <f aca="false">Q2103-1</f>
        <v>2</v>
      </c>
      <c r="R2110" s="0" t="n">
        <v>30</v>
      </c>
    </row>
    <row r="2111" customFormat="false" ht="15.4" hidden="false" customHeight="false" outlineLevel="0" collapsed="false">
      <c r="P2111" s="6" t="n">
        <v>41639</v>
      </c>
      <c r="Q2111" s="0" t="n">
        <f aca="false">Q2104-1</f>
        <v>2</v>
      </c>
      <c r="R2111" s="0" t="n">
        <v>30</v>
      </c>
    </row>
    <row r="2112" customFormat="false" ht="15.4" hidden="false" customHeight="false" outlineLevel="0" collapsed="false">
      <c r="P2112" s="6" t="n">
        <v>41638</v>
      </c>
      <c r="Q2112" s="0" t="n">
        <f aca="false">Q2105-1</f>
        <v>2</v>
      </c>
      <c r="R2112" s="0" t="n">
        <v>30</v>
      </c>
    </row>
    <row r="2113" customFormat="false" ht="15.4" hidden="false" customHeight="false" outlineLevel="0" collapsed="false">
      <c r="P2113" s="6" t="n">
        <v>41637</v>
      </c>
      <c r="Q2113" s="0" t="n">
        <f aca="false">Q2106-1</f>
        <v>1</v>
      </c>
      <c r="R2113" s="0" t="n">
        <v>30</v>
      </c>
    </row>
    <row r="2114" customFormat="false" ht="15.4" hidden="false" customHeight="false" outlineLevel="0" collapsed="false">
      <c r="P2114" s="6" t="n">
        <v>41636</v>
      </c>
      <c r="Q2114" s="0" t="n">
        <f aca="false">Q2107-1</f>
        <v>1</v>
      </c>
      <c r="R2114" s="0" t="n">
        <v>30</v>
      </c>
    </row>
    <row r="2115" customFormat="false" ht="15.4" hidden="false" customHeight="false" outlineLevel="0" collapsed="false">
      <c r="P2115" s="6" t="n">
        <v>41635</v>
      </c>
      <c r="Q2115" s="0" t="n">
        <f aca="false">Q2108-1</f>
        <v>1</v>
      </c>
      <c r="R2115" s="0" t="n">
        <v>30</v>
      </c>
    </row>
    <row r="2116" customFormat="false" ht="15.4" hidden="false" customHeight="false" outlineLevel="0" collapsed="false">
      <c r="P2116" s="6" t="n">
        <v>41634</v>
      </c>
      <c r="Q2116" s="0" t="n">
        <f aca="false">Q2109-1</f>
        <v>1</v>
      </c>
      <c r="R2116" s="0" t="n">
        <v>30</v>
      </c>
    </row>
    <row r="2117" customFormat="false" ht="15.4" hidden="false" customHeight="false" outlineLevel="0" collapsed="false">
      <c r="P2117" s="6" t="n">
        <v>41633</v>
      </c>
      <c r="Q2117" s="0" t="n">
        <f aca="false">Q2110-1</f>
        <v>1</v>
      </c>
      <c r="R2117" s="0" t="n">
        <v>30</v>
      </c>
    </row>
    <row r="2118" customFormat="false" ht="15.4" hidden="false" customHeight="false" outlineLevel="0" collapsed="false">
      <c r="P2118" s="6" t="n">
        <v>41632</v>
      </c>
      <c r="Q2118" s="0" t="n">
        <f aca="false">Q2111-1</f>
        <v>1</v>
      </c>
      <c r="R2118" s="0" t="n">
        <v>30</v>
      </c>
    </row>
    <row r="2119" customFormat="false" ht="15.4" hidden="false" customHeight="false" outlineLevel="0" collapsed="false">
      <c r="P2119" s="6" t="n">
        <v>41631</v>
      </c>
      <c r="Q2119" s="0" t="n">
        <f aca="false">Q2112-1</f>
        <v>1</v>
      </c>
      <c r="R2119" s="0" t="n">
        <v>30</v>
      </c>
    </row>
    <row r="2120" customFormat="false" ht="15.4" hidden="false" customHeight="false" outlineLevel="0" collapsed="false">
      <c r="P2120" s="6" t="n">
        <v>41630</v>
      </c>
      <c r="Q2120" s="0" t="n">
        <v>16</v>
      </c>
      <c r="R2120" s="0" t="n">
        <v>29</v>
      </c>
    </row>
    <row r="2121" customFormat="false" ht="15.4" hidden="false" customHeight="false" outlineLevel="0" collapsed="false">
      <c r="P2121" s="6" t="n">
        <v>41629</v>
      </c>
      <c r="Q2121" s="0" t="n">
        <v>16</v>
      </c>
      <c r="R2121" s="0" t="n">
        <v>29</v>
      </c>
    </row>
    <row r="2122" customFormat="false" ht="15.4" hidden="false" customHeight="false" outlineLevel="0" collapsed="false">
      <c r="P2122" s="6" t="n">
        <v>41628</v>
      </c>
      <c r="Q2122" s="0" t="n">
        <v>16</v>
      </c>
      <c r="R2122" s="0" t="n">
        <v>29</v>
      </c>
    </row>
    <row r="2123" customFormat="false" ht="15.4" hidden="false" customHeight="false" outlineLevel="0" collapsed="false">
      <c r="P2123" s="6" t="n">
        <v>41627</v>
      </c>
      <c r="Q2123" s="0" t="n">
        <v>16</v>
      </c>
      <c r="R2123" s="0" t="n">
        <v>29</v>
      </c>
    </row>
    <row r="2124" customFormat="false" ht="15.4" hidden="false" customHeight="false" outlineLevel="0" collapsed="false">
      <c r="P2124" s="6" t="n">
        <v>41626</v>
      </c>
      <c r="Q2124" s="0" t="n">
        <v>16</v>
      </c>
      <c r="R2124" s="0" t="n">
        <v>29</v>
      </c>
    </row>
    <row r="2125" customFormat="false" ht="15.4" hidden="false" customHeight="false" outlineLevel="0" collapsed="false">
      <c r="P2125" s="6" t="n">
        <v>41625</v>
      </c>
      <c r="Q2125" s="0" t="n">
        <v>16</v>
      </c>
      <c r="R2125" s="0" t="n">
        <v>29</v>
      </c>
    </row>
    <row r="2126" customFormat="false" ht="15.4" hidden="false" customHeight="false" outlineLevel="0" collapsed="false">
      <c r="P2126" s="6" t="n">
        <v>41624</v>
      </c>
      <c r="Q2126" s="0" t="n">
        <v>16</v>
      </c>
      <c r="R2126" s="0" t="n">
        <v>29</v>
      </c>
    </row>
    <row r="2127" customFormat="false" ht="15.4" hidden="false" customHeight="false" outlineLevel="0" collapsed="false">
      <c r="P2127" s="6" t="n">
        <v>41623</v>
      </c>
      <c r="Q2127" s="0" t="n">
        <f aca="false">Q2120-1</f>
        <v>15</v>
      </c>
      <c r="R2127" s="0" t="n">
        <v>29</v>
      </c>
    </row>
    <row r="2128" customFormat="false" ht="15.4" hidden="false" customHeight="false" outlineLevel="0" collapsed="false">
      <c r="P2128" s="6" t="n">
        <v>41622</v>
      </c>
      <c r="Q2128" s="0" t="n">
        <f aca="false">Q2121-1</f>
        <v>15</v>
      </c>
      <c r="R2128" s="0" t="n">
        <v>29</v>
      </c>
    </row>
    <row r="2129" customFormat="false" ht="15.4" hidden="false" customHeight="false" outlineLevel="0" collapsed="false">
      <c r="P2129" s="6" t="n">
        <v>41621</v>
      </c>
      <c r="Q2129" s="0" t="n">
        <f aca="false">Q2122-1</f>
        <v>15</v>
      </c>
      <c r="R2129" s="0" t="n">
        <v>29</v>
      </c>
    </row>
    <row r="2130" customFormat="false" ht="15.4" hidden="false" customHeight="false" outlineLevel="0" collapsed="false">
      <c r="P2130" s="6" t="n">
        <v>41620</v>
      </c>
      <c r="Q2130" s="0" t="n">
        <f aca="false">Q2123-1</f>
        <v>15</v>
      </c>
      <c r="R2130" s="0" t="n">
        <v>29</v>
      </c>
    </row>
    <row r="2131" customFormat="false" ht="15.4" hidden="false" customHeight="false" outlineLevel="0" collapsed="false">
      <c r="P2131" s="6" t="n">
        <v>41619</v>
      </c>
      <c r="Q2131" s="0" t="n">
        <f aca="false">Q2124-1</f>
        <v>15</v>
      </c>
      <c r="R2131" s="0" t="n">
        <v>29</v>
      </c>
    </row>
    <row r="2132" customFormat="false" ht="15.4" hidden="false" customHeight="false" outlineLevel="0" collapsed="false">
      <c r="P2132" s="6" t="n">
        <v>41618</v>
      </c>
      <c r="Q2132" s="0" t="n">
        <f aca="false">Q2125-1</f>
        <v>15</v>
      </c>
      <c r="R2132" s="0" t="n">
        <v>29</v>
      </c>
    </row>
    <row r="2133" customFormat="false" ht="15.4" hidden="false" customHeight="false" outlineLevel="0" collapsed="false">
      <c r="P2133" s="6" t="n">
        <v>41617</v>
      </c>
      <c r="Q2133" s="0" t="n">
        <f aca="false">Q2126-1</f>
        <v>15</v>
      </c>
      <c r="R2133" s="0" t="n">
        <v>29</v>
      </c>
    </row>
    <row r="2134" customFormat="false" ht="15.4" hidden="false" customHeight="false" outlineLevel="0" collapsed="false">
      <c r="P2134" s="6" t="n">
        <v>41616</v>
      </c>
      <c r="Q2134" s="0" t="n">
        <f aca="false">Q2127-1</f>
        <v>14</v>
      </c>
      <c r="R2134" s="0" t="n">
        <v>29</v>
      </c>
    </row>
    <row r="2135" customFormat="false" ht="15.4" hidden="false" customHeight="false" outlineLevel="0" collapsed="false">
      <c r="P2135" s="6" t="n">
        <v>41615</v>
      </c>
      <c r="Q2135" s="0" t="n">
        <f aca="false">Q2128-1</f>
        <v>14</v>
      </c>
      <c r="R2135" s="0" t="n">
        <v>29</v>
      </c>
    </row>
    <row r="2136" customFormat="false" ht="15.4" hidden="false" customHeight="false" outlineLevel="0" collapsed="false">
      <c r="P2136" s="6" t="n">
        <v>41614</v>
      </c>
      <c r="Q2136" s="0" t="n">
        <f aca="false">Q2129-1</f>
        <v>14</v>
      </c>
      <c r="R2136" s="0" t="n">
        <v>29</v>
      </c>
    </row>
    <row r="2137" customFormat="false" ht="15.4" hidden="false" customHeight="false" outlineLevel="0" collapsed="false">
      <c r="P2137" s="6" t="n">
        <v>41613</v>
      </c>
      <c r="Q2137" s="0" t="n">
        <f aca="false">Q2130-1</f>
        <v>14</v>
      </c>
      <c r="R2137" s="0" t="n">
        <v>29</v>
      </c>
    </row>
    <row r="2138" customFormat="false" ht="15.4" hidden="false" customHeight="false" outlineLevel="0" collapsed="false">
      <c r="P2138" s="6" t="n">
        <v>41612</v>
      </c>
      <c r="Q2138" s="0" t="n">
        <f aca="false">Q2131-1</f>
        <v>14</v>
      </c>
      <c r="R2138" s="0" t="n">
        <v>29</v>
      </c>
    </row>
    <row r="2139" customFormat="false" ht="15.4" hidden="false" customHeight="false" outlineLevel="0" collapsed="false">
      <c r="P2139" s="6" t="n">
        <v>41611</v>
      </c>
      <c r="Q2139" s="0" t="n">
        <f aca="false">Q2132-1</f>
        <v>14</v>
      </c>
      <c r="R2139" s="0" t="n">
        <v>29</v>
      </c>
    </row>
    <row r="2140" customFormat="false" ht="15.4" hidden="false" customHeight="false" outlineLevel="0" collapsed="false">
      <c r="P2140" s="6" t="n">
        <v>41610</v>
      </c>
      <c r="Q2140" s="0" t="n">
        <f aca="false">Q2133-1</f>
        <v>14</v>
      </c>
      <c r="R2140" s="0" t="n">
        <v>29</v>
      </c>
    </row>
    <row r="2141" customFormat="false" ht="15.4" hidden="false" customHeight="false" outlineLevel="0" collapsed="false">
      <c r="P2141" s="6" t="n">
        <v>41609</v>
      </c>
      <c r="Q2141" s="0" t="n">
        <f aca="false">Q2134-1</f>
        <v>13</v>
      </c>
      <c r="R2141" s="0" t="n">
        <v>29</v>
      </c>
    </row>
    <row r="2142" customFormat="false" ht="15.4" hidden="false" customHeight="false" outlineLevel="0" collapsed="false">
      <c r="P2142" s="6" t="n">
        <v>41608</v>
      </c>
      <c r="Q2142" s="0" t="n">
        <f aca="false">Q2135-1</f>
        <v>13</v>
      </c>
      <c r="R2142" s="0" t="n">
        <v>29</v>
      </c>
    </row>
    <row r="2143" customFormat="false" ht="15.4" hidden="false" customHeight="false" outlineLevel="0" collapsed="false">
      <c r="P2143" s="6" t="n">
        <v>41607</v>
      </c>
      <c r="Q2143" s="0" t="n">
        <f aca="false">Q2136-1</f>
        <v>13</v>
      </c>
      <c r="R2143" s="0" t="n">
        <v>29</v>
      </c>
    </row>
    <row r="2144" customFormat="false" ht="15.4" hidden="false" customHeight="false" outlineLevel="0" collapsed="false">
      <c r="P2144" s="6" t="n">
        <v>41606</v>
      </c>
      <c r="Q2144" s="0" t="n">
        <f aca="false">Q2137-1</f>
        <v>13</v>
      </c>
      <c r="R2144" s="0" t="n">
        <v>29</v>
      </c>
    </row>
    <row r="2145" customFormat="false" ht="15.4" hidden="false" customHeight="false" outlineLevel="0" collapsed="false">
      <c r="P2145" s="6" t="n">
        <v>41605</v>
      </c>
      <c r="Q2145" s="0" t="n">
        <f aca="false">Q2138-1</f>
        <v>13</v>
      </c>
      <c r="R2145" s="0" t="n">
        <v>29</v>
      </c>
    </row>
    <row r="2146" customFormat="false" ht="15.4" hidden="false" customHeight="false" outlineLevel="0" collapsed="false">
      <c r="P2146" s="6" t="n">
        <v>41604</v>
      </c>
      <c r="Q2146" s="0" t="n">
        <f aca="false">Q2139-1</f>
        <v>13</v>
      </c>
      <c r="R2146" s="0" t="n">
        <v>29</v>
      </c>
    </row>
    <row r="2147" customFormat="false" ht="15.4" hidden="false" customHeight="false" outlineLevel="0" collapsed="false">
      <c r="P2147" s="6" t="n">
        <v>41603</v>
      </c>
      <c r="Q2147" s="0" t="n">
        <f aca="false">Q2140-1</f>
        <v>13</v>
      </c>
      <c r="R2147" s="0" t="n">
        <v>29</v>
      </c>
    </row>
    <row r="2148" customFormat="false" ht="15.4" hidden="false" customHeight="false" outlineLevel="0" collapsed="false">
      <c r="P2148" s="6" t="n">
        <v>41602</v>
      </c>
      <c r="Q2148" s="0" t="n">
        <f aca="false">Q2141-1</f>
        <v>12</v>
      </c>
      <c r="R2148" s="0" t="n">
        <v>29</v>
      </c>
    </row>
    <row r="2149" customFormat="false" ht="15.4" hidden="false" customHeight="false" outlineLevel="0" collapsed="false">
      <c r="P2149" s="6" t="n">
        <v>41601</v>
      </c>
      <c r="Q2149" s="0" t="n">
        <f aca="false">Q2142-1</f>
        <v>12</v>
      </c>
      <c r="R2149" s="0" t="n">
        <v>29</v>
      </c>
    </row>
    <row r="2150" customFormat="false" ht="15.4" hidden="false" customHeight="false" outlineLevel="0" collapsed="false">
      <c r="P2150" s="6" t="n">
        <v>41600</v>
      </c>
      <c r="Q2150" s="0" t="n">
        <f aca="false">Q2143-1</f>
        <v>12</v>
      </c>
      <c r="R2150" s="0" t="n">
        <v>29</v>
      </c>
    </row>
    <row r="2151" customFormat="false" ht="15.4" hidden="false" customHeight="false" outlineLevel="0" collapsed="false">
      <c r="P2151" s="6" t="n">
        <v>41599</v>
      </c>
      <c r="Q2151" s="0" t="n">
        <f aca="false">Q2144-1</f>
        <v>12</v>
      </c>
      <c r="R2151" s="0" t="n">
        <v>29</v>
      </c>
    </row>
    <row r="2152" customFormat="false" ht="15.4" hidden="false" customHeight="false" outlineLevel="0" collapsed="false">
      <c r="P2152" s="6" t="n">
        <v>41598</v>
      </c>
      <c r="Q2152" s="0" t="n">
        <f aca="false">Q2145-1</f>
        <v>12</v>
      </c>
      <c r="R2152" s="0" t="n">
        <v>29</v>
      </c>
    </row>
    <row r="2153" customFormat="false" ht="15.4" hidden="false" customHeight="false" outlineLevel="0" collapsed="false">
      <c r="P2153" s="6" t="n">
        <v>41597</v>
      </c>
      <c r="Q2153" s="0" t="n">
        <f aca="false">Q2146-1</f>
        <v>12</v>
      </c>
      <c r="R2153" s="0" t="n">
        <v>29</v>
      </c>
    </row>
    <row r="2154" customFormat="false" ht="15.4" hidden="false" customHeight="false" outlineLevel="0" collapsed="false">
      <c r="P2154" s="6" t="n">
        <v>41596</v>
      </c>
      <c r="Q2154" s="0" t="n">
        <f aca="false">Q2147-1</f>
        <v>12</v>
      </c>
      <c r="R2154" s="0" t="n">
        <v>29</v>
      </c>
    </row>
    <row r="2155" customFormat="false" ht="15.4" hidden="false" customHeight="false" outlineLevel="0" collapsed="false">
      <c r="P2155" s="6" t="n">
        <v>41595</v>
      </c>
      <c r="Q2155" s="0" t="n">
        <f aca="false">Q2148-1</f>
        <v>11</v>
      </c>
      <c r="R2155" s="0" t="n">
        <v>29</v>
      </c>
    </row>
    <row r="2156" customFormat="false" ht="15.4" hidden="false" customHeight="false" outlineLevel="0" collapsed="false">
      <c r="P2156" s="6" t="n">
        <v>41594</v>
      </c>
      <c r="Q2156" s="0" t="n">
        <f aca="false">Q2149-1</f>
        <v>11</v>
      </c>
      <c r="R2156" s="0" t="n">
        <v>29</v>
      </c>
    </row>
    <row r="2157" customFormat="false" ht="15.4" hidden="false" customHeight="false" outlineLevel="0" collapsed="false">
      <c r="P2157" s="6" t="n">
        <v>41593</v>
      </c>
      <c r="Q2157" s="0" t="n">
        <f aca="false">Q2150-1</f>
        <v>11</v>
      </c>
      <c r="R2157" s="0" t="n">
        <v>29</v>
      </c>
    </row>
    <row r="2158" customFormat="false" ht="15.4" hidden="false" customHeight="false" outlineLevel="0" collapsed="false">
      <c r="P2158" s="6" t="n">
        <v>41592</v>
      </c>
      <c r="Q2158" s="0" t="n">
        <f aca="false">Q2151-1</f>
        <v>11</v>
      </c>
      <c r="R2158" s="0" t="n">
        <v>29</v>
      </c>
    </row>
    <row r="2159" customFormat="false" ht="15.4" hidden="false" customHeight="false" outlineLevel="0" collapsed="false">
      <c r="P2159" s="6" t="n">
        <v>41591</v>
      </c>
      <c r="Q2159" s="0" t="n">
        <f aca="false">Q2152-1</f>
        <v>11</v>
      </c>
      <c r="R2159" s="0" t="n">
        <v>29</v>
      </c>
    </row>
    <row r="2160" customFormat="false" ht="15.4" hidden="false" customHeight="false" outlineLevel="0" collapsed="false">
      <c r="P2160" s="6" t="n">
        <v>41590</v>
      </c>
      <c r="Q2160" s="0" t="n">
        <f aca="false">Q2153-1</f>
        <v>11</v>
      </c>
      <c r="R2160" s="0" t="n">
        <v>29</v>
      </c>
    </row>
    <row r="2161" customFormat="false" ht="15.4" hidden="false" customHeight="false" outlineLevel="0" collapsed="false">
      <c r="P2161" s="6" t="n">
        <v>41589</v>
      </c>
      <c r="Q2161" s="0" t="n">
        <f aca="false">Q2154-1</f>
        <v>11</v>
      </c>
      <c r="R2161" s="0" t="n">
        <v>29</v>
      </c>
    </row>
    <row r="2162" customFormat="false" ht="15.4" hidden="false" customHeight="false" outlineLevel="0" collapsed="false">
      <c r="P2162" s="6" t="n">
        <v>41588</v>
      </c>
      <c r="Q2162" s="0" t="n">
        <f aca="false">Q2155-1</f>
        <v>10</v>
      </c>
      <c r="R2162" s="0" t="n">
        <v>29</v>
      </c>
    </row>
    <row r="2163" customFormat="false" ht="15.4" hidden="false" customHeight="false" outlineLevel="0" collapsed="false">
      <c r="P2163" s="6" t="n">
        <v>41587</v>
      </c>
      <c r="Q2163" s="0" t="n">
        <f aca="false">Q2156-1</f>
        <v>10</v>
      </c>
      <c r="R2163" s="0" t="n">
        <v>29</v>
      </c>
    </row>
    <row r="2164" customFormat="false" ht="15.4" hidden="false" customHeight="false" outlineLevel="0" collapsed="false">
      <c r="P2164" s="6" t="n">
        <v>41586</v>
      </c>
      <c r="Q2164" s="0" t="n">
        <f aca="false">Q2157-1</f>
        <v>10</v>
      </c>
      <c r="R2164" s="0" t="n">
        <v>29</v>
      </c>
    </row>
    <row r="2165" customFormat="false" ht="15.4" hidden="false" customHeight="false" outlineLevel="0" collapsed="false">
      <c r="P2165" s="6" t="n">
        <v>41585</v>
      </c>
      <c r="Q2165" s="0" t="n">
        <f aca="false">Q2158-1</f>
        <v>10</v>
      </c>
      <c r="R2165" s="0" t="n">
        <v>29</v>
      </c>
    </row>
    <row r="2166" customFormat="false" ht="15.4" hidden="false" customHeight="false" outlineLevel="0" collapsed="false">
      <c r="P2166" s="6" t="n">
        <v>41584</v>
      </c>
      <c r="Q2166" s="0" t="n">
        <f aca="false">Q2159-1</f>
        <v>10</v>
      </c>
      <c r="R2166" s="0" t="n">
        <v>29</v>
      </c>
    </row>
    <row r="2167" customFormat="false" ht="15.4" hidden="false" customHeight="false" outlineLevel="0" collapsed="false">
      <c r="P2167" s="6" t="n">
        <v>41583</v>
      </c>
      <c r="Q2167" s="0" t="n">
        <f aca="false">Q2160-1</f>
        <v>10</v>
      </c>
      <c r="R2167" s="0" t="n">
        <v>29</v>
      </c>
    </row>
    <row r="2168" customFormat="false" ht="15.4" hidden="false" customHeight="false" outlineLevel="0" collapsed="false">
      <c r="P2168" s="6" t="n">
        <v>41582</v>
      </c>
      <c r="Q2168" s="0" t="n">
        <f aca="false">Q2161-1</f>
        <v>10</v>
      </c>
      <c r="R2168" s="0" t="n">
        <v>29</v>
      </c>
    </row>
    <row r="2169" customFormat="false" ht="15.4" hidden="false" customHeight="false" outlineLevel="0" collapsed="false">
      <c r="P2169" s="6" t="n">
        <v>41581</v>
      </c>
      <c r="Q2169" s="0" t="n">
        <f aca="false">Q2162-1</f>
        <v>9</v>
      </c>
      <c r="R2169" s="0" t="n">
        <v>29</v>
      </c>
    </row>
    <row r="2170" customFormat="false" ht="15.4" hidden="false" customHeight="false" outlineLevel="0" collapsed="false">
      <c r="P2170" s="6" t="n">
        <v>41580</v>
      </c>
      <c r="Q2170" s="0" t="n">
        <f aca="false">Q2163-1</f>
        <v>9</v>
      </c>
      <c r="R2170" s="0" t="n">
        <v>29</v>
      </c>
    </row>
    <row r="2171" customFormat="false" ht="15.4" hidden="false" customHeight="false" outlineLevel="0" collapsed="false">
      <c r="P2171" s="6" t="n">
        <v>41579</v>
      </c>
      <c r="Q2171" s="0" t="n">
        <f aca="false">Q2164-1</f>
        <v>9</v>
      </c>
      <c r="R2171" s="0" t="n">
        <v>29</v>
      </c>
    </row>
    <row r="2172" customFormat="false" ht="15.4" hidden="false" customHeight="false" outlineLevel="0" collapsed="false">
      <c r="P2172" s="6" t="n">
        <v>41578</v>
      </c>
      <c r="Q2172" s="0" t="n">
        <f aca="false">Q2165-1</f>
        <v>9</v>
      </c>
      <c r="R2172" s="0" t="n">
        <v>29</v>
      </c>
    </row>
    <row r="2173" customFormat="false" ht="15.4" hidden="false" customHeight="false" outlineLevel="0" collapsed="false">
      <c r="P2173" s="6" t="n">
        <v>41577</v>
      </c>
      <c r="Q2173" s="0" t="n">
        <f aca="false">Q2166-1</f>
        <v>9</v>
      </c>
      <c r="R2173" s="0" t="n">
        <v>29</v>
      </c>
    </row>
    <row r="2174" customFormat="false" ht="15.4" hidden="false" customHeight="false" outlineLevel="0" collapsed="false">
      <c r="P2174" s="6" t="n">
        <v>41576</v>
      </c>
      <c r="Q2174" s="0" t="n">
        <f aca="false">Q2167-1</f>
        <v>9</v>
      </c>
      <c r="R2174" s="0" t="n">
        <v>29</v>
      </c>
    </row>
    <row r="2175" customFormat="false" ht="15.4" hidden="false" customHeight="false" outlineLevel="0" collapsed="false">
      <c r="P2175" s="6" t="n">
        <v>41575</v>
      </c>
      <c r="Q2175" s="0" t="n">
        <f aca="false">Q2168-1</f>
        <v>9</v>
      </c>
      <c r="R2175" s="0" t="n">
        <v>29</v>
      </c>
    </row>
    <row r="2176" customFormat="false" ht="15.4" hidden="false" customHeight="false" outlineLevel="0" collapsed="false">
      <c r="P2176" s="6" t="n">
        <v>41574</v>
      </c>
      <c r="Q2176" s="0" t="n">
        <f aca="false">Q2169-1</f>
        <v>8</v>
      </c>
      <c r="R2176" s="0" t="n">
        <v>29</v>
      </c>
    </row>
    <row r="2177" customFormat="false" ht="15.4" hidden="false" customHeight="false" outlineLevel="0" collapsed="false">
      <c r="P2177" s="6" t="n">
        <v>41573</v>
      </c>
      <c r="Q2177" s="0" t="n">
        <f aca="false">Q2170-1</f>
        <v>8</v>
      </c>
      <c r="R2177" s="0" t="n">
        <v>29</v>
      </c>
    </row>
    <row r="2178" customFormat="false" ht="15.4" hidden="false" customHeight="false" outlineLevel="0" collapsed="false">
      <c r="P2178" s="6" t="n">
        <v>41572</v>
      </c>
      <c r="Q2178" s="0" t="n">
        <f aca="false">Q2171-1</f>
        <v>8</v>
      </c>
      <c r="R2178" s="0" t="n">
        <v>29</v>
      </c>
    </row>
    <row r="2179" customFormat="false" ht="15.4" hidden="false" customHeight="false" outlineLevel="0" collapsed="false">
      <c r="P2179" s="6" t="n">
        <v>41571</v>
      </c>
      <c r="Q2179" s="0" t="n">
        <f aca="false">Q2172-1</f>
        <v>8</v>
      </c>
      <c r="R2179" s="0" t="n">
        <v>29</v>
      </c>
    </row>
    <row r="2180" customFormat="false" ht="15.4" hidden="false" customHeight="false" outlineLevel="0" collapsed="false">
      <c r="P2180" s="6" t="n">
        <v>41570</v>
      </c>
      <c r="Q2180" s="0" t="n">
        <f aca="false">Q2173-1</f>
        <v>8</v>
      </c>
      <c r="R2180" s="0" t="n">
        <v>29</v>
      </c>
    </row>
    <row r="2181" customFormat="false" ht="15.4" hidden="false" customHeight="false" outlineLevel="0" collapsed="false">
      <c r="P2181" s="6" t="n">
        <v>41569</v>
      </c>
      <c r="Q2181" s="0" t="n">
        <f aca="false">Q2174-1</f>
        <v>8</v>
      </c>
      <c r="R2181" s="0" t="n">
        <v>29</v>
      </c>
    </row>
    <row r="2182" customFormat="false" ht="15.4" hidden="false" customHeight="false" outlineLevel="0" collapsed="false">
      <c r="P2182" s="6" t="n">
        <v>41568</v>
      </c>
      <c r="Q2182" s="0" t="n">
        <f aca="false">Q2175-1</f>
        <v>8</v>
      </c>
      <c r="R2182" s="0" t="n">
        <v>29</v>
      </c>
    </row>
    <row r="2183" customFormat="false" ht="15.4" hidden="false" customHeight="false" outlineLevel="0" collapsed="false">
      <c r="P2183" s="6" t="n">
        <v>41567</v>
      </c>
      <c r="Q2183" s="0" t="n">
        <f aca="false">Q2176-1</f>
        <v>7</v>
      </c>
      <c r="R2183" s="0" t="n">
        <v>29</v>
      </c>
    </row>
    <row r="2184" customFormat="false" ht="15.4" hidden="false" customHeight="false" outlineLevel="0" collapsed="false">
      <c r="P2184" s="6" t="n">
        <v>41566</v>
      </c>
      <c r="Q2184" s="0" t="n">
        <f aca="false">Q2177-1</f>
        <v>7</v>
      </c>
      <c r="R2184" s="0" t="n">
        <v>29</v>
      </c>
    </row>
    <row r="2185" customFormat="false" ht="15.4" hidden="false" customHeight="false" outlineLevel="0" collapsed="false">
      <c r="P2185" s="6" t="n">
        <v>41565</v>
      </c>
      <c r="Q2185" s="0" t="n">
        <f aca="false">Q2178-1</f>
        <v>7</v>
      </c>
      <c r="R2185" s="0" t="n">
        <v>29</v>
      </c>
    </row>
    <row r="2186" customFormat="false" ht="15.4" hidden="false" customHeight="false" outlineLevel="0" collapsed="false">
      <c r="P2186" s="6" t="n">
        <v>41564</v>
      </c>
      <c r="Q2186" s="0" t="n">
        <f aca="false">Q2179-1</f>
        <v>7</v>
      </c>
      <c r="R2186" s="0" t="n">
        <v>29</v>
      </c>
    </row>
    <row r="2187" customFormat="false" ht="15.4" hidden="false" customHeight="false" outlineLevel="0" collapsed="false">
      <c r="P2187" s="6" t="n">
        <v>41563</v>
      </c>
      <c r="Q2187" s="0" t="n">
        <f aca="false">Q2180-1</f>
        <v>7</v>
      </c>
      <c r="R2187" s="0" t="n">
        <v>29</v>
      </c>
    </row>
    <row r="2188" customFormat="false" ht="15.4" hidden="false" customHeight="false" outlineLevel="0" collapsed="false">
      <c r="P2188" s="6" t="n">
        <v>41562</v>
      </c>
      <c r="Q2188" s="0" t="n">
        <f aca="false">Q2181-1</f>
        <v>7</v>
      </c>
      <c r="R2188" s="0" t="n">
        <v>29</v>
      </c>
    </row>
    <row r="2189" customFormat="false" ht="15.4" hidden="false" customHeight="false" outlineLevel="0" collapsed="false">
      <c r="P2189" s="6" t="n">
        <v>41561</v>
      </c>
      <c r="Q2189" s="0" t="n">
        <f aca="false">Q2182-1</f>
        <v>7</v>
      </c>
      <c r="R2189" s="0" t="n">
        <v>29</v>
      </c>
    </row>
    <row r="2190" customFormat="false" ht="15.4" hidden="false" customHeight="false" outlineLevel="0" collapsed="false">
      <c r="P2190" s="6" t="n">
        <v>41560</v>
      </c>
      <c r="Q2190" s="0" t="n">
        <f aca="false">Q2183-1</f>
        <v>6</v>
      </c>
      <c r="R2190" s="0" t="n">
        <v>29</v>
      </c>
    </row>
    <row r="2191" customFormat="false" ht="15.4" hidden="false" customHeight="false" outlineLevel="0" collapsed="false">
      <c r="P2191" s="6" t="n">
        <v>41559</v>
      </c>
      <c r="Q2191" s="0" t="n">
        <f aca="false">Q2184-1</f>
        <v>6</v>
      </c>
      <c r="R2191" s="0" t="n">
        <v>29</v>
      </c>
    </row>
    <row r="2192" customFormat="false" ht="15.4" hidden="false" customHeight="false" outlineLevel="0" collapsed="false">
      <c r="P2192" s="6" t="n">
        <v>41558</v>
      </c>
      <c r="Q2192" s="0" t="n">
        <f aca="false">Q2185-1</f>
        <v>6</v>
      </c>
      <c r="R2192" s="0" t="n">
        <v>29</v>
      </c>
    </row>
    <row r="2193" customFormat="false" ht="15.4" hidden="false" customHeight="false" outlineLevel="0" collapsed="false">
      <c r="P2193" s="6" t="n">
        <v>41557</v>
      </c>
      <c r="Q2193" s="0" t="n">
        <f aca="false">Q2186-1</f>
        <v>6</v>
      </c>
      <c r="R2193" s="0" t="n">
        <v>29</v>
      </c>
    </row>
    <row r="2194" customFormat="false" ht="15.4" hidden="false" customHeight="false" outlineLevel="0" collapsed="false">
      <c r="P2194" s="6" t="n">
        <v>41556</v>
      </c>
      <c r="Q2194" s="0" t="n">
        <f aca="false">Q2187-1</f>
        <v>6</v>
      </c>
      <c r="R2194" s="0" t="n">
        <v>29</v>
      </c>
    </row>
    <row r="2195" customFormat="false" ht="15.4" hidden="false" customHeight="false" outlineLevel="0" collapsed="false">
      <c r="P2195" s="6" t="n">
        <v>41555</v>
      </c>
      <c r="Q2195" s="0" t="n">
        <f aca="false">Q2188-1</f>
        <v>6</v>
      </c>
      <c r="R2195" s="0" t="n">
        <v>29</v>
      </c>
    </row>
    <row r="2196" customFormat="false" ht="15.4" hidden="false" customHeight="false" outlineLevel="0" collapsed="false">
      <c r="P2196" s="6" t="n">
        <v>41554</v>
      </c>
      <c r="Q2196" s="0" t="n">
        <f aca="false">Q2189-1</f>
        <v>6</v>
      </c>
      <c r="R2196" s="0" t="n">
        <v>29</v>
      </c>
    </row>
    <row r="2197" customFormat="false" ht="15.4" hidden="false" customHeight="false" outlineLevel="0" collapsed="false">
      <c r="P2197" s="6" t="n">
        <v>41553</v>
      </c>
      <c r="Q2197" s="0" t="n">
        <f aca="false">Q2190-1</f>
        <v>5</v>
      </c>
      <c r="R2197" s="0" t="n">
        <v>29</v>
      </c>
    </row>
    <row r="2198" customFormat="false" ht="15.4" hidden="false" customHeight="false" outlineLevel="0" collapsed="false">
      <c r="P2198" s="6" t="n">
        <v>41552</v>
      </c>
      <c r="Q2198" s="0" t="n">
        <f aca="false">Q2191-1</f>
        <v>5</v>
      </c>
      <c r="R2198" s="0" t="n">
        <v>29</v>
      </c>
    </row>
    <row r="2199" customFormat="false" ht="15.4" hidden="false" customHeight="false" outlineLevel="0" collapsed="false">
      <c r="P2199" s="6" t="n">
        <v>41551</v>
      </c>
      <c r="Q2199" s="0" t="n">
        <f aca="false">Q2192-1</f>
        <v>5</v>
      </c>
      <c r="R2199" s="0" t="n">
        <v>29</v>
      </c>
    </row>
    <row r="2200" customFormat="false" ht="15.4" hidden="false" customHeight="false" outlineLevel="0" collapsed="false">
      <c r="P2200" s="6" t="n">
        <v>41550</v>
      </c>
      <c r="Q2200" s="0" t="n">
        <f aca="false">Q2193-1</f>
        <v>5</v>
      </c>
      <c r="R2200" s="0" t="n">
        <v>29</v>
      </c>
    </row>
    <row r="2201" customFormat="false" ht="15.4" hidden="false" customHeight="false" outlineLevel="0" collapsed="false">
      <c r="P2201" s="6" t="n">
        <v>41549</v>
      </c>
      <c r="Q2201" s="0" t="n">
        <f aca="false">Q2194-1</f>
        <v>5</v>
      </c>
      <c r="R2201" s="0" t="n">
        <v>29</v>
      </c>
    </row>
    <row r="2202" customFormat="false" ht="15.4" hidden="false" customHeight="false" outlineLevel="0" collapsed="false">
      <c r="P2202" s="6" t="n">
        <v>41548</v>
      </c>
      <c r="Q2202" s="0" t="n">
        <f aca="false">Q2195-1</f>
        <v>5</v>
      </c>
      <c r="R2202" s="0" t="n">
        <v>29</v>
      </c>
    </row>
    <row r="2203" customFormat="false" ht="15.4" hidden="false" customHeight="false" outlineLevel="0" collapsed="false">
      <c r="P2203" s="6" t="n">
        <v>41547</v>
      </c>
      <c r="Q2203" s="0" t="n">
        <f aca="false">Q2196-1</f>
        <v>5</v>
      </c>
      <c r="R2203" s="0" t="n">
        <v>29</v>
      </c>
    </row>
    <row r="2204" customFormat="false" ht="15.4" hidden="false" customHeight="false" outlineLevel="0" collapsed="false">
      <c r="P2204" s="6" t="n">
        <v>41546</v>
      </c>
      <c r="Q2204" s="0" t="n">
        <f aca="false">Q2197-1</f>
        <v>4</v>
      </c>
      <c r="R2204" s="0" t="n">
        <v>29</v>
      </c>
    </row>
    <row r="2205" customFormat="false" ht="15.4" hidden="false" customHeight="false" outlineLevel="0" collapsed="false">
      <c r="P2205" s="6" t="n">
        <v>41545</v>
      </c>
      <c r="Q2205" s="0" t="n">
        <f aca="false">Q2198-1</f>
        <v>4</v>
      </c>
      <c r="R2205" s="0" t="n">
        <v>29</v>
      </c>
    </row>
    <row r="2206" customFormat="false" ht="15.4" hidden="false" customHeight="false" outlineLevel="0" collapsed="false">
      <c r="P2206" s="6" t="n">
        <v>41544</v>
      </c>
      <c r="Q2206" s="0" t="n">
        <f aca="false">Q2199-1</f>
        <v>4</v>
      </c>
      <c r="R2206" s="0" t="n">
        <v>29</v>
      </c>
    </row>
    <row r="2207" customFormat="false" ht="15.4" hidden="false" customHeight="false" outlineLevel="0" collapsed="false">
      <c r="P2207" s="6" t="n">
        <v>41543</v>
      </c>
      <c r="Q2207" s="0" t="n">
        <f aca="false">Q2200-1</f>
        <v>4</v>
      </c>
      <c r="R2207" s="0" t="n">
        <v>29</v>
      </c>
    </row>
    <row r="2208" customFormat="false" ht="15.4" hidden="false" customHeight="false" outlineLevel="0" collapsed="false">
      <c r="P2208" s="6" t="n">
        <v>41542</v>
      </c>
      <c r="Q2208" s="0" t="n">
        <f aca="false">Q2201-1</f>
        <v>4</v>
      </c>
      <c r="R2208" s="0" t="n">
        <v>29</v>
      </c>
    </row>
    <row r="2209" customFormat="false" ht="15.4" hidden="false" customHeight="false" outlineLevel="0" collapsed="false">
      <c r="P2209" s="6" t="n">
        <v>41541</v>
      </c>
      <c r="Q2209" s="0" t="n">
        <f aca="false">Q2202-1</f>
        <v>4</v>
      </c>
      <c r="R2209" s="0" t="n">
        <v>29</v>
      </c>
    </row>
    <row r="2210" customFormat="false" ht="15.4" hidden="false" customHeight="false" outlineLevel="0" collapsed="false">
      <c r="P2210" s="6" t="n">
        <v>41540</v>
      </c>
      <c r="Q2210" s="0" t="n">
        <f aca="false">Q2203-1</f>
        <v>4</v>
      </c>
      <c r="R2210" s="0" t="n">
        <v>29</v>
      </c>
    </row>
    <row r="2211" customFormat="false" ht="15.4" hidden="false" customHeight="false" outlineLevel="0" collapsed="false">
      <c r="P2211" s="6" t="n">
        <v>41539</v>
      </c>
      <c r="Q2211" s="0" t="n">
        <f aca="false">Q2204-1</f>
        <v>3</v>
      </c>
      <c r="R2211" s="0" t="n">
        <v>29</v>
      </c>
    </row>
    <row r="2212" customFormat="false" ht="15.4" hidden="false" customHeight="false" outlineLevel="0" collapsed="false">
      <c r="P2212" s="6" t="n">
        <v>41538</v>
      </c>
      <c r="Q2212" s="0" t="n">
        <f aca="false">Q2205-1</f>
        <v>3</v>
      </c>
      <c r="R2212" s="0" t="n">
        <v>29</v>
      </c>
    </row>
    <row r="2213" customFormat="false" ht="15.4" hidden="false" customHeight="false" outlineLevel="0" collapsed="false">
      <c r="P2213" s="6" t="n">
        <v>41537</v>
      </c>
      <c r="Q2213" s="0" t="n">
        <f aca="false">Q2206-1</f>
        <v>3</v>
      </c>
      <c r="R2213" s="0" t="n">
        <v>29</v>
      </c>
    </row>
    <row r="2214" customFormat="false" ht="15.4" hidden="false" customHeight="false" outlineLevel="0" collapsed="false">
      <c r="P2214" s="6" t="n">
        <v>41536</v>
      </c>
      <c r="Q2214" s="0" t="n">
        <f aca="false">Q2207-1</f>
        <v>3</v>
      </c>
      <c r="R2214" s="0" t="n">
        <v>29</v>
      </c>
    </row>
    <row r="2215" customFormat="false" ht="15.4" hidden="false" customHeight="false" outlineLevel="0" collapsed="false">
      <c r="P2215" s="6" t="n">
        <v>41535</v>
      </c>
      <c r="Q2215" s="0" t="n">
        <f aca="false">Q2208-1</f>
        <v>3</v>
      </c>
      <c r="R2215" s="0" t="n">
        <v>29</v>
      </c>
    </row>
    <row r="2216" customFormat="false" ht="15.4" hidden="false" customHeight="false" outlineLevel="0" collapsed="false">
      <c r="P2216" s="6" t="n">
        <v>41534</v>
      </c>
      <c r="Q2216" s="0" t="n">
        <f aca="false">Q2209-1</f>
        <v>3</v>
      </c>
      <c r="R2216" s="0" t="n">
        <v>29</v>
      </c>
    </row>
    <row r="2217" customFormat="false" ht="15.4" hidden="false" customHeight="false" outlineLevel="0" collapsed="false">
      <c r="P2217" s="6" t="n">
        <v>41533</v>
      </c>
      <c r="Q2217" s="0" t="n">
        <f aca="false">Q2210-1</f>
        <v>3</v>
      </c>
      <c r="R2217" s="0" t="n">
        <v>29</v>
      </c>
    </row>
    <row r="2218" customFormat="false" ht="15.4" hidden="false" customHeight="false" outlineLevel="0" collapsed="false">
      <c r="P2218" s="6" t="n">
        <v>41532</v>
      </c>
      <c r="Q2218" s="0" t="n">
        <f aca="false">Q2211-1</f>
        <v>2</v>
      </c>
      <c r="R2218" s="0" t="n">
        <v>29</v>
      </c>
    </row>
    <row r="2219" customFormat="false" ht="15.4" hidden="false" customHeight="false" outlineLevel="0" collapsed="false">
      <c r="P2219" s="6" t="n">
        <v>41531</v>
      </c>
      <c r="Q2219" s="0" t="n">
        <f aca="false">Q2212-1</f>
        <v>2</v>
      </c>
      <c r="R2219" s="0" t="n">
        <v>29</v>
      </c>
    </row>
    <row r="2220" customFormat="false" ht="15.4" hidden="false" customHeight="false" outlineLevel="0" collapsed="false">
      <c r="P2220" s="6" t="n">
        <v>41530</v>
      </c>
      <c r="Q2220" s="0" t="n">
        <f aca="false">Q2213-1</f>
        <v>2</v>
      </c>
      <c r="R2220" s="0" t="n">
        <v>29</v>
      </c>
    </row>
    <row r="2221" customFormat="false" ht="15.4" hidden="false" customHeight="false" outlineLevel="0" collapsed="false">
      <c r="P2221" s="6" t="n">
        <v>41529</v>
      </c>
      <c r="Q2221" s="0" t="n">
        <f aca="false">Q2214-1</f>
        <v>2</v>
      </c>
      <c r="R2221" s="0" t="n">
        <v>29</v>
      </c>
    </row>
    <row r="2222" customFormat="false" ht="15.4" hidden="false" customHeight="false" outlineLevel="0" collapsed="false">
      <c r="P2222" s="6" t="n">
        <v>41528</v>
      </c>
      <c r="Q2222" s="0" t="n">
        <f aca="false">Q2215-1</f>
        <v>2</v>
      </c>
      <c r="R2222" s="0" t="n">
        <v>29</v>
      </c>
    </row>
    <row r="2223" customFormat="false" ht="15.4" hidden="false" customHeight="false" outlineLevel="0" collapsed="false">
      <c r="P2223" s="6" t="n">
        <v>41527</v>
      </c>
      <c r="Q2223" s="0" t="n">
        <f aca="false">Q2216-1</f>
        <v>2</v>
      </c>
      <c r="R2223" s="0" t="n">
        <v>29</v>
      </c>
    </row>
    <row r="2224" customFormat="false" ht="15.4" hidden="false" customHeight="false" outlineLevel="0" collapsed="false">
      <c r="P2224" s="6" t="n">
        <v>41526</v>
      </c>
      <c r="Q2224" s="0" t="n">
        <f aca="false">Q2217-1</f>
        <v>2</v>
      </c>
      <c r="R2224" s="0" t="n">
        <v>29</v>
      </c>
    </row>
    <row r="2225" customFormat="false" ht="15.4" hidden="false" customHeight="false" outlineLevel="0" collapsed="false">
      <c r="P2225" s="6" t="n">
        <v>41525</v>
      </c>
      <c r="Q2225" s="0" t="n">
        <f aca="false">Q2218-1</f>
        <v>1</v>
      </c>
      <c r="R2225" s="0" t="n">
        <v>29</v>
      </c>
    </row>
    <row r="2226" customFormat="false" ht="15.4" hidden="false" customHeight="false" outlineLevel="0" collapsed="false">
      <c r="P2226" s="6" t="n">
        <v>41524</v>
      </c>
      <c r="Q2226" s="0" t="n">
        <f aca="false">Q2219-1</f>
        <v>1</v>
      </c>
      <c r="R2226" s="0" t="n">
        <v>29</v>
      </c>
    </row>
    <row r="2227" customFormat="false" ht="15.4" hidden="false" customHeight="false" outlineLevel="0" collapsed="false">
      <c r="P2227" s="6" t="n">
        <v>41523</v>
      </c>
      <c r="Q2227" s="0" t="n">
        <f aca="false">Q2220-1</f>
        <v>1</v>
      </c>
      <c r="R2227" s="0" t="n">
        <v>29</v>
      </c>
    </row>
    <row r="2228" customFormat="false" ht="15.4" hidden="false" customHeight="false" outlineLevel="0" collapsed="false">
      <c r="P2228" s="6" t="n">
        <v>41522</v>
      </c>
      <c r="Q2228" s="0" t="n">
        <f aca="false">Q2221-1</f>
        <v>1</v>
      </c>
      <c r="R2228" s="0" t="n">
        <v>29</v>
      </c>
    </row>
    <row r="2229" customFormat="false" ht="15.4" hidden="false" customHeight="false" outlineLevel="0" collapsed="false">
      <c r="P2229" s="6" t="n">
        <v>41521</v>
      </c>
      <c r="Q2229" s="0" t="n">
        <f aca="false">Q2222-1</f>
        <v>1</v>
      </c>
      <c r="R2229" s="0" t="n">
        <v>29</v>
      </c>
    </row>
    <row r="2230" customFormat="false" ht="15.4" hidden="false" customHeight="false" outlineLevel="0" collapsed="false">
      <c r="P2230" s="6" t="n">
        <v>41520</v>
      </c>
      <c r="Q2230" s="0" t="n">
        <f aca="false">Q2223-1</f>
        <v>1</v>
      </c>
      <c r="R2230" s="0" t="n">
        <v>29</v>
      </c>
    </row>
    <row r="2231" customFormat="false" ht="15.4" hidden="false" customHeight="false" outlineLevel="0" collapsed="false">
      <c r="P2231" s="6" t="n">
        <v>41519</v>
      </c>
      <c r="Q2231" s="0" t="n">
        <f aca="false">Q2224-1</f>
        <v>1</v>
      </c>
      <c r="R2231" s="0" t="n">
        <v>29</v>
      </c>
    </row>
    <row r="2232" customFormat="false" ht="15.4" hidden="false" customHeight="false" outlineLevel="0" collapsed="false">
      <c r="P2232" s="6" t="n">
        <v>41518</v>
      </c>
      <c r="Q2232" s="0" t="n">
        <v>16</v>
      </c>
      <c r="R2232" s="0" t="n">
        <v>28</v>
      </c>
    </row>
    <row r="2233" customFormat="false" ht="15.4" hidden="false" customHeight="false" outlineLevel="0" collapsed="false">
      <c r="P2233" s="6" t="n">
        <v>41517</v>
      </c>
      <c r="Q2233" s="0" t="n">
        <v>16</v>
      </c>
      <c r="R2233" s="0" t="n">
        <v>28</v>
      </c>
    </row>
    <row r="2234" customFormat="false" ht="15.4" hidden="false" customHeight="false" outlineLevel="0" collapsed="false">
      <c r="P2234" s="6" t="n">
        <v>41516</v>
      </c>
      <c r="Q2234" s="0" t="n">
        <v>16</v>
      </c>
      <c r="R2234" s="0" t="n">
        <v>28</v>
      </c>
    </row>
    <row r="2235" customFormat="false" ht="15.4" hidden="false" customHeight="false" outlineLevel="0" collapsed="false">
      <c r="P2235" s="6" t="n">
        <v>41515</v>
      </c>
      <c r="Q2235" s="0" t="n">
        <v>16</v>
      </c>
      <c r="R2235" s="0" t="n">
        <v>28</v>
      </c>
    </row>
    <row r="2236" customFormat="false" ht="15.4" hidden="false" customHeight="false" outlineLevel="0" collapsed="false">
      <c r="P2236" s="6" t="n">
        <v>41514</v>
      </c>
      <c r="Q2236" s="0" t="n">
        <v>16</v>
      </c>
      <c r="R2236" s="0" t="n">
        <v>28</v>
      </c>
    </row>
    <row r="2237" customFormat="false" ht="15.4" hidden="false" customHeight="false" outlineLevel="0" collapsed="false">
      <c r="P2237" s="6" t="n">
        <v>41513</v>
      </c>
      <c r="Q2237" s="0" t="n">
        <v>16</v>
      </c>
      <c r="R2237" s="0" t="n">
        <v>28</v>
      </c>
    </row>
    <row r="2238" customFormat="false" ht="15.4" hidden="false" customHeight="false" outlineLevel="0" collapsed="false">
      <c r="P2238" s="6" t="n">
        <v>41512</v>
      </c>
      <c r="Q2238" s="0" t="n">
        <v>16</v>
      </c>
      <c r="R2238" s="0" t="n">
        <v>28</v>
      </c>
    </row>
    <row r="2239" customFormat="false" ht="15.4" hidden="false" customHeight="false" outlineLevel="0" collapsed="false">
      <c r="P2239" s="6" t="n">
        <v>41511</v>
      </c>
      <c r="Q2239" s="0" t="n">
        <f aca="false">Q2232-1</f>
        <v>15</v>
      </c>
      <c r="R2239" s="0" t="n">
        <v>28</v>
      </c>
    </row>
    <row r="2240" customFormat="false" ht="15.4" hidden="false" customHeight="false" outlineLevel="0" collapsed="false">
      <c r="P2240" s="6" t="n">
        <v>41510</v>
      </c>
      <c r="Q2240" s="0" t="n">
        <f aca="false">Q2233-1</f>
        <v>15</v>
      </c>
      <c r="R2240" s="0" t="n">
        <v>28</v>
      </c>
    </row>
    <row r="2241" customFormat="false" ht="15.4" hidden="false" customHeight="false" outlineLevel="0" collapsed="false">
      <c r="P2241" s="6" t="n">
        <v>41509</v>
      </c>
      <c r="Q2241" s="0" t="n">
        <f aca="false">Q2234-1</f>
        <v>15</v>
      </c>
      <c r="R2241" s="0" t="n">
        <v>28</v>
      </c>
    </row>
    <row r="2242" customFormat="false" ht="15.4" hidden="false" customHeight="false" outlineLevel="0" collapsed="false">
      <c r="P2242" s="6" t="n">
        <v>41508</v>
      </c>
      <c r="Q2242" s="0" t="n">
        <f aca="false">Q2235-1</f>
        <v>15</v>
      </c>
      <c r="R2242" s="0" t="n">
        <v>28</v>
      </c>
    </row>
    <row r="2243" customFormat="false" ht="15.4" hidden="false" customHeight="false" outlineLevel="0" collapsed="false">
      <c r="P2243" s="6" t="n">
        <v>41507</v>
      </c>
      <c r="Q2243" s="0" t="n">
        <f aca="false">Q2236-1</f>
        <v>15</v>
      </c>
      <c r="R2243" s="0" t="n">
        <v>28</v>
      </c>
    </row>
    <row r="2244" customFormat="false" ht="15.4" hidden="false" customHeight="false" outlineLevel="0" collapsed="false">
      <c r="P2244" s="6" t="n">
        <v>41506</v>
      </c>
      <c r="Q2244" s="0" t="n">
        <f aca="false">Q2237-1</f>
        <v>15</v>
      </c>
      <c r="R2244" s="0" t="n">
        <v>28</v>
      </c>
    </row>
    <row r="2245" customFormat="false" ht="15.4" hidden="false" customHeight="false" outlineLevel="0" collapsed="false">
      <c r="P2245" s="6" t="n">
        <v>41505</v>
      </c>
      <c r="Q2245" s="0" t="n">
        <f aca="false">Q2238-1</f>
        <v>15</v>
      </c>
      <c r="R2245" s="0" t="n">
        <v>28</v>
      </c>
    </row>
    <row r="2246" customFormat="false" ht="15.4" hidden="false" customHeight="false" outlineLevel="0" collapsed="false">
      <c r="P2246" s="6" t="n">
        <v>41504</v>
      </c>
      <c r="Q2246" s="0" t="n">
        <f aca="false">Q2239-1</f>
        <v>14</v>
      </c>
      <c r="R2246" s="0" t="n">
        <v>28</v>
      </c>
    </row>
    <row r="2247" customFormat="false" ht="15.4" hidden="false" customHeight="false" outlineLevel="0" collapsed="false">
      <c r="P2247" s="6" t="n">
        <v>41503</v>
      </c>
      <c r="Q2247" s="0" t="n">
        <f aca="false">Q2240-1</f>
        <v>14</v>
      </c>
      <c r="R2247" s="0" t="n">
        <v>28</v>
      </c>
    </row>
    <row r="2248" customFormat="false" ht="15.4" hidden="false" customHeight="false" outlineLevel="0" collapsed="false">
      <c r="P2248" s="6" t="n">
        <v>41502</v>
      </c>
      <c r="Q2248" s="0" t="n">
        <f aca="false">Q2241-1</f>
        <v>14</v>
      </c>
      <c r="R2248" s="0" t="n">
        <v>28</v>
      </c>
    </row>
    <row r="2249" customFormat="false" ht="15.4" hidden="false" customHeight="false" outlineLevel="0" collapsed="false">
      <c r="P2249" s="6" t="n">
        <v>41501</v>
      </c>
      <c r="Q2249" s="0" t="n">
        <f aca="false">Q2242-1</f>
        <v>14</v>
      </c>
      <c r="R2249" s="0" t="n">
        <v>28</v>
      </c>
    </row>
    <row r="2250" customFormat="false" ht="15.4" hidden="false" customHeight="false" outlineLevel="0" collapsed="false">
      <c r="P2250" s="6" t="n">
        <v>41500</v>
      </c>
      <c r="Q2250" s="0" t="n">
        <f aca="false">Q2243-1</f>
        <v>14</v>
      </c>
      <c r="R2250" s="0" t="n">
        <v>28</v>
      </c>
    </row>
    <row r="2251" customFormat="false" ht="15.4" hidden="false" customHeight="false" outlineLevel="0" collapsed="false">
      <c r="P2251" s="6" t="n">
        <v>41499</v>
      </c>
      <c r="Q2251" s="0" t="n">
        <f aca="false">Q2244-1</f>
        <v>14</v>
      </c>
      <c r="R2251" s="0" t="n">
        <v>28</v>
      </c>
    </row>
    <row r="2252" customFormat="false" ht="15.4" hidden="false" customHeight="false" outlineLevel="0" collapsed="false">
      <c r="P2252" s="6" t="n">
        <v>41498</v>
      </c>
      <c r="Q2252" s="0" t="n">
        <f aca="false">Q2245-1</f>
        <v>14</v>
      </c>
      <c r="R2252" s="0" t="n">
        <v>28</v>
      </c>
    </row>
    <row r="2253" customFormat="false" ht="15.4" hidden="false" customHeight="false" outlineLevel="0" collapsed="false">
      <c r="P2253" s="6" t="n">
        <v>41497</v>
      </c>
      <c r="Q2253" s="0" t="n">
        <f aca="false">Q2246-1</f>
        <v>13</v>
      </c>
      <c r="R2253" s="0" t="n">
        <v>28</v>
      </c>
    </row>
    <row r="2254" customFormat="false" ht="15.4" hidden="false" customHeight="false" outlineLevel="0" collapsed="false">
      <c r="P2254" s="6" t="n">
        <v>41496</v>
      </c>
      <c r="Q2254" s="0" t="n">
        <f aca="false">Q2247-1</f>
        <v>13</v>
      </c>
      <c r="R2254" s="0" t="n">
        <v>28</v>
      </c>
    </row>
    <row r="2255" customFormat="false" ht="15.4" hidden="false" customHeight="false" outlineLevel="0" collapsed="false">
      <c r="P2255" s="6" t="n">
        <v>41495</v>
      </c>
      <c r="Q2255" s="0" t="n">
        <f aca="false">Q2248-1</f>
        <v>13</v>
      </c>
      <c r="R2255" s="0" t="n">
        <v>28</v>
      </c>
    </row>
    <row r="2256" customFormat="false" ht="15.4" hidden="false" customHeight="false" outlineLevel="0" collapsed="false">
      <c r="P2256" s="6" t="n">
        <v>41494</v>
      </c>
      <c r="Q2256" s="0" t="n">
        <f aca="false">Q2249-1</f>
        <v>13</v>
      </c>
      <c r="R2256" s="0" t="n">
        <v>28</v>
      </c>
    </row>
    <row r="2257" customFormat="false" ht="15.4" hidden="false" customHeight="false" outlineLevel="0" collapsed="false">
      <c r="P2257" s="6" t="n">
        <v>41493</v>
      </c>
      <c r="Q2257" s="0" t="n">
        <f aca="false">Q2250-1</f>
        <v>13</v>
      </c>
      <c r="R2257" s="0" t="n">
        <v>28</v>
      </c>
    </row>
    <row r="2258" customFormat="false" ht="15.4" hidden="false" customHeight="false" outlineLevel="0" collapsed="false">
      <c r="P2258" s="6" t="n">
        <v>41492</v>
      </c>
      <c r="Q2258" s="0" t="n">
        <f aca="false">Q2251-1</f>
        <v>13</v>
      </c>
      <c r="R2258" s="0" t="n">
        <v>28</v>
      </c>
    </row>
    <row r="2259" customFormat="false" ht="15.4" hidden="false" customHeight="false" outlineLevel="0" collapsed="false">
      <c r="P2259" s="6" t="n">
        <v>41491</v>
      </c>
      <c r="Q2259" s="0" t="n">
        <f aca="false">Q2252-1</f>
        <v>13</v>
      </c>
      <c r="R2259" s="0" t="n">
        <v>28</v>
      </c>
    </row>
    <row r="2260" customFormat="false" ht="15.4" hidden="false" customHeight="false" outlineLevel="0" collapsed="false">
      <c r="P2260" s="6" t="n">
        <v>41490</v>
      </c>
      <c r="Q2260" s="0" t="n">
        <f aca="false">Q2253-1</f>
        <v>12</v>
      </c>
      <c r="R2260" s="0" t="n">
        <v>28</v>
      </c>
    </row>
    <row r="2261" customFormat="false" ht="15.4" hidden="false" customHeight="false" outlineLevel="0" collapsed="false">
      <c r="P2261" s="6" t="n">
        <v>41489</v>
      </c>
      <c r="Q2261" s="0" t="n">
        <f aca="false">Q2254-1</f>
        <v>12</v>
      </c>
      <c r="R2261" s="0" t="n">
        <v>28</v>
      </c>
    </row>
    <row r="2262" customFormat="false" ht="15.4" hidden="false" customHeight="false" outlineLevel="0" collapsed="false">
      <c r="P2262" s="6" t="n">
        <v>41488</v>
      </c>
      <c r="Q2262" s="0" t="n">
        <f aca="false">Q2255-1</f>
        <v>12</v>
      </c>
      <c r="R2262" s="0" t="n">
        <v>28</v>
      </c>
    </row>
    <row r="2263" customFormat="false" ht="15.4" hidden="false" customHeight="false" outlineLevel="0" collapsed="false">
      <c r="P2263" s="6" t="n">
        <v>41487</v>
      </c>
      <c r="Q2263" s="0" t="n">
        <f aca="false">Q2256-1</f>
        <v>12</v>
      </c>
      <c r="R2263" s="0" t="n">
        <v>28</v>
      </c>
    </row>
    <row r="2264" customFormat="false" ht="15.4" hidden="false" customHeight="false" outlineLevel="0" collapsed="false">
      <c r="P2264" s="6" t="n">
        <v>41486</v>
      </c>
      <c r="Q2264" s="0" t="n">
        <f aca="false">Q2257-1</f>
        <v>12</v>
      </c>
      <c r="R2264" s="0" t="n">
        <v>28</v>
      </c>
    </row>
    <row r="2265" customFormat="false" ht="15.4" hidden="false" customHeight="false" outlineLevel="0" collapsed="false">
      <c r="P2265" s="6" t="n">
        <v>41485</v>
      </c>
      <c r="Q2265" s="0" t="n">
        <f aca="false">Q2258-1</f>
        <v>12</v>
      </c>
      <c r="R2265" s="0" t="n">
        <v>28</v>
      </c>
    </row>
    <row r="2266" customFormat="false" ht="15.4" hidden="false" customHeight="false" outlineLevel="0" collapsed="false">
      <c r="P2266" s="6" t="n">
        <v>41484</v>
      </c>
      <c r="Q2266" s="0" t="n">
        <f aca="false">Q2259-1</f>
        <v>12</v>
      </c>
      <c r="R2266" s="0" t="n">
        <v>28</v>
      </c>
    </row>
    <row r="2267" customFormat="false" ht="15.4" hidden="false" customHeight="false" outlineLevel="0" collapsed="false">
      <c r="P2267" s="6" t="n">
        <v>41483</v>
      </c>
      <c r="Q2267" s="0" t="n">
        <f aca="false">Q2260-1</f>
        <v>11</v>
      </c>
      <c r="R2267" s="0" t="n">
        <v>28</v>
      </c>
    </row>
    <row r="2268" customFormat="false" ht="15.4" hidden="false" customHeight="false" outlineLevel="0" collapsed="false">
      <c r="P2268" s="6" t="n">
        <v>41482</v>
      </c>
      <c r="Q2268" s="0" t="n">
        <f aca="false">Q2261-1</f>
        <v>11</v>
      </c>
      <c r="R2268" s="0" t="n">
        <v>28</v>
      </c>
    </row>
    <row r="2269" customFormat="false" ht="15.4" hidden="false" customHeight="false" outlineLevel="0" collapsed="false">
      <c r="P2269" s="6" t="n">
        <v>41481</v>
      </c>
      <c r="Q2269" s="0" t="n">
        <f aca="false">Q2262-1</f>
        <v>11</v>
      </c>
      <c r="R2269" s="0" t="n">
        <v>28</v>
      </c>
    </row>
    <row r="2270" customFormat="false" ht="15.4" hidden="false" customHeight="false" outlineLevel="0" collapsed="false">
      <c r="P2270" s="6" t="n">
        <v>41480</v>
      </c>
      <c r="Q2270" s="0" t="n">
        <f aca="false">Q2263-1</f>
        <v>11</v>
      </c>
      <c r="R2270" s="0" t="n">
        <v>28</v>
      </c>
    </row>
    <row r="2271" customFormat="false" ht="15.4" hidden="false" customHeight="false" outlineLevel="0" collapsed="false">
      <c r="P2271" s="6" t="n">
        <v>41479</v>
      </c>
      <c r="Q2271" s="0" t="n">
        <f aca="false">Q2264-1</f>
        <v>11</v>
      </c>
      <c r="R2271" s="0" t="n">
        <v>28</v>
      </c>
    </row>
    <row r="2272" customFormat="false" ht="15.4" hidden="false" customHeight="false" outlineLevel="0" collapsed="false">
      <c r="P2272" s="6" t="n">
        <v>41478</v>
      </c>
      <c r="Q2272" s="0" t="n">
        <f aca="false">Q2265-1</f>
        <v>11</v>
      </c>
      <c r="R2272" s="0" t="n">
        <v>28</v>
      </c>
    </row>
    <row r="2273" customFormat="false" ht="15.4" hidden="false" customHeight="false" outlineLevel="0" collapsed="false">
      <c r="P2273" s="6" t="n">
        <v>41477</v>
      </c>
      <c r="Q2273" s="0" t="n">
        <f aca="false">Q2266-1</f>
        <v>11</v>
      </c>
      <c r="R2273" s="0" t="n">
        <v>28</v>
      </c>
    </row>
    <row r="2274" customFormat="false" ht="15.4" hidden="false" customHeight="false" outlineLevel="0" collapsed="false">
      <c r="P2274" s="6" t="n">
        <v>41476</v>
      </c>
      <c r="Q2274" s="0" t="n">
        <f aca="false">Q2267-1</f>
        <v>10</v>
      </c>
      <c r="R2274" s="0" t="n">
        <v>28</v>
      </c>
    </row>
    <row r="2275" customFormat="false" ht="15.4" hidden="false" customHeight="false" outlineLevel="0" collapsed="false">
      <c r="P2275" s="6" t="n">
        <v>41475</v>
      </c>
      <c r="Q2275" s="0" t="n">
        <f aca="false">Q2268-1</f>
        <v>10</v>
      </c>
      <c r="R2275" s="0" t="n">
        <v>28</v>
      </c>
    </row>
    <row r="2276" customFormat="false" ht="15.4" hidden="false" customHeight="false" outlineLevel="0" collapsed="false">
      <c r="P2276" s="6" t="n">
        <v>41474</v>
      </c>
      <c r="Q2276" s="0" t="n">
        <f aca="false">Q2269-1</f>
        <v>10</v>
      </c>
      <c r="R2276" s="0" t="n">
        <v>28</v>
      </c>
    </row>
    <row r="2277" customFormat="false" ht="15.4" hidden="false" customHeight="false" outlineLevel="0" collapsed="false">
      <c r="P2277" s="6" t="n">
        <v>41473</v>
      </c>
      <c r="Q2277" s="0" t="n">
        <f aca="false">Q2270-1</f>
        <v>10</v>
      </c>
      <c r="R2277" s="0" t="n">
        <v>28</v>
      </c>
    </row>
    <row r="2278" customFormat="false" ht="15.4" hidden="false" customHeight="false" outlineLevel="0" collapsed="false">
      <c r="P2278" s="6" t="n">
        <v>41472</v>
      </c>
      <c r="Q2278" s="0" t="n">
        <f aca="false">Q2271-1</f>
        <v>10</v>
      </c>
      <c r="R2278" s="0" t="n">
        <v>28</v>
      </c>
    </row>
    <row r="2279" customFormat="false" ht="15.4" hidden="false" customHeight="false" outlineLevel="0" collapsed="false">
      <c r="P2279" s="6" t="n">
        <v>41471</v>
      </c>
      <c r="Q2279" s="0" t="n">
        <f aca="false">Q2272-1</f>
        <v>10</v>
      </c>
      <c r="R2279" s="0" t="n">
        <v>28</v>
      </c>
    </row>
    <row r="2280" customFormat="false" ht="15.4" hidden="false" customHeight="false" outlineLevel="0" collapsed="false">
      <c r="P2280" s="6" t="n">
        <v>41470</v>
      </c>
      <c r="Q2280" s="0" t="n">
        <f aca="false">Q2273-1</f>
        <v>10</v>
      </c>
      <c r="R2280" s="0" t="n">
        <v>28</v>
      </c>
    </row>
    <row r="2281" customFormat="false" ht="15.4" hidden="false" customHeight="false" outlineLevel="0" collapsed="false">
      <c r="P2281" s="6" t="n">
        <v>41469</v>
      </c>
      <c r="Q2281" s="0" t="n">
        <f aca="false">Q2274-1</f>
        <v>9</v>
      </c>
      <c r="R2281" s="0" t="n">
        <v>28</v>
      </c>
    </row>
    <row r="2282" customFormat="false" ht="15.4" hidden="false" customHeight="false" outlineLevel="0" collapsed="false">
      <c r="P2282" s="6" t="n">
        <v>41468</v>
      </c>
      <c r="Q2282" s="0" t="n">
        <f aca="false">Q2275-1</f>
        <v>9</v>
      </c>
      <c r="R2282" s="0" t="n">
        <v>28</v>
      </c>
    </row>
    <row r="2283" customFormat="false" ht="15.4" hidden="false" customHeight="false" outlineLevel="0" collapsed="false">
      <c r="P2283" s="6" t="n">
        <v>41467</v>
      </c>
      <c r="Q2283" s="0" t="n">
        <f aca="false">Q2276-1</f>
        <v>9</v>
      </c>
      <c r="R2283" s="0" t="n">
        <v>28</v>
      </c>
    </row>
    <row r="2284" customFormat="false" ht="15.4" hidden="false" customHeight="false" outlineLevel="0" collapsed="false">
      <c r="P2284" s="6" t="n">
        <v>41466</v>
      </c>
      <c r="Q2284" s="0" t="n">
        <f aca="false">Q2277-1</f>
        <v>9</v>
      </c>
      <c r="R2284" s="0" t="n">
        <v>28</v>
      </c>
    </row>
    <row r="2285" customFormat="false" ht="15.4" hidden="false" customHeight="false" outlineLevel="0" collapsed="false">
      <c r="P2285" s="6" t="n">
        <v>41465</v>
      </c>
      <c r="Q2285" s="0" t="n">
        <f aca="false">Q2278-1</f>
        <v>9</v>
      </c>
      <c r="R2285" s="0" t="n">
        <v>28</v>
      </c>
    </row>
    <row r="2286" customFormat="false" ht="15.4" hidden="false" customHeight="false" outlineLevel="0" collapsed="false">
      <c r="P2286" s="6" t="n">
        <v>41464</v>
      </c>
      <c r="Q2286" s="0" t="n">
        <f aca="false">Q2279-1</f>
        <v>9</v>
      </c>
      <c r="R2286" s="0" t="n">
        <v>28</v>
      </c>
    </row>
    <row r="2287" customFormat="false" ht="15.4" hidden="false" customHeight="false" outlineLevel="0" collapsed="false">
      <c r="P2287" s="6" t="n">
        <v>41463</v>
      </c>
      <c r="Q2287" s="0" t="n">
        <f aca="false">Q2280-1</f>
        <v>9</v>
      </c>
      <c r="R2287" s="0" t="n">
        <v>28</v>
      </c>
    </row>
    <row r="2288" customFormat="false" ht="15.4" hidden="false" customHeight="false" outlineLevel="0" collapsed="false">
      <c r="P2288" s="6" t="n">
        <v>41462</v>
      </c>
      <c r="Q2288" s="0" t="n">
        <f aca="false">Q2281-1</f>
        <v>8</v>
      </c>
      <c r="R2288" s="0" t="n">
        <v>28</v>
      </c>
    </row>
    <row r="2289" customFormat="false" ht="15.4" hidden="false" customHeight="false" outlineLevel="0" collapsed="false">
      <c r="P2289" s="6" t="n">
        <v>41461</v>
      </c>
      <c r="Q2289" s="0" t="n">
        <f aca="false">Q2282-1</f>
        <v>8</v>
      </c>
      <c r="R2289" s="0" t="n">
        <v>28</v>
      </c>
    </row>
    <row r="2290" customFormat="false" ht="15.4" hidden="false" customHeight="false" outlineLevel="0" collapsed="false">
      <c r="P2290" s="6" t="n">
        <v>41460</v>
      </c>
      <c r="Q2290" s="0" t="n">
        <f aca="false">Q2283-1</f>
        <v>8</v>
      </c>
      <c r="R2290" s="0" t="n">
        <v>28</v>
      </c>
    </row>
    <row r="2291" customFormat="false" ht="15.4" hidden="false" customHeight="false" outlineLevel="0" collapsed="false">
      <c r="P2291" s="6" t="n">
        <v>41459</v>
      </c>
      <c r="Q2291" s="0" t="n">
        <f aca="false">Q2284-1</f>
        <v>8</v>
      </c>
      <c r="R2291" s="0" t="n">
        <v>28</v>
      </c>
    </row>
    <row r="2292" customFormat="false" ht="15.4" hidden="false" customHeight="false" outlineLevel="0" collapsed="false">
      <c r="P2292" s="6" t="n">
        <v>41458</v>
      </c>
      <c r="Q2292" s="0" t="n">
        <f aca="false">Q2285-1</f>
        <v>8</v>
      </c>
      <c r="R2292" s="0" t="n">
        <v>28</v>
      </c>
    </row>
    <row r="2293" customFormat="false" ht="15.4" hidden="false" customHeight="false" outlineLevel="0" collapsed="false">
      <c r="P2293" s="6" t="n">
        <v>41457</v>
      </c>
      <c r="Q2293" s="0" t="n">
        <f aca="false">Q2286-1</f>
        <v>8</v>
      </c>
      <c r="R2293" s="0" t="n">
        <v>28</v>
      </c>
    </row>
    <row r="2294" customFormat="false" ht="15.4" hidden="false" customHeight="false" outlineLevel="0" collapsed="false">
      <c r="P2294" s="6" t="n">
        <v>41456</v>
      </c>
      <c r="Q2294" s="0" t="n">
        <f aca="false">Q2287-1</f>
        <v>8</v>
      </c>
      <c r="R2294" s="0" t="n">
        <v>28</v>
      </c>
    </row>
    <row r="2295" customFormat="false" ht="15.4" hidden="false" customHeight="false" outlineLevel="0" collapsed="false">
      <c r="P2295" s="6" t="n">
        <v>41455</v>
      </c>
      <c r="Q2295" s="0" t="n">
        <f aca="false">Q2288-1</f>
        <v>7</v>
      </c>
      <c r="R2295" s="0" t="n">
        <v>28</v>
      </c>
    </row>
    <row r="2296" customFormat="false" ht="15.4" hidden="false" customHeight="false" outlineLevel="0" collapsed="false">
      <c r="P2296" s="6" t="n">
        <v>41454</v>
      </c>
      <c r="Q2296" s="0" t="n">
        <f aca="false">Q2289-1</f>
        <v>7</v>
      </c>
      <c r="R2296" s="0" t="n">
        <v>28</v>
      </c>
    </row>
    <row r="2297" customFormat="false" ht="15.4" hidden="false" customHeight="false" outlineLevel="0" collapsed="false">
      <c r="P2297" s="6" t="n">
        <v>41453</v>
      </c>
      <c r="Q2297" s="0" t="n">
        <f aca="false">Q2290-1</f>
        <v>7</v>
      </c>
      <c r="R2297" s="0" t="n">
        <v>28</v>
      </c>
    </row>
    <row r="2298" customFormat="false" ht="15.4" hidden="false" customHeight="false" outlineLevel="0" collapsed="false">
      <c r="P2298" s="6" t="n">
        <v>41452</v>
      </c>
      <c r="Q2298" s="0" t="n">
        <f aca="false">Q2291-1</f>
        <v>7</v>
      </c>
      <c r="R2298" s="0" t="n">
        <v>28</v>
      </c>
    </row>
    <row r="2299" customFormat="false" ht="15.4" hidden="false" customHeight="false" outlineLevel="0" collapsed="false">
      <c r="P2299" s="6" t="n">
        <v>41451</v>
      </c>
      <c r="Q2299" s="0" t="n">
        <f aca="false">Q2292-1</f>
        <v>7</v>
      </c>
      <c r="R2299" s="0" t="n">
        <v>28</v>
      </c>
    </row>
    <row r="2300" customFormat="false" ht="15.4" hidden="false" customHeight="false" outlineLevel="0" collapsed="false">
      <c r="P2300" s="6" t="n">
        <v>41450</v>
      </c>
      <c r="Q2300" s="0" t="n">
        <f aca="false">Q2293-1</f>
        <v>7</v>
      </c>
      <c r="R2300" s="0" t="n">
        <v>28</v>
      </c>
    </row>
    <row r="2301" customFormat="false" ht="15.4" hidden="false" customHeight="false" outlineLevel="0" collapsed="false">
      <c r="P2301" s="6" t="n">
        <v>41449</v>
      </c>
      <c r="Q2301" s="0" t="n">
        <f aca="false">Q2294-1</f>
        <v>7</v>
      </c>
      <c r="R2301" s="0" t="n">
        <v>28</v>
      </c>
    </row>
    <row r="2302" customFormat="false" ht="15.4" hidden="false" customHeight="false" outlineLevel="0" collapsed="false">
      <c r="P2302" s="6" t="n">
        <v>41448</v>
      </c>
      <c r="Q2302" s="0" t="n">
        <f aca="false">Q2295-1</f>
        <v>6</v>
      </c>
      <c r="R2302" s="0" t="n">
        <v>28</v>
      </c>
    </row>
    <row r="2303" customFormat="false" ht="15.4" hidden="false" customHeight="false" outlineLevel="0" collapsed="false">
      <c r="P2303" s="6" t="n">
        <v>41447</v>
      </c>
      <c r="Q2303" s="0" t="n">
        <f aca="false">Q2296-1</f>
        <v>6</v>
      </c>
      <c r="R2303" s="0" t="n">
        <v>28</v>
      </c>
    </row>
    <row r="2304" customFormat="false" ht="15.4" hidden="false" customHeight="false" outlineLevel="0" collapsed="false">
      <c r="P2304" s="6" t="n">
        <v>41446</v>
      </c>
      <c r="Q2304" s="0" t="n">
        <f aca="false">Q2297-1</f>
        <v>6</v>
      </c>
      <c r="R2304" s="0" t="n">
        <v>28</v>
      </c>
    </row>
    <row r="2305" customFormat="false" ht="15.4" hidden="false" customHeight="false" outlineLevel="0" collapsed="false">
      <c r="P2305" s="6" t="n">
        <v>41445</v>
      </c>
      <c r="Q2305" s="0" t="n">
        <f aca="false">Q2298-1</f>
        <v>6</v>
      </c>
      <c r="R2305" s="0" t="n">
        <v>28</v>
      </c>
    </row>
    <row r="2306" customFormat="false" ht="15.4" hidden="false" customHeight="false" outlineLevel="0" collapsed="false">
      <c r="P2306" s="6" t="n">
        <v>41444</v>
      </c>
      <c r="Q2306" s="0" t="n">
        <f aca="false">Q2299-1</f>
        <v>6</v>
      </c>
      <c r="R2306" s="0" t="n">
        <v>28</v>
      </c>
    </row>
    <row r="2307" customFormat="false" ht="15.4" hidden="false" customHeight="false" outlineLevel="0" collapsed="false">
      <c r="P2307" s="6" t="n">
        <v>41443</v>
      </c>
      <c r="Q2307" s="0" t="n">
        <f aca="false">Q2300-1</f>
        <v>6</v>
      </c>
      <c r="R2307" s="0" t="n">
        <v>28</v>
      </c>
    </row>
    <row r="2308" customFormat="false" ht="15.4" hidden="false" customHeight="false" outlineLevel="0" collapsed="false">
      <c r="P2308" s="6" t="n">
        <v>41442</v>
      </c>
      <c r="Q2308" s="0" t="n">
        <f aca="false">Q2301-1</f>
        <v>6</v>
      </c>
      <c r="R2308" s="0" t="n">
        <v>28</v>
      </c>
    </row>
    <row r="2309" customFormat="false" ht="15.4" hidden="false" customHeight="false" outlineLevel="0" collapsed="false">
      <c r="P2309" s="6" t="n">
        <v>41441</v>
      </c>
      <c r="Q2309" s="0" t="n">
        <f aca="false">Q2302-1</f>
        <v>5</v>
      </c>
      <c r="R2309" s="0" t="n">
        <v>28</v>
      </c>
    </row>
    <row r="2310" customFormat="false" ht="15.4" hidden="false" customHeight="false" outlineLevel="0" collapsed="false">
      <c r="P2310" s="6" t="n">
        <v>41440</v>
      </c>
      <c r="Q2310" s="0" t="n">
        <f aca="false">Q2303-1</f>
        <v>5</v>
      </c>
      <c r="R2310" s="0" t="n">
        <v>28</v>
      </c>
    </row>
    <row r="2311" customFormat="false" ht="15.4" hidden="false" customHeight="false" outlineLevel="0" collapsed="false">
      <c r="P2311" s="6" t="n">
        <v>41439</v>
      </c>
      <c r="Q2311" s="0" t="n">
        <f aca="false">Q2304-1</f>
        <v>5</v>
      </c>
      <c r="R2311" s="0" t="n">
        <v>28</v>
      </c>
    </row>
    <row r="2312" customFormat="false" ht="15.4" hidden="false" customHeight="false" outlineLevel="0" collapsed="false">
      <c r="P2312" s="6" t="n">
        <v>41438</v>
      </c>
      <c r="Q2312" s="0" t="n">
        <f aca="false">Q2305-1</f>
        <v>5</v>
      </c>
      <c r="R2312" s="0" t="n">
        <v>28</v>
      </c>
    </row>
    <row r="2313" customFormat="false" ht="15.4" hidden="false" customHeight="false" outlineLevel="0" collapsed="false">
      <c r="P2313" s="6" t="n">
        <v>41437</v>
      </c>
      <c r="Q2313" s="0" t="n">
        <f aca="false">Q2306-1</f>
        <v>5</v>
      </c>
      <c r="R2313" s="0" t="n">
        <v>28</v>
      </c>
    </row>
    <row r="2314" customFormat="false" ht="15.4" hidden="false" customHeight="false" outlineLevel="0" collapsed="false">
      <c r="P2314" s="6" t="n">
        <v>41436</v>
      </c>
      <c r="Q2314" s="0" t="n">
        <f aca="false">Q2307-1</f>
        <v>5</v>
      </c>
      <c r="R2314" s="0" t="n">
        <v>28</v>
      </c>
    </row>
    <row r="2315" customFormat="false" ht="15.4" hidden="false" customHeight="false" outlineLevel="0" collapsed="false">
      <c r="P2315" s="6" t="n">
        <v>41435</v>
      </c>
      <c r="Q2315" s="0" t="n">
        <f aca="false">Q2308-1</f>
        <v>5</v>
      </c>
      <c r="R2315" s="0" t="n">
        <v>28</v>
      </c>
    </row>
    <row r="2316" customFormat="false" ht="15.4" hidden="false" customHeight="false" outlineLevel="0" collapsed="false">
      <c r="P2316" s="6" t="n">
        <v>41434</v>
      </c>
      <c r="Q2316" s="0" t="n">
        <f aca="false">Q2309-1</f>
        <v>4</v>
      </c>
      <c r="R2316" s="0" t="n">
        <v>28</v>
      </c>
    </row>
    <row r="2317" customFormat="false" ht="15.4" hidden="false" customHeight="false" outlineLevel="0" collapsed="false">
      <c r="P2317" s="6" t="n">
        <v>41433</v>
      </c>
      <c r="Q2317" s="0" t="n">
        <f aca="false">Q2310-1</f>
        <v>4</v>
      </c>
      <c r="R2317" s="0" t="n">
        <v>28</v>
      </c>
    </row>
    <row r="2318" customFormat="false" ht="15.4" hidden="false" customHeight="false" outlineLevel="0" collapsed="false">
      <c r="P2318" s="6" t="n">
        <v>41432</v>
      </c>
      <c r="Q2318" s="0" t="n">
        <f aca="false">Q2311-1</f>
        <v>4</v>
      </c>
      <c r="R2318" s="0" t="n">
        <v>28</v>
      </c>
    </row>
    <row r="2319" customFormat="false" ht="15.4" hidden="false" customHeight="false" outlineLevel="0" collapsed="false">
      <c r="P2319" s="6" t="n">
        <v>41431</v>
      </c>
      <c r="Q2319" s="0" t="n">
        <f aca="false">Q2312-1</f>
        <v>4</v>
      </c>
      <c r="R2319" s="0" t="n">
        <v>28</v>
      </c>
    </row>
    <row r="2320" customFormat="false" ht="15.4" hidden="false" customHeight="false" outlineLevel="0" collapsed="false">
      <c r="P2320" s="6" t="n">
        <v>41430</v>
      </c>
      <c r="Q2320" s="0" t="n">
        <f aca="false">Q2313-1</f>
        <v>4</v>
      </c>
      <c r="R2320" s="0" t="n">
        <v>28</v>
      </c>
    </row>
    <row r="2321" customFormat="false" ht="15.4" hidden="false" customHeight="false" outlineLevel="0" collapsed="false">
      <c r="P2321" s="6" t="n">
        <v>41429</v>
      </c>
      <c r="Q2321" s="0" t="n">
        <f aca="false">Q2314-1</f>
        <v>4</v>
      </c>
      <c r="R2321" s="0" t="n">
        <v>28</v>
      </c>
    </row>
    <row r="2322" customFormat="false" ht="15.4" hidden="false" customHeight="false" outlineLevel="0" collapsed="false">
      <c r="P2322" s="6" t="n">
        <v>41428</v>
      </c>
      <c r="Q2322" s="0" t="n">
        <f aca="false">Q2315-1</f>
        <v>4</v>
      </c>
      <c r="R2322" s="0" t="n">
        <v>28</v>
      </c>
    </row>
    <row r="2323" customFormat="false" ht="15.4" hidden="false" customHeight="false" outlineLevel="0" collapsed="false">
      <c r="P2323" s="6" t="n">
        <v>41427</v>
      </c>
      <c r="Q2323" s="0" t="n">
        <f aca="false">Q2316-1</f>
        <v>3</v>
      </c>
      <c r="R2323" s="0" t="n">
        <v>28</v>
      </c>
    </row>
    <row r="2324" customFormat="false" ht="15.4" hidden="false" customHeight="false" outlineLevel="0" collapsed="false">
      <c r="P2324" s="6" t="n">
        <v>41426</v>
      </c>
      <c r="Q2324" s="0" t="n">
        <f aca="false">Q2317-1</f>
        <v>3</v>
      </c>
      <c r="R2324" s="0" t="n">
        <v>28</v>
      </c>
    </row>
    <row r="2325" customFormat="false" ht="15.4" hidden="false" customHeight="false" outlineLevel="0" collapsed="false">
      <c r="P2325" s="6" t="n">
        <v>41425</v>
      </c>
      <c r="Q2325" s="0" t="n">
        <f aca="false">Q2318-1</f>
        <v>3</v>
      </c>
      <c r="R2325" s="0" t="n">
        <v>28</v>
      </c>
    </row>
    <row r="2326" customFormat="false" ht="15.4" hidden="false" customHeight="false" outlineLevel="0" collapsed="false">
      <c r="P2326" s="6" t="n">
        <v>41424</v>
      </c>
      <c r="Q2326" s="0" t="n">
        <f aca="false">Q2319-1</f>
        <v>3</v>
      </c>
      <c r="R2326" s="0" t="n">
        <v>28</v>
      </c>
    </row>
    <row r="2327" customFormat="false" ht="15.4" hidden="false" customHeight="false" outlineLevel="0" collapsed="false">
      <c r="P2327" s="6" t="n">
        <v>41423</v>
      </c>
      <c r="Q2327" s="0" t="n">
        <f aca="false">Q2320-1</f>
        <v>3</v>
      </c>
      <c r="R2327" s="0" t="n">
        <v>28</v>
      </c>
    </row>
    <row r="2328" customFormat="false" ht="15.4" hidden="false" customHeight="false" outlineLevel="0" collapsed="false">
      <c r="P2328" s="6" t="n">
        <v>41422</v>
      </c>
      <c r="Q2328" s="0" t="n">
        <f aca="false">Q2321-1</f>
        <v>3</v>
      </c>
      <c r="R2328" s="0" t="n">
        <v>28</v>
      </c>
    </row>
    <row r="2329" customFormat="false" ht="15.4" hidden="false" customHeight="false" outlineLevel="0" collapsed="false">
      <c r="P2329" s="6" t="n">
        <v>41421</v>
      </c>
      <c r="Q2329" s="0" t="n">
        <f aca="false">Q2322-1</f>
        <v>3</v>
      </c>
      <c r="R2329" s="0" t="n">
        <v>28</v>
      </c>
    </row>
    <row r="2330" customFormat="false" ht="15.4" hidden="false" customHeight="false" outlineLevel="0" collapsed="false">
      <c r="P2330" s="6" t="n">
        <v>41420</v>
      </c>
      <c r="Q2330" s="0" t="n">
        <f aca="false">Q2323-1</f>
        <v>2</v>
      </c>
      <c r="R2330" s="0" t="n">
        <v>28</v>
      </c>
    </row>
    <row r="2331" customFormat="false" ht="15.4" hidden="false" customHeight="false" outlineLevel="0" collapsed="false">
      <c r="P2331" s="6" t="n">
        <v>41419</v>
      </c>
      <c r="Q2331" s="0" t="n">
        <f aca="false">Q2324-1</f>
        <v>2</v>
      </c>
      <c r="R2331" s="0" t="n">
        <v>28</v>
      </c>
    </row>
    <row r="2332" customFormat="false" ht="15.4" hidden="false" customHeight="false" outlineLevel="0" collapsed="false">
      <c r="P2332" s="6" t="n">
        <v>41418</v>
      </c>
      <c r="Q2332" s="0" t="n">
        <f aca="false">Q2325-1</f>
        <v>2</v>
      </c>
      <c r="R2332" s="0" t="n">
        <v>28</v>
      </c>
    </row>
    <row r="2333" customFormat="false" ht="15.4" hidden="false" customHeight="false" outlineLevel="0" collapsed="false">
      <c r="P2333" s="6" t="n">
        <v>41417</v>
      </c>
      <c r="Q2333" s="0" t="n">
        <f aca="false">Q2326-1</f>
        <v>2</v>
      </c>
      <c r="R2333" s="0" t="n">
        <v>28</v>
      </c>
    </row>
    <row r="2334" customFormat="false" ht="15.4" hidden="false" customHeight="false" outlineLevel="0" collapsed="false">
      <c r="P2334" s="6" t="n">
        <v>41416</v>
      </c>
      <c r="Q2334" s="0" t="n">
        <f aca="false">Q2327-1</f>
        <v>2</v>
      </c>
      <c r="R2334" s="0" t="n">
        <v>28</v>
      </c>
    </row>
    <row r="2335" customFormat="false" ht="15.4" hidden="false" customHeight="false" outlineLevel="0" collapsed="false">
      <c r="P2335" s="6" t="n">
        <v>41415</v>
      </c>
      <c r="Q2335" s="0" t="n">
        <f aca="false">Q2328-1</f>
        <v>2</v>
      </c>
      <c r="R2335" s="0" t="n">
        <v>28</v>
      </c>
    </row>
    <row r="2336" customFormat="false" ht="15.4" hidden="false" customHeight="false" outlineLevel="0" collapsed="false">
      <c r="P2336" s="6" t="n">
        <v>41414</v>
      </c>
      <c r="Q2336" s="0" t="n">
        <f aca="false">Q2329-1</f>
        <v>2</v>
      </c>
      <c r="R2336" s="0" t="n">
        <v>28</v>
      </c>
    </row>
    <row r="2337" customFormat="false" ht="15.4" hidden="false" customHeight="false" outlineLevel="0" collapsed="false">
      <c r="P2337" s="6" t="n">
        <v>41413</v>
      </c>
      <c r="Q2337" s="0" t="n">
        <f aca="false">Q2330-1</f>
        <v>1</v>
      </c>
      <c r="R2337" s="0" t="n">
        <v>28</v>
      </c>
    </row>
    <row r="2338" customFormat="false" ht="15.4" hidden="false" customHeight="false" outlineLevel="0" collapsed="false">
      <c r="P2338" s="6" t="n">
        <v>41412</v>
      </c>
      <c r="Q2338" s="0" t="n">
        <f aca="false">Q2331-1</f>
        <v>1</v>
      </c>
      <c r="R2338" s="0" t="n">
        <v>28</v>
      </c>
    </row>
    <row r="2339" customFormat="false" ht="15.4" hidden="false" customHeight="false" outlineLevel="0" collapsed="false">
      <c r="P2339" s="6" t="n">
        <v>41411</v>
      </c>
      <c r="Q2339" s="0" t="n">
        <f aca="false">Q2332-1</f>
        <v>1</v>
      </c>
      <c r="R2339" s="0" t="n">
        <v>28</v>
      </c>
    </row>
    <row r="2340" customFormat="false" ht="15.4" hidden="false" customHeight="false" outlineLevel="0" collapsed="false">
      <c r="P2340" s="6" t="n">
        <v>41410</v>
      </c>
      <c r="Q2340" s="0" t="n">
        <f aca="false">Q2333-1</f>
        <v>1</v>
      </c>
      <c r="R2340" s="0" t="n">
        <v>28</v>
      </c>
    </row>
    <row r="2341" customFormat="false" ht="15.4" hidden="false" customHeight="false" outlineLevel="0" collapsed="false">
      <c r="P2341" s="6" t="n">
        <v>41409</v>
      </c>
      <c r="Q2341" s="0" t="n">
        <f aca="false">Q2334-1</f>
        <v>1</v>
      </c>
      <c r="R2341" s="0" t="n">
        <v>28</v>
      </c>
    </row>
    <row r="2342" customFormat="false" ht="15.4" hidden="false" customHeight="false" outlineLevel="0" collapsed="false">
      <c r="P2342" s="6" t="n">
        <v>41408</v>
      </c>
      <c r="Q2342" s="0" t="n">
        <f aca="false">Q2335-1</f>
        <v>1</v>
      </c>
      <c r="R2342" s="0" t="n">
        <v>28</v>
      </c>
    </row>
    <row r="2343" customFormat="false" ht="15.4" hidden="false" customHeight="false" outlineLevel="0" collapsed="false">
      <c r="P2343" s="6" t="n">
        <v>41407</v>
      </c>
      <c r="Q2343" s="0" t="n">
        <f aca="false">Q2336-1</f>
        <v>1</v>
      </c>
      <c r="R2343" s="0" t="n">
        <v>28</v>
      </c>
    </row>
    <row r="2344" customFormat="false" ht="15.4" hidden="false" customHeight="false" outlineLevel="0" collapsed="false">
      <c r="P2344" s="6" t="n">
        <v>41406</v>
      </c>
      <c r="Q2344" s="0" t="n">
        <v>16</v>
      </c>
      <c r="R2344" s="0" t="n">
        <v>27</v>
      </c>
    </row>
    <row r="2345" customFormat="false" ht="15.4" hidden="false" customHeight="false" outlineLevel="0" collapsed="false">
      <c r="P2345" s="6" t="n">
        <v>41405</v>
      </c>
      <c r="Q2345" s="0" t="n">
        <v>16</v>
      </c>
      <c r="R2345" s="0" t="n">
        <v>27</v>
      </c>
    </row>
    <row r="2346" customFormat="false" ht="15.4" hidden="false" customHeight="false" outlineLevel="0" collapsed="false">
      <c r="P2346" s="6" t="n">
        <v>41404</v>
      </c>
      <c r="Q2346" s="0" t="n">
        <v>16</v>
      </c>
      <c r="R2346" s="0" t="n">
        <v>27</v>
      </c>
    </row>
    <row r="2347" customFormat="false" ht="15.4" hidden="false" customHeight="false" outlineLevel="0" collapsed="false">
      <c r="P2347" s="6" t="n">
        <v>41403</v>
      </c>
      <c r="Q2347" s="0" t="n">
        <v>16</v>
      </c>
      <c r="R2347" s="0" t="n">
        <v>27</v>
      </c>
    </row>
    <row r="2348" customFormat="false" ht="15.4" hidden="false" customHeight="false" outlineLevel="0" collapsed="false">
      <c r="P2348" s="6" t="n">
        <v>41402</v>
      </c>
      <c r="Q2348" s="0" t="n">
        <v>16</v>
      </c>
      <c r="R2348" s="0" t="n">
        <v>27</v>
      </c>
    </row>
    <row r="2349" customFormat="false" ht="15.4" hidden="false" customHeight="false" outlineLevel="0" collapsed="false">
      <c r="P2349" s="6" t="n">
        <v>41401</v>
      </c>
      <c r="Q2349" s="0" t="n">
        <v>16</v>
      </c>
      <c r="R2349" s="0" t="n">
        <v>27</v>
      </c>
    </row>
    <row r="2350" customFormat="false" ht="15.4" hidden="false" customHeight="false" outlineLevel="0" collapsed="false">
      <c r="P2350" s="6" t="n">
        <v>41400</v>
      </c>
      <c r="Q2350" s="0" t="n">
        <v>16</v>
      </c>
      <c r="R2350" s="0" t="n">
        <v>27</v>
      </c>
    </row>
    <row r="2351" customFormat="false" ht="15.4" hidden="false" customHeight="false" outlineLevel="0" collapsed="false">
      <c r="P2351" s="6" t="n">
        <v>41399</v>
      </c>
      <c r="Q2351" s="0" t="n">
        <f aca="false">Q2344-1</f>
        <v>15</v>
      </c>
      <c r="R2351" s="0" t="n">
        <v>27</v>
      </c>
    </row>
    <row r="2352" customFormat="false" ht="15.4" hidden="false" customHeight="false" outlineLevel="0" collapsed="false">
      <c r="P2352" s="6" t="n">
        <v>41398</v>
      </c>
      <c r="Q2352" s="0" t="n">
        <f aca="false">Q2345-1</f>
        <v>15</v>
      </c>
      <c r="R2352" s="0" t="n">
        <v>27</v>
      </c>
    </row>
    <row r="2353" customFormat="false" ht="15.4" hidden="false" customHeight="false" outlineLevel="0" collapsed="false">
      <c r="P2353" s="6" t="n">
        <v>41397</v>
      </c>
      <c r="Q2353" s="0" t="n">
        <f aca="false">Q2346-1</f>
        <v>15</v>
      </c>
      <c r="R2353" s="0" t="n">
        <v>27</v>
      </c>
    </row>
    <row r="2354" customFormat="false" ht="15.4" hidden="false" customHeight="false" outlineLevel="0" collapsed="false">
      <c r="P2354" s="6" t="n">
        <v>41396</v>
      </c>
      <c r="Q2354" s="0" t="n">
        <f aca="false">Q2347-1</f>
        <v>15</v>
      </c>
      <c r="R2354" s="0" t="n">
        <v>27</v>
      </c>
    </row>
    <row r="2355" customFormat="false" ht="15.4" hidden="false" customHeight="false" outlineLevel="0" collapsed="false">
      <c r="P2355" s="6" t="n">
        <v>41395</v>
      </c>
      <c r="Q2355" s="0" t="n">
        <f aca="false">Q2348-1</f>
        <v>15</v>
      </c>
      <c r="R2355" s="0" t="n">
        <v>27</v>
      </c>
    </row>
    <row r="2356" customFormat="false" ht="15.4" hidden="false" customHeight="false" outlineLevel="0" collapsed="false">
      <c r="P2356" s="6" t="n">
        <v>41394</v>
      </c>
      <c r="Q2356" s="0" t="n">
        <f aca="false">Q2349-1</f>
        <v>15</v>
      </c>
      <c r="R2356" s="0" t="n">
        <v>27</v>
      </c>
    </row>
    <row r="2357" customFormat="false" ht="15.4" hidden="false" customHeight="false" outlineLevel="0" collapsed="false">
      <c r="P2357" s="6" t="n">
        <v>41393</v>
      </c>
      <c r="Q2357" s="0" t="n">
        <f aca="false">Q2350-1</f>
        <v>15</v>
      </c>
      <c r="R2357" s="0" t="n">
        <v>27</v>
      </c>
    </row>
    <row r="2358" customFormat="false" ht="15.4" hidden="false" customHeight="false" outlineLevel="0" collapsed="false">
      <c r="P2358" s="6" t="n">
        <v>41392</v>
      </c>
      <c r="Q2358" s="0" t="n">
        <f aca="false">Q2351-1</f>
        <v>14</v>
      </c>
      <c r="R2358" s="0" t="n">
        <v>27</v>
      </c>
    </row>
    <row r="2359" customFormat="false" ht="15.4" hidden="false" customHeight="false" outlineLevel="0" collapsed="false">
      <c r="P2359" s="6" t="n">
        <v>41391</v>
      </c>
      <c r="Q2359" s="0" t="n">
        <f aca="false">Q2352-1</f>
        <v>14</v>
      </c>
      <c r="R2359" s="0" t="n">
        <v>27</v>
      </c>
    </row>
    <row r="2360" customFormat="false" ht="15.4" hidden="false" customHeight="false" outlineLevel="0" collapsed="false">
      <c r="P2360" s="6" t="n">
        <v>41390</v>
      </c>
      <c r="Q2360" s="0" t="n">
        <f aca="false">Q2353-1</f>
        <v>14</v>
      </c>
      <c r="R2360" s="0" t="n">
        <v>27</v>
      </c>
    </row>
    <row r="2361" customFormat="false" ht="15.4" hidden="false" customHeight="false" outlineLevel="0" collapsed="false">
      <c r="P2361" s="6" t="n">
        <v>41389</v>
      </c>
      <c r="Q2361" s="0" t="n">
        <f aca="false">Q2354-1</f>
        <v>14</v>
      </c>
      <c r="R2361" s="0" t="n">
        <v>27</v>
      </c>
    </row>
    <row r="2362" customFormat="false" ht="15.4" hidden="false" customHeight="false" outlineLevel="0" collapsed="false">
      <c r="P2362" s="6" t="n">
        <v>41388</v>
      </c>
      <c r="Q2362" s="0" t="n">
        <f aca="false">Q2355-1</f>
        <v>14</v>
      </c>
      <c r="R2362" s="0" t="n">
        <v>27</v>
      </c>
    </row>
    <row r="2363" customFormat="false" ht="15.4" hidden="false" customHeight="false" outlineLevel="0" collapsed="false">
      <c r="P2363" s="6" t="n">
        <v>41387</v>
      </c>
      <c r="Q2363" s="0" t="n">
        <f aca="false">Q2356-1</f>
        <v>14</v>
      </c>
      <c r="R2363" s="0" t="n">
        <v>27</v>
      </c>
    </row>
    <row r="2364" customFormat="false" ht="15.4" hidden="false" customHeight="false" outlineLevel="0" collapsed="false">
      <c r="P2364" s="6" t="n">
        <v>41386</v>
      </c>
      <c r="Q2364" s="0" t="n">
        <f aca="false">Q2357-1</f>
        <v>14</v>
      </c>
      <c r="R2364" s="0" t="n">
        <v>27</v>
      </c>
    </row>
    <row r="2365" customFormat="false" ht="15.4" hidden="false" customHeight="false" outlineLevel="0" collapsed="false">
      <c r="P2365" s="6" t="n">
        <v>41385</v>
      </c>
      <c r="Q2365" s="0" t="n">
        <f aca="false">Q2358-1</f>
        <v>13</v>
      </c>
      <c r="R2365" s="0" t="n">
        <v>27</v>
      </c>
    </row>
    <row r="2366" customFormat="false" ht="15.4" hidden="false" customHeight="false" outlineLevel="0" collapsed="false">
      <c r="P2366" s="6" t="n">
        <v>41384</v>
      </c>
      <c r="Q2366" s="0" t="n">
        <f aca="false">Q2359-1</f>
        <v>13</v>
      </c>
      <c r="R2366" s="0" t="n">
        <v>27</v>
      </c>
    </row>
    <row r="2367" customFormat="false" ht="15.4" hidden="false" customHeight="false" outlineLevel="0" collapsed="false">
      <c r="P2367" s="6" t="n">
        <v>41383</v>
      </c>
      <c r="Q2367" s="0" t="n">
        <f aca="false">Q2360-1</f>
        <v>13</v>
      </c>
      <c r="R2367" s="0" t="n">
        <v>27</v>
      </c>
    </row>
    <row r="2368" customFormat="false" ht="15.4" hidden="false" customHeight="false" outlineLevel="0" collapsed="false">
      <c r="P2368" s="6" t="n">
        <v>41382</v>
      </c>
      <c r="Q2368" s="0" t="n">
        <f aca="false">Q2361-1</f>
        <v>13</v>
      </c>
      <c r="R2368" s="0" t="n">
        <v>27</v>
      </c>
    </row>
    <row r="2369" customFormat="false" ht="15.4" hidden="false" customHeight="false" outlineLevel="0" collapsed="false">
      <c r="P2369" s="6" t="n">
        <v>41381</v>
      </c>
      <c r="Q2369" s="0" t="n">
        <f aca="false">Q2362-1</f>
        <v>13</v>
      </c>
      <c r="R2369" s="0" t="n">
        <v>27</v>
      </c>
    </row>
    <row r="2370" customFormat="false" ht="15.4" hidden="false" customHeight="false" outlineLevel="0" collapsed="false">
      <c r="P2370" s="6" t="n">
        <v>41380</v>
      </c>
      <c r="Q2370" s="0" t="n">
        <f aca="false">Q2363-1</f>
        <v>13</v>
      </c>
      <c r="R2370" s="0" t="n">
        <v>27</v>
      </c>
    </row>
    <row r="2371" customFormat="false" ht="15.4" hidden="false" customHeight="false" outlineLevel="0" collapsed="false">
      <c r="P2371" s="6" t="n">
        <v>41379</v>
      </c>
      <c r="Q2371" s="0" t="n">
        <f aca="false">Q2364-1</f>
        <v>13</v>
      </c>
      <c r="R2371" s="0" t="n">
        <v>27</v>
      </c>
    </row>
    <row r="2372" customFormat="false" ht="15.4" hidden="false" customHeight="false" outlineLevel="0" collapsed="false">
      <c r="P2372" s="6" t="n">
        <v>41378</v>
      </c>
      <c r="Q2372" s="0" t="n">
        <f aca="false">Q2365-1</f>
        <v>12</v>
      </c>
      <c r="R2372" s="0" t="n">
        <v>27</v>
      </c>
    </row>
    <row r="2373" customFormat="false" ht="15.4" hidden="false" customHeight="false" outlineLevel="0" collapsed="false">
      <c r="P2373" s="6" t="n">
        <v>41377</v>
      </c>
      <c r="Q2373" s="0" t="n">
        <f aca="false">Q2366-1</f>
        <v>12</v>
      </c>
      <c r="R2373" s="0" t="n">
        <v>27</v>
      </c>
    </row>
    <row r="2374" customFormat="false" ht="15.4" hidden="false" customHeight="false" outlineLevel="0" collapsed="false">
      <c r="P2374" s="6" t="n">
        <v>41376</v>
      </c>
      <c r="Q2374" s="0" t="n">
        <f aca="false">Q2367-1</f>
        <v>12</v>
      </c>
      <c r="R2374" s="0" t="n">
        <v>27</v>
      </c>
    </row>
    <row r="2375" customFormat="false" ht="15.4" hidden="false" customHeight="false" outlineLevel="0" collapsed="false">
      <c r="P2375" s="6" t="n">
        <v>41375</v>
      </c>
      <c r="Q2375" s="0" t="n">
        <f aca="false">Q2368-1</f>
        <v>12</v>
      </c>
      <c r="R2375" s="0" t="n">
        <v>27</v>
      </c>
    </row>
    <row r="2376" customFormat="false" ht="15.4" hidden="false" customHeight="false" outlineLevel="0" collapsed="false">
      <c r="P2376" s="6" t="n">
        <v>41374</v>
      </c>
      <c r="Q2376" s="0" t="n">
        <f aca="false">Q2369-1</f>
        <v>12</v>
      </c>
      <c r="R2376" s="0" t="n">
        <v>27</v>
      </c>
    </row>
    <row r="2377" customFormat="false" ht="15.4" hidden="false" customHeight="false" outlineLevel="0" collapsed="false">
      <c r="P2377" s="6" t="n">
        <v>41373</v>
      </c>
      <c r="Q2377" s="0" t="n">
        <f aca="false">Q2370-1</f>
        <v>12</v>
      </c>
      <c r="R2377" s="0" t="n">
        <v>27</v>
      </c>
    </row>
    <row r="2378" customFormat="false" ht="15.4" hidden="false" customHeight="false" outlineLevel="0" collapsed="false">
      <c r="P2378" s="6" t="n">
        <v>41372</v>
      </c>
      <c r="Q2378" s="0" t="n">
        <f aca="false">Q2371-1</f>
        <v>12</v>
      </c>
      <c r="R2378" s="0" t="n">
        <v>27</v>
      </c>
    </row>
    <row r="2379" customFormat="false" ht="15.4" hidden="false" customHeight="false" outlineLevel="0" collapsed="false">
      <c r="P2379" s="6" t="n">
        <v>41371</v>
      </c>
      <c r="Q2379" s="0" t="n">
        <f aca="false">Q2372-1</f>
        <v>11</v>
      </c>
      <c r="R2379" s="0" t="n">
        <v>27</v>
      </c>
    </row>
    <row r="2380" customFormat="false" ht="15.4" hidden="false" customHeight="false" outlineLevel="0" collapsed="false">
      <c r="P2380" s="6" t="n">
        <v>41370</v>
      </c>
      <c r="Q2380" s="0" t="n">
        <f aca="false">Q2373-1</f>
        <v>11</v>
      </c>
      <c r="R2380" s="0" t="n">
        <v>27</v>
      </c>
    </row>
    <row r="2381" customFormat="false" ht="15.4" hidden="false" customHeight="false" outlineLevel="0" collapsed="false">
      <c r="P2381" s="6" t="n">
        <v>41369</v>
      </c>
      <c r="Q2381" s="0" t="n">
        <f aca="false">Q2374-1</f>
        <v>11</v>
      </c>
      <c r="R2381" s="0" t="n">
        <v>27</v>
      </c>
    </row>
    <row r="2382" customFormat="false" ht="15.4" hidden="false" customHeight="false" outlineLevel="0" collapsed="false">
      <c r="P2382" s="6" t="n">
        <v>41368</v>
      </c>
      <c r="Q2382" s="0" t="n">
        <f aca="false">Q2375-1</f>
        <v>11</v>
      </c>
      <c r="R2382" s="0" t="n">
        <v>27</v>
      </c>
    </row>
    <row r="2383" customFormat="false" ht="15.4" hidden="false" customHeight="false" outlineLevel="0" collapsed="false">
      <c r="P2383" s="6" t="n">
        <v>41367</v>
      </c>
      <c r="Q2383" s="0" t="n">
        <f aca="false">Q2376-1</f>
        <v>11</v>
      </c>
      <c r="R2383" s="0" t="n">
        <v>27</v>
      </c>
    </row>
    <row r="2384" customFormat="false" ht="15.4" hidden="false" customHeight="false" outlineLevel="0" collapsed="false">
      <c r="P2384" s="6" t="n">
        <v>41366</v>
      </c>
      <c r="Q2384" s="0" t="n">
        <f aca="false">Q2377-1</f>
        <v>11</v>
      </c>
      <c r="R2384" s="0" t="n">
        <v>27</v>
      </c>
    </row>
    <row r="2385" customFormat="false" ht="15.4" hidden="false" customHeight="false" outlineLevel="0" collapsed="false">
      <c r="P2385" s="6" t="n">
        <v>41365</v>
      </c>
      <c r="Q2385" s="0" t="n">
        <f aca="false">Q2378-1</f>
        <v>11</v>
      </c>
      <c r="R2385" s="0" t="n">
        <v>27</v>
      </c>
    </row>
    <row r="2386" customFormat="false" ht="15.4" hidden="false" customHeight="false" outlineLevel="0" collapsed="false">
      <c r="P2386" s="6" t="n">
        <v>41364</v>
      </c>
      <c r="Q2386" s="0" t="n">
        <f aca="false">Q2379-1</f>
        <v>10</v>
      </c>
      <c r="R2386" s="0" t="n">
        <v>27</v>
      </c>
    </row>
    <row r="2387" customFormat="false" ht="15.4" hidden="false" customHeight="false" outlineLevel="0" collapsed="false">
      <c r="P2387" s="6" t="n">
        <v>41363</v>
      </c>
      <c r="Q2387" s="0" t="n">
        <f aca="false">Q2380-1</f>
        <v>10</v>
      </c>
      <c r="R2387" s="0" t="n">
        <v>27</v>
      </c>
    </row>
    <row r="2388" customFormat="false" ht="15.4" hidden="false" customHeight="false" outlineLevel="0" collapsed="false">
      <c r="P2388" s="6" t="n">
        <v>41362</v>
      </c>
      <c r="Q2388" s="0" t="n">
        <f aca="false">Q2381-1</f>
        <v>10</v>
      </c>
      <c r="R2388" s="0" t="n">
        <v>27</v>
      </c>
    </row>
    <row r="2389" customFormat="false" ht="15.4" hidden="false" customHeight="false" outlineLevel="0" collapsed="false">
      <c r="P2389" s="6" t="n">
        <v>41361</v>
      </c>
      <c r="Q2389" s="0" t="n">
        <f aca="false">Q2382-1</f>
        <v>10</v>
      </c>
      <c r="R2389" s="0" t="n">
        <v>27</v>
      </c>
    </row>
    <row r="2390" customFormat="false" ht="15.4" hidden="false" customHeight="false" outlineLevel="0" collapsed="false">
      <c r="P2390" s="6" t="n">
        <v>41360</v>
      </c>
      <c r="Q2390" s="0" t="n">
        <f aca="false">Q2383-1</f>
        <v>10</v>
      </c>
      <c r="R2390" s="0" t="n">
        <v>27</v>
      </c>
    </row>
    <row r="2391" customFormat="false" ht="15.4" hidden="false" customHeight="false" outlineLevel="0" collapsed="false">
      <c r="P2391" s="6" t="n">
        <v>41359</v>
      </c>
      <c r="Q2391" s="0" t="n">
        <f aca="false">Q2384-1</f>
        <v>10</v>
      </c>
      <c r="R2391" s="0" t="n">
        <v>27</v>
      </c>
    </row>
    <row r="2392" customFormat="false" ht="15.4" hidden="false" customHeight="false" outlineLevel="0" collapsed="false">
      <c r="P2392" s="6" t="n">
        <v>41358</v>
      </c>
      <c r="Q2392" s="0" t="n">
        <f aca="false">Q2385-1</f>
        <v>10</v>
      </c>
      <c r="R2392" s="0" t="n">
        <v>27</v>
      </c>
    </row>
    <row r="2393" customFormat="false" ht="15.4" hidden="false" customHeight="false" outlineLevel="0" collapsed="false">
      <c r="P2393" s="6" t="n">
        <v>41357</v>
      </c>
      <c r="Q2393" s="0" t="n">
        <f aca="false">Q2386-1</f>
        <v>9</v>
      </c>
      <c r="R2393" s="0" t="n">
        <v>27</v>
      </c>
    </row>
    <row r="2394" customFormat="false" ht="15.4" hidden="false" customHeight="false" outlineLevel="0" collapsed="false">
      <c r="P2394" s="6" t="n">
        <v>41356</v>
      </c>
      <c r="Q2394" s="0" t="n">
        <f aca="false">Q2387-1</f>
        <v>9</v>
      </c>
      <c r="R2394" s="0" t="n">
        <v>27</v>
      </c>
    </row>
    <row r="2395" customFormat="false" ht="15.4" hidden="false" customHeight="false" outlineLevel="0" collapsed="false">
      <c r="P2395" s="6" t="n">
        <v>41355</v>
      </c>
      <c r="Q2395" s="0" t="n">
        <f aca="false">Q2388-1</f>
        <v>9</v>
      </c>
      <c r="R2395" s="0" t="n">
        <v>27</v>
      </c>
    </row>
    <row r="2396" customFormat="false" ht="15.4" hidden="false" customHeight="false" outlineLevel="0" collapsed="false">
      <c r="P2396" s="6" t="n">
        <v>41354</v>
      </c>
      <c r="Q2396" s="0" t="n">
        <f aca="false">Q2389-1</f>
        <v>9</v>
      </c>
      <c r="R2396" s="0" t="n">
        <v>27</v>
      </c>
    </row>
    <row r="2397" customFormat="false" ht="15.4" hidden="false" customHeight="false" outlineLevel="0" collapsed="false">
      <c r="P2397" s="6" t="n">
        <v>41353</v>
      </c>
      <c r="Q2397" s="0" t="n">
        <f aca="false">Q2390-1</f>
        <v>9</v>
      </c>
      <c r="R2397" s="0" t="n">
        <v>27</v>
      </c>
    </row>
    <row r="2398" customFormat="false" ht="15.4" hidden="false" customHeight="false" outlineLevel="0" collapsed="false">
      <c r="P2398" s="6" t="n">
        <v>41352</v>
      </c>
      <c r="Q2398" s="0" t="n">
        <f aca="false">Q2391-1</f>
        <v>9</v>
      </c>
      <c r="R2398" s="0" t="n">
        <v>27</v>
      </c>
    </row>
    <row r="2399" customFormat="false" ht="15.4" hidden="false" customHeight="false" outlineLevel="0" collapsed="false">
      <c r="P2399" s="6" t="n">
        <v>41351</v>
      </c>
      <c r="Q2399" s="0" t="n">
        <f aca="false">Q2392-1</f>
        <v>9</v>
      </c>
      <c r="R2399" s="0" t="n">
        <v>27</v>
      </c>
    </row>
    <row r="2400" customFormat="false" ht="15.4" hidden="false" customHeight="false" outlineLevel="0" collapsed="false">
      <c r="P2400" s="6" t="n">
        <v>41350</v>
      </c>
      <c r="Q2400" s="0" t="n">
        <f aca="false">Q2393-1</f>
        <v>8</v>
      </c>
      <c r="R2400" s="0" t="n">
        <v>27</v>
      </c>
    </row>
    <row r="2401" customFormat="false" ht="15.4" hidden="false" customHeight="false" outlineLevel="0" collapsed="false">
      <c r="P2401" s="6" t="n">
        <v>41349</v>
      </c>
      <c r="Q2401" s="0" t="n">
        <f aca="false">Q2394-1</f>
        <v>8</v>
      </c>
      <c r="R2401" s="0" t="n">
        <v>27</v>
      </c>
    </row>
    <row r="2402" customFormat="false" ht="15.4" hidden="false" customHeight="false" outlineLevel="0" collapsed="false">
      <c r="P2402" s="6" t="n">
        <v>41348</v>
      </c>
      <c r="Q2402" s="0" t="n">
        <f aca="false">Q2395-1</f>
        <v>8</v>
      </c>
      <c r="R2402" s="0" t="n">
        <v>27</v>
      </c>
    </row>
    <row r="2403" customFormat="false" ht="15.4" hidden="false" customHeight="false" outlineLevel="0" collapsed="false">
      <c r="P2403" s="6" t="n">
        <v>41347</v>
      </c>
      <c r="Q2403" s="0" t="n">
        <f aca="false">Q2396-1</f>
        <v>8</v>
      </c>
      <c r="R2403" s="0" t="n">
        <v>27</v>
      </c>
    </row>
    <row r="2404" customFormat="false" ht="15.4" hidden="false" customHeight="false" outlineLevel="0" collapsed="false">
      <c r="P2404" s="6" t="n">
        <v>41346</v>
      </c>
      <c r="Q2404" s="0" t="n">
        <f aca="false">Q2397-1</f>
        <v>8</v>
      </c>
      <c r="R2404" s="0" t="n">
        <v>27</v>
      </c>
    </row>
    <row r="2405" customFormat="false" ht="15.4" hidden="false" customHeight="false" outlineLevel="0" collapsed="false">
      <c r="P2405" s="6" t="n">
        <v>41345</v>
      </c>
      <c r="Q2405" s="0" t="n">
        <f aca="false">Q2398-1</f>
        <v>8</v>
      </c>
      <c r="R2405" s="0" t="n">
        <v>27</v>
      </c>
    </row>
    <row r="2406" customFormat="false" ht="15.4" hidden="false" customHeight="false" outlineLevel="0" collapsed="false">
      <c r="P2406" s="6" t="n">
        <v>41344</v>
      </c>
      <c r="Q2406" s="0" t="n">
        <f aca="false">Q2399-1</f>
        <v>8</v>
      </c>
      <c r="R2406" s="0" t="n">
        <v>27</v>
      </c>
    </row>
    <row r="2407" customFormat="false" ht="15.4" hidden="false" customHeight="false" outlineLevel="0" collapsed="false">
      <c r="P2407" s="6" t="n">
        <v>41343</v>
      </c>
      <c r="Q2407" s="0" t="n">
        <f aca="false">Q2400-1</f>
        <v>7</v>
      </c>
      <c r="R2407" s="0" t="n">
        <v>27</v>
      </c>
    </row>
    <row r="2408" customFormat="false" ht="15.4" hidden="false" customHeight="false" outlineLevel="0" collapsed="false">
      <c r="P2408" s="6" t="n">
        <v>41342</v>
      </c>
      <c r="Q2408" s="0" t="n">
        <f aca="false">Q2401-1</f>
        <v>7</v>
      </c>
      <c r="R2408" s="0" t="n">
        <v>27</v>
      </c>
    </row>
    <row r="2409" customFormat="false" ht="15.4" hidden="false" customHeight="false" outlineLevel="0" collapsed="false">
      <c r="P2409" s="6" t="n">
        <v>41341</v>
      </c>
      <c r="Q2409" s="0" t="n">
        <f aca="false">Q2402-1</f>
        <v>7</v>
      </c>
      <c r="R2409" s="0" t="n">
        <v>27</v>
      </c>
    </row>
    <row r="2410" customFormat="false" ht="15.4" hidden="false" customHeight="false" outlineLevel="0" collapsed="false">
      <c r="P2410" s="6" t="n">
        <v>41340</v>
      </c>
      <c r="Q2410" s="0" t="n">
        <f aca="false">Q2403-1</f>
        <v>7</v>
      </c>
      <c r="R2410" s="0" t="n">
        <v>27</v>
      </c>
    </row>
    <row r="2411" customFormat="false" ht="15.4" hidden="false" customHeight="false" outlineLevel="0" collapsed="false">
      <c r="P2411" s="6" t="n">
        <v>41339</v>
      </c>
      <c r="Q2411" s="0" t="n">
        <f aca="false">Q2404-1</f>
        <v>7</v>
      </c>
      <c r="R2411" s="0" t="n">
        <v>27</v>
      </c>
    </row>
    <row r="2412" customFormat="false" ht="15.4" hidden="false" customHeight="false" outlineLevel="0" collapsed="false">
      <c r="P2412" s="6" t="n">
        <v>41338</v>
      </c>
      <c r="Q2412" s="0" t="n">
        <f aca="false">Q2405-1</f>
        <v>7</v>
      </c>
      <c r="R2412" s="0" t="n">
        <v>27</v>
      </c>
    </row>
    <row r="2413" customFormat="false" ht="15.4" hidden="false" customHeight="false" outlineLevel="0" collapsed="false">
      <c r="P2413" s="6" t="n">
        <v>41337</v>
      </c>
      <c r="Q2413" s="0" t="n">
        <f aca="false">Q2406-1</f>
        <v>7</v>
      </c>
      <c r="R2413" s="0" t="n">
        <v>27</v>
      </c>
    </row>
    <row r="2414" customFormat="false" ht="15.4" hidden="false" customHeight="false" outlineLevel="0" collapsed="false">
      <c r="P2414" s="6" t="n">
        <v>41336</v>
      </c>
      <c r="Q2414" s="0" t="n">
        <f aca="false">Q2407-1</f>
        <v>6</v>
      </c>
      <c r="R2414" s="0" t="n">
        <v>27</v>
      </c>
    </row>
    <row r="2415" customFormat="false" ht="15.4" hidden="false" customHeight="false" outlineLevel="0" collapsed="false">
      <c r="P2415" s="6" t="n">
        <v>41335</v>
      </c>
      <c r="Q2415" s="0" t="n">
        <f aca="false">Q2408-1</f>
        <v>6</v>
      </c>
      <c r="R2415" s="0" t="n">
        <v>27</v>
      </c>
    </row>
    <row r="2416" customFormat="false" ht="15.4" hidden="false" customHeight="false" outlineLevel="0" collapsed="false">
      <c r="P2416" s="6" t="n">
        <v>41334</v>
      </c>
      <c r="Q2416" s="0" t="n">
        <f aca="false">Q2409-1</f>
        <v>6</v>
      </c>
      <c r="R2416" s="0" t="n">
        <v>27</v>
      </c>
    </row>
    <row r="2417" customFormat="false" ht="15.4" hidden="false" customHeight="false" outlineLevel="0" collapsed="false">
      <c r="P2417" s="6" t="n">
        <v>41333</v>
      </c>
      <c r="Q2417" s="0" t="n">
        <f aca="false">Q2410-1</f>
        <v>6</v>
      </c>
      <c r="R2417" s="0" t="n">
        <v>27</v>
      </c>
    </row>
    <row r="2418" customFormat="false" ht="15.4" hidden="false" customHeight="false" outlineLevel="0" collapsed="false">
      <c r="P2418" s="6" t="n">
        <v>41332</v>
      </c>
      <c r="Q2418" s="0" t="n">
        <f aca="false">Q2411-1</f>
        <v>6</v>
      </c>
      <c r="R2418" s="0" t="n">
        <v>27</v>
      </c>
    </row>
    <row r="2419" customFormat="false" ht="15.4" hidden="false" customHeight="false" outlineLevel="0" collapsed="false">
      <c r="P2419" s="6" t="n">
        <v>41331</v>
      </c>
      <c r="Q2419" s="0" t="n">
        <f aca="false">Q2412-1</f>
        <v>6</v>
      </c>
      <c r="R2419" s="0" t="n">
        <v>27</v>
      </c>
    </row>
    <row r="2420" customFormat="false" ht="15.4" hidden="false" customHeight="false" outlineLevel="0" collapsed="false">
      <c r="P2420" s="6" t="n">
        <v>41330</v>
      </c>
      <c r="Q2420" s="0" t="n">
        <f aca="false">Q2413-1</f>
        <v>6</v>
      </c>
      <c r="R2420" s="0" t="n">
        <v>27</v>
      </c>
    </row>
    <row r="2421" customFormat="false" ht="15.4" hidden="false" customHeight="false" outlineLevel="0" collapsed="false">
      <c r="P2421" s="6" t="n">
        <v>41329</v>
      </c>
      <c r="Q2421" s="0" t="n">
        <f aca="false">Q2414-1</f>
        <v>5</v>
      </c>
      <c r="R2421" s="0" t="n">
        <v>27</v>
      </c>
    </row>
    <row r="2422" customFormat="false" ht="15.4" hidden="false" customHeight="false" outlineLevel="0" collapsed="false">
      <c r="P2422" s="6" t="n">
        <v>41328</v>
      </c>
      <c r="Q2422" s="0" t="n">
        <f aca="false">Q2415-1</f>
        <v>5</v>
      </c>
      <c r="R2422" s="0" t="n">
        <v>27</v>
      </c>
    </row>
    <row r="2423" customFormat="false" ht="15.4" hidden="false" customHeight="false" outlineLevel="0" collapsed="false">
      <c r="P2423" s="6" t="n">
        <v>41327</v>
      </c>
      <c r="Q2423" s="0" t="n">
        <f aca="false">Q2416-1</f>
        <v>5</v>
      </c>
      <c r="R2423" s="0" t="n">
        <v>27</v>
      </c>
    </row>
    <row r="2424" customFormat="false" ht="15.4" hidden="false" customHeight="false" outlineLevel="0" collapsed="false">
      <c r="P2424" s="6" t="n">
        <v>41326</v>
      </c>
      <c r="Q2424" s="0" t="n">
        <f aca="false">Q2417-1</f>
        <v>5</v>
      </c>
      <c r="R2424" s="0" t="n">
        <v>27</v>
      </c>
    </row>
    <row r="2425" customFormat="false" ht="15.4" hidden="false" customHeight="false" outlineLevel="0" collapsed="false">
      <c r="P2425" s="6" t="n">
        <v>41325</v>
      </c>
      <c r="Q2425" s="0" t="n">
        <f aca="false">Q2418-1</f>
        <v>5</v>
      </c>
      <c r="R2425" s="0" t="n">
        <v>27</v>
      </c>
    </row>
    <row r="2426" customFormat="false" ht="15.4" hidden="false" customHeight="false" outlineLevel="0" collapsed="false">
      <c r="P2426" s="6" t="n">
        <v>41324</v>
      </c>
      <c r="Q2426" s="0" t="n">
        <f aca="false">Q2419-1</f>
        <v>5</v>
      </c>
      <c r="R2426" s="0" t="n">
        <v>27</v>
      </c>
    </row>
    <row r="2427" customFormat="false" ht="15.4" hidden="false" customHeight="false" outlineLevel="0" collapsed="false">
      <c r="P2427" s="6" t="n">
        <v>41323</v>
      </c>
      <c r="Q2427" s="0" t="n">
        <f aca="false">Q2420-1</f>
        <v>5</v>
      </c>
      <c r="R2427" s="0" t="n">
        <v>27</v>
      </c>
    </row>
    <row r="2428" customFormat="false" ht="15.4" hidden="false" customHeight="false" outlineLevel="0" collapsed="false">
      <c r="P2428" s="6" t="n">
        <v>41322</v>
      </c>
      <c r="Q2428" s="0" t="n">
        <f aca="false">Q2421-1</f>
        <v>4</v>
      </c>
      <c r="R2428" s="0" t="n">
        <v>27</v>
      </c>
    </row>
    <row r="2429" customFormat="false" ht="15.4" hidden="false" customHeight="false" outlineLevel="0" collapsed="false">
      <c r="P2429" s="6" t="n">
        <v>41321</v>
      </c>
      <c r="Q2429" s="0" t="n">
        <f aca="false">Q2422-1</f>
        <v>4</v>
      </c>
      <c r="R2429" s="0" t="n">
        <v>27</v>
      </c>
    </row>
    <row r="2430" customFormat="false" ht="15.4" hidden="false" customHeight="false" outlineLevel="0" collapsed="false">
      <c r="P2430" s="6" t="n">
        <v>41320</v>
      </c>
      <c r="Q2430" s="0" t="n">
        <f aca="false">Q2423-1</f>
        <v>4</v>
      </c>
      <c r="R2430" s="0" t="n">
        <v>27</v>
      </c>
    </row>
    <row r="2431" customFormat="false" ht="15.4" hidden="false" customHeight="false" outlineLevel="0" collapsed="false">
      <c r="P2431" s="6" t="n">
        <v>41319</v>
      </c>
      <c r="Q2431" s="0" t="n">
        <f aca="false">Q2424-1</f>
        <v>4</v>
      </c>
      <c r="R2431" s="0" t="n">
        <v>27</v>
      </c>
    </row>
    <row r="2432" customFormat="false" ht="15.4" hidden="false" customHeight="false" outlineLevel="0" collapsed="false">
      <c r="P2432" s="6" t="n">
        <v>41318</v>
      </c>
      <c r="Q2432" s="0" t="n">
        <f aca="false">Q2425-1</f>
        <v>4</v>
      </c>
      <c r="R2432" s="0" t="n">
        <v>27</v>
      </c>
    </row>
    <row r="2433" customFormat="false" ht="15.4" hidden="false" customHeight="false" outlineLevel="0" collapsed="false">
      <c r="P2433" s="6" t="n">
        <v>41317</v>
      </c>
      <c r="Q2433" s="0" t="n">
        <f aca="false">Q2426-1</f>
        <v>4</v>
      </c>
      <c r="R2433" s="0" t="n">
        <v>27</v>
      </c>
    </row>
    <row r="2434" customFormat="false" ht="15.4" hidden="false" customHeight="false" outlineLevel="0" collapsed="false">
      <c r="P2434" s="6" t="n">
        <v>41316</v>
      </c>
      <c r="Q2434" s="0" t="n">
        <f aca="false">Q2427-1</f>
        <v>4</v>
      </c>
      <c r="R2434" s="0" t="n">
        <v>27</v>
      </c>
    </row>
    <row r="2435" customFormat="false" ht="15.4" hidden="false" customHeight="false" outlineLevel="0" collapsed="false">
      <c r="P2435" s="6" t="n">
        <v>41315</v>
      </c>
      <c r="Q2435" s="0" t="n">
        <f aca="false">Q2428-1</f>
        <v>3</v>
      </c>
      <c r="R2435" s="0" t="n">
        <v>27</v>
      </c>
    </row>
    <row r="2436" customFormat="false" ht="15.4" hidden="false" customHeight="false" outlineLevel="0" collapsed="false">
      <c r="P2436" s="6" t="n">
        <v>41314</v>
      </c>
      <c r="Q2436" s="0" t="n">
        <f aca="false">Q2429-1</f>
        <v>3</v>
      </c>
      <c r="R2436" s="0" t="n">
        <v>27</v>
      </c>
    </row>
    <row r="2437" customFormat="false" ht="15.4" hidden="false" customHeight="false" outlineLevel="0" collapsed="false">
      <c r="P2437" s="6" t="n">
        <v>41313</v>
      </c>
      <c r="Q2437" s="0" t="n">
        <f aca="false">Q2430-1</f>
        <v>3</v>
      </c>
      <c r="R2437" s="0" t="n">
        <v>27</v>
      </c>
    </row>
    <row r="2438" customFormat="false" ht="15.4" hidden="false" customHeight="false" outlineLevel="0" collapsed="false">
      <c r="P2438" s="6" t="n">
        <v>41312</v>
      </c>
      <c r="Q2438" s="0" t="n">
        <f aca="false">Q2431-1</f>
        <v>3</v>
      </c>
      <c r="R2438" s="0" t="n">
        <v>27</v>
      </c>
    </row>
    <row r="2439" customFormat="false" ht="15.4" hidden="false" customHeight="false" outlineLevel="0" collapsed="false">
      <c r="P2439" s="6" t="n">
        <v>41311</v>
      </c>
      <c r="Q2439" s="0" t="n">
        <f aca="false">Q2432-1</f>
        <v>3</v>
      </c>
      <c r="R2439" s="0" t="n">
        <v>27</v>
      </c>
    </row>
    <row r="2440" customFormat="false" ht="15.4" hidden="false" customHeight="false" outlineLevel="0" collapsed="false">
      <c r="P2440" s="6" t="n">
        <v>41310</v>
      </c>
      <c r="Q2440" s="0" t="n">
        <f aca="false">Q2433-1</f>
        <v>3</v>
      </c>
      <c r="R2440" s="0" t="n">
        <v>27</v>
      </c>
    </row>
    <row r="2441" customFormat="false" ht="15.4" hidden="false" customHeight="false" outlineLevel="0" collapsed="false">
      <c r="P2441" s="6" t="n">
        <v>41309</v>
      </c>
      <c r="Q2441" s="0" t="n">
        <f aca="false">Q2434-1</f>
        <v>3</v>
      </c>
      <c r="R2441" s="0" t="n">
        <v>27</v>
      </c>
    </row>
    <row r="2442" customFormat="false" ht="15.4" hidden="false" customHeight="false" outlineLevel="0" collapsed="false">
      <c r="P2442" s="6" t="n">
        <v>41308</v>
      </c>
      <c r="Q2442" s="0" t="n">
        <f aca="false">Q2435-1</f>
        <v>2</v>
      </c>
      <c r="R2442" s="0" t="n">
        <v>27</v>
      </c>
    </row>
    <row r="2443" customFormat="false" ht="15.4" hidden="false" customHeight="false" outlineLevel="0" collapsed="false">
      <c r="P2443" s="6" t="n">
        <v>41307</v>
      </c>
      <c r="Q2443" s="0" t="n">
        <f aca="false">Q2436-1</f>
        <v>2</v>
      </c>
      <c r="R2443" s="0" t="n">
        <v>27</v>
      </c>
    </row>
    <row r="2444" customFormat="false" ht="15.4" hidden="false" customHeight="false" outlineLevel="0" collapsed="false">
      <c r="P2444" s="6" t="n">
        <v>41306</v>
      </c>
      <c r="Q2444" s="0" t="n">
        <f aca="false">Q2437-1</f>
        <v>2</v>
      </c>
      <c r="R2444" s="0" t="n">
        <v>27</v>
      </c>
    </row>
    <row r="2445" customFormat="false" ht="15.4" hidden="false" customHeight="false" outlineLevel="0" collapsed="false">
      <c r="P2445" s="6" t="n">
        <v>41305</v>
      </c>
      <c r="Q2445" s="0" t="n">
        <f aca="false">Q2438-1</f>
        <v>2</v>
      </c>
      <c r="R2445" s="0" t="n">
        <v>27</v>
      </c>
    </row>
    <row r="2446" customFormat="false" ht="15.4" hidden="false" customHeight="false" outlineLevel="0" collapsed="false">
      <c r="P2446" s="6" t="n">
        <v>41304</v>
      </c>
      <c r="Q2446" s="0" t="n">
        <f aca="false">Q2439-1</f>
        <v>2</v>
      </c>
      <c r="R2446" s="0" t="n">
        <v>27</v>
      </c>
    </row>
    <row r="2447" customFormat="false" ht="15.4" hidden="false" customHeight="false" outlineLevel="0" collapsed="false">
      <c r="P2447" s="6" t="n">
        <v>41303</v>
      </c>
      <c r="Q2447" s="0" t="n">
        <f aca="false">Q2440-1</f>
        <v>2</v>
      </c>
      <c r="R2447" s="0" t="n">
        <v>27</v>
      </c>
    </row>
    <row r="2448" customFormat="false" ht="15.4" hidden="false" customHeight="false" outlineLevel="0" collapsed="false">
      <c r="P2448" s="6" t="n">
        <v>41302</v>
      </c>
      <c r="Q2448" s="0" t="n">
        <f aca="false">Q2441-1</f>
        <v>2</v>
      </c>
      <c r="R2448" s="0" t="n">
        <v>27</v>
      </c>
    </row>
    <row r="2449" customFormat="false" ht="15.4" hidden="false" customHeight="false" outlineLevel="0" collapsed="false">
      <c r="P2449" s="6" t="n">
        <v>41301</v>
      </c>
      <c r="Q2449" s="0" t="n">
        <f aca="false">Q2442-1</f>
        <v>1</v>
      </c>
      <c r="R2449" s="0" t="n">
        <v>27</v>
      </c>
    </row>
    <row r="2450" customFormat="false" ht="15.4" hidden="false" customHeight="false" outlineLevel="0" collapsed="false">
      <c r="P2450" s="6" t="n">
        <v>41300</v>
      </c>
      <c r="Q2450" s="0" t="n">
        <f aca="false">Q2443-1</f>
        <v>1</v>
      </c>
      <c r="R2450" s="0" t="n">
        <v>27</v>
      </c>
    </row>
    <row r="2451" customFormat="false" ht="15.4" hidden="false" customHeight="false" outlineLevel="0" collapsed="false">
      <c r="P2451" s="6" t="n">
        <v>41299</v>
      </c>
      <c r="Q2451" s="0" t="n">
        <f aca="false">Q2444-1</f>
        <v>1</v>
      </c>
      <c r="R2451" s="0" t="n">
        <v>27</v>
      </c>
    </row>
    <row r="2452" customFormat="false" ht="15.4" hidden="false" customHeight="false" outlineLevel="0" collapsed="false">
      <c r="P2452" s="6" t="n">
        <v>41298</v>
      </c>
      <c r="Q2452" s="0" t="n">
        <f aca="false">Q2445-1</f>
        <v>1</v>
      </c>
      <c r="R2452" s="0" t="n">
        <v>27</v>
      </c>
    </row>
    <row r="2453" customFormat="false" ht="15.4" hidden="false" customHeight="false" outlineLevel="0" collapsed="false">
      <c r="P2453" s="6" t="n">
        <v>41297</v>
      </c>
      <c r="Q2453" s="0" t="n">
        <f aca="false">Q2446-1</f>
        <v>1</v>
      </c>
      <c r="R2453" s="0" t="n">
        <v>27</v>
      </c>
    </row>
    <row r="2454" customFormat="false" ht="15.4" hidden="false" customHeight="false" outlineLevel="0" collapsed="false">
      <c r="P2454" s="6" t="n">
        <v>41296</v>
      </c>
      <c r="Q2454" s="0" t="n">
        <f aca="false">Q2447-1</f>
        <v>1</v>
      </c>
      <c r="R2454" s="0" t="n">
        <v>27</v>
      </c>
    </row>
    <row r="2455" customFormat="false" ht="15.4" hidden="false" customHeight="false" outlineLevel="0" collapsed="false">
      <c r="P2455" s="6" t="n">
        <v>41295</v>
      </c>
      <c r="Q2455" s="0" t="n">
        <f aca="false">Q2448-1</f>
        <v>1</v>
      </c>
      <c r="R2455" s="0" t="n">
        <v>27</v>
      </c>
    </row>
    <row r="2456" customFormat="false" ht="15.4" hidden="false" customHeight="false" outlineLevel="0" collapsed="false">
      <c r="P2456" s="6" t="n">
        <v>41294</v>
      </c>
      <c r="Q2456" s="0" t="n">
        <v>16</v>
      </c>
      <c r="R2456" s="0" t="n">
        <v>26</v>
      </c>
    </row>
    <row r="2457" customFormat="false" ht="15.4" hidden="false" customHeight="false" outlineLevel="0" collapsed="false">
      <c r="P2457" s="6" t="n">
        <v>41293</v>
      </c>
      <c r="Q2457" s="0" t="n">
        <v>16</v>
      </c>
      <c r="R2457" s="0" t="n">
        <v>26</v>
      </c>
    </row>
    <row r="2458" customFormat="false" ht="15.4" hidden="false" customHeight="false" outlineLevel="0" collapsed="false">
      <c r="P2458" s="6" t="n">
        <v>41292</v>
      </c>
      <c r="Q2458" s="0" t="n">
        <v>16</v>
      </c>
      <c r="R2458" s="0" t="n">
        <v>26</v>
      </c>
    </row>
    <row r="2459" customFormat="false" ht="15.4" hidden="false" customHeight="false" outlineLevel="0" collapsed="false">
      <c r="P2459" s="6" t="n">
        <v>41291</v>
      </c>
      <c r="Q2459" s="0" t="n">
        <v>16</v>
      </c>
      <c r="R2459" s="0" t="n">
        <v>26</v>
      </c>
    </row>
    <row r="2460" customFormat="false" ht="15.4" hidden="false" customHeight="false" outlineLevel="0" collapsed="false">
      <c r="P2460" s="6" t="n">
        <v>41290</v>
      </c>
      <c r="Q2460" s="0" t="n">
        <v>16</v>
      </c>
      <c r="R2460" s="0" t="n">
        <v>26</v>
      </c>
    </row>
    <row r="2461" customFormat="false" ht="15.4" hidden="false" customHeight="false" outlineLevel="0" collapsed="false">
      <c r="P2461" s="6" t="n">
        <v>41289</v>
      </c>
      <c r="Q2461" s="0" t="n">
        <v>16</v>
      </c>
      <c r="R2461" s="0" t="n">
        <v>26</v>
      </c>
    </row>
    <row r="2462" customFormat="false" ht="15.4" hidden="false" customHeight="false" outlineLevel="0" collapsed="false">
      <c r="P2462" s="6" t="n">
        <v>41288</v>
      </c>
      <c r="Q2462" s="0" t="n">
        <v>16</v>
      </c>
      <c r="R2462" s="0" t="n">
        <v>26</v>
      </c>
    </row>
    <row r="2463" customFormat="false" ht="15.4" hidden="false" customHeight="false" outlineLevel="0" collapsed="false">
      <c r="P2463" s="6" t="n">
        <v>41287</v>
      </c>
      <c r="Q2463" s="0" t="n">
        <f aca="false">Q2456-1</f>
        <v>15</v>
      </c>
      <c r="R2463" s="0" t="n">
        <v>26</v>
      </c>
    </row>
    <row r="2464" customFormat="false" ht="15.4" hidden="false" customHeight="false" outlineLevel="0" collapsed="false">
      <c r="P2464" s="6" t="n">
        <v>41286</v>
      </c>
      <c r="Q2464" s="0" t="n">
        <f aca="false">Q2457-1</f>
        <v>15</v>
      </c>
      <c r="R2464" s="0" t="n">
        <v>26</v>
      </c>
    </row>
    <row r="2465" customFormat="false" ht="15.4" hidden="false" customHeight="false" outlineLevel="0" collapsed="false">
      <c r="P2465" s="6" t="n">
        <v>41285</v>
      </c>
      <c r="Q2465" s="0" t="n">
        <f aca="false">Q2458-1</f>
        <v>15</v>
      </c>
      <c r="R2465" s="0" t="n">
        <v>26</v>
      </c>
    </row>
    <row r="2466" customFormat="false" ht="15.4" hidden="false" customHeight="false" outlineLevel="0" collapsed="false">
      <c r="P2466" s="6" t="n">
        <v>41284</v>
      </c>
      <c r="Q2466" s="0" t="n">
        <f aca="false">Q2459-1</f>
        <v>15</v>
      </c>
      <c r="R2466" s="0" t="n">
        <v>26</v>
      </c>
    </row>
    <row r="2467" customFormat="false" ht="15.4" hidden="false" customHeight="false" outlineLevel="0" collapsed="false">
      <c r="P2467" s="6" t="n">
        <v>41283</v>
      </c>
      <c r="Q2467" s="0" t="n">
        <f aca="false">Q2460-1</f>
        <v>15</v>
      </c>
      <c r="R2467" s="0" t="n">
        <v>26</v>
      </c>
    </row>
    <row r="2468" customFormat="false" ht="15.4" hidden="false" customHeight="false" outlineLevel="0" collapsed="false">
      <c r="P2468" s="6" t="n">
        <v>41282</v>
      </c>
      <c r="Q2468" s="0" t="n">
        <f aca="false">Q2461-1</f>
        <v>15</v>
      </c>
      <c r="R2468" s="0" t="n">
        <v>26</v>
      </c>
    </row>
    <row r="2469" customFormat="false" ht="15.4" hidden="false" customHeight="false" outlineLevel="0" collapsed="false">
      <c r="P2469" s="6" t="n">
        <v>41281</v>
      </c>
      <c r="Q2469" s="0" t="n">
        <f aca="false">Q2462-1</f>
        <v>15</v>
      </c>
      <c r="R2469" s="0" t="n">
        <v>26</v>
      </c>
    </row>
    <row r="2470" customFormat="false" ht="15.4" hidden="false" customHeight="false" outlineLevel="0" collapsed="false">
      <c r="P2470" s="6" t="n">
        <v>41280</v>
      </c>
      <c r="Q2470" s="0" t="n">
        <f aca="false">Q2463-1</f>
        <v>14</v>
      </c>
      <c r="R2470" s="0" t="n">
        <v>26</v>
      </c>
    </row>
    <row r="2471" customFormat="false" ht="15.4" hidden="false" customHeight="false" outlineLevel="0" collapsed="false">
      <c r="P2471" s="6" t="n">
        <v>41279</v>
      </c>
      <c r="Q2471" s="0" t="n">
        <f aca="false">Q2464-1</f>
        <v>14</v>
      </c>
      <c r="R2471" s="0" t="n">
        <v>26</v>
      </c>
    </row>
    <row r="2472" customFormat="false" ht="15.4" hidden="false" customHeight="false" outlineLevel="0" collapsed="false">
      <c r="P2472" s="6" t="n">
        <v>41278</v>
      </c>
      <c r="Q2472" s="0" t="n">
        <f aca="false">Q2465-1</f>
        <v>14</v>
      </c>
      <c r="R2472" s="0" t="n">
        <v>26</v>
      </c>
    </row>
    <row r="2473" customFormat="false" ht="15.4" hidden="false" customHeight="false" outlineLevel="0" collapsed="false">
      <c r="P2473" s="6" t="n">
        <v>41277</v>
      </c>
      <c r="Q2473" s="0" t="n">
        <f aca="false">Q2466-1</f>
        <v>14</v>
      </c>
      <c r="R2473" s="0" t="n">
        <v>26</v>
      </c>
    </row>
    <row r="2474" customFormat="false" ht="15.4" hidden="false" customHeight="false" outlineLevel="0" collapsed="false">
      <c r="P2474" s="6" t="n">
        <v>41276</v>
      </c>
      <c r="Q2474" s="0" t="n">
        <f aca="false">Q2467-1</f>
        <v>14</v>
      </c>
      <c r="R2474" s="0" t="n">
        <v>26</v>
      </c>
    </row>
    <row r="2475" customFormat="false" ht="15.4" hidden="false" customHeight="false" outlineLevel="0" collapsed="false">
      <c r="P2475" s="6" t="n">
        <v>41275</v>
      </c>
      <c r="Q2475" s="0" t="n">
        <f aca="false">Q2468-1</f>
        <v>14</v>
      </c>
      <c r="R2475" s="0" t="n">
        <v>26</v>
      </c>
    </row>
    <row r="2476" customFormat="false" ht="15.4" hidden="false" customHeight="false" outlineLevel="0" collapsed="false">
      <c r="P2476" s="6" t="n">
        <v>41274</v>
      </c>
      <c r="Q2476" s="0" t="n">
        <f aca="false">Q2469-1</f>
        <v>14</v>
      </c>
      <c r="R2476" s="0" t="n">
        <v>26</v>
      </c>
    </row>
    <row r="2477" customFormat="false" ht="15.4" hidden="false" customHeight="false" outlineLevel="0" collapsed="false">
      <c r="P2477" s="6" t="n">
        <v>41273</v>
      </c>
      <c r="Q2477" s="0" t="n">
        <f aca="false">Q2470-1</f>
        <v>13</v>
      </c>
      <c r="R2477" s="0" t="n">
        <v>26</v>
      </c>
    </row>
    <row r="2478" customFormat="false" ht="15.4" hidden="false" customHeight="false" outlineLevel="0" collapsed="false">
      <c r="P2478" s="6" t="n">
        <v>41272</v>
      </c>
      <c r="Q2478" s="0" t="n">
        <f aca="false">Q2471-1</f>
        <v>13</v>
      </c>
      <c r="R2478" s="0" t="n">
        <v>26</v>
      </c>
    </row>
    <row r="2479" customFormat="false" ht="15.4" hidden="false" customHeight="false" outlineLevel="0" collapsed="false">
      <c r="P2479" s="6" t="n">
        <v>41271</v>
      </c>
      <c r="Q2479" s="0" t="n">
        <f aca="false">Q2472-1</f>
        <v>13</v>
      </c>
      <c r="R2479" s="0" t="n">
        <v>26</v>
      </c>
    </row>
    <row r="2480" customFormat="false" ht="15.4" hidden="false" customHeight="false" outlineLevel="0" collapsed="false">
      <c r="P2480" s="6" t="n">
        <v>41270</v>
      </c>
      <c r="Q2480" s="0" t="n">
        <f aca="false">Q2473-1</f>
        <v>13</v>
      </c>
      <c r="R2480" s="0" t="n">
        <v>26</v>
      </c>
    </row>
    <row r="2481" customFormat="false" ht="15.4" hidden="false" customHeight="false" outlineLevel="0" collapsed="false">
      <c r="P2481" s="6" t="n">
        <v>41269</v>
      </c>
      <c r="Q2481" s="0" t="n">
        <f aca="false">Q2474-1</f>
        <v>13</v>
      </c>
      <c r="R2481" s="0" t="n">
        <v>26</v>
      </c>
    </row>
    <row r="2482" customFormat="false" ht="15.4" hidden="false" customHeight="false" outlineLevel="0" collapsed="false">
      <c r="P2482" s="6" t="n">
        <v>41268</v>
      </c>
      <c r="Q2482" s="0" t="n">
        <f aca="false">Q2475-1</f>
        <v>13</v>
      </c>
      <c r="R2482" s="0" t="n">
        <v>26</v>
      </c>
    </row>
    <row r="2483" customFormat="false" ht="15.4" hidden="false" customHeight="false" outlineLevel="0" collapsed="false">
      <c r="P2483" s="6" t="n">
        <v>41267</v>
      </c>
      <c r="Q2483" s="0" t="n">
        <f aca="false">Q2476-1</f>
        <v>13</v>
      </c>
      <c r="R2483" s="0" t="n">
        <v>26</v>
      </c>
    </row>
    <row r="2484" customFormat="false" ht="15.4" hidden="false" customHeight="false" outlineLevel="0" collapsed="false">
      <c r="P2484" s="6" t="n">
        <v>41266</v>
      </c>
      <c r="Q2484" s="0" t="n">
        <f aca="false">Q2477-1</f>
        <v>12</v>
      </c>
      <c r="R2484" s="0" t="n">
        <v>26</v>
      </c>
    </row>
    <row r="2485" customFormat="false" ht="15.4" hidden="false" customHeight="false" outlineLevel="0" collapsed="false">
      <c r="P2485" s="6" t="n">
        <v>41265</v>
      </c>
      <c r="Q2485" s="0" t="n">
        <f aca="false">Q2478-1</f>
        <v>12</v>
      </c>
      <c r="R2485" s="0" t="n">
        <v>26</v>
      </c>
    </row>
    <row r="2486" customFormat="false" ht="15.4" hidden="false" customHeight="false" outlineLevel="0" collapsed="false">
      <c r="P2486" s="6" t="n">
        <v>41264</v>
      </c>
      <c r="Q2486" s="0" t="n">
        <f aca="false">Q2479-1</f>
        <v>12</v>
      </c>
      <c r="R2486" s="0" t="n">
        <v>26</v>
      </c>
    </row>
    <row r="2487" customFormat="false" ht="15.4" hidden="false" customHeight="false" outlineLevel="0" collapsed="false">
      <c r="P2487" s="6" t="n">
        <v>41263</v>
      </c>
      <c r="Q2487" s="0" t="n">
        <f aca="false">Q2480-1</f>
        <v>12</v>
      </c>
      <c r="R2487" s="0" t="n">
        <v>26</v>
      </c>
    </row>
    <row r="2488" customFormat="false" ht="15.4" hidden="false" customHeight="false" outlineLevel="0" collapsed="false">
      <c r="P2488" s="6" t="n">
        <v>41262</v>
      </c>
      <c r="Q2488" s="0" t="n">
        <f aca="false">Q2481-1</f>
        <v>12</v>
      </c>
      <c r="R2488" s="0" t="n">
        <v>26</v>
      </c>
    </row>
    <row r="2489" customFormat="false" ht="15.4" hidden="false" customHeight="false" outlineLevel="0" collapsed="false">
      <c r="P2489" s="6" t="n">
        <v>41261</v>
      </c>
      <c r="Q2489" s="0" t="n">
        <f aca="false">Q2482-1</f>
        <v>12</v>
      </c>
      <c r="R2489" s="0" t="n">
        <v>26</v>
      </c>
    </row>
    <row r="2490" customFormat="false" ht="15.4" hidden="false" customHeight="false" outlineLevel="0" collapsed="false">
      <c r="P2490" s="6" t="n">
        <v>41260</v>
      </c>
      <c r="Q2490" s="0" t="n">
        <f aca="false">Q2483-1</f>
        <v>12</v>
      </c>
      <c r="R2490" s="0" t="n">
        <v>26</v>
      </c>
    </row>
    <row r="2491" customFormat="false" ht="15.4" hidden="false" customHeight="false" outlineLevel="0" collapsed="false">
      <c r="P2491" s="6" t="n">
        <v>41259</v>
      </c>
      <c r="Q2491" s="0" t="n">
        <f aca="false">Q2484-1</f>
        <v>11</v>
      </c>
      <c r="R2491" s="0" t="n">
        <v>26</v>
      </c>
    </row>
    <row r="2492" customFormat="false" ht="15.4" hidden="false" customHeight="false" outlineLevel="0" collapsed="false">
      <c r="P2492" s="6" t="n">
        <v>41258</v>
      </c>
      <c r="Q2492" s="0" t="n">
        <f aca="false">Q2485-1</f>
        <v>11</v>
      </c>
      <c r="R2492" s="0" t="n">
        <v>26</v>
      </c>
    </row>
    <row r="2493" customFormat="false" ht="15.4" hidden="false" customHeight="false" outlineLevel="0" collapsed="false">
      <c r="P2493" s="6" t="n">
        <v>41257</v>
      </c>
      <c r="Q2493" s="0" t="n">
        <f aca="false">Q2486-1</f>
        <v>11</v>
      </c>
      <c r="R2493" s="0" t="n">
        <v>26</v>
      </c>
    </row>
    <row r="2494" customFormat="false" ht="15.4" hidden="false" customHeight="false" outlineLevel="0" collapsed="false">
      <c r="P2494" s="6" t="n">
        <v>41256</v>
      </c>
      <c r="Q2494" s="0" t="n">
        <f aca="false">Q2487-1</f>
        <v>11</v>
      </c>
      <c r="R2494" s="0" t="n">
        <v>26</v>
      </c>
    </row>
    <row r="2495" customFormat="false" ht="15.4" hidden="false" customHeight="false" outlineLevel="0" collapsed="false">
      <c r="P2495" s="6" t="n">
        <v>41255</v>
      </c>
      <c r="Q2495" s="0" t="n">
        <f aca="false">Q2488-1</f>
        <v>11</v>
      </c>
      <c r="R2495" s="0" t="n">
        <v>26</v>
      </c>
    </row>
    <row r="2496" customFormat="false" ht="15.4" hidden="false" customHeight="false" outlineLevel="0" collapsed="false">
      <c r="P2496" s="6" t="n">
        <v>41254</v>
      </c>
      <c r="Q2496" s="0" t="n">
        <f aca="false">Q2489-1</f>
        <v>11</v>
      </c>
      <c r="R2496" s="0" t="n">
        <v>26</v>
      </c>
    </row>
    <row r="2497" customFormat="false" ht="15.4" hidden="false" customHeight="false" outlineLevel="0" collapsed="false">
      <c r="P2497" s="6" t="n">
        <v>41253</v>
      </c>
      <c r="Q2497" s="0" t="n">
        <f aca="false">Q2490-1</f>
        <v>11</v>
      </c>
      <c r="R2497" s="0" t="n">
        <v>26</v>
      </c>
    </row>
    <row r="2498" customFormat="false" ht="15.4" hidden="false" customHeight="false" outlineLevel="0" collapsed="false">
      <c r="P2498" s="6" t="n">
        <v>41252</v>
      </c>
      <c r="Q2498" s="0" t="n">
        <f aca="false">Q2491-1</f>
        <v>10</v>
      </c>
      <c r="R2498" s="0" t="n">
        <v>26</v>
      </c>
    </row>
    <row r="2499" customFormat="false" ht="15.4" hidden="false" customHeight="false" outlineLevel="0" collapsed="false">
      <c r="P2499" s="6" t="n">
        <v>41251</v>
      </c>
      <c r="Q2499" s="0" t="n">
        <f aca="false">Q2492-1</f>
        <v>10</v>
      </c>
      <c r="R2499" s="0" t="n">
        <v>26</v>
      </c>
    </row>
    <row r="2500" customFormat="false" ht="15.4" hidden="false" customHeight="false" outlineLevel="0" collapsed="false">
      <c r="P2500" s="6" t="n">
        <v>41250</v>
      </c>
      <c r="Q2500" s="0" t="n">
        <f aca="false">Q2493-1</f>
        <v>10</v>
      </c>
      <c r="R2500" s="0" t="n">
        <v>26</v>
      </c>
    </row>
    <row r="2501" customFormat="false" ht="15.4" hidden="false" customHeight="false" outlineLevel="0" collapsed="false">
      <c r="P2501" s="6" t="n">
        <v>41249</v>
      </c>
      <c r="Q2501" s="0" t="n">
        <f aca="false">Q2494-1</f>
        <v>10</v>
      </c>
      <c r="R2501" s="0" t="n">
        <v>26</v>
      </c>
    </row>
    <row r="2502" customFormat="false" ht="15.4" hidden="false" customHeight="false" outlineLevel="0" collapsed="false">
      <c r="P2502" s="6" t="n">
        <v>41248</v>
      </c>
      <c r="Q2502" s="0" t="n">
        <f aca="false">Q2495-1</f>
        <v>10</v>
      </c>
      <c r="R2502" s="0" t="n">
        <v>26</v>
      </c>
    </row>
    <row r="2503" customFormat="false" ht="15.4" hidden="false" customHeight="false" outlineLevel="0" collapsed="false">
      <c r="P2503" s="6" t="n">
        <v>41247</v>
      </c>
      <c r="Q2503" s="0" t="n">
        <f aca="false">Q2496-1</f>
        <v>10</v>
      </c>
      <c r="R2503" s="0" t="n">
        <v>26</v>
      </c>
    </row>
    <row r="2504" customFormat="false" ht="15.4" hidden="false" customHeight="false" outlineLevel="0" collapsed="false">
      <c r="P2504" s="6" t="n">
        <v>41246</v>
      </c>
      <c r="Q2504" s="0" t="n">
        <f aca="false">Q2497-1</f>
        <v>10</v>
      </c>
      <c r="R2504" s="0" t="n">
        <v>26</v>
      </c>
    </row>
    <row r="2505" customFormat="false" ht="15.4" hidden="false" customHeight="false" outlineLevel="0" collapsed="false">
      <c r="P2505" s="6" t="n">
        <v>41245</v>
      </c>
      <c r="Q2505" s="0" t="n">
        <f aca="false">Q2498-1</f>
        <v>9</v>
      </c>
      <c r="R2505" s="0" t="n">
        <v>26</v>
      </c>
    </row>
    <row r="2506" customFormat="false" ht="15.4" hidden="false" customHeight="false" outlineLevel="0" collapsed="false">
      <c r="P2506" s="6" t="n">
        <v>41244</v>
      </c>
      <c r="Q2506" s="0" t="n">
        <f aca="false">Q2499-1</f>
        <v>9</v>
      </c>
      <c r="R2506" s="0" t="n">
        <v>26</v>
      </c>
    </row>
    <row r="2507" customFormat="false" ht="15.4" hidden="false" customHeight="false" outlineLevel="0" collapsed="false">
      <c r="P2507" s="6" t="n">
        <v>41243</v>
      </c>
      <c r="Q2507" s="0" t="n">
        <f aca="false">Q2500-1</f>
        <v>9</v>
      </c>
      <c r="R2507" s="0" t="n">
        <v>26</v>
      </c>
    </row>
    <row r="2508" customFormat="false" ht="15.4" hidden="false" customHeight="false" outlineLevel="0" collapsed="false">
      <c r="P2508" s="6" t="n">
        <v>41242</v>
      </c>
      <c r="Q2508" s="0" t="n">
        <f aca="false">Q2501-1</f>
        <v>9</v>
      </c>
      <c r="R2508" s="0" t="n">
        <v>26</v>
      </c>
    </row>
    <row r="2509" customFormat="false" ht="15.4" hidden="false" customHeight="false" outlineLevel="0" collapsed="false">
      <c r="P2509" s="6" t="n">
        <v>41241</v>
      </c>
      <c r="Q2509" s="0" t="n">
        <f aca="false">Q2502-1</f>
        <v>9</v>
      </c>
      <c r="R2509" s="0" t="n">
        <v>26</v>
      </c>
    </row>
    <row r="2510" customFormat="false" ht="15.4" hidden="false" customHeight="false" outlineLevel="0" collapsed="false">
      <c r="P2510" s="6" t="n">
        <v>41240</v>
      </c>
      <c r="Q2510" s="0" t="n">
        <f aca="false">Q2503-1</f>
        <v>9</v>
      </c>
      <c r="R2510" s="0" t="n">
        <v>26</v>
      </c>
    </row>
    <row r="2511" customFormat="false" ht="15.4" hidden="false" customHeight="false" outlineLevel="0" collapsed="false">
      <c r="P2511" s="6" t="n">
        <v>41239</v>
      </c>
      <c r="Q2511" s="0" t="n">
        <f aca="false">Q2504-1</f>
        <v>9</v>
      </c>
      <c r="R2511" s="0" t="n">
        <v>26</v>
      </c>
    </row>
    <row r="2512" customFormat="false" ht="15.4" hidden="false" customHeight="false" outlineLevel="0" collapsed="false">
      <c r="P2512" s="6" t="n">
        <v>41238</v>
      </c>
      <c r="Q2512" s="0" t="n">
        <f aca="false">Q2505-1</f>
        <v>8</v>
      </c>
      <c r="R2512" s="0" t="n">
        <v>26</v>
      </c>
    </row>
    <row r="2513" customFormat="false" ht="15.4" hidden="false" customHeight="false" outlineLevel="0" collapsed="false">
      <c r="P2513" s="6" t="n">
        <v>41237</v>
      </c>
      <c r="Q2513" s="0" t="n">
        <f aca="false">Q2506-1</f>
        <v>8</v>
      </c>
      <c r="R2513" s="0" t="n">
        <v>26</v>
      </c>
    </row>
    <row r="2514" customFormat="false" ht="15.4" hidden="false" customHeight="false" outlineLevel="0" collapsed="false">
      <c r="P2514" s="6" t="n">
        <v>41236</v>
      </c>
      <c r="Q2514" s="0" t="n">
        <f aca="false">Q2507-1</f>
        <v>8</v>
      </c>
      <c r="R2514" s="0" t="n">
        <v>26</v>
      </c>
    </row>
    <row r="2515" customFormat="false" ht="15.4" hidden="false" customHeight="false" outlineLevel="0" collapsed="false">
      <c r="P2515" s="6" t="n">
        <v>41235</v>
      </c>
      <c r="Q2515" s="0" t="n">
        <f aca="false">Q2508-1</f>
        <v>8</v>
      </c>
      <c r="R2515" s="0" t="n">
        <v>26</v>
      </c>
    </row>
    <row r="2516" customFormat="false" ht="15.4" hidden="false" customHeight="false" outlineLevel="0" collapsed="false">
      <c r="P2516" s="6" t="n">
        <v>41234</v>
      </c>
      <c r="Q2516" s="0" t="n">
        <f aca="false">Q2509-1</f>
        <v>8</v>
      </c>
      <c r="R2516" s="0" t="n">
        <v>26</v>
      </c>
    </row>
    <row r="2517" customFormat="false" ht="15.4" hidden="false" customHeight="false" outlineLevel="0" collapsed="false">
      <c r="P2517" s="6" t="n">
        <v>41233</v>
      </c>
      <c r="Q2517" s="0" t="n">
        <f aca="false">Q2510-1</f>
        <v>8</v>
      </c>
      <c r="R2517" s="0" t="n">
        <v>26</v>
      </c>
    </row>
    <row r="2518" customFormat="false" ht="15.4" hidden="false" customHeight="false" outlineLevel="0" collapsed="false">
      <c r="P2518" s="6" t="n">
        <v>41232</v>
      </c>
      <c r="Q2518" s="0" t="n">
        <f aca="false">Q2511-1</f>
        <v>8</v>
      </c>
      <c r="R2518" s="0" t="n">
        <v>26</v>
      </c>
    </row>
    <row r="2519" customFormat="false" ht="15.4" hidden="false" customHeight="false" outlineLevel="0" collapsed="false">
      <c r="P2519" s="6" t="n">
        <v>41231</v>
      </c>
      <c r="Q2519" s="0" t="n">
        <f aca="false">Q2512-1</f>
        <v>7</v>
      </c>
      <c r="R2519" s="0" t="n">
        <v>26</v>
      </c>
    </row>
    <row r="2520" customFormat="false" ht="15.4" hidden="false" customHeight="false" outlineLevel="0" collapsed="false">
      <c r="P2520" s="6" t="n">
        <v>41230</v>
      </c>
      <c r="Q2520" s="0" t="n">
        <f aca="false">Q2513-1</f>
        <v>7</v>
      </c>
      <c r="R2520" s="0" t="n">
        <v>26</v>
      </c>
    </row>
    <row r="2521" customFormat="false" ht="15.4" hidden="false" customHeight="false" outlineLevel="0" collapsed="false">
      <c r="P2521" s="6" t="n">
        <v>41229</v>
      </c>
      <c r="Q2521" s="0" t="n">
        <f aca="false">Q2514-1</f>
        <v>7</v>
      </c>
      <c r="R2521" s="0" t="n">
        <v>26</v>
      </c>
    </row>
    <row r="2522" customFormat="false" ht="15.4" hidden="false" customHeight="false" outlineLevel="0" collapsed="false">
      <c r="P2522" s="6" t="n">
        <v>41228</v>
      </c>
      <c r="Q2522" s="0" t="n">
        <f aca="false">Q2515-1</f>
        <v>7</v>
      </c>
      <c r="R2522" s="0" t="n">
        <v>26</v>
      </c>
    </row>
    <row r="2523" customFormat="false" ht="15.4" hidden="false" customHeight="false" outlineLevel="0" collapsed="false">
      <c r="P2523" s="6" t="n">
        <v>41227</v>
      </c>
      <c r="Q2523" s="0" t="n">
        <f aca="false">Q2516-1</f>
        <v>7</v>
      </c>
      <c r="R2523" s="0" t="n">
        <v>26</v>
      </c>
    </row>
    <row r="2524" customFormat="false" ht="15.4" hidden="false" customHeight="false" outlineLevel="0" collapsed="false">
      <c r="P2524" s="6" t="n">
        <v>41226</v>
      </c>
      <c r="Q2524" s="0" t="n">
        <f aca="false">Q2517-1</f>
        <v>7</v>
      </c>
      <c r="R2524" s="0" t="n">
        <v>26</v>
      </c>
    </row>
    <row r="2525" customFormat="false" ht="15.4" hidden="false" customHeight="false" outlineLevel="0" collapsed="false">
      <c r="P2525" s="6" t="n">
        <v>41225</v>
      </c>
      <c r="Q2525" s="0" t="n">
        <f aca="false">Q2518-1</f>
        <v>7</v>
      </c>
      <c r="R2525" s="0" t="n">
        <v>26</v>
      </c>
    </row>
    <row r="2526" customFormat="false" ht="15.4" hidden="false" customHeight="false" outlineLevel="0" collapsed="false">
      <c r="P2526" s="6" t="n">
        <v>41224</v>
      </c>
      <c r="Q2526" s="0" t="n">
        <f aca="false">Q2519-1</f>
        <v>6</v>
      </c>
      <c r="R2526" s="0" t="n">
        <v>26</v>
      </c>
    </row>
    <row r="2527" customFormat="false" ht="15.4" hidden="false" customHeight="false" outlineLevel="0" collapsed="false">
      <c r="P2527" s="6" t="n">
        <v>41223</v>
      </c>
      <c r="Q2527" s="0" t="n">
        <f aca="false">Q2520-1</f>
        <v>6</v>
      </c>
      <c r="R2527" s="0" t="n">
        <v>26</v>
      </c>
    </row>
    <row r="2528" customFormat="false" ht="15.4" hidden="false" customHeight="false" outlineLevel="0" collapsed="false">
      <c r="P2528" s="6" t="n">
        <v>41222</v>
      </c>
      <c r="Q2528" s="0" t="n">
        <f aca="false">Q2521-1</f>
        <v>6</v>
      </c>
      <c r="R2528" s="0" t="n">
        <v>26</v>
      </c>
    </row>
    <row r="2529" customFormat="false" ht="15.4" hidden="false" customHeight="false" outlineLevel="0" collapsed="false">
      <c r="P2529" s="6" t="n">
        <v>41221</v>
      </c>
      <c r="Q2529" s="0" t="n">
        <f aca="false">Q2522-1</f>
        <v>6</v>
      </c>
      <c r="R2529" s="0" t="n">
        <v>26</v>
      </c>
    </row>
    <row r="2530" customFormat="false" ht="15.4" hidden="false" customHeight="false" outlineLevel="0" collapsed="false">
      <c r="P2530" s="6" t="n">
        <v>41220</v>
      </c>
      <c r="Q2530" s="0" t="n">
        <f aca="false">Q2523-1</f>
        <v>6</v>
      </c>
      <c r="R2530" s="0" t="n">
        <v>26</v>
      </c>
    </row>
    <row r="2531" customFormat="false" ht="15.4" hidden="false" customHeight="false" outlineLevel="0" collapsed="false">
      <c r="P2531" s="6" t="n">
        <v>41219</v>
      </c>
      <c r="Q2531" s="0" t="n">
        <f aca="false">Q2524-1</f>
        <v>6</v>
      </c>
      <c r="R2531" s="0" t="n">
        <v>26</v>
      </c>
    </row>
    <row r="2532" customFormat="false" ht="15.4" hidden="false" customHeight="false" outlineLevel="0" collapsed="false">
      <c r="P2532" s="6" t="n">
        <v>41218</v>
      </c>
      <c r="Q2532" s="0" t="n">
        <f aca="false">Q2525-1</f>
        <v>6</v>
      </c>
      <c r="R2532" s="0" t="n">
        <v>26</v>
      </c>
    </row>
    <row r="2533" customFormat="false" ht="15.4" hidden="false" customHeight="false" outlineLevel="0" collapsed="false">
      <c r="P2533" s="6" t="n">
        <v>41217</v>
      </c>
      <c r="Q2533" s="0" t="n">
        <f aca="false">Q2526-1</f>
        <v>5</v>
      </c>
      <c r="R2533" s="0" t="n">
        <v>26</v>
      </c>
    </row>
    <row r="2534" customFormat="false" ht="15.4" hidden="false" customHeight="false" outlineLevel="0" collapsed="false">
      <c r="P2534" s="6" t="n">
        <v>41216</v>
      </c>
      <c r="Q2534" s="0" t="n">
        <f aca="false">Q2527-1</f>
        <v>5</v>
      </c>
      <c r="R2534" s="0" t="n">
        <v>26</v>
      </c>
    </row>
    <row r="2535" customFormat="false" ht="15.4" hidden="false" customHeight="false" outlineLevel="0" collapsed="false">
      <c r="P2535" s="6" t="n">
        <v>41215</v>
      </c>
      <c r="Q2535" s="0" t="n">
        <f aca="false">Q2528-1</f>
        <v>5</v>
      </c>
      <c r="R2535" s="0" t="n">
        <v>26</v>
      </c>
    </row>
    <row r="2536" customFormat="false" ht="15.4" hidden="false" customHeight="false" outlineLevel="0" collapsed="false">
      <c r="P2536" s="6" t="n">
        <v>41214</v>
      </c>
      <c r="Q2536" s="0" t="n">
        <f aca="false">Q2529-1</f>
        <v>5</v>
      </c>
      <c r="R2536" s="0" t="n">
        <v>26</v>
      </c>
    </row>
    <row r="2537" customFormat="false" ht="15.4" hidden="false" customHeight="false" outlineLevel="0" collapsed="false">
      <c r="P2537" s="6" t="n">
        <v>41213</v>
      </c>
      <c r="Q2537" s="0" t="n">
        <f aca="false">Q2530-1</f>
        <v>5</v>
      </c>
      <c r="R2537" s="0" t="n">
        <v>26</v>
      </c>
    </row>
    <row r="2538" customFormat="false" ht="15.4" hidden="false" customHeight="false" outlineLevel="0" collapsed="false">
      <c r="P2538" s="6" t="n">
        <v>41212</v>
      </c>
      <c r="Q2538" s="0" t="n">
        <f aca="false">Q2531-1</f>
        <v>5</v>
      </c>
      <c r="R2538" s="0" t="n">
        <v>26</v>
      </c>
    </row>
    <row r="2539" customFormat="false" ht="15.4" hidden="false" customHeight="false" outlineLevel="0" collapsed="false">
      <c r="P2539" s="6" t="n">
        <v>41211</v>
      </c>
      <c r="Q2539" s="0" t="n">
        <f aca="false">Q2532-1</f>
        <v>5</v>
      </c>
      <c r="R2539" s="0" t="n">
        <v>26</v>
      </c>
    </row>
    <row r="2540" customFormat="false" ht="15.4" hidden="false" customHeight="false" outlineLevel="0" collapsed="false">
      <c r="P2540" s="6" t="n">
        <v>41210</v>
      </c>
      <c r="Q2540" s="0" t="n">
        <f aca="false">Q2533-1</f>
        <v>4</v>
      </c>
      <c r="R2540" s="0" t="n">
        <v>26</v>
      </c>
    </row>
    <row r="2541" customFormat="false" ht="15.4" hidden="false" customHeight="false" outlineLevel="0" collapsed="false">
      <c r="P2541" s="6" t="n">
        <v>41209</v>
      </c>
      <c r="Q2541" s="0" t="n">
        <f aca="false">Q2534-1</f>
        <v>4</v>
      </c>
      <c r="R2541" s="0" t="n">
        <v>26</v>
      </c>
    </row>
    <row r="2542" customFormat="false" ht="15.4" hidden="false" customHeight="false" outlineLevel="0" collapsed="false">
      <c r="P2542" s="6" t="n">
        <v>41208</v>
      </c>
      <c r="Q2542" s="0" t="n">
        <f aca="false">Q2535-1</f>
        <v>4</v>
      </c>
      <c r="R2542" s="0" t="n">
        <v>26</v>
      </c>
    </row>
    <row r="2543" customFormat="false" ht="15.4" hidden="false" customHeight="false" outlineLevel="0" collapsed="false">
      <c r="P2543" s="6" t="n">
        <v>41207</v>
      </c>
      <c r="Q2543" s="0" t="n">
        <f aca="false">Q2536-1</f>
        <v>4</v>
      </c>
      <c r="R2543" s="0" t="n">
        <v>26</v>
      </c>
    </row>
    <row r="2544" customFormat="false" ht="15.4" hidden="false" customHeight="false" outlineLevel="0" collapsed="false">
      <c r="P2544" s="6" t="n">
        <v>41206</v>
      </c>
      <c r="Q2544" s="0" t="n">
        <f aca="false">Q2537-1</f>
        <v>4</v>
      </c>
      <c r="R2544" s="0" t="n">
        <v>26</v>
      </c>
    </row>
    <row r="2545" customFormat="false" ht="15.4" hidden="false" customHeight="false" outlineLevel="0" collapsed="false">
      <c r="P2545" s="6" t="n">
        <v>41205</v>
      </c>
      <c r="Q2545" s="0" t="n">
        <f aca="false">Q2538-1</f>
        <v>4</v>
      </c>
      <c r="R2545" s="0" t="n">
        <v>26</v>
      </c>
    </row>
    <row r="2546" customFormat="false" ht="15.4" hidden="false" customHeight="false" outlineLevel="0" collapsed="false">
      <c r="P2546" s="6" t="n">
        <v>41204</v>
      </c>
      <c r="Q2546" s="0" t="n">
        <f aca="false">Q2539-1</f>
        <v>4</v>
      </c>
      <c r="R2546" s="0" t="n">
        <v>26</v>
      </c>
    </row>
    <row r="2547" customFormat="false" ht="15.4" hidden="false" customHeight="false" outlineLevel="0" collapsed="false">
      <c r="P2547" s="6" t="n">
        <v>41203</v>
      </c>
      <c r="Q2547" s="0" t="n">
        <f aca="false">Q2540-1</f>
        <v>3</v>
      </c>
      <c r="R2547" s="0" t="n">
        <v>26</v>
      </c>
    </row>
    <row r="2548" customFormat="false" ht="15.4" hidden="false" customHeight="false" outlineLevel="0" collapsed="false">
      <c r="P2548" s="6" t="n">
        <v>41202</v>
      </c>
      <c r="Q2548" s="0" t="n">
        <f aca="false">Q2541-1</f>
        <v>3</v>
      </c>
      <c r="R2548" s="0" t="n">
        <v>26</v>
      </c>
    </row>
    <row r="2549" customFormat="false" ht="15.4" hidden="false" customHeight="false" outlineLevel="0" collapsed="false">
      <c r="P2549" s="6" t="n">
        <v>41201</v>
      </c>
      <c r="Q2549" s="0" t="n">
        <f aca="false">Q2542-1</f>
        <v>3</v>
      </c>
      <c r="R2549" s="0" t="n">
        <v>26</v>
      </c>
    </row>
    <row r="2550" customFormat="false" ht="15.4" hidden="false" customHeight="false" outlineLevel="0" collapsed="false">
      <c r="P2550" s="6" t="n">
        <v>41200</v>
      </c>
      <c r="Q2550" s="0" t="n">
        <f aca="false">Q2543-1</f>
        <v>3</v>
      </c>
      <c r="R2550" s="0" t="n">
        <v>26</v>
      </c>
    </row>
    <row r="2551" customFormat="false" ht="15.4" hidden="false" customHeight="false" outlineLevel="0" collapsed="false">
      <c r="P2551" s="6" t="n">
        <v>41199</v>
      </c>
      <c r="Q2551" s="0" t="n">
        <f aca="false">Q2544-1</f>
        <v>3</v>
      </c>
      <c r="R2551" s="0" t="n">
        <v>26</v>
      </c>
    </row>
    <row r="2552" customFormat="false" ht="15.4" hidden="false" customHeight="false" outlineLevel="0" collapsed="false">
      <c r="P2552" s="6" t="n">
        <v>41198</v>
      </c>
      <c r="Q2552" s="0" t="n">
        <f aca="false">Q2545-1</f>
        <v>3</v>
      </c>
      <c r="R2552" s="0" t="n">
        <v>26</v>
      </c>
    </row>
    <row r="2553" customFormat="false" ht="15.4" hidden="false" customHeight="false" outlineLevel="0" collapsed="false">
      <c r="P2553" s="6" t="n">
        <v>41197</v>
      </c>
      <c r="Q2553" s="0" t="n">
        <f aca="false">Q2546-1</f>
        <v>3</v>
      </c>
      <c r="R2553" s="0" t="n">
        <v>26</v>
      </c>
    </row>
    <row r="2554" customFormat="false" ht="15.4" hidden="false" customHeight="false" outlineLevel="0" collapsed="false">
      <c r="P2554" s="6" t="n">
        <v>41196</v>
      </c>
      <c r="Q2554" s="0" t="n">
        <f aca="false">Q2547-1</f>
        <v>2</v>
      </c>
      <c r="R2554" s="0" t="n">
        <v>26</v>
      </c>
    </row>
    <row r="2555" customFormat="false" ht="15.4" hidden="false" customHeight="false" outlineLevel="0" collapsed="false">
      <c r="P2555" s="6" t="n">
        <v>41195</v>
      </c>
      <c r="Q2555" s="0" t="n">
        <f aca="false">Q2548-1</f>
        <v>2</v>
      </c>
      <c r="R2555" s="0" t="n">
        <v>26</v>
      </c>
    </row>
    <row r="2556" customFormat="false" ht="15.4" hidden="false" customHeight="false" outlineLevel="0" collapsed="false">
      <c r="P2556" s="6" t="n">
        <v>41194</v>
      </c>
      <c r="Q2556" s="0" t="n">
        <f aca="false">Q2549-1</f>
        <v>2</v>
      </c>
      <c r="R2556" s="0" t="n">
        <v>26</v>
      </c>
    </row>
    <row r="2557" customFormat="false" ht="15.4" hidden="false" customHeight="false" outlineLevel="0" collapsed="false">
      <c r="P2557" s="6" t="n">
        <v>41193</v>
      </c>
      <c r="Q2557" s="0" t="n">
        <f aca="false">Q2550-1</f>
        <v>2</v>
      </c>
      <c r="R2557" s="0" t="n">
        <v>26</v>
      </c>
    </row>
    <row r="2558" customFormat="false" ht="15.4" hidden="false" customHeight="false" outlineLevel="0" collapsed="false">
      <c r="P2558" s="6" t="n">
        <v>41192</v>
      </c>
      <c r="Q2558" s="0" t="n">
        <f aca="false">Q2551-1</f>
        <v>2</v>
      </c>
      <c r="R2558" s="0" t="n">
        <v>26</v>
      </c>
    </row>
    <row r="2559" customFormat="false" ht="15.4" hidden="false" customHeight="false" outlineLevel="0" collapsed="false">
      <c r="P2559" s="6" t="n">
        <v>41191</v>
      </c>
      <c r="Q2559" s="0" t="n">
        <f aca="false">Q2552-1</f>
        <v>2</v>
      </c>
      <c r="R2559" s="0" t="n">
        <v>26</v>
      </c>
    </row>
    <row r="2560" customFormat="false" ht="15.4" hidden="false" customHeight="false" outlineLevel="0" collapsed="false">
      <c r="P2560" s="6" t="n">
        <v>41190</v>
      </c>
      <c r="Q2560" s="0" t="n">
        <f aca="false">Q2553-1</f>
        <v>2</v>
      </c>
      <c r="R2560" s="0" t="n">
        <v>26</v>
      </c>
    </row>
    <row r="2561" customFormat="false" ht="15.4" hidden="false" customHeight="false" outlineLevel="0" collapsed="false">
      <c r="P2561" s="6" t="n">
        <v>41189</v>
      </c>
      <c r="Q2561" s="0" t="n">
        <f aca="false">Q2554-1</f>
        <v>1</v>
      </c>
      <c r="R2561" s="0" t="n">
        <v>26</v>
      </c>
    </row>
    <row r="2562" customFormat="false" ht="15.4" hidden="false" customHeight="false" outlineLevel="0" collapsed="false">
      <c r="P2562" s="6" t="n">
        <v>41188</v>
      </c>
      <c r="Q2562" s="0" t="n">
        <f aca="false">Q2555-1</f>
        <v>1</v>
      </c>
      <c r="R2562" s="0" t="n">
        <v>26</v>
      </c>
    </row>
    <row r="2563" customFormat="false" ht="15.4" hidden="false" customHeight="false" outlineLevel="0" collapsed="false">
      <c r="P2563" s="6" t="n">
        <v>41187</v>
      </c>
      <c r="Q2563" s="0" t="n">
        <f aca="false">Q2556-1</f>
        <v>1</v>
      </c>
      <c r="R2563" s="0" t="n">
        <v>26</v>
      </c>
    </row>
    <row r="2564" customFormat="false" ht="15.4" hidden="false" customHeight="false" outlineLevel="0" collapsed="false">
      <c r="P2564" s="6" t="n">
        <v>41186</v>
      </c>
      <c r="Q2564" s="0" t="n">
        <f aca="false">Q2557-1</f>
        <v>1</v>
      </c>
      <c r="R2564" s="0" t="n">
        <v>26</v>
      </c>
    </row>
    <row r="2565" customFormat="false" ht="15.4" hidden="false" customHeight="false" outlineLevel="0" collapsed="false">
      <c r="P2565" s="6" t="n">
        <v>41185</v>
      </c>
      <c r="Q2565" s="0" t="n">
        <f aca="false">Q2558-1</f>
        <v>1</v>
      </c>
      <c r="R2565" s="0" t="n">
        <v>26</v>
      </c>
    </row>
    <row r="2566" customFormat="false" ht="15.4" hidden="false" customHeight="false" outlineLevel="0" collapsed="false">
      <c r="P2566" s="6" t="n">
        <v>41184</v>
      </c>
      <c r="Q2566" s="0" t="n">
        <f aca="false">Q2559-1</f>
        <v>1</v>
      </c>
      <c r="R2566" s="0" t="n">
        <v>26</v>
      </c>
    </row>
    <row r="2567" customFormat="false" ht="15.4" hidden="false" customHeight="false" outlineLevel="0" collapsed="false">
      <c r="P2567" s="6" t="n">
        <v>41183</v>
      </c>
      <c r="Q2567" s="0" t="n">
        <f aca="false">Q2560-1</f>
        <v>1</v>
      </c>
      <c r="R2567" s="0" t="n">
        <v>26</v>
      </c>
    </row>
    <row r="2568" customFormat="false" ht="15.4" hidden="false" customHeight="false" outlineLevel="0" collapsed="false">
      <c r="P2568" s="6" t="n">
        <v>41182</v>
      </c>
      <c r="Q2568" s="0" t="n">
        <v>16</v>
      </c>
      <c r="R2568" s="0" t="n">
        <v>25</v>
      </c>
    </row>
    <row r="2569" customFormat="false" ht="15.4" hidden="false" customHeight="false" outlineLevel="0" collapsed="false">
      <c r="P2569" s="6" t="n">
        <v>41181</v>
      </c>
      <c r="Q2569" s="0" t="n">
        <v>16</v>
      </c>
      <c r="R2569" s="0" t="n">
        <v>25</v>
      </c>
    </row>
    <row r="2570" customFormat="false" ht="15.4" hidden="false" customHeight="false" outlineLevel="0" collapsed="false">
      <c r="P2570" s="6" t="n">
        <v>41180</v>
      </c>
      <c r="Q2570" s="0" t="n">
        <v>16</v>
      </c>
      <c r="R2570" s="0" t="n">
        <v>25</v>
      </c>
    </row>
    <row r="2571" customFormat="false" ht="15.4" hidden="false" customHeight="false" outlineLevel="0" collapsed="false">
      <c r="P2571" s="6" t="n">
        <v>41179</v>
      </c>
      <c r="Q2571" s="0" t="n">
        <v>16</v>
      </c>
      <c r="R2571" s="0" t="n">
        <v>25</v>
      </c>
    </row>
    <row r="2572" customFormat="false" ht="15.4" hidden="false" customHeight="false" outlineLevel="0" collapsed="false">
      <c r="P2572" s="6" t="n">
        <v>41178</v>
      </c>
      <c r="Q2572" s="0" t="n">
        <v>16</v>
      </c>
      <c r="R2572" s="0" t="n">
        <v>25</v>
      </c>
    </row>
    <row r="2573" customFormat="false" ht="15.4" hidden="false" customHeight="false" outlineLevel="0" collapsed="false">
      <c r="P2573" s="6" t="n">
        <v>41177</v>
      </c>
      <c r="Q2573" s="0" t="n">
        <v>16</v>
      </c>
      <c r="R2573" s="0" t="n">
        <v>25</v>
      </c>
    </row>
    <row r="2574" customFormat="false" ht="15.4" hidden="false" customHeight="false" outlineLevel="0" collapsed="false">
      <c r="P2574" s="6" t="n">
        <v>41176</v>
      </c>
      <c r="Q2574" s="0" t="n">
        <v>16</v>
      </c>
      <c r="R2574" s="0" t="n">
        <v>25</v>
      </c>
    </row>
    <row r="2575" customFormat="false" ht="15.4" hidden="false" customHeight="false" outlineLevel="0" collapsed="false">
      <c r="P2575" s="6" t="n">
        <v>41175</v>
      </c>
      <c r="Q2575" s="0" t="n">
        <f aca="false">Q2568-1</f>
        <v>15</v>
      </c>
      <c r="R2575" s="0" t="n">
        <v>25</v>
      </c>
    </row>
    <row r="2576" customFormat="false" ht="15.4" hidden="false" customHeight="false" outlineLevel="0" collapsed="false">
      <c r="P2576" s="6" t="n">
        <v>41174</v>
      </c>
      <c r="Q2576" s="0" t="n">
        <f aca="false">Q2569-1</f>
        <v>15</v>
      </c>
      <c r="R2576" s="0" t="n">
        <v>25</v>
      </c>
    </row>
    <row r="2577" customFormat="false" ht="15.4" hidden="false" customHeight="false" outlineLevel="0" collapsed="false">
      <c r="P2577" s="6" t="n">
        <v>41173</v>
      </c>
      <c r="Q2577" s="0" t="n">
        <f aca="false">Q2570-1</f>
        <v>15</v>
      </c>
      <c r="R2577" s="0" t="n">
        <v>25</v>
      </c>
    </row>
    <row r="2578" customFormat="false" ht="15.4" hidden="false" customHeight="false" outlineLevel="0" collapsed="false">
      <c r="P2578" s="6" t="n">
        <v>41172</v>
      </c>
      <c r="Q2578" s="0" t="n">
        <f aca="false">Q2571-1</f>
        <v>15</v>
      </c>
      <c r="R2578" s="0" t="n">
        <v>25</v>
      </c>
    </row>
    <row r="2579" customFormat="false" ht="15.4" hidden="false" customHeight="false" outlineLevel="0" collapsed="false">
      <c r="P2579" s="6" t="n">
        <v>41171</v>
      </c>
      <c r="Q2579" s="0" t="n">
        <f aca="false">Q2572-1</f>
        <v>15</v>
      </c>
      <c r="R2579" s="0" t="n">
        <v>25</v>
      </c>
    </row>
    <row r="2580" customFormat="false" ht="15.4" hidden="false" customHeight="false" outlineLevel="0" collapsed="false">
      <c r="P2580" s="6" t="n">
        <v>41170</v>
      </c>
      <c r="Q2580" s="0" t="n">
        <f aca="false">Q2573-1</f>
        <v>15</v>
      </c>
      <c r="R2580" s="0" t="n">
        <v>25</v>
      </c>
    </row>
    <row r="2581" customFormat="false" ht="15.4" hidden="false" customHeight="false" outlineLevel="0" collapsed="false">
      <c r="P2581" s="6" t="n">
        <v>41169</v>
      </c>
      <c r="Q2581" s="0" t="n">
        <f aca="false">Q2574-1</f>
        <v>15</v>
      </c>
      <c r="R2581" s="0" t="n">
        <v>25</v>
      </c>
    </row>
    <row r="2582" customFormat="false" ht="15.4" hidden="false" customHeight="false" outlineLevel="0" collapsed="false">
      <c r="P2582" s="6" t="n">
        <v>41168</v>
      </c>
      <c r="Q2582" s="0" t="n">
        <f aca="false">Q2575-1</f>
        <v>14</v>
      </c>
      <c r="R2582" s="0" t="n">
        <v>25</v>
      </c>
    </row>
    <row r="2583" customFormat="false" ht="15.4" hidden="false" customHeight="false" outlineLevel="0" collapsed="false">
      <c r="P2583" s="6" t="n">
        <v>41167</v>
      </c>
      <c r="Q2583" s="0" t="n">
        <f aca="false">Q2576-1</f>
        <v>14</v>
      </c>
      <c r="R2583" s="0" t="n">
        <v>25</v>
      </c>
    </row>
    <row r="2584" customFormat="false" ht="15.4" hidden="false" customHeight="false" outlineLevel="0" collapsed="false">
      <c r="P2584" s="6" t="n">
        <v>41166</v>
      </c>
      <c r="Q2584" s="0" t="n">
        <f aca="false">Q2577-1</f>
        <v>14</v>
      </c>
      <c r="R2584" s="0" t="n">
        <v>25</v>
      </c>
    </row>
    <row r="2585" customFormat="false" ht="15.4" hidden="false" customHeight="false" outlineLevel="0" collapsed="false">
      <c r="P2585" s="6" t="n">
        <v>41165</v>
      </c>
      <c r="Q2585" s="0" t="n">
        <f aca="false">Q2578-1</f>
        <v>14</v>
      </c>
      <c r="R2585" s="0" t="n">
        <v>25</v>
      </c>
    </row>
    <row r="2586" customFormat="false" ht="15.4" hidden="false" customHeight="false" outlineLevel="0" collapsed="false">
      <c r="P2586" s="6" t="n">
        <v>41164</v>
      </c>
      <c r="Q2586" s="0" t="n">
        <f aca="false">Q2579-1</f>
        <v>14</v>
      </c>
      <c r="R2586" s="0" t="n">
        <v>25</v>
      </c>
    </row>
    <row r="2587" customFormat="false" ht="15.4" hidden="false" customHeight="false" outlineLevel="0" collapsed="false">
      <c r="P2587" s="6" t="n">
        <v>41163</v>
      </c>
      <c r="Q2587" s="0" t="n">
        <f aca="false">Q2580-1</f>
        <v>14</v>
      </c>
      <c r="R2587" s="0" t="n">
        <v>25</v>
      </c>
    </row>
    <row r="2588" customFormat="false" ht="15.4" hidden="false" customHeight="false" outlineLevel="0" collapsed="false">
      <c r="P2588" s="6" t="n">
        <v>41162</v>
      </c>
      <c r="Q2588" s="0" t="n">
        <f aca="false">Q2581-1</f>
        <v>14</v>
      </c>
      <c r="R2588" s="0" t="n">
        <v>25</v>
      </c>
    </row>
    <row r="2589" customFormat="false" ht="15.4" hidden="false" customHeight="false" outlineLevel="0" collapsed="false">
      <c r="P2589" s="6" t="n">
        <v>41161</v>
      </c>
      <c r="Q2589" s="0" t="n">
        <f aca="false">Q2582-1</f>
        <v>13</v>
      </c>
      <c r="R2589" s="0" t="n">
        <v>25</v>
      </c>
    </row>
    <row r="2590" customFormat="false" ht="15.4" hidden="false" customHeight="false" outlineLevel="0" collapsed="false">
      <c r="P2590" s="6" t="n">
        <v>41160</v>
      </c>
      <c r="Q2590" s="0" t="n">
        <f aca="false">Q2583-1</f>
        <v>13</v>
      </c>
      <c r="R2590" s="0" t="n">
        <v>25</v>
      </c>
    </row>
    <row r="2591" customFormat="false" ht="15.4" hidden="false" customHeight="false" outlineLevel="0" collapsed="false">
      <c r="P2591" s="6" t="n">
        <v>41159</v>
      </c>
      <c r="Q2591" s="0" t="n">
        <f aca="false">Q2584-1</f>
        <v>13</v>
      </c>
      <c r="R2591" s="0" t="n">
        <v>25</v>
      </c>
    </row>
    <row r="2592" customFormat="false" ht="15.4" hidden="false" customHeight="false" outlineLevel="0" collapsed="false">
      <c r="P2592" s="6" t="n">
        <v>41158</v>
      </c>
      <c r="Q2592" s="0" t="n">
        <f aca="false">Q2585-1</f>
        <v>13</v>
      </c>
      <c r="R2592" s="0" t="n">
        <v>25</v>
      </c>
    </row>
    <row r="2593" customFormat="false" ht="15.4" hidden="false" customHeight="false" outlineLevel="0" collapsed="false">
      <c r="P2593" s="6" t="n">
        <v>41157</v>
      </c>
      <c r="Q2593" s="0" t="n">
        <f aca="false">Q2586-1</f>
        <v>13</v>
      </c>
      <c r="R2593" s="0" t="n">
        <v>25</v>
      </c>
    </row>
    <row r="2594" customFormat="false" ht="15.4" hidden="false" customHeight="false" outlineLevel="0" collapsed="false">
      <c r="P2594" s="6" t="n">
        <v>41156</v>
      </c>
      <c r="Q2594" s="0" t="n">
        <f aca="false">Q2587-1</f>
        <v>13</v>
      </c>
      <c r="R2594" s="0" t="n">
        <v>25</v>
      </c>
    </row>
    <row r="2595" customFormat="false" ht="15.4" hidden="false" customHeight="false" outlineLevel="0" collapsed="false">
      <c r="P2595" s="6" t="n">
        <v>41155</v>
      </c>
      <c r="Q2595" s="0" t="n">
        <f aca="false">Q2588-1</f>
        <v>13</v>
      </c>
      <c r="R2595" s="0" t="n">
        <v>25</v>
      </c>
    </row>
    <row r="2596" customFormat="false" ht="15.4" hidden="false" customHeight="false" outlineLevel="0" collapsed="false">
      <c r="P2596" s="6" t="n">
        <v>41154</v>
      </c>
      <c r="Q2596" s="0" t="n">
        <f aca="false">Q2589-1</f>
        <v>12</v>
      </c>
      <c r="R2596" s="0" t="n">
        <v>25</v>
      </c>
    </row>
    <row r="2597" customFormat="false" ht="15.4" hidden="false" customHeight="false" outlineLevel="0" collapsed="false">
      <c r="P2597" s="6" t="n">
        <v>41153</v>
      </c>
      <c r="Q2597" s="0" t="n">
        <f aca="false">Q2590-1</f>
        <v>12</v>
      </c>
      <c r="R2597" s="0" t="n">
        <v>25</v>
      </c>
    </row>
    <row r="2598" customFormat="false" ht="15.4" hidden="false" customHeight="false" outlineLevel="0" collapsed="false">
      <c r="P2598" s="6" t="n">
        <v>41152</v>
      </c>
      <c r="Q2598" s="0" t="n">
        <f aca="false">Q2591-1</f>
        <v>12</v>
      </c>
      <c r="R2598" s="0" t="n">
        <v>25</v>
      </c>
    </row>
    <row r="2599" customFormat="false" ht="15.4" hidden="false" customHeight="false" outlineLevel="0" collapsed="false">
      <c r="P2599" s="6" t="n">
        <v>41151</v>
      </c>
      <c r="Q2599" s="0" t="n">
        <f aca="false">Q2592-1</f>
        <v>12</v>
      </c>
      <c r="R2599" s="0" t="n">
        <v>25</v>
      </c>
    </row>
    <row r="2600" customFormat="false" ht="15.4" hidden="false" customHeight="false" outlineLevel="0" collapsed="false">
      <c r="P2600" s="6" t="n">
        <v>41150</v>
      </c>
      <c r="Q2600" s="0" t="n">
        <f aca="false">Q2593-1</f>
        <v>12</v>
      </c>
      <c r="R2600" s="0" t="n">
        <v>25</v>
      </c>
    </row>
    <row r="2601" customFormat="false" ht="15.4" hidden="false" customHeight="false" outlineLevel="0" collapsed="false">
      <c r="P2601" s="6" t="n">
        <v>41149</v>
      </c>
      <c r="Q2601" s="0" t="n">
        <f aca="false">Q2594-1</f>
        <v>12</v>
      </c>
      <c r="R2601" s="0" t="n">
        <v>25</v>
      </c>
    </row>
    <row r="2602" customFormat="false" ht="15.4" hidden="false" customHeight="false" outlineLevel="0" collapsed="false">
      <c r="P2602" s="6" t="n">
        <v>41148</v>
      </c>
      <c r="Q2602" s="0" t="n">
        <f aca="false">Q2595-1</f>
        <v>12</v>
      </c>
      <c r="R2602" s="0" t="n">
        <v>25</v>
      </c>
    </row>
    <row r="2603" customFormat="false" ht="15.4" hidden="false" customHeight="false" outlineLevel="0" collapsed="false">
      <c r="P2603" s="6" t="n">
        <v>41147</v>
      </c>
      <c r="Q2603" s="0" t="n">
        <f aca="false">Q2596-1</f>
        <v>11</v>
      </c>
      <c r="R2603" s="0" t="n">
        <v>25</v>
      </c>
    </row>
    <row r="2604" customFormat="false" ht="15.4" hidden="false" customHeight="false" outlineLevel="0" collapsed="false">
      <c r="P2604" s="6" t="n">
        <v>41146</v>
      </c>
      <c r="Q2604" s="0" t="n">
        <f aca="false">Q2597-1</f>
        <v>11</v>
      </c>
      <c r="R2604" s="0" t="n">
        <v>25</v>
      </c>
    </row>
    <row r="2605" customFormat="false" ht="15.4" hidden="false" customHeight="false" outlineLevel="0" collapsed="false">
      <c r="P2605" s="6" t="n">
        <v>41145</v>
      </c>
      <c r="Q2605" s="0" t="n">
        <f aca="false">Q2598-1</f>
        <v>11</v>
      </c>
      <c r="R2605" s="0" t="n">
        <v>25</v>
      </c>
    </row>
    <row r="2606" customFormat="false" ht="15.4" hidden="false" customHeight="false" outlineLevel="0" collapsed="false">
      <c r="P2606" s="6" t="n">
        <v>41144</v>
      </c>
      <c r="Q2606" s="0" t="n">
        <f aca="false">Q2599-1</f>
        <v>11</v>
      </c>
      <c r="R2606" s="0" t="n">
        <v>25</v>
      </c>
    </row>
    <row r="2607" customFormat="false" ht="15.4" hidden="false" customHeight="false" outlineLevel="0" collapsed="false">
      <c r="P2607" s="6" t="n">
        <v>41143</v>
      </c>
      <c r="Q2607" s="0" t="n">
        <f aca="false">Q2600-1</f>
        <v>11</v>
      </c>
      <c r="R2607" s="0" t="n">
        <v>25</v>
      </c>
    </row>
    <row r="2608" customFormat="false" ht="15.4" hidden="false" customHeight="false" outlineLevel="0" collapsed="false">
      <c r="P2608" s="6" t="n">
        <v>41142</v>
      </c>
      <c r="Q2608" s="0" t="n">
        <f aca="false">Q2601-1</f>
        <v>11</v>
      </c>
      <c r="R2608" s="0" t="n">
        <v>25</v>
      </c>
    </row>
    <row r="2609" customFormat="false" ht="15.4" hidden="false" customHeight="false" outlineLevel="0" collapsed="false">
      <c r="P2609" s="6" t="n">
        <v>41141</v>
      </c>
      <c r="Q2609" s="0" t="n">
        <f aca="false">Q2602-1</f>
        <v>11</v>
      </c>
      <c r="R2609" s="0" t="n">
        <v>25</v>
      </c>
    </row>
    <row r="2610" customFormat="false" ht="15.4" hidden="false" customHeight="false" outlineLevel="0" collapsed="false">
      <c r="P2610" s="6" t="n">
        <v>41140</v>
      </c>
      <c r="Q2610" s="0" t="n">
        <f aca="false">Q2603-1</f>
        <v>10</v>
      </c>
      <c r="R2610" s="0" t="n">
        <v>25</v>
      </c>
    </row>
    <row r="2611" customFormat="false" ht="15.4" hidden="false" customHeight="false" outlineLevel="0" collapsed="false">
      <c r="P2611" s="6" t="n">
        <v>41139</v>
      </c>
      <c r="Q2611" s="0" t="n">
        <f aca="false">Q2604-1</f>
        <v>10</v>
      </c>
      <c r="R2611" s="0" t="n">
        <v>25</v>
      </c>
    </row>
    <row r="2612" customFormat="false" ht="15.4" hidden="false" customHeight="false" outlineLevel="0" collapsed="false">
      <c r="P2612" s="6" t="n">
        <v>41138</v>
      </c>
      <c r="Q2612" s="0" t="n">
        <f aca="false">Q2605-1</f>
        <v>10</v>
      </c>
      <c r="R2612" s="0" t="n">
        <v>25</v>
      </c>
    </row>
    <row r="2613" customFormat="false" ht="15.4" hidden="false" customHeight="false" outlineLevel="0" collapsed="false">
      <c r="P2613" s="6" t="n">
        <v>41137</v>
      </c>
      <c r="Q2613" s="0" t="n">
        <f aca="false">Q2606-1</f>
        <v>10</v>
      </c>
      <c r="R2613" s="0" t="n">
        <v>25</v>
      </c>
    </row>
    <row r="2614" customFormat="false" ht="15.4" hidden="false" customHeight="false" outlineLevel="0" collapsed="false">
      <c r="P2614" s="6" t="n">
        <v>41136</v>
      </c>
      <c r="Q2614" s="0" t="n">
        <f aca="false">Q2607-1</f>
        <v>10</v>
      </c>
      <c r="R2614" s="0" t="n">
        <v>25</v>
      </c>
    </row>
    <row r="2615" customFormat="false" ht="15.4" hidden="false" customHeight="false" outlineLevel="0" collapsed="false">
      <c r="P2615" s="6" t="n">
        <v>41135</v>
      </c>
      <c r="Q2615" s="0" t="n">
        <f aca="false">Q2608-1</f>
        <v>10</v>
      </c>
      <c r="R2615" s="0" t="n">
        <v>25</v>
      </c>
    </row>
    <row r="2616" customFormat="false" ht="15.4" hidden="false" customHeight="false" outlineLevel="0" collapsed="false">
      <c r="P2616" s="6" t="n">
        <v>41134</v>
      </c>
      <c r="Q2616" s="0" t="n">
        <f aca="false">Q2609-1</f>
        <v>10</v>
      </c>
      <c r="R2616" s="0" t="n">
        <v>25</v>
      </c>
    </row>
    <row r="2617" customFormat="false" ht="15.4" hidden="false" customHeight="false" outlineLevel="0" collapsed="false">
      <c r="P2617" s="6" t="n">
        <v>41133</v>
      </c>
      <c r="Q2617" s="0" t="n">
        <f aca="false">Q2610-1</f>
        <v>9</v>
      </c>
      <c r="R2617" s="0" t="n">
        <v>25</v>
      </c>
    </row>
    <row r="2618" customFormat="false" ht="15.4" hidden="false" customHeight="false" outlineLevel="0" collapsed="false">
      <c r="P2618" s="6" t="n">
        <v>41132</v>
      </c>
      <c r="Q2618" s="0" t="n">
        <f aca="false">Q2611-1</f>
        <v>9</v>
      </c>
      <c r="R2618" s="0" t="n">
        <v>25</v>
      </c>
    </row>
    <row r="2619" customFormat="false" ht="15.4" hidden="false" customHeight="false" outlineLevel="0" collapsed="false">
      <c r="P2619" s="6" t="n">
        <v>41131</v>
      </c>
      <c r="Q2619" s="0" t="n">
        <f aca="false">Q2612-1</f>
        <v>9</v>
      </c>
      <c r="R2619" s="0" t="n">
        <v>25</v>
      </c>
    </row>
    <row r="2620" customFormat="false" ht="15.4" hidden="false" customHeight="false" outlineLevel="0" collapsed="false">
      <c r="P2620" s="6" t="n">
        <v>41130</v>
      </c>
      <c r="Q2620" s="0" t="n">
        <f aca="false">Q2613-1</f>
        <v>9</v>
      </c>
      <c r="R2620" s="0" t="n">
        <v>25</v>
      </c>
    </row>
    <row r="2621" customFormat="false" ht="15.4" hidden="false" customHeight="false" outlineLevel="0" collapsed="false">
      <c r="P2621" s="6" t="n">
        <v>41129</v>
      </c>
      <c r="Q2621" s="0" t="n">
        <f aca="false">Q2614-1</f>
        <v>9</v>
      </c>
      <c r="R2621" s="0" t="n">
        <v>25</v>
      </c>
    </row>
    <row r="2622" customFormat="false" ht="15.4" hidden="false" customHeight="false" outlineLevel="0" collapsed="false">
      <c r="P2622" s="6" t="n">
        <v>41128</v>
      </c>
      <c r="Q2622" s="0" t="n">
        <f aca="false">Q2615-1</f>
        <v>9</v>
      </c>
      <c r="R2622" s="0" t="n">
        <v>25</v>
      </c>
    </row>
    <row r="2623" customFormat="false" ht="15.4" hidden="false" customHeight="false" outlineLevel="0" collapsed="false">
      <c r="P2623" s="6" t="n">
        <v>41127</v>
      </c>
      <c r="Q2623" s="0" t="n">
        <f aca="false">Q2616-1</f>
        <v>9</v>
      </c>
      <c r="R2623" s="0" t="n">
        <v>25</v>
      </c>
    </row>
    <row r="2624" customFormat="false" ht="15.4" hidden="false" customHeight="false" outlineLevel="0" collapsed="false">
      <c r="P2624" s="6" t="n">
        <v>41126</v>
      </c>
      <c r="Q2624" s="0" t="n">
        <f aca="false">Q2617-1</f>
        <v>8</v>
      </c>
      <c r="R2624" s="0" t="n">
        <v>25</v>
      </c>
    </row>
    <row r="2625" customFormat="false" ht="15.4" hidden="false" customHeight="false" outlineLevel="0" collapsed="false">
      <c r="P2625" s="6" t="n">
        <v>41125</v>
      </c>
      <c r="Q2625" s="0" t="n">
        <f aca="false">Q2618-1</f>
        <v>8</v>
      </c>
      <c r="R2625" s="0" t="n">
        <v>25</v>
      </c>
    </row>
    <row r="2626" customFormat="false" ht="15.4" hidden="false" customHeight="false" outlineLevel="0" collapsed="false">
      <c r="P2626" s="6" t="n">
        <v>41124</v>
      </c>
      <c r="Q2626" s="0" t="n">
        <f aca="false">Q2619-1</f>
        <v>8</v>
      </c>
      <c r="R2626" s="0" t="n">
        <v>25</v>
      </c>
    </row>
    <row r="2627" customFormat="false" ht="15.4" hidden="false" customHeight="false" outlineLevel="0" collapsed="false">
      <c r="P2627" s="6" t="n">
        <v>41123</v>
      </c>
      <c r="Q2627" s="0" t="n">
        <f aca="false">Q2620-1</f>
        <v>8</v>
      </c>
      <c r="R2627" s="0" t="n">
        <v>25</v>
      </c>
    </row>
    <row r="2628" customFormat="false" ht="15.4" hidden="false" customHeight="false" outlineLevel="0" collapsed="false">
      <c r="P2628" s="6" t="n">
        <v>41122</v>
      </c>
      <c r="Q2628" s="0" t="n">
        <f aca="false">Q2621-1</f>
        <v>8</v>
      </c>
      <c r="R2628" s="0" t="n">
        <v>25</v>
      </c>
    </row>
    <row r="2629" customFormat="false" ht="15.4" hidden="false" customHeight="false" outlineLevel="0" collapsed="false">
      <c r="P2629" s="6" t="n">
        <v>41121</v>
      </c>
      <c r="Q2629" s="0" t="n">
        <f aca="false">Q2622-1</f>
        <v>8</v>
      </c>
      <c r="R2629" s="0" t="n">
        <v>25</v>
      </c>
    </row>
    <row r="2630" customFormat="false" ht="15.4" hidden="false" customHeight="false" outlineLevel="0" collapsed="false">
      <c r="P2630" s="6" t="n">
        <v>41120</v>
      </c>
      <c r="Q2630" s="0" t="n">
        <f aca="false">Q2623-1</f>
        <v>8</v>
      </c>
      <c r="R2630" s="0" t="n">
        <v>25</v>
      </c>
    </row>
    <row r="2631" customFormat="false" ht="15.4" hidden="false" customHeight="false" outlineLevel="0" collapsed="false">
      <c r="P2631" s="6" t="n">
        <v>41119</v>
      </c>
      <c r="Q2631" s="0" t="n">
        <f aca="false">Q2624-1</f>
        <v>7</v>
      </c>
      <c r="R2631" s="0" t="n">
        <v>25</v>
      </c>
    </row>
    <row r="2632" customFormat="false" ht="15.4" hidden="false" customHeight="false" outlineLevel="0" collapsed="false">
      <c r="P2632" s="6" t="n">
        <v>41118</v>
      </c>
      <c r="Q2632" s="0" t="n">
        <f aca="false">Q2625-1</f>
        <v>7</v>
      </c>
      <c r="R2632" s="0" t="n">
        <v>25</v>
      </c>
    </row>
    <row r="2633" customFormat="false" ht="15.4" hidden="false" customHeight="false" outlineLevel="0" collapsed="false">
      <c r="P2633" s="6" t="n">
        <v>41117</v>
      </c>
      <c r="Q2633" s="0" t="n">
        <f aca="false">Q2626-1</f>
        <v>7</v>
      </c>
      <c r="R2633" s="0" t="n">
        <v>25</v>
      </c>
    </row>
    <row r="2634" customFormat="false" ht="15.4" hidden="false" customHeight="false" outlineLevel="0" collapsed="false">
      <c r="P2634" s="6" t="n">
        <v>41116</v>
      </c>
      <c r="Q2634" s="0" t="n">
        <f aca="false">Q2627-1</f>
        <v>7</v>
      </c>
      <c r="R2634" s="0" t="n">
        <v>25</v>
      </c>
    </row>
    <row r="2635" customFormat="false" ht="15.4" hidden="false" customHeight="false" outlineLevel="0" collapsed="false">
      <c r="P2635" s="6" t="n">
        <v>41115</v>
      </c>
      <c r="Q2635" s="0" t="n">
        <f aca="false">Q2628-1</f>
        <v>7</v>
      </c>
      <c r="R2635" s="0" t="n">
        <v>25</v>
      </c>
    </row>
    <row r="2636" customFormat="false" ht="15.4" hidden="false" customHeight="false" outlineLevel="0" collapsed="false">
      <c r="P2636" s="6" t="n">
        <v>41114</v>
      </c>
      <c r="Q2636" s="0" t="n">
        <f aca="false">Q2629-1</f>
        <v>7</v>
      </c>
      <c r="R2636" s="0" t="n">
        <v>25</v>
      </c>
    </row>
    <row r="2637" customFormat="false" ht="15.4" hidden="false" customHeight="false" outlineLevel="0" collapsed="false">
      <c r="P2637" s="6" t="n">
        <v>41113</v>
      </c>
      <c r="Q2637" s="0" t="n">
        <f aca="false">Q2630-1</f>
        <v>7</v>
      </c>
      <c r="R2637" s="0" t="n">
        <v>25</v>
      </c>
    </row>
    <row r="2638" customFormat="false" ht="15.4" hidden="false" customHeight="false" outlineLevel="0" collapsed="false">
      <c r="P2638" s="6" t="n">
        <v>41112</v>
      </c>
      <c r="Q2638" s="0" t="n">
        <f aca="false">Q2631-1</f>
        <v>6</v>
      </c>
      <c r="R2638" s="0" t="n">
        <v>25</v>
      </c>
    </row>
    <row r="2639" customFormat="false" ht="15.4" hidden="false" customHeight="false" outlineLevel="0" collapsed="false">
      <c r="P2639" s="6" t="n">
        <v>41111</v>
      </c>
      <c r="Q2639" s="0" t="n">
        <f aca="false">Q2632-1</f>
        <v>6</v>
      </c>
      <c r="R2639" s="0" t="n">
        <v>25</v>
      </c>
    </row>
    <row r="2640" customFormat="false" ht="15.4" hidden="false" customHeight="false" outlineLevel="0" collapsed="false">
      <c r="P2640" s="6" t="n">
        <v>41110</v>
      </c>
      <c r="Q2640" s="0" t="n">
        <f aca="false">Q2633-1</f>
        <v>6</v>
      </c>
      <c r="R2640" s="0" t="n">
        <v>25</v>
      </c>
    </row>
    <row r="2641" customFormat="false" ht="15.4" hidden="false" customHeight="false" outlineLevel="0" collapsed="false">
      <c r="P2641" s="6" t="n">
        <v>41109</v>
      </c>
      <c r="Q2641" s="0" t="n">
        <f aca="false">Q2634-1</f>
        <v>6</v>
      </c>
      <c r="R2641" s="0" t="n">
        <v>25</v>
      </c>
    </row>
    <row r="2642" customFormat="false" ht="15.4" hidden="false" customHeight="false" outlineLevel="0" collapsed="false">
      <c r="P2642" s="6" t="n">
        <v>41108</v>
      </c>
      <c r="Q2642" s="0" t="n">
        <f aca="false">Q2635-1</f>
        <v>6</v>
      </c>
      <c r="R2642" s="0" t="n">
        <v>25</v>
      </c>
    </row>
    <row r="2643" customFormat="false" ht="15.4" hidden="false" customHeight="false" outlineLevel="0" collapsed="false">
      <c r="P2643" s="6" t="n">
        <v>41107</v>
      </c>
      <c r="Q2643" s="0" t="n">
        <f aca="false">Q2636-1</f>
        <v>6</v>
      </c>
      <c r="R2643" s="0" t="n">
        <v>25</v>
      </c>
    </row>
    <row r="2644" customFormat="false" ht="15.4" hidden="false" customHeight="false" outlineLevel="0" collapsed="false">
      <c r="P2644" s="6" t="n">
        <v>41106</v>
      </c>
      <c r="Q2644" s="0" t="n">
        <f aca="false">Q2637-1</f>
        <v>6</v>
      </c>
      <c r="R2644" s="0" t="n">
        <v>25</v>
      </c>
    </row>
    <row r="2645" customFormat="false" ht="15.4" hidden="false" customHeight="false" outlineLevel="0" collapsed="false">
      <c r="P2645" s="6" t="n">
        <v>41105</v>
      </c>
      <c r="Q2645" s="0" t="n">
        <f aca="false">Q2638-1</f>
        <v>5</v>
      </c>
      <c r="R2645" s="0" t="n">
        <v>25</v>
      </c>
    </row>
    <row r="2646" customFormat="false" ht="15.4" hidden="false" customHeight="false" outlineLevel="0" collapsed="false">
      <c r="P2646" s="6" t="n">
        <v>41104</v>
      </c>
      <c r="Q2646" s="0" t="n">
        <f aca="false">Q2639-1</f>
        <v>5</v>
      </c>
      <c r="R2646" s="0" t="n">
        <v>25</v>
      </c>
    </row>
    <row r="2647" customFormat="false" ht="15.4" hidden="false" customHeight="false" outlineLevel="0" collapsed="false">
      <c r="P2647" s="6" t="n">
        <v>41103</v>
      </c>
      <c r="Q2647" s="0" t="n">
        <f aca="false">Q2640-1</f>
        <v>5</v>
      </c>
      <c r="R2647" s="0" t="n">
        <v>25</v>
      </c>
    </row>
    <row r="2648" customFormat="false" ht="15.4" hidden="false" customHeight="false" outlineLevel="0" collapsed="false">
      <c r="P2648" s="6" t="n">
        <v>41102</v>
      </c>
      <c r="Q2648" s="0" t="n">
        <f aca="false">Q2641-1</f>
        <v>5</v>
      </c>
      <c r="R2648" s="0" t="n">
        <v>25</v>
      </c>
    </row>
    <row r="2649" customFormat="false" ht="15.4" hidden="false" customHeight="false" outlineLevel="0" collapsed="false">
      <c r="P2649" s="6" t="n">
        <v>41101</v>
      </c>
      <c r="Q2649" s="0" t="n">
        <f aca="false">Q2642-1</f>
        <v>5</v>
      </c>
      <c r="R2649" s="0" t="n">
        <v>25</v>
      </c>
    </row>
    <row r="2650" customFormat="false" ht="15.4" hidden="false" customHeight="false" outlineLevel="0" collapsed="false">
      <c r="P2650" s="6" t="n">
        <v>41100</v>
      </c>
      <c r="Q2650" s="0" t="n">
        <f aca="false">Q2643-1</f>
        <v>5</v>
      </c>
      <c r="R2650" s="0" t="n">
        <v>25</v>
      </c>
    </row>
    <row r="2651" customFormat="false" ht="15.4" hidden="false" customHeight="false" outlineLevel="0" collapsed="false">
      <c r="P2651" s="6" t="n">
        <v>41099</v>
      </c>
      <c r="Q2651" s="0" t="n">
        <f aca="false">Q2644-1</f>
        <v>5</v>
      </c>
      <c r="R2651" s="0" t="n">
        <v>25</v>
      </c>
    </row>
    <row r="2652" customFormat="false" ht="15.4" hidden="false" customHeight="false" outlineLevel="0" collapsed="false">
      <c r="P2652" s="6" t="n">
        <v>41098</v>
      </c>
      <c r="Q2652" s="0" t="n">
        <f aca="false">Q2645-1</f>
        <v>4</v>
      </c>
      <c r="R2652" s="0" t="n">
        <v>25</v>
      </c>
    </row>
    <row r="2653" customFormat="false" ht="15.4" hidden="false" customHeight="false" outlineLevel="0" collapsed="false">
      <c r="P2653" s="6" t="n">
        <v>41097</v>
      </c>
      <c r="Q2653" s="0" t="n">
        <f aca="false">Q2646-1</f>
        <v>4</v>
      </c>
      <c r="R2653" s="0" t="n">
        <v>25</v>
      </c>
    </row>
    <row r="2654" customFormat="false" ht="15.4" hidden="false" customHeight="false" outlineLevel="0" collapsed="false">
      <c r="P2654" s="6" t="n">
        <v>41096</v>
      </c>
      <c r="Q2654" s="0" t="n">
        <f aca="false">Q2647-1</f>
        <v>4</v>
      </c>
      <c r="R2654" s="0" t="n">
        <v>25</v>
      </c>
    </row>
    <row r="2655" customFormat="false" ht="15.4" hidden="false" customHeight="false" outlineLevel="0" collapsed="false">
      <c r="P2655" s="6" t="n">
        <v>41095</v>
      </c>
      <c r="Q2655" s="0" t="n">
        <f aca="false">Q2648-1</f>
        <v>4</v>
      </c>
      <c r="R2655" s="0" t="n">
        <v>25</v>
      </c>
    </row>
    <row r="2656" customFormat="false" ht="15.4" hidden="false" customHeight="false" outlineLevel="0" collapsed="false">
      <c r="P2656" s="6" t="n">
        <v>41094</v>
      </c>
      <c r="Q2656" s="0" t="n">
        <f aca="false">Q2649-1</f>
        <v>4</v>
      </c>
      <c r="R2656" s="0" t="n">
        <v>25</v>
      </c>
    </row>
    <row r="2657" customFormat="false" ht="15.4" hidden="false" customHeight="false" outlineLevel="0" collapsed="false">
      <c r="P2657" s="6" t="n">
        <v>41093</v>
      </c>
      <c r="Q2657" s="0" t="n">
        <f aca="false">Q2650-1</f>
        <v>4</v>
      </c>
      <c r="R2657" s="0" t="n">
        <v>25</v>
      </c>
    </row>
    <row r="2658" customFormat="false" ht="15.4" hidden="false" customHeight="false" outlineLevel="0" collapsed="false">
      <c r="P2658" s="6" t="n">
        <v>41092</v>
      </c>
      <c r="Q2658" s="0" t="n">
        <f aca="false">Q2651-1</f>
        <v>4</v>
      </c>
      <c r="R2658" s="0" t="n">
        <v>25</v>
      </c>
    </row>
    <row r="2659" customFormat="false" ht="15.4" hidden="false" customHeight="false" outlineLevel="0" collapsed="false">
      <c r="P2659" s="6" t="n">
        <v>41091</v>
      </c>
      <c r="Q2659" s="0" t="n">
        <f aca="false">Q2652-1</f>
        <v>3</v>
      </c>
      <c r="R2659" s="0" t="n">
        <v>25</v>
      </c>
    </row>
    <row r="2660" customFormat="false" ht="15.4" hidden="false" customHeight="false" outlineLevel="0" collapsed="false">
      <c r="P2660" s="6" t="n">
        <v>41090</v>
      </c>
      <c r="Q2660" s="0" t="n">
        <f aca="false">Q2653-1</f>
        <v>3</v>
      </c>
      <c r="R2660" s="0" t="n">
        <v>25</v>
      </c>
    </row>
    <row r="2661" customFormat="false" ht="15.4" hidden="false" customHeight="false" outlineLevel="0" collapsed="false">
      <c r="P2661" s="6" t="n">
        <v>41089</v>
      </c>
      <c r="Q2661" s="0" t="n">
        <f aca="false">Q2654-1</f>
        <v>3</v>
      </c>
      <c r="R2661" s="0" t="n">
        <v>25</v>
      </c>
    </row>
    <row r="2662" customFormat="false" ht="15.4" hidden="false" customHeight="false" outlineLevel="0" collapsed="false">
      <c r="P2662" s="6" t="n">
        <v>41088</v>
      </c>
      <c r="Q2662" s="0" t="n">
        <f aca="false">Q2655-1</f>
        <v>3</v>
      </c>
      <c r="R2662" s="0" t="n">
        <v>25</v>
      </c>
    </row>
    <row r="2663" customFormat="false" ht="15.4" hidden="false" customHeight="false" outlineLevel="0" collapsed="false">
      <c r="P2663" s="6" t="n">
        <v>41087</v>
      </c>
      <c r="Q2663" s="0" t="n">
        <f aca="false">Q2656-1</f>
        <v>3</v>
      </c>
      <c r="R2663" s="0" t="n">
        <v>25</v>
      </c>
    </row>
    <row r="2664" customFormat="false" ht="15.4" hidden="false" customHeight="false" outlineLevel="0" collapsed="false">
      <c r="P2664" s="6" t="n">
        <v>41086</v>
      </c>
      <c r="Q2664" s="0" t="n">
        <f aca="false">Q2657-1</f>
        <v>3</v>
      </c>
      <c r="R2664" s="0" t="n">
        <v>25</v>
      </c>
    </row>
    <row r="2665" customFormat="false" ht="15.4" hidden="false" customHeight="false" outlineLevel="0" collapsed="false">
      <c r="P2665" s="6" t="n">
        <v>41085</v>
      </c>
      <c r="Q2665" s="0" t="n">
        <f aca="false">Q2658-1</f>
        <v>3</v>
      </c>
      <c r="R2665" s="0" t="n">
        <v>25</v>
      </c>
    </row>
    <row r="2666" customFormat="false" ht="15.4" hidden="false" customHeight="false" outlineLevel="0" collapsed="false">
      <c r="P2666" s="6" t="n">
        <v>41084</v>
      </c>
      <c r="Q2666" s="0" t="n">
        <f aca="false">Q2659-1</f>
        <v>2</v>
      </c>
      <c r="R2666" s="0" t="n">
        <v>25</v>
      </c>
    </row>
    <row r="2667" customFormat="false" ht="15.4" hidden="false" customHeight="false" outlineLevel="0" collapsed="false">
      <c r="P2667" s="6" t="n">
        <v>41083</v>
      </c>
      <c r="Q2667" s="0" t="n">
        <f aca="false">Q2660-1</f>
        <v>2</v>
      </c>
      <c r="R2667" s="0" t="n">
        <v>25</v>
      </c>
    </row>
    <row r="2668" customFormat="false" ht="15.4" hidden="false" customHeight="false" outlineLevel="0" collapsed="false">
      <c r="P2668" s="6" t="n">
        <v>41082</v>
      </c>
      <c r="Q2668" s="0" t="n">
        <f aca="false">Q2661-1</f>
        <v>2</v>
      </c>
      <c r="R2668" s="0" t="n">
        <v>25</v>
      </c>
    </row>
    <row r="2669" customFormat="false" ht="15.4" hidden="false" customHeight="false" outlineLevel="0" collapsed="false">
      <c r="P2669" s="6" t="n">
        <v>41081</v>
      </c>
      <c r="Q2669" s="0" t="n">
        <f aca="false">Q2662-1</f>
        <v>2</v>
      </c>
      <c r="R2669" s="0" t="n">
        <v>25</v>
      </c>
    </row>
    <row r="2670" customFormat="false" ht="15.4" hidden="false" customHeight="false" outlineLevel="0" collapsed="false">
      <c r="P2670" s="6" t="n">
        <v>41080</v>
      </c>
      <c r="Q2670" s="0" t="n">
        <f aca="false">Q2663-1</f>
        <v>2</v>
      </c>
      <c r="R2670" s="0" t="n">
        <v>25</v>
      </c>
    </row>
    <row r="2671" customFormat="false" ht="15.4" hidden="false" customHeight="false" outlineLevel="0" collapsed="false">
      <c r="P2671" s="6" t="n">
        <v>41079</v>
      </c>
      <c r="Q2671" s="0" t="n">
        <f aca="false">Q2664-1</f>
        <v>2</v>
      </c>
      <c r="R2671" s="0" t="n">
        <v>25</v>
      </c>
    </row>
    <row r="2672" customFormat="false" ht="15.4" hidden="false" customHeight="false" outlineLevel="0" collapsed="false">
      <c r="P2672" s="6" t="n">
        <v>41078</v>
      </c>
      <c r="Q2672" s="0" t="n">
        <f aca="false">Q2665-1</f>
        <v>2</v>
      </c>
      <c r="R2672" s="0" t="n">
        <v>25</v>
      </c>
    </row>
    <row r="2673" customFormat="false" ht="15.4" hidden="false" customHeight="false" outlineLevel="0" collapsed="false">
      <c r="P2673" s="6" t="n">
        <v>41077</v>
      </c>
      <c r="Q2673" s="0" t="n">
        <f aca="false">Q2666-1</f>
        <v>1</v>
      </c>
      <c r="R2673" s="0" t="n">
        <v>25</v>
      </c>
    </row>
    <row r="2674" customFormat="false" ht="15.4" hidden="false" customHeight="false" outlineLevel="0" collapsed="false">
      <c r="P2674" s="6" t="n">
        <v>41076</v>
      </c>
      <c r="Q2674" s="0" t="n">
        <f aca="false">Q2667-1</f>
        <v>1</v>
      </c>
      <c r="R2674" s="0" t="n">
        <v>25</v>
      </c>
    </row>
    <row r="2675" customFormat="false" ht="15.4" hidden="false" customHeight="false" outlineLevel="0" collapsed="false">
      <c r="P2675" s="6" t="n">
        <v>41075</v>
      </c>
      <c r="Q2675" s="0" t="n">
        <f aca="false">Q2668-1</f>
        <v>1</v>
      </c>
      <c r="R2675" s="0" t="n">
        <v>25</v>
      </c>
    </row>
    <row r="2676" customFormat="false" ht="15.4" hidden="false" customHeight="false" outlineLevel="0" collapsed="false">
      <c r="P2676" s="6" t="n">
        <v>41074</v>
      </c>
      <c r="Q2676" s="0" t="n">
        <f aca="false">Q2669-1</f>
        <v>1</v>
      </c>
      <c r="R2676" s="0" t="n">
        <v>25</v>
      </c>
    </row>
    <row r="2677" customFormat="false" ht="15.4" hidden="false" customHeight="false" outlineLevel="0" collapsed="false">
      <c r="P2677" s="6" t="n">
        <v>41073</v>
      </c>
      <c r="Q2677" s="0" t="n">
        <f aca="false">Q2670-1</f>
        <v>1</v>
      </c>
      <c r="R2677" s="0" t="n">
        <v>25</v>
      </c>
    </row>
    <row r="2678" customFormat="false" ht="15.4" hidden="false" customHeight="false" outlineLevel="0" collapsed="false">
      <c r="P2678" s="6" t="n">
        <v>41072</v>
      </c>
      <c r="Q2678" s="0" t="n">
        <f aca="false">Q2671-1</f>
        <v>1</v>
      </c>
      <c r="R2678" s="0" t="n">
        <v>25</v>
      </c>
    </row>
    <row r="2679" customFormat="false" ht="15.4" hidden="false" customHeight="false" outlineLevel="0" collapsed="false">
      <c r="P2679" s="6" t="n">
        <v>41071</v>
      </c>
      <c r="Q2679" s="0" t="n">
        <f aca="false">Q2672-1</f>
        <v>1</v>
      </c>
      <c r="R2679" s="0" t="n">
        <v>25</v>
      </c>
    </row>
    <row r="2680" customFormat="false" ht="15.4" hidden="false" customHeight="false" outlineLevel="0" collapsed="false">
      <c r="P2680" s="6" t="n">
        <v>41070</v>
      </c>
      <c r="Q2680" s="0" t="n">
        <v>16</v>
      </c>
      <c r="R2680" s="0" t="n">
        <v>24</v>
      </c>
    </row>
    <row r="2681" customFormat="false" ht="15.4" hidden="false" customHeight="false" outlineLevel="0" collapsed="false">
      <c r="P2681" s="6" t="n">
        <v>41069</v>
      </c>
      <c r="Q2681" s="0" t="n">
        <v>16</v>
      </c>
      <c r="R2681" s="0" t="n">
        <v>24</v>
      </c>
    </row>
    <row r="2682" customFormat="false" ht="15.4" hidden="false" customHeight="false" outlineLevel="0" collapsed="false">
      <c r="P2682" s="6" t="n">
        <v>41068</v>
      </c>
      <c r="Q2682" s="0" t="n">
        <v>16</v>
      </c>
      <c r="R2682" s="0" t="n">
        <v>24</v>
      </c>
    </row>
    <row r="2683" customFormat="false" ht="15.4" hidden="false" customHeight="false" outlineLevel="0" collapsed="false">
      <c r="P2683" s="6" t="n">
        <v>41067</v>
      </c>
      <c r="Q2683" s="0" t="n">
        <v>16</v>
      </c>
      <c r="R2683" s="0" t="n">
        <v>24</v>
      </c>
    </row>
    <row r="2684" customFormat="false" ht="15.4" hidden="false" customHeight="false" outlineLevel="0" collapsed="false">
      <c r="P2684" s="6" t="n">
        <v>41066</v>
      </c>
      <c r="Q2684" s="0" t="n">
        <v>16</v>
      </c>
      <c r="R2684" s="0" t="n">
        <v>24</v>
      </c>
    </row>
    <row r="2685" customFormat="false" ht="15.4" hidden="false" customHeight="false" outlineLevel="0" collapsed="false">
      <c r="P2685" s="6" t="n">
        <v>41065</v>
      </c>
      <c r="Q2685" s="0" t="n">
        <v>16</v>
      </c>
      <c r="R2685" s="0" t="n">
        <v>24</v>
      </c>
    </row>
    <row r="2686" customFormat="false" ht="15.4" hidden="false" customHeight="false" outlineLevel="0" collapsed="false">
      <c r="P2686" s="6" t="n">
        <v>41064</v>
      </c>
      <c r="Q2686" s="0" t="n">
        <v>16</v>
      </c>
      <c r="R2686" s="0" t="n">
        <v>24</v>
      </c>
    </row>
    <row r="2687" customFormat="false" ht="15.4" hidden="false" customHeight="false" outlineLevel="0" collapsed="false">
      <c r="P2687" s="6" t="n">
        <v>41063</v>
      </c>
      <c r="Q2687" s="0" t="n">
        <f aca="false">Q2680-1</f>
        <v>15</v>
      </c>
      <c r="R2687" s="0" t="n">
        <v>24</v>
      </c>
    </row>
    <row r="2688" customFormat="false" ht="15.4" hidden="false" customHeight="false" outlineLevel="0" collapsed="false">
      <c r="P2688" s="6" t="n">
        <v>41062</v>
      </c>
      <c r="Q2688" s="0" t="n">
        <f aca="false">Q2681-1</f>
        <v>15</v>
      </c>
      <c r="R2688" s="0" t="n">
        <v>24</v>
      </c>
    </row>
    <row r="2689" customFormat="false" ht="15.4" hidden="false" customHeight="false" outlineLevel="0" collapsed="false">
      <c r="P2689" s="6" t="n">
        <v>41061</v>
      </c>
      <c r="Q2689" s="0" t="n">
        <f aca="false">Q2682-1</f>
        <v>15</v>
      </c>
      <c r="R2689" s="0" t="n">
        <v>24</v>
      </c>
    </row>
    <row r="2690" customFormat="false" ht="15.4" hidden="false" customHeight="false" outlineLevel="0" collapsed="false">
      <c r="P2690" s="6" t="n">
        <v>41060</v>
      </c>
      <c r="Q2690" s="0" t="n">
        <f aca="false">Q2683-1</f>
        <v>15</v>
      </c>
      <c r="R2690" s="0" t="n">
        <v>24</v>
      </c>
    </row>
    <row r="2691" customFormat="false" ht="15.4" hidden="false" customHeight="false" outlineLevel="0" collapsed="false">
      <c r="P2691" s="6" t="n">
        <v>41059</v>
      </c>
      <c r="Q2691" s="0" t="n">
        <f aca="false">Q2684-1</f>
        <v>15</v>
      </c>
      <c r="R2691" s="0" t="n">
        <v>24</v>
      </c>
    </row>
    <row r="2692" customFormat="false" ht="15.4" hidden="false" customHeight="false" outlineLevel="0" collapsed="false">
      <c r="P2692" s="6" t="n">
        <v>41058</v>
      </c>
      <c r="Q2692" s="0" t="n">
        <f aca="false">Q2685-1</f>
        <v>15</v>
      </c>
      <c r="R2692" s="0" t="n">
        <v>24</v>
      </c>
    </row>
    <row r="2693" customFormat="false" ht="15.4" hidden="false" customHeight="false" outlineLevel="0" collapsed="false">
      <c r="P2693" s="6" t="n">
        <v>41057</v>
      </c>
      <c r="Q2693" s="0" t="n">
        <f aca="false">Q2686-1</f>
        <v>15</v>
      </c>
      <c r="R2693" s="0" t="n">
        <v>24</v>
      </c>
    </row>
    <row r="2694" customFormat="false" ht="15.4" hidden="false" customHeight="false" outlineLevel="0" collapsed="false">
      <c r="P2694" s="6" t="n">
        <v>41056</v>
      </c>
      <c r="Q2694" s="0" t="n">
        <f aca="false">Q2687-1</f>
        <v>14</v>
      </c>
      <c r="R2694" s="0" t="n">
        <v>24</v>
      </c>
    </row>
    <row r="2695" customFormat="false" ht="15.4" hidden="false" customHeight="false" outlineLevel="0" collapsed="false">
      <c r="P2695" s="6" t="n">
        <v>41055</v>
      </c>
      <c r="Q2695" s="0" t="n">
        <f aca="false">Q2688-1</f>
        <v>14</v>
      </c>
      <c r="R2695" s="0" t="n">
        <v>24</v>
      </c>
    </row>
    <row r="2696" customFormat="false" ht="15.4" hidden="false" customHeight="false" outlineLevel="0" collapsed="false">
      <c r="P2696" s="6" t="n">
        <v>41054</v>
      </c>
      <c r="Q2696" s="0" t="n">
        <f aca="false">Q2689-1</f>
        <v>14</v>
      </c>
      <c r="R2696" s="0" t="n">
        <v>24</v>
      </c>
    </row>
    <row r="2697" customFormat="false" ht="15.4" hidden="false" customHeight="false" outlineLevel="0" collapsed="false">
      <c r="P2697" s="6" t="n">
        <v>41053</v>
      </c>
      <c r="Q2697" s="0" t="n">
        <f aca="false">Q2690-1</f>
        <v>14</v>
      </c>
      <c r="R2697" s="0" t="n">
        <v>24</v>
      </c>
    </row>
    <row r="2698" customFormat="false" ht="15.4" hidden="false" customHeight="false" outlineLevel="0" collapsed="false">
      <c r="P2698" s="6" t="n">
        <v>41052</v>
      </c>
      <c r="Q2698" s="0" t="n">
        <f aca="false">Q2691-1</f>
        <v>14</v>
      </c>
      <c r="R2698" s="0" t="n">
        <v>24</v>
      </c>
    </row>
    <row r="2699" customFormat="false" ht="15.4" hidden="false" customHeight="false" outlineLevel="0" collapsed="false">
      <c r="P2699" s="6" t="n">
        <v>41051</v>
      </c>
      <c r="Q2699" s="0" t="n">
        <f aca="false">Q2692-1</f>
        <v>14</v>
      </c>
      <c r="R2699" s="0" t="n">
        <v>24</v>
      </c>
    </row>
    <row r="2700" customFormat="false" ht="15.4" hidden="false" customHeight="false" outlineLevel="0" collapsed="false">
      <c r="P2700" s="6" t="n">
        <v>41050</v>
      </c>
      <c r="Q2700" s="0" t="n">
        <f aca="false">Q2693-1</f>
        <v>14</v>
      </c>
      <c r="R2700" s="0" t="n">
        <v>24</v>
      </c>
    </row>
    <row r="2701" customFormat="false" ht="15.4" hidden="false" customHeight="false" outlineLevel="0" collapsed="false">
      <c r="P2701" s="6" t="n">
        <v>41049</v>
      </c>
      <c r="Q2701" s="0" t="n">
        <f aca="false">Q2694-1</f>
        <v>13</v>
      </c>
      <c r="R2701" s="0" t="n">
        <v>24</v>
      </c>
    </row>
    <row r="2702" customFormat="false" ht="15.4" hidden="false" customHeight="false" outlineLevel="0" collapsed="false">
      <c r="P2702" s="6" t="n">
        <v>41048</v>
      </c>
      <c r="Q2702" s="0" t="n">
        <f aca="false">Q2695-1</f>
        <v>13</v>
      </c>
      <c r="R2702" s="0" t="n">
        <v>24</v>
      </c>
    </row>
    <row r="2703" customFormat="false" ht="15.4" hidden="false" customHeight="false" outlineLevel="0" collapsed="false">
      <c r="P2703" s="6" t="n">
        <v>41047</v>
      </c>
      <c r="Q2703" s="0" t="n">
        <f aca="false">Q2696-1</f>
        <v>13</v>
      </c>
      <c r="R2703" s="0" t="n">
        <v>24</v>
      </c>
    </row>
    <row r="2704" customFormat="false" ht="15.4" hidden="false" customHeight="false" outlineLevel="0" collapsed="false">
      <c r="P2704" s="6" t="n">
        <v>41046</v>
      </c>
      <c r="Q2704" s="0" t="n">
        <f aca="false">Q2697-1</f>
        <v>13</v>
      </c>
      <c r="R2704" s="0" t="n">
        <v>24</v>
      </c>
    </row>
    <row r="2705" customFormat="false" ht="15.4" hidden="false" customHeight="false" outlineLevel="0" collapsed="false">
      <c r="P2705" s="6" t="n">
        <v>41045</v>
      </c>
      <c r="Q2705" s="0" t="n">
        <f aca="false">Q2698-1</f>
        <v>13</v>
      </c>
      <c r="R2705" s="0" t="n">
        <v>24</v>
      </c>
    </row>
    <row r="2706" customFormat="false" ht="15.4" hidden="false" customHeight="false" outlineLevel="0" collapsed="false">
      <c r="P2706" s="6" t="n">
        <v>41044</v>
      </c>
      <c r="Q2706" s="0" t="n">
        <f aca="false">Q2699-1</f>
        <v>13</v>
      </c>
      <c r="R2706" s="0" t="n">
        <v>24</v>
      </c>
    </row>
    <row r="2707" customFormat="false" ht="15.4" hidden="false" customHeight="false" outlineLevel="0" collapsed="false">
      <c r="P2707" s="6" t="n">
        <v>41043</v>
      </c>
      <c r="Q2707" s="0" t="n">
        <f aca="false">Q2700-1</f>
        <v>13</v>
      </c>
      <c r="R2707" s="0" t="n">
        <v>24</v>
      </c>
    </row>
    <row r="2708" customFormat="false" ht="15.4" hidden="false" customHeight="false" outlineLevel="0" collapsed="false">
      <c r="P2708" s="6" t="n">
        <v>41042</v>
      </c>
      <c r="Q2708" s="0" t="n">
        <f aca="false">Q2701-1</f>
        <v>12</v>
      </c>
      <c r="R2708" s="0" t="n">
        <v>24</v>
      </c>
    </row>
    <row r="2709" customFormat="false" ht="15.4" hidden="false" customHeight="false" outlineLevel="0" collapsed="false">
      <c r="P2709" s="6" t="n">
        <v>41041</v>
      </c>
      <c r="Q2709" s="0" t="n">
        <f aca="false">Q2702-1</f>
        <v>12</v>
      </c>
      <c r="R2709" s="0" t="n">
        <v>24</v>
      </c>
    </row>
    <row r="2710" customFormat="false" ht="15.4" hidden="false" customHeight="false" outlineLevel="0" collapsed="false">
      <c r="P2710" s="6" t="n">
        <v>41040</v>
      </c>
      <c r="Q2710" s="0" t="n">
        <f aca="false">Q2703-1</f>
        <v>12</v>
      </c>
      <c r="R2710" s="0" t="n">
        <v>24</v>
      </c>
    </row>
    <row r="2711" customFormat="false" ht="15.4" hidden="false" customHeight="false" outlineLevel="0" collapsed="false">
      <c r="P2711" s="6" t="n">
        <v>41039</v>
      </c>
      <c r="Q2711" s="0" t="n">
        <f aca="false">Q2704-1</f>
        <v>12</v>
      </c>
      <c r="R2711" s="0" t="n">
        <v>24</v>
      </c>
    </row>
    <row r="2712" customFormat="false" ht="15.4" hidden="false" customHeight="false" outlineLevel="0" collapsed="false">
      <c r="P2712" s="6" t="n">
        <v>41038</v>
      </c>
      <c r="Q2712" s="0" t="n">
        <f aca="false">Q2705-1</f>
        <v>12</v>
      </c>
      <c r="R2712" s="0" t="n">
        <v>24</v>
      </c>
    </row>
    <row r="2713" customFormat="false" ht="15.4" hidden="false" customHeight="false" outlineLevel="0" collapsed="false">
      <c r="P2713" s="6" t="n">
        <v>41037</v>
      </c>
      <c r="Q2713" s="0" t="n">
        <f aca="false">Q2706-1</f>
        <v>12</v>
      </c>
      <c r="R2713" s="0" t="n">
        <v>24</v>
      </c>
    </row>
    <row r="2714" customFormat="false" ht="15.4" hidden="false" customHeight="false" outlineLevel="0" collapsed="false">
      <c r="P2714" s="6" t="n">
        <v>41036</v>
      </c>
      <c r="Q2714" s="0" t="n">
        <f aca="false">Q2707-1</f>
        <v>12</v>
      </c>
      <c r="R2714" s="0" t="n">
        <v>24</v>
      </c>
    </row>
    <row r="2715" customFormat="false" ht="15.4" hidden="false" customHeight="false" outlineLevel="0" collapsed="false">
      <c r="P2715" s="6" t="n">
        <v>41035</v>
      </c>
      <c r="Q2715" s="0" t="n">
        <f aca="false">Q2708-1</f>
        <v>11</v>
      </c>
      <c r="R2715" s="0" t="n">
        <v>24</v>
      </c>
    </row>
    <row r="2716" customFormat="false" ht="15.4" hidden="false" customHeight="false" outlineLevel="0" collapsed="false">
      <c r="P2716" s="6" t="n">
        <v>41034</v>
      </c>
      <c r="Q2716" s="0" t="n">
        <f aca="false">Q2709-1</f>
        <v>11</v>
      </c>
      <c r="R2716" s="0" t="n">
        <v>24</v>
      </c>
    </row>
    <row r="2717" customFormat="false" ht="15.4" hidden="false" customHeight="false" outlineLevel="0" collapsed="false">
      <c r="P2717" s="6" t="n">
        <v>41033</v>
      </c>
      <c r="Q2717" s="0" t="n">
        <f aca="false">Q2710-1</f>
        <v>11</v>
      </c>
      <c r="R2717" s="0" t="n">
        <v>24</v>
      </c>
    </row>
    <row r="2718" customFormat="false" ht="15.4" hidden="false" customHeight="false" outlineLevel="0" collapsed="false">
      <c r="P2718" s="6" t="n">
        <v>41032</v>
      </c>
      <c r="Q2718" s="0" t="n">
        <f aca="false">Q2711-1</f>
        <v>11</v>
      </c>
      <c r="R2718" s="0" t="n">
        <v>24</v>
      </c>
    </row>
    <row r="2719" customFormat="false" ht="15.4" hidden="false" customHeight="false" outlineLevel="0" collapsed="false">
      <c r="P2719" s="6" t="n">
        <v>41031</v>
      </c>
      <c r="Q2719" s="0" t="n">
        <f aca="false">Q2712-1</f>
        <v>11</v>
      </c>
      <c r="R2719" s="0" t="n">
        <v>24</v>
      </c>
    </row>
    <row r="2720" customFormat="false" ht="15.4" hidden="false" customHeight="false" outlineLevel="0" collapsed="false">
      <c r="P2720" s="6" t="n">
        <v>41030</v>
      </c>
      <c r="Q2720" s="0" t="n">
        <f aca="false">Q2713-1</f>
        <v>11</v>
      </c>
      <c r="R2720" s="0" t="n">
        <v>24</v>
      </c>
    </row>
    <row r="2721" customFormat="false" ht="15.4" hidden="false" customHeight="false" outlineLevel="0" collapsed="false">
      <c r="P2721" s="6" t="n">
        <v>41029</v>
      </c>
      <c r="Q2721" s="0" t="n">
        <f aca="false">Q2714-1</f>
        <v>11</v>
      </c>
      <c r="R2721" s="0" t="n">
        <v>24</v>
      </c>
    </row>
    <row r="2722" customFormat="false" ht="15.4" hidden="false" customHeight="false" outlineLevel="0" collapsed="false">
      <c r="P2722" s="6" t="n">
        <v>41028</v>
      </c>
      <c r="Q2722" s="0" t="n">
        <f aca="false">Q2715-1</f>
        <v>10</v>
      </c>
      <c r="R2722" s="0" t="n">
        <v>24</v>
      </c>
    </row>
    <row r="2723" customFormat="false" ht="15.4" hidden="false" customHeight="false" outlineLevel="0" collapsed="false">
      <c r="P2723" s="6" t="n">
        <v>41027</v>
      </c>
      <c r="Q2723" s="0" t="n">
        <f aca="false">Q2716-1</f>
        <v>10</v>
      </c>
      <c r="R2723" s="0" t="n">
        <v>24</v>
      </c>
    </row>
    <row r="2724" customFormat="false" ht="15.4" hidden="false" customHeight="false" outlineLevel="0" collapsed="false">
      <c r="P2724" s="6" t="n">
        <v>41026</v>
      </c>
      <c r="Q2724" s="0" t="n">
        <f aca="false">Q2717-1</f>
        <v>10</v>
      </c>
      <c r="R2724" s="0" t="n">
        <v>24</v>
      </c>
    </row>
    <row r="2725" customFormat="false" ht="15.4" hidden="false" customHeight="false" outlineLevel="0" collapsed="false">
      <c r="P2725" s="6" t="n">
        <v>41025</v>
      </c>
      <c r="Q2725" s="0" t="n">
        <f aca="false">Q2718-1</f>
        <v>10</v>
      </c>
      <c r="R2725" s="0" t="n">
        <v>24</v>
      </c>
    </row>
    <row r="2726" customFormat="false" ht="15.4" hidden="false" customHeight="false" outlineLevel="0" collapsed="false">
      <c r="P2726" s="6" t="n">
        <v>41024</v>
      </c>
      <c r="Q2726" s="0" t="n">
        <f aca="false">Q2719-1</f>
        <v>10</v>
      </c>
      <c r="R2726" s="0" t="n">
        <v>24</v>
      </c>
    </row>
    <row r="2727" customFormat="false" ht="15.4" hidden="false" customHeight="false" outlineLevel="0" collapsed="false">
      <c r="P2727" s="6" t="n">
        <v>41023</v>
      </c>
      <c r="Q2727" s="0" t="n">
        <f aca="false">Q2720-1</f>
        <v>10</v>
      </c>
      <c r="R2727" s="0" t="n">
        <v>24</v>
      </c>
    </row>
    <row r="2728" customFormat="false" ht="15.4" hidden="false" customHeight="false" outlineLevel="0" collapsed="false">
      <c r="P2728" s="6" t="n">
        <v>41022</v>
      </c>
      <c r="Q2728" s="0" t="n">
        <f aca="false">Q2721-1</f>
        <v>10</v>
      </c>
      <c r="R2728" s="0" t="n">
        <v>24</v>
      </c>
    </row>
    <row r="2729" customFormat="false" ht="15.4" hidden="false" customHeight="false" outlineLevel="0" collapsed="false">
      <c r="P2729" s="6" t="n">
        <v>41021</v>
      </c>
      <c r="Q2729" s="0" t="n">
        <f aca="false">Q2722-1</f>
        <v>9</v>
      </c>
      <c r="R2729" s="0" t="n">
        <v>24</v>
      </c>
    </row>
    <row r="2730" customFormat="false" ht="15.4" hidden="false" customHeight="false" outlineLevel="0" collapsed="false">
      <c r="P2730" s="6" t="n">
        <v>41020</v>
      </c>
      <c r="Q2730" s="0" t="n">
        <f aca="false">Q2723-1</f>
        <v>9</v>
      </c>
      <c r="R2730" s="0" t="n">
        <v>24</v>
      </c>
    </row>
    <row r="2731" customFormat="false" ht="15.4" hidden="false" customHeight="false" outlineLevel="0" collapsed="false">
      <c r="P2731" s="6" t="n">
        <v>41019</v>
      </c>
      <c r="Q2731" s="0" t="n">
        <f aca="false">Q2724-1</f>
        <v>9</v>
      </c>
      <c r="R2731" s="0" t="n">
        <v>24</v>
      </c>
    </row>
    <row r="2732" customFormat="false" ht="15.4" hidden="false" customHeight="false" outlineLevel="0" collapsed="false">
      <c r="P2732" s="6" t="n">
        <v>41018</v>
      </c>
      <c r="Q2732" s="0" t="n">
        <f aca="false">Q2725-1</f>
        <v>9</v>
      </c>
      <c r="R2732" s="0" t="n">
        <v>24</v>
      </c>
    </row>
    <row r="2733" customFormat="false" ht="15.4" hidden="false" customHeight="false" outlineLevel="0" collapsed="false">
      <c r="P2733" s="6" t="n">
        <v>41017</v>
      </c>
      <c r="Q2733" s="0" t="n">
        <f aca="false">Q2726-1</f>
        <v>9</v>
      </c>
      <c r="R2733" s="0" t="n">
        <v>24</v>
      </c>
    </row>
    <row r="2734" customFormat="false" ht="15.4" hidden="false" customHeight="false" outlineLevel="0" collapsed="false">
      <c r="P2734" s="6" t="n">
        <v>41016</v>
      </c>
      <c r="Q2734" s="0" t="n">
        <f aca="false">Q2727-1</f>
        <v>9</v>
      </c>
      <c r="R2734" s="0" t="n">
        <v>24</v>
      </c>
    </row>
    <row r="2735" customFormat="false" ht="15.4" hidden="false" customHeight="false" outlineLevel="0" collapsed="false">
      <c r="P2735" s="6" t="n">
        <v>41015</v>
      </c>
      <c r="Q2735" s="0" t="n">
        <f aca="false">Q2728-1</f>
        <v>9</v>
      </c>
      <c r="R2735" s="0" t="n">
        <v>24</v>
      </c>
    </row>
    <row r="2736" customFormat="false" ht="15.4" hidden="false" customHeight="false" outlineLevel="0" collapsed="false">
      <c r="P2736" s="6" t="n">
        <v>41014</v>
      </c>
      <c r="Q2736" s="0" t="n">
        <f aca="false">Q2729-1</f>
        <v>8</v>
      </c>
      <c r="R2736" s="0" t="n">
        <v>24</v>
      </c>
    </row>
    <row r="2737" customFormat="false" ht="15.4" hidden="false" customHeight="false" outlineLevel="0" collapsed="false">
      <c r="P2737" s="6" t="n">
        <v>41013</v>
      </c>
      <c r="Q2737" s="0" t="n">
        <f aca="false">Q2730-1</f>
        <v>8</v>
      </c>
      <c r="R2737" s="0" t="n">
        <v>24</v>
      </c>
    </row>
    <row r="2738" customFormat="false" ht="15.4" hidden="false" customHeight="false" outlineLevel="0" collapsed="false">
      <c r="P2738" s="6" t="n">
        <v>41012</v>
      </c>
      <c r="Q2738" s="0" t="n">
        <f aca="false">Q2731-1</f>
        <v>8</v>
      </c>
      <c r="R2738" s="0" t="n">
        <v>24</v>
      </c>
    </row>
    <row r="2739" customFormat="false" ht="15.4" hidden="false" customHeight="false" outlineLevel="0" collapsed="false">
      <c r="P2739" s="6" t="n">
        <v>41011</v>
      </c>
      <c r="Q2739" s="0" t="n">
        <f aca="false">Q2732-1</f>
        <v>8</v>
      </c>
      <c r="R2739" s="0" t="n">
        <v>24</v>
      </c>
    </row>
    <row r="2740" customFormat="false" ht="15.4" hidden="false" customHeight="false" outlineLevel="0" collapsed="false">
      <c r="P2740" s="6" t="n">
        <v>41010</v>
      </c>
      <c r="Q2740" s="0" t="n">
        <f aca="false">Q2733-1</f>
        <v>8</v>
      </c>
      <c r="R2740" s="0" t="n">
        <v>24</v>
      </c>
    </row>
    <row r="2741" customFormat="false" ht="15.4" hidden="false" customHeight="false" outlineLevel="0" collapsed="false">
      <c r="P2741" s="6" t="n">
        <v>41009</v>
      </c>
      <c r="Q2741" s="0" t="n">
        <f aca="false">Q2734-1</f>
        <v>8</v>
      </c>
      <c r="R2741" s="0" t="n">
        <v>24</v>
      </c>
    </row>
    <row r="2742" customFormat="false" ht="15.4" hidden="false" customHeight="false" outlineLevel="0" collapsed="false">
      <c r="P2742" s="6" t="n">
        <v>41008</v>
      </c>
      <c r="Q2742" s="0" t="n">
        <f aca="false">Q2735-1</f>
        <v>8</v>
      </c>
      <c r="R2742" s="0" t="n">
        <v>24</v>
      </c>
    </row>
    <row r="2743" customFormat="false" ht="15.4" hidden="false" customHeight="false" outlineLevel="0" collapsed="false">
      <c r="P2743" s="6" t="n">
        <v>41007</v>
      </c>
      <c r="Q2743" s="0" t="n">
        <f aca="false">Q2736-1</f>
        <v>7</v>
      </c>
      <c r="R2743" s="0" t="n">
        <v>24</v>
      </c>
    </row>
    <row r="2744" customFormat="false" ht="15.4" hidden="false" customHeight="false" outlineLevel="0" collapsed="false">
      <c r="P2744" s="6" t="n">
        <v>41006</v>
      </c>
      <c r="Q2744" s="0" t="n">
        <f aca="false">Q2737-1</f>
        <v>7</v>
      </c>
      <c r="R2744" s="0" t="n">
        <v>24</v>
      </c>
    </row>
    <row r="2745" customFormat="false" ht="15.4" hidden="false" customHeight="false" outlineLevel="0" collapsed="false">
      <c r="P2745" s="6" t="n">
        <v>41005</v>
      </c>
      <c r="Q2745" s="0" t="n">
        <f aca="false">Q2738-1</f>
        <v>7</v>
      </c>
      <c r="R2745" s="0" t="n">
        <v>24</v>
      </c>
    </row>
    <row r="2746" customFormat="false" ht="15.4" hidden="false" customHeight="false" outlineLevel="0" collapsed="false">
      <c r="P2746" s="6" t="n">
        <v>41004</v>
      </c>
      <c r="Q2746" s="0" t="n">
        <f aca="false">Q2739-1</f>
        <v>7</v>
      </c>
      <c r="R2746" s="0" t="n">
        <v>24</v>
      </c>
    </row>
    <row r="2747" customFormat="false" ht="15.4" hidden="false" customHeight="false" outlineLevel="0" collapsed="false">
      <c r="P2747" s="6" t="n">
        <v>41003</v>
      </c>
      <c r="Q2747" s="0" t="n">
        <f aca="false">Q2740-1</f>
        <v>7</v>
      </c>
      <c r="R2747" s="0" t="n">
        <v>24</v>
      </c>
    </row>
    <row r="2748" customFormat="false" ht="15.4" hidden="false" customHeight="false" outlineLevel="0" collapsed="false">
      <c r="P2748" s="6" t="n">
        <v>41002</v>
      </c>
      <c r="Q2748" s="0" t="n">
        <f aca="false">Q2741-1</f>
        <v>7</v>
      </c>
      <c r="R2748" s="0" t="n">
        <v>24</v>
      </c>
    </row>
    <row r="2749" customFormat="false" ht="15.4" hidden="false" customHeight="false" outlineLevel="0" collapsed="false">
      <c r="P2749" s="6" t="n">
        <v>41001</v>
      </c>
      <c r="Q2749" s="0" t="n">
        <f aca="false">Q2742-1</f>
        <v>7</v>
      </c>
      <c r="R2749" s="0" t="n">
        <v>24</v>
      </c>
    </row>
    <row r="2750" customFormat="false" ht="15.4" hidden="false" customHeight="false" outlineLevel="0" collapsed="false">
      <c r="P2750" s="6" t="n">
        <v>41000</v>
      </c>
      <c r="Q2750" s="0" t="n">
        <f aca="false">Q2743-1</f>
        <v>6</v>
      </c>
      <c r="R2750" s="0" t="n">
        <v>24</v>
      </c>
    </row>
    <row r="2751" customFormat="false" ht="15.4" hidden="false" customHeight="false" outlineLevel="0" collapsed="false">
      <c r="P2751" s="6" t="n">
        <v>40999</v>
      </c>
      <c r="Q2751" s="0" t="n">
        <f aca="false">Q2744-1</f>
        <v>6</v>
      </c>
      <c r="R2751" s="0" t="n">
        <v>24</v>
      </c>
    </row>
    <row r="2752" customFormat="false" ht="15.4" hidden="false" customHeight="false" outlineLevel="0" collapsed="false">
      <c r="P2752" s="6" t="n">
        <v>40998</v>
      </c>
      <c r="Q2752" s="0" t="n">
        <f aca="false">Q2745-1</f>
        <v>6</v>
      </c>
      <c r="R2752" s="0" t="n">
        <v>24</v>
      </c>
    </row>
    <row r="2753" customFormat="false" ht="15.4" hidden="false" customHeight="false" outlineLevel="0" collapsed="false">
      <c r="P2753" s="6" t="n">
        <v>40997</v>
      </c>
      <c r="Q2753" s="0" t="n">
        <f aca="false">Q2746-1</f>
        <v>6</v>
      </c>
      <c r="R2753" s="0" t="n">
        <v>24</v>
      </c>
    </row>
    <row r="2754" customFormat="false" ht="15.4" hidden="false" customHeight="false" outlineLevel="0" collapsed="false">
      <c r="P2754" s="6" t="n">
        <v>40996</v>
      </c>
      <c r="Q2754" s="0" t="n">
        <f aca="false">Q2747-1</f>
        <v>6</v>
      </c>
      <c r="R2754" s="0" t="n">
        <v>24</v>
      </c>
    </row>
    <row r="2755" customFormat="false" ht="15.4" hidden="false" customHeight="false" outlineLevel="0" collapsed="false">
      <c r="P2755" s="6" t="n">
        <v>40995</v>
      </c>
      <c r="Q2755" s="0" t="n">
        <f aca="false">Q2748-1</f>
        <v>6</v>
      </c>
      <c r="R2755" s="0" t="n">
        <v>24</v>
      </c>
    </row>
    <row r="2756" customFormat="false" ht="15.4" hidden="false" customHeight="false" outlineLevel="0" collapsed="false">
      <c r="P2756" s="6" t="n">
        <v>40994</v>
      </c>
      <c r="Q2756" s="0" t="n">
        <f aca="false">Q2749-1</f>
        <v>6</v>
      </c>
      <c r="R2756" s="0" t="n">
        <v>24</v>
      </c>
    </row>
    <row r="2757" customFormat="false" ht="15.4" hidden="false" customHeight="false" outlineLevel="0" collapsed="false">
      <c r="P2757" s="6" t="n">
        <v>40993</v>
      </c>
      <c r="Q2757" s="0" t="n">
        <f aca="false">Q2750-1</f>
        <v>5</v>
      </c>
      <c r="R2757" s="0" t="n">
        <v>24</v>
      </c>
    </row>
    <row r="2758" customFormat="false" ht="15.4" hidden="false" customHeight="false" outlineLevel="0" collapsed="false">
      <c r="P2758" s="6" t="n">
        <v>40992</v>
      </c>
      <c r="Q2758" s="0" t="n">
        <f aca="false">Q2751-1</f>
        <v>5</v>
      </c>
      <c r="R2758" s="0" t="n">
        <v>24</v>
      </c>
    </row>
    <row r="2759" customFormat="false" ht="15.4" hidden="false" customHeight="false" outlineLevel="0" collapsed="false">
      <c r="P2759" s="6" t="n">
        <v>40991</v>
      </c>
      <c r="Q2759" s="0" t="n">
        <f aca="false">Q2752-1</f>
        <v>5</v>
      </c>
      <c r="R2759" s="0" t="n">
        <v>24</v>
      </c>
    </row>
    <row r="2760" customFormat="false" ht="15.4" hidden="false" customHeight="false" outlineLevel="0" collapsed="false">
      <c r="P2760" s="6" t="n">
        <v>40990</v>
      </c>
      <c r="Q2760" s="0" t="n">
        <f aca="false">Q2753-1</f>
        <v>5</v>
      </c>
      <c r="R2760" s="0" t="n">
        <v>24</v>
      </c>
    </row>
    <row r="2761" customFormat="false" ht="15.4" hidden="false" customHeight="false" outlineLevel="0" collapsed="false">
      <c r="P2761" s="6" t="n">
        <v>40989</v>
      </c>
      <c r="Q2761" s="0" t="n">
        <f aca="false">Q2754-1</f>
        <v>5</v>
      </c>
      <c r="R2761" s="0" t="n">
        <v>24</v>
      </c>
    </row>
    <row r="2762" customFormat="false" ht="15.4" hidden="false" customHeight="false" outlineLevel="0" collapsed="false">
      <c r="P2762" s="6" t="n">
        <v>40988</v>
      </c>
      <c r="Q2762" s="0" t="n">
        <f aca="false">Q2755-1</f>
        <v>5</v>
      </c>
      <c r="R2762" s="0" t="n">
        <v>24</v>
      </c>
    </row>
    <row r="2763" customFormat="false" ht="15.4" hidden="false" customHeight="false" outlineLevel="0" collapsed="false">
      <c r="P2763" s="6" t="n">
        <v>40987</v>
      </c>
      <c r="Q2763" s="0" t="n">
        <f aca="false">Q2756-1</f>
        <v>5</v>
      </c>
      <c r="R2763" s="0" t="n">
        <v>24</v>
      </c>
    </row>
    <row r="2764" customFormat="false" ht="15.4" hidden="false" customHeight="false" outlineLevel="0" collapsed="false">
      <c r="P2764" s="6" t="n">
        <v>40986</v>
      </c>
      <c r="Q2764" s="0" t="n">
        <f aca="false">Q2757-1</f>
        <v>4</v>
      </c>
      <c r="R2764" s="0" t="n">
        <v>24</v>
      </c>
    </row>
    <row r="2765" customFormat="false" ht="15.4" hidden="false" customHeight="false" outlineLevel="0" collapsed="false">
      <c r="P2765" s="6" t="n">
        <v>40985</v>
      </c>
      <c r="Q2765" s="0" t="n">
        <f aca="false">Q2758-1</f>
        <v>4</v>
      </c>
      <c r="R2765" s="0" t="n">
        <v>24</v>
      </c>
    </row>
    <row r="2766" customFormat="false" ht="15.4" hidden="false" customHeight="false" outlineLevel="0" collapsed="false">
      <c r="P2766" s="6" t="n">
        <v>40984</v>
      </c>
      <c r="Q2766" s="0" t="n">
        <f aca="false">Q2759-1</f>
        <v>4</v>
      </c>
      <c r="R2766" s="0" t="n">
        <v>24</v>
      </c>
    </row>
    <row r="2767" customFormat="false" ht="15.4" hidden="false" customHeight="false" outlineLevel="0" collapsed="false">
      <c r="P2767" s="6" t="n">
        <v>40983</v>
      </c>
      <c r="Q2767" s="0" t="n">
        <f aca="false">Q2760-1</f>
        <v>4</v>
      </c>
      <c r="R2767" s="0" t="n">
        <v>24</v>
      </c>
    </row>
    <row r="2768" customFormat="false" ht="15.4" hidden="false" customHeight="false" outlineLevel="0" collapsed="false">
      <c r="P2768" s="6" t="n">
        <v>40982</v>
      </c>
      <c r="Q2768" s="0" t="n">
        <f aca="false">Q2761-1</f>
        <v>4</v>
      </c>
      <c r="R2768" s="0" t="n">
        <v>24</v>
      </c>
    </row>
    <row r="2769" customFormat="false" ht="15.4" hidden="false" customHeight="false" outlineLevel="0" collapsed="false">
      <c r="P2769" s="6" t="n">
        <v>40981</v>
      </c>
      <c r="Q2769" s="0" t="n">
        <f aca="false">Q2762-1</f>
        <v>4</v>
      </c>
      <c r="R2769" s="0" t="n">
        <v>24</v>
      </c>
    </row>
    <row r="2770" customFormat="false" ht="15.4" hidden="false" customHeight="false" outlineLevel="0" collapsed="false">
      <c r="P2770" s="6" t="n">
        <v>40980</v>
      </c>
      <c r="Q2770" s="0" t="n">
        <f aca="false">Q2763-1</f>
        <v>4</v>
      </c>
      <c r="R2770" s="0" t="n">
        <v>24</v>
      </c>
    </row>
    <row r="2771" customFormat="false" ht="15.4" hidden="false" customHeight="false" outlineLevel="0" collapsed="false">
      <c r="P2771" s="6" t="n">
        <v>40979</v>
      </c>
      <c r="Q2771" s="0" t="n">
        <f aca="false">Q2764-1</f>
        <v>3</v>
      </c>
      <c r="R2771" s="0" t="n">
        <v>24</v>
      </c>
    </row>
    <row r="2772" customFormat="false" ht="15.4" hidden="false" customHeight="false" outlineLevel="0" collapsed="false">
      <c r="P2772" s="6" t="n">
        <v>40978</v>
      </c>
      <c r="Q2772" s="0" t="n">
        <f aca="false">Q2765-1</f>
        <v>3</v>
      </c>
      <c r="R2772" s="0" t="n">
        <v>24</v>
      </c>
    </row>
    <row r="2773" customFormat="false" ht="15.4" hidden="false" customHeight="false" outlineLevel="0" collapsed="false">
      <c r="P2773" s="6" t="n">
        <v>40977</v>
      </c>
      <c r="Q2773" s="0" t="n">
        <f aca="false">Q2766-1</f>
        <v>3</v>
      </c>
      <c r="R2773" s="0" t="n">
        <v>24</v>
      </c>
    </row>
    <row r="2774" customFormat="false" ht="15.4" hidden="false" customHeight="false" outlineLevel="0" collapsed="false">
      <c r="P2774" s="6" t="n">
        <v>40976</v>
      </c>
      <c r="Q2774" s="0" t="n">
        <f aca="false">Q2767-1</f>
        <v>3</v>
      </c>
      <c r="R2774" s="0" t="n">
        <v>24</v>
      </c>
    </row>
    <row r="2775" customFormat="false" ht="15.4" hidden="false" customHeight="false" outlineLevel="0" collapsed="false">
      <c r="P2775" s="6" t="n">
        <v>40975</v>
      </c>
      <c r="Q2775" s="0" t="n">
        <f aca="false">Q2768-1</f>
        <v>3</v>
      </c>
      <c r="R2775" s="0" t="n">
        <v>24</v>
      </c>
    </row>
    <row r="2776" customFormat="false" ht="15.4" hidden="false" customHeight="false" outlineLevel="0" collapsed="false">
      <c r="P2776" s="6" t="n">
        <v>40974</v>
      </c>
      <c r="Q2776" s="0" t="n">
        <f aca="false">Q2769-1</f>
        <v>3</v>
      </c>
      <c r="R2776" s="0" t="n">
        <v>24</v>
      </c>
    </row>
    <row r="2777" customFormat="false" ht="15.4" hidden="false" customHeight="false" outlineLevel="0" collapsed="false">
      <c r="P2777" s="6" t="n">
        <v>40973</v>
      </c>
      <c r="Q2777" s="0" t="n">
        <f aca="false">Q2770-1</f>
        <v>3</v>
      </c>
      <c r="R2777" s="0" t="n">
        <v>24</v>
      </c>
    </row>
    <row r="2778" customFormat="false" ht="15.4" hidden="false" customHeight="false" outlineLevel="0" collapsed="false">
      <c r="P2778" s="6" t="n">
        <v>40972</v>
      </c>
      <c r="Q2778" s="0" t="n">
        <f aca="false">Q2771-1</f>
        <v>2</v>
      </c>
      <c r="R2778" s="0" t="n">
        <v>24</v>
      </c>
    </row>
    <row r="2779" customFormat="false" ht="15.4" hidden="false" customHeight="false" outlineLevel="0" collapsed="false">
      <c r="P2779" s="6" t="n">
        <v>40971</v>
      </c>
      <c r="Q2779" s="0" t="n">
        <f aca="false">Q2772-1</f>
        <v>2</v>
      </c>
      <c r="R2779" s="0" t="n">
        <v>24</v>
      </c>
    </row>
    <row r="2780" customFormat="false" ht="15.4" hidden="false" customHeight="false" outlineLevel="0" collapsed="false">
      <c r="P2780" s="6" t="n">
        <v>40970</v>
      </c>
      <c r="Q2780" s="0" t="n">
        <f aca="false">Q2773-1</f>
        <v>2</v>
      </c>
      <c r="R2780" s="0" t="n">
        <v>24</v>
      </c>
    </row>
    <row r="2781" customFormat="false" ht="15.4" hidden="false" customHeight="false" outlineLevel="0" collapsed="false">
      <c r="P2781" s="6" t="n">
        <v>40969</v>
      </c>
      <c r="Q2781" s="0" t="n">
        <f aca="false">Q2774-1</f>
        <v>2</v>
      </c>
      <c r="R2781" s="0" t="n">
        <v>24</v>
      </c>
    </row>
    <row r="2782" customFormat="false" ht="15.4" hidden="false" customHeight="false" outlineLevel="0" collapsed="false">
      <c r="P2782" s="6" t="n">
        <v>40968</v>
      </c>
      <c r="Q2782" s="0" t="n">
        <f aca="false">Q2775-1</f>
        <v>2</v>
      </c>
      <c r="R2782" s="0" t="n">
        <v>24</v>
      </c>
    </row>
    <row r="2783" customFormat="false" ht="15.4" hidden="false" customHeight="false" outlineLevel="0" collapsed="false">
      <c r="P2783" s="6" t="n">
        <v>40967</v>
      </c>
      <c r="Q2783" s="0" t="n">
        <f aca="false">Q2776-1</f>
        <v>2</v>
      </c>
      <c r="R2783" s="0" t="n">
        <v>24</v>
      </c>
    </row>
    <row r="2784" customFormat="false" ht="15.4" hidden="false" customHeight="false" outlineLevel="0" collapsed="false">
      <c r="P2784" s="6" t="n">
        <v>40966</v>
      </c>
      <c r="Q2784" s="0" t="n">
        <f aca="false">Q2777-1</f>
        <v>2</v>
      </c>
      <c r="R2784" s="0" t="n">
        <v>24</v>
      </c>
    </row>
    <row r="2785" customFormat="false" ht="15.4" hidden="false" customHeight="false" outlineLevel="0" collapsed="false">
      <c r="P2785" s="6" t="n">
        <v>40965</v>
      </c>
      <c r="Q2785" s="0" t="n">
        <f aca="false">Q2778-1</f>
        <v>1</v>
      </c>
      <c r="R2785" s="0" t="n">
        <v>24</v>
      </c>
    </row>
    <row r="2786" customFormat="false" ht="15.4" hidden="false" customHeight="false" outlineLevel="0" collapsed="false">
      <c r="P2786" s="6" t="n">
        <v>40964</v>
      </c>
      <c r="Q2786" s="0" t="n">
        <f aca="false">Q2779-1</f>
        <v>1</v>
      </c>
      <c r="R2786" s="0" t="n">
        <v>24</v>
      </c>
    </row>
    <row r="2787" customFormat="false" ht="15.4" hidden="false" customHeight="false" outlineLevel="0" collapsed="false">
      <c r="P2787" s="6" t="n">
        <v>40963</v>
      </c>
      <c r="Q2787" s="0" t="n">
        <f aca="false">Q2780-1</f>
        <v>1</v>
      </c>
      <c r="R2787" s="0" t="n">
        <v>24</v>
      </c>
    </row>
    <row r="2788" customFormat="false" ht="15.4" hidden="false" customHeight="false" outlineLevel="0" collapsed="false">
      <c r="P2788" s="6" t="n">
        <v>40962</v>
      </c>
      <c r="Q2788" s="0" t="n">
        <f aca="false">Q2781-1</f>
        <v>1</v>
      </c>
      <c r="R2788" s="0" t="n">
        <v>24</v>
      </c>
    </row>
    <row r="2789" customFormat="false" ht="15.4" hidden="false" customHeight="false" outlineLevel="0" collapsed="false">
      <c r="P2789" s="6" t="n">
        <v>40961</v>
      </c>
      <c r="Q2789" s="0" t="n">
        <f aca="false">Q2782-1</f>
        <v>1</v>
      </c>
      <c r="R2789" s="0" t="n">
        <v>24</v>
      </c>
    </row>
    <row r="2790" customFormat="false" ht="15.4" hidden="false" customHeight="false" outlineLevel="0" collapsed="false">
      <c r="P2790" s="6" t="n">
        <v>40960</v>
      </c>
      <c r="Q2790" s="0" t="n">
        <f aca="false">Q2783-1</f>
        <v>1</v>
      </c>
      <c r="R2790" s="0" t="n">
        <v>24</v>
      </c>
    </row>
    <row r="2791" customFormat="false" ht="15.4" hidden="false" customHeight="false" outlineLevel="0" collapsed="false">
      <c r="P2791" s="6" t="n">
        <v>40959</v>
      </c>
      <c r="Q2791" s="0" t="n">
        <f aca="false">Q2784-1</f>
        <v>1</v>
      </c>
      <c r="R2791" s="0" t="n">
        <v>24</v>
      </c>
    </row>
    <row r="2792" customFormat="false" ht="15.4" hidden="false" customHeight="false" outlineLevel="0" collapsed="false">
      <c r="P2792" s="6" t="n">
        <v>40958</v>
      </c>
      <c r="Q2792" s="0" t="n">
        <v>16</v>
      </c>
      <c r="R2792" s="0" t="n">
        <v>23</v>
      </c>
    </row>
    <row r="2793" customFormat="false" ht="15.4" hidden="false" customHeight="false" outlineLevel="0" collapsed="false">
      <c r="P2793" s="6" t="n">
        <v>40957</v>
      </c>
      <c r="Q2793" s="0" t="n">
        <v>16</v>
      </c>
      <c r="R2793" s="0" t="n">
        <v>23</v>
      </c>
    </row>
    <row r="2794" customFormat="false" ht="15.4" hidden="false" customHeight="false" outlineLevel="0" collapsed="false">
      <c r="P2794" s="6" t="n">
        <v>40956</v>
      </c>
      <c r="Q2794" s="0" t="n">
        <v>16</v>
      </c>
      <c r="R2794" s="0" t="n">
        <v>23</v>
      </c>
    </row>
    <row r="2795" customFormat="false" ht="15.4" hidden="false" customHeight="false" outlineLevel="0" collapsed="false">
      <c r="P2795" s="6" t="n">
        <v>40955</v>
      </c>
      <c r="Q2795" s="0" t="n">
        <v>16</v>
      </c>
      <c r="R2795" s="0" t="n">
        <v>23</v>
      </c>
    </row>
    <row r="2796" customFormat="false" ht="15.4" hidden="false" customHeight="false" outlineLevel="0" collapsed="false">
      <c r="P2796" s="6" t="n">
        <v>40954</v>
      </c>
      <c r="Q2796" s="0" t="n">
        <v>16</v>
      </c>
      <c r="R2796" s="0" t="n">
        <v>23</v>
      </c>
    </row>
    <row r="2797" customFormat="false" ht="15.4" hidden="false" customHeight="false" outlineLevel="0" collapsed="false">
      <c r="P2797" s="6" t="n">
        <v>40953</v>
      </c>
      <c r="Q2797" s="0" t="n">
        <v>16</v>
      </c>
      <c r="R2797" s="0" t="n">
        <v>23</v>
      </c>
    </row>
    <row r="2798" customFormat="false" ht="15.4" hidden="false" customHeight="false" outlineLevel="0" collapsed="false">
      <c r="P2798" s="6" t="n">
        <v>40952</v>
      </c>
      <c r="Q2798" s="0" t="n">
        <v>16</v>
      </c>
      <c r="R2798" s="0" t="n">
        <v>23</v>
      </c>
    </row>
    <row r="2799" customFormat="false" ht="15.4" hidden="false" customHeight="false" outlineLevel="0" collapsed="false">
      <c r="P2799" s="6" t="n">
        <v>40951</v>
      </c>
      <c r="Q2799" s="0" t="n">
        <f aca="false">Q2792-1</f>
        <v>15</v>
      </c>
      <c r="R2799" s="0" t="n">
        <v>23</v>
      </c>
    </row>
    <row r="2800" customFormat="false" ht="15.4" hidden="false" customHeight="false" outlineLevel="0" collapsed="false">
      <c r="P2800" s="6" t="n">
        <v>40950</v>
      </c>
      <c r="Q2800" s="0" t="n">
        <f aca="false">Q2793-1</f>
        <v>15</v>
      </c>
      <c r="R2800" s="0" t="n">
        <v>23</v>
      </c>
    </row>
    <row r="2801" customFormat="false" ht="15.4" hidden="false" customHeight="false" outlineLevel="0" collapsed="false">
      <c r="P2801" s="6" t="n">
        <v>40949</v>
      </c>
      <c r="Q2801" s="0" t="n">
        <f aca="false">Q2794-1</f>
        <v>15</v>
      </c>
      <c r="R2801" s="0" t="n">
        <v>23</v>
      </c>
    </row>
    <row r="2802" customFormat="false" ht="15.4" hidden="false" customHeight="false" outlineLevel="0" collapsed="false">
      <c r="P2802" s="6" t="n">
        <v>40948</v>
      </c>
      <c r="Q2802" s="0" t="n">
        <f aca="false">Q2795-1</f>
        <v>15</v>
      </c>
      <c r="R2802" s="0" t="n">
        <v>23</v>
      </c>
    </row>
    <row r="2803" customFormat="false" ht="15.4" hidden="false" customHeight="false" outlineLevel="0" collapsed="false">
      <c r="P2803" s="6" t="n">
        <v>40947</v>
      </c>
      <c r="Q2803" s="0" t="n">
        <f aca="false">Q2796-1</f>
        <v>15</v>
      </c>
      <c r="R2803" s="0" t="n">
        <v>23</v>
      </c>
    </row>
    <row r="2804" customFormat="false" ht="15.4" hidden="false" customHeight="false" outlineLevel="0" collapsed="false">
      <c r="P2804" s="6" t="n">
        <v>40946</v>
      </c>
      <c r="Q2804" s="0" t="n">
        <f aca="false">Q2797-1</f>
        <v>15</v>
      </c>
      <c r="R2804" s="0" t="n">
        <v>23</v>
      </c>
    </row>
    <row r="2805" customFormat="false" ht="15.4" hidden="false" customHeight="false" outlineLevel="0" collapsed="false">
      <c r="P2805" s="6" t="n">
        <v>40945</v>
      </c>
      <c r="Q2805" s="0" t="n">
        <f aca="false">Q2798-1</f>
        <v>15</v>
      </c>
      <c r="R2805" s="0" t="n">
        <v>23</v>
      </c>
    </row>
    <row r="2806" customFormat="false" ht="15.4" hidden="false" customHeight="false" outlineLevel="0" collapsed="false">
      <c r="P2806" s="6" t="n">
        <v>40944</v>
      </c>
      <c r="Q2806" s="0" t="n">
        <f aca="false">Q2799-1</f>
        <v>14</v>
      </c>
      <c r="R2806" s="0" t="n">
        <v>23</v>
      </c>
    </row>
    <row r="2807" customFormat="false" ht="15.4" hidden="false" customHeight="false" outlineLevel="0" collapsed="false">
      <c r="P2807" s="6" t="n">
        <v>40943</v>
      </c>
      <c r="Q2807" s="0" t="n">
        <f aca="false">Q2800-1</f>
        <v>14</v>
      </c>
      <c r="R2807" s="0" t="n">
        <v>23</v>
      </c>
    </row>
    <row r="2808" customFormat="false" ht="15.4" hidden="false" customHeight="false" outlineLevel="0" collapsed="false">
      <c r="P2808" s="6" t="n">
        <v>40942</v>
      </c>
      <c r="Q2808" s="0" t="n">
        <f aca="false">Q2801-1</f>
        <v>14</v>
      </c>
      <c r="R2808" s="0" t="n">
        <v>23</v>
      </c>
    </row>
    <row r="2809" customFormat="false" ht="15.4" hidden="false" customHeight="false" outlineLevel="0" collapsed="false">
      <c r="P2809" s="6" t="n">
        <v>40941</v>
      </c>
      <c r="Q2809" s="0" t="n">
        <f aca="false">Q2802-1</f>
        <v>14</v>
      </c>
      <c r="R2809" s="0" t="n">
        <v>23</v>
      </c>
    </row>
    <row r="2810" customFormat="false" ht="15.4" hidden="false" customHeight="false" outlineLevel="0" collapsed="false">
      <c r="P2810" s="6" t="n">
        <v>40940</v>
      </c>
      <c r="Q2810" s="0" t="n">
        <f aca="false">Q2803-1</f>
        <v>14</v>
      </c>
      <c r="R2810" s="0" t="n">
        <v>23</v>
      </c>
    </row>
    <row r="2811" customFormat="false" ht="15.4" hidden="false" customHeight="false" outlineLevel="0" collapsed="false">
      <c r="P2811" s="6" t="n">
        <v>40939</v>
      </c>
      <c r="Q2811" s="0" t="n">
        <f aca="false">Q2804-1</f>
        <v>14</v>
      </c>
      <c r="R2811" s="0" t="n">
        <v>23</v>
      </c>
    </row>
    <row r="2812" customFormat="false" ht="15.4" hidden="false" customHeight="false" outlineLevel="0" collapsed="false">
      <c r="P2812" s="6" t="n">
        <v>40938</v>
      </c>
      <c r="Q2812" s="0" t="n">
        <f aca="false">Q2805-1</f>
        <v>14</v>
      </c>
      <c r="R2812" s="0" t="n">
        <v>23</v>
      </c>
    </row>
    <row r="2813" customFormat="false" ht="15.4" hidden="false" customHeight="false" outlineLevel="0" collapsed="false">
      <c r="P2813" s="6" t="n">
        <v>40937</v>
      </c>
      <c r="Q2813" s="0" t="n">
        <f aca="false">Q2806-1</f>
        <v>13</v>
      </c>
      <c r="R2813" s="0" t="n">
        <v>23</v>
      </c>
    </row>
    <row r="2814" customFormat="false" ht="15.4" hidden="false" customHeight="false" outlineLevel="0" collapsed="false">
      <c r="P2814" s="6" t="n">
        <v>40936</v>
      </c>
      <c r="Q2814" s="0" t="n">
        <f aca="false">Q2807-1</f>
        <v>13</v>
      </c>
      <c r="R2814" s="0" t="n">
        <v>23</v>
      </c>
    </row>
    <row r="2815" customFormat="false" ht="15.4" hidden="false" customHeight="false" outlineLevel="0" collapsed="false">
      <c r="P2815" s="6" t="n">
        <v>40935</v>
      </c>
      <c r="Q2815" s="0" t="n">
        <f aca="false">Q2808-1</f>
        <v>13</v>
      </c>
      <c r="R2815" s="0" t="n">
        <v>23</v>
      </c>
    </row>
    <row r="2816" customFormat="false" ht="15.4" hidden="false" customHeight="false" outlineLevel="0" collapsed="false">
      <c r="P2816" s="6" t="n">
        <v>40934</v>
      </c>
      <c r="Q2816" s="0" t="n">
        <f aca="false">Q2809-1</f>
        <v>13</v>
      </c>
      <c r="R2816" s="0" t="n">
        <v>23</v>
      </c>
    </row>
    <row r="2817" customFormat="false" ht="15.4" hidden="false" customHeight="false" outlineLevel="0" collapsed="false">
      <c r="P2817" s="6" t="n">
        <v>40933</v>
      </c>
      <c r="Q2817" s="0" t="n">
        <f aca="false">Q2810-1</f>
        <v>13</v>
      </c>
      <c r="R2817" s="0" t="n">
        <v>23</v>
      </c>
    </row>
    <row r="2818" customFormat="false" ht="15.4" hidden="false" customHeight="false" outlineLevel="0" collapsed="false">
      <c r="P2818" s="6" t="n">
        <v>40932</v>
      </c>
      <c r="Q2818" s="0" t="n">
        <f aca="false">Q2811-1</f>
        <v>13</v>
      </c>
      <c r="R2818" s="0" t="n">
        <v>23</v>
      </c>
    </row>
    <row r="2819" customFormat="false" ht="15.4" hidden="false" customHeight="false" outlineLevel="0" collapsed="false">
      <c r="P2819" s="6" t="n">
        <v>40931</v>
      </c>
      <c r="Q2819" s="0" t="n">
        <f aca="false">Q2812-1</f>
        <v>13</v>
      </c>
      <c r="R2819" s="0" t="n">
        <v>23</v>
      </c>
    </row>
    <row r="2820" customFormat="false" ht="15.4" hidden="false" customHeight="false" outlineLevel="0" collapsed="false">
      <c r="P2820" s="6" t="n">
        <v>40930</v>
      </c>
      <c r="Q2820" s="0" t="n">
        <f aca="false">Q2813-1</f>
        <v>12</v>
      </c>
      <c r="R2820" s="0" t="n">
        <v>23</v>
      </c>
    </row>
    <row r="2821" customFormat="false" ht="15.4" hidden="false" customHeight="false" outlineLevel="0" collapsed="false">
      <c r="P2821" s="6" t="n">
        <v>40929</v>
      </c>
      <c r="Q2821" s="0" t="n">
        <f aca="false">Q2814-1</f>
        <v>12</v>
      </c>
      <c r="R2821" s="0" t="n">
        <v>23</v>
      </c>
    </row>
    <row r="2822" customFormat="false" ht="15.4" hidden="false" customHeight="false" outlineLevel="0" collapsed="false">
      <c r="P2822" s="6" t="n">
        <v>40928</v>
      </c>
      <c r="Q2822" s="0" t="n">
        <f aca="false">Q2815-1</f>
        <v>12</v>
      </c>
      <c r="R2822" s="0" t="n">
        <v>23</v>
      </c>
    </row>
    <row r="2823" customFormat="false" ht="15.4" hidden="false" customHeight="false" outlineLevel="0" collapsed="false">
      <c r="P2823" s="6" t="n">
        <v>40927</v>
      </c>
      <c r="Q2823" s="0" t="n">
        <f aca="false">Q2816-1</f>
        <v>12</v>
      </c>
      <c r="R2823" s="0" t="n">
        <v>23</v>
      </c>
    </row>
    <row r="2824" customFormat="false" ht="15.4" hidden="false" customHeight="false" outlineLevel="0" collapsed="false">
      <c r="P2824" s="6" t="n">
        <v>40926</v>
      </c>
      <c r="Q2824" s="0" t="n">
        <f aca="false">Q2817-1</f>
        <v>12</v>
      </c>
      <c r="R2824" s="0" t="n">
        <v>23</v>
      </c>
    </row>
    <row r="2825" customFormat="false" ht="15.4" hidden="false" customHeight="false" outlineLevel="0" collapsed="false">
      <c r="P2825" s="6" t="n">
        <v>40925</v>
      </c>
      <c r="Q2825" s="0" t="n">
        <f aca="false">Q2818-1</f>
        <v>12</v>
      </c>
      <c r="R2825" s="0" t="n">
        <v>23</v>
      </c>
    </row>
    <row r="2826" customFormat="false" ht="15.4" hidden="false" customHeight="false" outlineLevel="0" collapsed="false">
      <c r="P2826" s="6" t="n">
        <v>40924</v>
      </c>
      <c r="Q2826" s="0" t="n">
        <f aca="false">Q2819-1</f>
        <v>12</v>
      </c>
      <c r="R2826" s="0" t="n">
        <v>23</v>
      </c>
    </row>
    <row r="2827" customFormat="false" ht="15.4" hidden="false" customHeight="false" outlineLevel="0" collapsed="false">
      <c r="P2827" s="6" t="n">
        <v>40923</v>
      </c>
      <c r="Q2827" s="0" t="n">
        <f aca="false">Q2820-1</f>
        <v>11</v>
      </c>
      <c r="R2827" s="0" t="n">
        <v>23</v>
      </c>
    </row>
    <row r="2828" customFormat="false" ht="15.4" hidden="false" customHeight="false" outlineLevel="0" collapsed="false">
      <c r="P2828" s="6" t="n">
        <v>40922</v>
      </c>
      <c r="Q2828" s="0" t="n">
        <f aca="false">Q2821-1</f>
        <v>11</v>
      </c>
      <c r="R2828" s="0" t="n">
        <v>23</v>
      </c>
    </row>
    <row r="2829" customFormat="false" ht="15.4" hidden="false" customHeight="false" outlineLevel="0" collapsed="false">
      <c r="P2829" s="6" t="n">
        <v>40921</v>
      </c>
      <c r="Q2829" s="0" t="n">
        <f aca="false">Q2822-1</f>
        <v>11</v>
      </c>
      <c r="R2829" s="0" t="n">
        <v>23</v>
      </c>
    </row>
    <row r="2830" customFormat="false" ht="15.4" hidden="false" customHeight="false" outlineLevel="0" collapsed="false">
      <c r="P2830" s="6" t="n">
        <v>40920</v>
      </c>
      <c r="Q2830" s="0" t="n">
        <f aca="false">Q2823-1</f>
        <v>11</v>
      </c>
      <c r="R2830" s="0" t="n">
        <v>23</v>
      </c>
    </row>
    <row r="2831" customFormat="false" ht="15.4" hidden="false" customHeight="false" outlineLevel="0" collapsed="false">
      <c r="P2831" s="6" t="n">
        <v>40919</v>
      </c>
      <c r="Q2831" s="0" t="n">
        <f aca="false">Q2824-1</f>
        <v>11</v>
      </c>
      <c r="R2831" s="0" t="n">
        <v>23</v>
      </c>
    </row>
    <row r="2832" customFormat="false" ht="15.4" hidden="false" customHeight="false" outlineLevel="0" collapsed="false">
      <c r="P2832" s="6" t="n">
        <v>40918</v>
      </c>
      <c r="Q2832" s="0" t="n">
        <f aca="false">Q2825-1</f>
        <v>11</v>
      </c>
      <c r="R2832" s="0" t="n">
        <v>23</v>
      </c>
    </row>
    <row r="2833" customFormat="false" ht="15.4" hidden="false" customHeight="false" outlineLevel="0" collapsed="false">
      <c r="P2833" s="6" t="n">
        <v>40917</v>
      </c>
      <c r="Q2833" s="0" t="n">
        <f aca="false">Q2826-1</f>
        <v>11</v>
      </c>
      <c r="R2833" s="0" t="n">
        <v>23</v>
      </c>
    </row>
    <row r="2834" customFormat="false" ht="15.4" hidden="false" customHeight="false" outlineLevel="0" collapsed="false">
      <c r="P2834" s="6" t="n">
        <v>40916</v>
      </c>
      <c r="Q2834" s="0" t="n">
        <f aca="false">Q2827-1</f>
        <v>10</v>
      </c>
      <c r="R2834" s="0" t="n">
        <v>23</v>
      </c>
    </row>
    <row r="2835" customFormat="false" ht="15.4" hidden="false" customHeight="false" outlineLevel="0" collapsed="false">
      <c r="P2835" s="6" t="n">
        <v>40915</v>
      </c>
      <c r="Q2835" s="0" t="n">
        <f aca="false">Q2828-1</f>
        <v>10</v>
      </c>
      <c r="R2835" s="0" t="n">
        <v>23</v>
      </c>
    </row>
    <row r="2836" customFormat="false" ht="15.4" hidden="false" customHeight="false" outlineLevel="0" collapsed="false">
      <c r="P2836" s="6" t="n">
        <v>40914</v>
      </c>
      <c r="Q2836" s="0" t="n">
        <f aca="false">Q2829-1</f>
        <v>10</v>
      </c>
      <c r="R2836" s="0" t="n">
        <v>23</v>
      </c>
    </row>
    <row r="2837" customFormat="false" ht="15.4" hidden="false" customHeight="false" outlineLevel="0" collapsed="false">
      <c r="P2837" s="6" t="n">
        <v>40913</v>
      </c>
      <c r="Q2837" s="0" t="n">
        <f aca="false">Q2830-1</f>
        <v>10</v>
      </c>
      <c r="R2837" s="0" t="n">
        <v>23</v>
      </c>
    </row>
    <row r="2838" customFormat="false" ht="15.4" hidden="false" customHeight="false" outlineLevel="0" collapsed="false">
      <c r="P2838" s="6" t="n">
        <v>40912</v>
      </c>
      <c r="Q2838" s="0" t="n">
        <f aca="false">Q2831-1</f>
        <v>10</v>
      </c>
      <c r="R2838" s="0" t="n">
        <v>23</v>
      </c>
    </row>
    <row r="2839" customFormat="false" ht="15.4" hidden="false" customHeight="false" outlineLevel="0" collapsed="false">
      <c r="P2839" s="6" t="n">
        <v>40911</v>
      </c>
      <c r="Q2839" s="0" t="n">
        <f aca="false">Q2832-1</f>
        <v>10</v>
      </c>
      <c r="R2839" s="0" t="n">
        <v>23</v>
      </c>
    </row>
    <row r="2840" customFormat="false" ht="15.4" hidden="false" customHeight="false" outlineLevel="0" collapsed="false">
      <c r="P2840" s="6" t="n">
        <v>40910</v>
      </c>
      <c r="Q2840" s="0" t="n">
        <f aca="false">Q2833-1</f>
        <v>10</v>
      </c>
      <c r="R2840" s="0" t="n">
        <v>23</v>
      </c>
    </row>
    <row r="2841" customFormat="false" ht="15.4" hidden="false" customHeight="false" outlineLevel="0" collapsed="false">
      <c r="P2841" s="6" t="n">
        <v>40909</v>
      </c>
      <c r="Q2841" s="0" t="n">
        <f aca="false">Q2834-1</f>
        <v>9</v>
      </c>
      <c r="R2841" s="0" t="n">
        <v>23</v>
      </c>
    </row>
    <row r="2842" customFormat="false" ht="15.4" hidden="false" customHeight="false" outlineLevel="0" collapsed="false">
      <c r="P2842" s="6" t="n">
        <v>40908</v>
      </c>
      <c r="Q2842" s="0" t="n">
        <f aca="false">Q2835-1</f>
        <v>9</v>
      </c>
      <c r="R2842" s="0" t="n">
        <v>23</v>
      </c>
    </row>
    <row r="2843" customFormat="false" ht="15.4" hidden="false" customHeight="false" outlineLevel="0" collapsed="false">
      <c r="P2843" s="6" t="n">
        <v>40907</v>
      </c>
      <c r="Q2843" s="0" t="n">
        <f aca="false">Q2836-1</f>
        <v>9</v>
      </c>
      <c r="R2843" s="0" t="n">
        <v>23</v>
      </c>
    </row>
    <row r="2844" customFormat="false" ht="15.4" hidden="false" customHeight="false" outlineLevel="0" collapsed="false">
      <c r="P2844" s="6" t="n">
        <v>40906</v>
      </c>
      <c r="Q2844" s="0" t="n">
        <f aca="false">Q2837-1</f>
        <v>9</v>
      </c>
      <c r="R2844" s="0" t="n">
        <v>23</v>
      </c>
    </row>
    <row r="2845" customFormat="false" ht="15.4" hidden="false" customHeight="false" outlineLevel="0" collapsed="false">
      <c r="P2845" s="6" t="n">
        <v>40905</v>
      </c>
      <c r="Q2845" s="0" t="n">
        <f aca="false">Q2838-1</f>
        <v>9</v>
      </c>
      <c r="R2845" s="0" t="n">
        <v>23</v>
      </c>
    </row>
    <row r="2846" customFormat="false" ht="15.4" hidden="false" customHeight="false" outlineLevel="0" collapsed="false">
      <c r="P2846" s="6" t="n">
        <v>40904</v>
      </c>
      <c r="Q2846" s="0" t="n">
        <f aca="false">Q2839-1</f>
        <v>9</v>
      </c>
      <c r="R2846" s="0" t="n">
        <v>23</v>
      </c>
    </row>
    <row r="2847" customFormat="false" ht="15.4" hidden="false" customHeight="false" outlineLevel="0" collapsed="false">
      <c r="P2847" s="6" t="n">
        <v>40903</v>
      </c>
      <c r="Q2847" s="0" t="n">
        <f aca="false">Q2840-1</f>
        <v>9</v>
      </c>
      <c r="R2847" s="0" t="n">
        <v>23</v>
      </c>
    </row>
    <row r="2848" customFormat="false" ht="15.4" hidden="false" customHeight="false" outlineLevel="0" collapsed="false">
      <c r="P2848" s="6" t="n">
        <v>40902</v>
      </c>
      <c r="Q2848" s="0" t="n">
        <f aca="false">Q2841-1</f>
        <v>8</v>
      </c>
      <c r="R2848" s="0" t="n">
        <v>23</v>
      </c>
    </row>
    <row r="2849" customFormat="false" ht="15.4" hidden="false" customHeight="false" outlineLevel="0" collapsed="false">
      <c r="P2849" s="6" t="n">
        <v>40901</v>
      </c>
      <c r="Q2849" s="0" t="n">
        <f aca="false">Q2842-1</f>
        <v>8</v>
      </c>
      <c r="R2849" s="0" t="n">
        <v>23</v>
      </c>
    </row>
    <row r="2850" customFormat="false" ht="15.4" hidden="false" customHeight="false" outlineLevel="0" collapsed="false">
      <c r="P2850" s="6" t="n">
        <v>40900</v>
      </c>
      <c r="Q2850" s="0" t="n">
        <f aca="false">Q2843-1</f>
        <v>8</v>
      </c>
      <c r="R2850" s="0" t="n">
        <v>23</v>
      </c>
    </row>
    <row r="2851" customFormat="false" ht="15.4" hidden="false" customHeight="false" outlineLevel="0" collapsed="false">
      <c r="P2851" s="6" t="n">
        <v>40899</v>
      </c>
      <c r="Q2851" s="0" t="n">
        <f aca="false">Q2844-1</f>
        <v>8</v>
      </c>
      <c r="R2851" s="0" t="n">
        <v>23</v>
      </c>
    </row>
    <row r="2852" customFormat="false" ht="15.4" hidden="false" customHeight="false" outlineLevel="0" collapsed="false">
      <c r="P2852" s="6" t="n">
        <v>40898</v>
      </c>
      <c r="Q2852" s="0" t="n">
        <f aca="false">Q2845-1</f>
        <v>8</v>
      </c>
      <c r="R2852" s="0" t="n">
        <v>23</v>
      </c>
    </row>
    <row r="2853" customFormat="false" ht="15.4" hidden="false" customHeight="false" outlineLevel="0" collapsed="false">
      <c r="P2853" s="6" t="n">
        <v>40897</v>
      </c>
      <c r="Q2853" s="0" t="n">
        <f aca="false">Q2846-1</f>
        <v>8</v>
      </c>
      <c r="R2853" s="0" t="n">
        <v>23</v>
      </c>
    </row>
    <row r="2854" customFormat="false" ht="15.4" hidden="false" customHeight="false" outlineLevel="0" collapsed="false">
      <c r="P2854" s="6" t="n">
        <v>40896</v>
      </c>
      <c r="Q2854" s="0" t="n">
        <f aca="false">Q2847-1</f>
        <v>8</v>
      </c>
      <c r="R2854" s="0" t="n">
        <v>23</v>
      </c>
    </row>
    <row r="2855" customFormat="false" ht="15.4" hidden="false" customHeight="false" outlineLevel="0" collapsed="false">
      <c r="P2855" s="6" t="n">
        <v>40895</v>
      </c>
      <c r="Q2855" s="0" t="n">
        <f aca="false">Q2848-1</f>
        <v>7</v>
      </c>
      <c r="R2855" s="0" t="n">
        <v>23</v>
      </c>
    </row>
    <row r="2856" customFormat="false" ht="15.4" hidden="false" customHeight="false" outlineLevel="0" collapsed="false">
      <c r="P2856" s="6" t="n">
        <v>40894</v>
      </c>
      <c r="Q2856" s="0" t="n">
        <f aca="false">Q2849-1</f>
        <v>7</v>
      </c>
      <c r="R2856" s="0" t="n">
        <v>23</v>
      </c>
    </row>
    <row r="2857" customFormat="false" ht="15.4" hidden="false" customHeight="false" outlineLevel="0" collapsed="false">
      <c r="P2857" s="6" t="n">
        <v>40893</v>
      </c>
      <c r="Q2857" s="0" t="n">
        <f aca="false">Q2850-1</f>
        <v>7</v>
      </c>
      <c r="R2857" s="0" t="n">
        <v>23</v>
      </c>
    </row>
    <row r="2858" customFormat="false" ht="15.4" hidden="false" customHeight="false" outlineLevel="0" collapsed="false">
      <c r="P2858" s="6" t="n">
        <v>40892</v>
      </c>
      <c r="Q2858" s="0" t="n">
        <f aca="false">Q2851-1</f>
        <v>7</v>
      </c>
      <c r="R2858" s="0" t="n">
        <v>23</v>
      </c>
    </row>
    <row r="2859" customFormat="false" ht="15.4" hidden="false" customHeight="false" outlineLevel="0" collapsed="false">
      <c r="P2859" s="6" t="n">
        <v>40891</v>
      </c>
      <c r="Q2859" s="0" t="n">
        <f aca="false">Q2852-1</f>
        <v>7</v>
      </c>
      <c r="R2859" s="0" t="n">
        <v>23</v>
      </c>
    </row>
    <row r="2860" customFormat="false" ht="15.4" hidden="false" customHeight="false" outlineLevel="0" collapsed="false">
      <c r="P2860" s="6" t="n">
        <v>40890</v>
      </c>
      <c r="Q2860" s="0" t="n">
        <f aca="false">Q2853-1</f>
        <v>7</v>
      </c>
      <c r="R2860" s="0" t="n">
        <v>23</v>
      </c>
    </row>
    <row r="2861" customFormat="false" ht="15.4" hidden="false" customHeight="false" outlineLevel="0" collapsed="false">
      <c r="P2861" s="6" t="n">
        <v>40889</v>
      </c>
      <c r="Q2861" s="0" t="n">
        <f aca="false">Q2854-1</f>
        <v>7</v>
      </c>
      <c r="R2861" s="0" t="n">
        <v>23</v>
      </c>
    </row>
    <row r="2862" customFormat="false" ht="15.4" hidden="false" customHeight="false" outlineLevel="0" collapsed="false">
      <c r="P2862" s="6" t="n">
        <v>40888</v>
      </c>
      <c r="Q2862" s="0" t="n">
        <f aca="false">Q2855-1</f>
        <v>6</v>
      </c>
      <c r="R2862" s="0" t="n">
        <v>23</v>
      </c>
    </row>
    <row r="2863" customFormat="false" ht="15.4" hidden="false" customHeight="false" outlineLevel="0" collapsed="false">
      <c r="P2863" s="6" t="n">
        <v>40887</v>
      </c>
      <c r="Q2863" s="0" t="n">
        <f aca="false">Q2856-1</f>
        <v>6</v>
      </c>
      <c r="R2863" s="0" t="n">
        <v>23</v>
      </c>
    </row>
    <row r="2864" customFormat="false" ht="15.4" hidden="false" customHeight="false" outlineLevel="0" collapsed="false">
      <c r="P2864" s="6" t="n">
        <v>40886</v>
      </c>
      <c r="Q2864" s="0" t="n">
        <f aca="false">Q2857-1</f>
        <v>6</v>
      </c>
      <c r="R2864" s="0" t="n">
        <v>23</v>
      </c>
    </row>
    <row r="2865" customFormat="false" ht="15.4" hidden="false" customHeight="false" outlineLevel="0" collapsed="false">
      <c r="P2865" s="6" t="n">
        <v>40885</v>
      </c>
      <c r="Q2865" s="0" t="n">
        <f aca="false">Q2858-1</f>
        <v>6</v>
      </c>
      <c r="R2865" s="0" t="n">
        <v>23</v>
      </c>
    </row>
    <row r="2866" customFormat="false" ht="15.4" hidden="false" customHeight="false" outlineLevel="0" collapsed="false">
      <c r="P2866" s="6" t="n">
        <v>40884</v>
      </c>
      <c r="Q2866" s="0" t="n">
        <f aca="false">Q2859-1</f>
        <v>6</v>
      </c>
      <c r="R2866" s="0" t="n">
        <v>23</v>
      </c>
    </row>
    <row r="2867" customFormat="false" ht="15.4" hidden="false" customHeight="false" outlineLevel="0" collapsed="false">
      <c r="P2867" s="6" t="n">
        <v>40883</v>
      </c>
      <c r="Q2867" s="0" t="n">
        <f aca="false">Q2860-1</f>
        <v>6</v>
      </c>
      <c r="R2867" s="0" t="n">
        <v>23</v>
      </c>
    </row>
    <row r="2868" customFormat="false" ht="15.4" hidden="false" customHeight="false" outlineLevel="0" collapsed="false">
      <c r="P2868" s="6" t="n">
        <v>40882</v>
      </c>
      <c r="Q2868" s="0" t="n">
        <f aca="false">Q2861-1</f>
        <v>6</v>
      </c>
      <c r="R2868" s="0" t="n">
        <v>23</v>
      </c>
    </row>
    <row r="2869" customFormat="false" ht="15.4" hidden="false" customHeight="false" outlineLevel="0" collapsed="false">
      <c r="P2869" s="6" t="n">
        <v>40881</v>
      </c>
      <c r="Q2869" s="0" t="n">
        <f aca="false">Q2862-1</f>
        <v>5</v>
      </c>
      <c r="R2869" s="0" t="n">
        <v>23</v>
      </c>
    </row>
    <row r="2870" customFormat="false" ht="15.4" hidden="false" customHeight="false" outlineLevel="0" collapsed="false">
      <c r="P2870" s="6" t="n">
        <v>40880</v>
      </c>
      <c r="Q2870" s="0" t="n">
        <f aca="false">Q2863-1</f>
        <v>5</v>
      </c>
      <c r="R2870" s="0" t="n">
        <v>23</v>
      </c>
    </row>
    <row r="2871" customFormat="false" ht="15.4" hidden="false" customHeight="false" outlineLevel="0" collapsed="false">
      <c r="P2871" s="6" t="n">
        <v>40879</v>
      </c>
      <c r="Q2871" s="0" t="n">
        <f aca="false">Q2864-1</f>
        <v>5</v>
      </c>
      <c r="R2871" s="0" t="n">
        <v>23</v>
      </c>
    </row>
    <row r="2872" customFormat="false" ht="15.4" hidden="false" customHeight="false" outlineLevel="0" collapsed="false">
      <c r="P2872" s="6" t="n">
        <v>40878</v>
      </c>
      <c r="Q2872" s="0" t="n">
        <f aca="false">Q2865-1</f>
        <v>5</v>
      </c>
      <c r="R2872" s="0" t="n">
        <v>23</v>
      </c>
    </row>
    <row r="2873" customFormat="false" ht="15.4" hidden="false" customHeight="false" outlineLevel="0" collapsed="false">
      <c r="P2873" s="6" t="n">
        <v>40877</v>
      </c>
      <c r="Q2873" s="0" t="n">
        <f aca="false">Q2866-1</f>
        <v>5</v>
      </c>
      <c r="R2873" s="0" t="n">
        <v>23</v>
      </c>
    </row>
    <row r="2874" customFormat="false" ht="15.4" hidden="false" customHeight="false" outlineLevel="0" collapsed="false">
      <c r="P2874" s="6" t="n">
        <v>40876</v>
      </c>
      <c r="Q2874" s="0" t="n">
        <f aca="false">Q2867-1</f>
        <v>5</v>
      </c>
      <c r="R2874" s="0" t="n">
        <v>23</v>
      </c>
    </row>
    <row r="2875" customFormat="false" ht="15.4" hidden="false" customHeight="false" outlineLevel="0" collapsed="false">
      <c r="P2875" s="6" t="n">
        <v>40875</v>
      </c>
      <c r="Q2875" s="0" t="n">
        <f aca="false">Q2868-1</f>
        <v>5</v>
      </c>
      <c r="R2875" s="0" t="n">
        <v>23</v>
      </c>
    </row>
    <row r="2876" customFormat="false" ht="15.4" hidden="false" customHeight="false" outlineLevel="0" collapsed="false">
      <c r="P2876" s="6" t="n">
        <v>40874</v>
      </c>
      <c r="Q2876" s="0" t="n">
        <f aca="false">Q2869-1</f>
        <v>4</v>
      </c>
      <c r="R2876" s="0" t="n">
        <v>23</v>
      </c>
    </row>
    <row r="2877" customFormat="false" ht="15.4" hidden="false" customHeight="false" outlineLevel="0" collapsed="false">
      <c r="P2877" s="6" t="n">
        <v>40873</v>
      </c>
      <c r="Q2877" s="0" t="n">
        <f aca="false">Q2870-1</f>
        <v>4</v>
      </c>
      <c r="R2877" s="0" t="n">
        <v>23</v>
      </c>
    </row>
    <row r="2878" customFormat="false" ht="15.4" hidden="false" customHeight="false" outlineLevel="0" collapsed="false">
      <c r="P2878" s="6" t="n">
        <v>40872</v>
      </c>
      <c r="Q2878" s="0" t="n">
        <f aca="false">Q2871-1</f>
        <v>4</v>
      </c>
      <c r="R2878" s="0" t="n">
        <v>23</v>
      </c>
    </row>
    <row r="2879" customFormat="false" ht="15.4" hidden="false" customHeight="false" outlineLevel="0" collapsed="false">
      <c r="P2879" s="6" t="n">
        <v>40871</v>
      </c>
      <c r="Q2879" s="0" t="n">
        <f aca="false">Q2872-1</f>
        <v>4</v>
      </c>
      <c r="R2879" s="0" t="n">
        <v>23</v>
      </c>
    </row>
    <row r="2880" customFormat="false" ht="15.4" hidden="false" customHeight="false" outlineLevel="0" collapsed="false">
      <c r="P2880" s="6" t="n">
        <v>40870</v>
      </c>
      <c r="Q2880" s="0" t="n">
        <f aca="false">Q2873-1</f>
        <v>4</v>
      </c>
      <c r="R2880" s="0" t="n">
        <v>23</v>
      </c>
    </row>
    <row r="2881" customFormat="false" ht="15.4" hidden="false" customHeight="false" outlineLevel="0" collapsed="false">
      <c r="P2881" s="6" t="n">
        <v>40869</v>
      </c>
      <c r="Q2881" s="0" t="n">
        <f aca="false">Q2874-1</f>
        <v>4</v>
      </c>
      <c r="R2881" s="0" t="n">
        <v>23</v>
      </c>
    </row>
    <row r="2882" customFormat="false" ht="15.4" hidden="false" customHeight="false" outlineLevel="0" collapsed="false">
      <c r="P2882" s="6" t="n">
        <v>40868</v>
      </c>
      <c r="Q2882" s="0" t="n">
        <f aca="false">Q2875-1</f>
        <v>4</v>
      </c>
      <c r="R2882" s="0" t="n">
        <v>23</v>
      </c>
    </row>
    <row r="2883" customFormat="false" ht="15.4" hidden="false" customHeight="false" outlineLevel="0" collapsed="false">
      <c r="P2883" s="6" t="n">
        <v>40867</v>
      </c>
      <c r="Q2883" s="0" t="n">
        <f aca="false">Q2876-1</f>
        <v>3</v>
      </c>
      <c r="R2883" s="0" t="n">
        <v>23</v>
      </c>
    </row>
    <row r="2884" customFormat="false" ht="15.4" hidden="false" customHeight="false" outlineLevel="0" collapsed="false">
      <c r="P2884" s="6" t="n">
        <v>40866</v>
      </c>
      <c r="Q2884" s="0" t="n">
        <f aca="false">Q2877-1</f>
        <v>3</v>
      </c>
      <c r="R2884" s="0" t="n">
        <v>23</v>
      </c>
    </row>
    <row r="2885" customFormat="false" ht="15.4" hidden="false" customHeight="false" outlineLevel="0" collapsed="false">
      <c r="P2885" s="6" t="n">
        <v>40865</v>
      </c>
      <c r="Q2885" s="0" t="n">
        <f aca="false">Q2878-1</f>
        <v>3</v>
      </c>
      <c r="R2885" s="0" t="n">
        <v>23</v>
      </c>
    </row>
    <row r="2886" customFormat="false" ht="15.4" hidden="false" customHeight="false" outlineLevel="0" collapsed="false">
      <c r="P2886" s="6" t="n">
        <v>40864</v>
      </c>
      <c r="Q2886" s="0" t="n">
        <f aca="false">Q2879-1</f>
        <v>3</v>
      </c>
      <c r="R2886" s="0" t="n">
        <v>23</v>
      </c>
    </row>
    <row r="2887" customFormat="false" ht="15.4" hidden="false" customHeight="false" outlineLevel="0" collapsed="false">
      <c r="P2887" s="6" t="n">
        <v>40863</v>
      </c>
      <c r="Q2887" s="0" t="n">
        <f aca="false">Q2880-1</f>
        <v>3</v>
      </c>
      <c r="R2887" s="0" t="n">
        <v>23</v>
      </c>
    </row>
    <row r="2888" customFormat="false" ht="15.4" hidden="false" customHeight="false" outlineLevel="0" collapsed="false">
      <c r="P2888" s="6" t="n">
        <v>40862</v>
      </c>
      <c r="Q2888" s="0" t="n">
        <f aca="false">Q2881-1</f>
        <v>3</v>
      </c>
      <c r="R2888" s="0" t="n">
        <v>23</v>
      </c>
    </row>
    <row r="2889" customFormat="false" ht="15.4" hidden="false" customHeight="false" outlineLevel="0" collapsed="false">
      <c r="P2889" s="6" t="n">
        <v>40861</v>
      </c>
      <c r="Q2889" s="0" t="n">
        <f aca="false">Q2882-1</f>
        <v>3</v>
      </c>
      <c r="R2889" s="0" t="n">
        <v>23</v>
      </c>
    </row>
    <row r="2890" customFormat="false" ht="15.4" hidden="false" customHeight="false" outlineLevel="0" collapsed="false">
      <c r="P2890" s="6" t="n">
        <v>40860</v>
      </c>
      <c r="Q2890" s="0" t="n">
        <f aca="false">Q2883-1</f>
        <v>2</v>
      </c>
      <c r="R2890" s="0" t="n">
        <v>23</v>
      </c>
    </row>
    <row r="2891" customFormat="false" ht="15.4" hidden="false" customHeight="false" outlineLevel="0" collapsed="false">
      <c r="P2891" s="6" t="n">
        <v>40859</v>
      </c>
      <c r="Q2891" s="0" t="n">
        <f aca="false">Q2884-1</f>
        <v>2</v>
      </c>
      <c r="R2891" s="0" t="n">
        <v>23</v>
      </c>
    </row>
    <row r="2892" customFormat="false" ht="15.4" hidden="false" customHeight="false" outlineLevel="0" collapsed="false">
      <c r="P2892" s="6" t="n">
        <v>40858</v>
      </c>
      <c r="Q2892" s="0" t="n">
        <f aca="false">Q2885-1</f>
        <v>2</v>
      </c>
      <c r="R2892" s="0" t="n">
        <v>23</v>
      </c>
    </row>
    <row r="2893" customFormat="false" ht="15.4" hidden="false" customHeight="false" outlineLevel="0" collapsed="false">
      <c r="P2893" s="6" t="n">
        <v>40857</v>
      </c>
      <c r="Q2893" s="0" t="n">
        <f aca="false">Q2886-1</f>
        <v>2</v>
      </c>
      <c r="R2893" s="0" t="n">
        <v>23</v>
      </c>
    </row>
    <row r="2894" customFormat="false" ht="15.4" hidden="false" customHeight="false" outlineLevel="0" collapsed="false">
      <c r="P2894" s="6" t="n">
        <v>40856</v>
      </c>
      <c r="Q2894" s="0" t="n">
        <f aca="false">Q2887-1</f>
        <v>2</v>
      </c>
      <c r="R2894" s="0" t="n">
        <v>23</v>
      </c>
    </row>
    <row r="2895" customFormat="false" ht="15.4" hidden="false" customHeight="false" outlineLevel="0" collapsed="false">
      <c r="P2895" s="6" t="n">
        <v>40855</v>
      </c>
      <c r="Q2895" s="0" t="n">
        <f aca="false">Q2888-1</f>
        <v>2</v>
      </c>
      <c r="R2895" s="0" t="n">
        <v>23</v>
      </c>
    </row>
    <row r="2896" customFormat="false" ht="15.4" hidden="false" customHeight="false" outlineLevel="0" collapsed="false">
      <c r="P2896" s="6" t="n">
        <v>40854</v>
      </c>
      <c r="Q2896" s="0" t="n">
        <f aca="false">Q2889-1</f>
        <v>2</v>
      </c>
      <c r="R2896" s="0" t="n">
        <v>23</v>
      </c>
    </row>
    <row r="2897" customFormat="false" ht="15.4" hidden="false" customHeight="false" outlineLevel="0" collapsed="false">
      <c r="P2897" s="6" t="n">
        <v>40853</v>
      </c>
      <c r="Q2897" s="0" t="n">
        <f aca="false">Q2890-1</f>
        <v>1</v>
      </c>
      <c r="R2897" s="0" t="n">
        <v>23</v>
      </c>
    </row>
    <row r="2898" customFormat="false" ht="15.4" hidden="false" customHeight="false" outlineLevel="0" collapsed="false">
      <c r="P2898" s="6" t="n">
        <v>40852</v>
      </c>
      <c r="Q2898" s="0" t="n">
        <f aca="false">Q2891-1</f>
        <v>1</v>
      </c>
      <c r="R2898" s="0" t="n">
        <v>23</v>
      </c>
    </row>
    <row r="2899" customFormat="false" ht="15.4" hidden="false" customHeight="false" outlineLevel="0" collapsed="false">
      <c r="P2899" s="6" t="n">
        <v>40851</v>
      </c>
      <c r="Q2899" s="0" t="n">
        <f aca="false">Q2892-1</f>
        <v>1</v>
      </c>
      <c r="R2899" s="0" t="n">
        <v>23</v>
      </c>
    </row>
    <row r="2900" customFormat="false" ht="15.4" hidden="false" customHeight="false" outlineLevel="0" collapsed="false">
      <c r="P2900" s="6" t="n">
        <v>40850</v>
      </c>
      <c r="Q2900" s="0" t="n">
        <f aca="false">Q2893-1</f>
        <v>1</v>
      </c>
      <c r="R2900" s="0" t="n">
        <v>23</v>
      </c>
    </row>
    <row r="2901" customFormat="false" ht="15.4" hidden="false" customHeight="false" outlineLevel="0" collapsed="false">
      <c r="P2901" s="6" t="n">
        <v>40849</v>
      </c>
      <c r="Q2901" s="0" t="n">
        <f aca="false">Q2894-1</f>
        <v>1</v>
      </c>
      <c r="R2901" s="0" t="n">
        <v>23</v>
      </c>
    </row>
    <row r="2902" customFormat="false" ht="15.4" hidden="false" customHeight="false" outlineLevel="0" collapsed="false">
      <c r="P2902" s="6" t="n">
        <v>40848</v>
      </c>
      <c r="Q2902" s="0" t="n">
        <f aca="false">Q2895-1</f>
        <v>1</v>
      </c>
      <c r="R2902" s="0" t="n">
        <v>23</v>
      </c>
    </row>
    <row r="2903" customFormat="false" ht="15.4" hidden="false" customHeight="false" outlineLevel="0" collapsed="false">
      <c r="P2903" s="6" t="n">
        <v>40847</v>
      </c>
      <c r="Q2903" s="0" t="n">
        <f aca="false">Q2896-1</f>
        <v>1</v>
      </c>
      <c r="R2903" s="0" t="n">
        <v>23</v>
      </c>
    </row>
    <row r="2904" customFormat="false" ht="15.4" hidden="false" customHeight="false" outlineLevel="0" collapsed="false">
      <c r="P2904" s="6" t="n">
        <v>40846</v>
      </c>
      <c r="Q2904" s="0" t="n">
        <v>16</v>
      </c>
      <c r="R2904" s="0" t="n">
        <v>22</v>
      </c>
    </row>
    <row r="2905" customFormat="false" ht="15.4" hidden="false" customHeight="false" outlineLevel="0" collapsed="false">
      <c r="P2905" s="6" t="n">
        <v>40845</v>
      </c>
      <c r="Q2905" s="0" t="n">
        <v>16</v>
      </c>
      <c r="R2905" s="0" t="n">
        <v>22</v>
      </c>
    </row>
    <row r="2906" customFormat="false" ht="15.4" hidden="false" customHeight="false" outlineLevel="0" collapsed="false">
      <c r="P2906" s="6" t="n">
        <v>40844</v>
      </c>
      <c r="Q2906" s="0" t="n">
        <v>16</v>
      </c>
      <c r="R2906" s="0" t="n">
        <v>22</v>
      </c>
    </row>
    <row r="2907" customFormat="false" ht="15.4" hidden="false" customHeight="false" outlineLevel="0" collapsed="false">
      <c r="P2907" s="6" t="n">
        <v>40843</v>
      </c>
      <c r="Q2907" s="0" t="n">
        <v>16</v>
      </c>
      <c r="R2907" s="0" t="n">
        <v>22</v>
      </c>
    </row>
    <row r="2908" customFormat="false" ht="15.4" hidden="false" customHeight="false" outlineLevel="0" collapsed="false">
      <c r="P2908" s="6" t="n">
        <v>40842</v>
      </c>
      <c r="Q2908" s="0" t="n">
        <v>16</v>
      </c>
      <c r="R2908" s="0" t="n">
        <v>22</v>
      </c>
    </row>
    <row r="2909" customFormat="false" ht="15.4" hidden="false" customHeight="false" outlineLevel="0" collapsed="false">
      <c r="P2909" s="6" t="n">
        <v>40841</v>
      </c>
      <c r="Q2909" s="0" t="n">
        <v>16</v>
      </c>
      <c r="R2909" s="0" t="n">
        <v>22</v>
      </c>
    </row>
    <row r="2910" customFormat="false" ht="15.4" hidden="false" customHeight="false" outlineLevel="0" collapsed="false">
      <c r="P2910" s="6" t="n">
        <v>40840</v>
      </c>
      <c r="Q2910" s="0" t="n">
        <v>16</v>
      </c>
      <c r="R2910" s="0" t="n">
        <v>22</v>
      </c>
    </row>
    <row r="2911" customFormat="false" ht="15.4" hidden="false" customHeight="false" outlineLevel="0" collapsed="false">
      <c r="P2911" s="6" t="n">
        <v>40839</v>
      </c>
      <c r="Q2911" s="0" t="n">
        <f aca="false">Q2904-1</f>
        <v>15</v>
      </c>
      <c r="R2911" s="0" t="n">
        <v>22</v>
      </c>
    </row>
    <row r="2912" customFormat="false" ht="15.4" hidden="false" customHeight="false" outlineLevel="0" collapsed="false">
      <c r="P2912" s="6" t="n">
        <v>40838</v>
      </c>
      <c r="Q2912" s="0" t="n">
        <f aca="false">Q2905-1</f>
        <v>15</v>
      </c>
      <c r="R2912" s="0" t="n">
        <v>22</v>
      </c>
    </row>
    <row r="2913" customFormat="false" ht="15.4" hidden="false" customHeight="false" outlineLevel="0" collapsed="false">
      <c r="P2913" s="6" t="n">
        <v>40837</v>
      </c>
      <c r="Q2913" s="0" t="n">
        <f aca="false">Q2906-1</f>
        <v>15</v>
      </c>
      <c r="R2913" s="0" t="n">
        <v>22</v>
      </c>
    </row>
    <row r="2914" customFormat="false" ht="15.4" hidden="false" customHeight="false" outlineLevel="0" collapsed="false">
      <c r="P2914" s="6" t="n">
        <v>40836</v>
      </c>
      <c r="Q2914" s="0" t="n">
        <f aca="false">Q2907-1</f>
        <v>15</v>
      </c>
      <c r="R2914" s="0" t="n">
        <v>22</v>
      </c>
    </row>
    <row r="2915" customFormat="false" ht="15.4" hidden="false" customHeight="false" outlineLevel="0" collapsed="false">
      <c r="P2915" s="6" t="n">
        <v>40835</v>
      </c>
      <c r="Q2915" s="0" t="n">
        <f aca="false">Q2908-1</f>
        <v>15</v>
      </c>
      <c r="R2915" s="0" t="n">
        <v>22</v>
      </c>
    </row>
    <row r="2916" customFormat="false" ht="15.4" hidden="false" customHeight="false" outlineLevel="0" collapsed="false">
      <c r="P2916" s="6" t="n">
        <v>40834</v>
      </c>
      <c r="Q2916" s="0" t="n">
        <f aca="false">Q2909-1</f>
        <v>15</v>
      </c>
      <c r="R2916" s="0" t="n">
        <v>22</v>
      </c>
    </row>
    <row r="2917" customFormat="false" ht="15.4" hidden="false" customHeight="false" outlineLevel="0" collapsed="false">
      <c r="P2917" s="6" t="n">
        <v>40833</v>
      </c>
      <c r="Q2917" s="0" t="n">
        <f aca="false">Q2910-1</f>
        <v>15</v>
      </c>
      <c r="R2917" s="0" t="n">
        <v>22</v>
      </c>
    </row>
    <row r="2918" customFormat="false" ht="15.4" hidden="false" customHeight="false" outlineLevel="0" collapsed="false">
      <c r="P2918" s="6" t="n">
        <v>40832</v>
      </c>
      <c r="Q2918" s="0" t="n">
        <f aca="false">Q2911-1</f>
        <v>14</v>
      </c>
      <c r="R2918" s="0" t="n">
        <v>22</v>
      </c>
    </row>
    <row r="2919" customFormat="false" ht="15.4" hidden="false" customHeight="false" outlineLevel="0" collapsed="false">
      <c r="P2919" s="6" t="n">
        <v>40831</v>
      </c>
      <c r="Q2919" s="0" t="n">
        <f aca="false">Q2912-1</f>
        <v>14</v>
      </c>
      <c r="R2919" s="0" t="n">
        <v>22</v>
      </c>
    </row>
    <row r="2920" customFormat="false" ht="15.4" hidden="false" customHeight="false" outlineLevel="0" collapsed="false">
      <c r="P2920" s="6" t="n">
        <v>40830</v>
      </c>
      <c r="Q2920" s="0" t="n">
        <f aca="false">Q2913-1</f>
        <v>14</v>
      </c>
      <c r="R2920" s="0" t="n">
        <v>22</v>
      </c>
    </row>
    <row r="2921" customFormat="false" ht="15.4" hidden="false" customHeight="false" outlineLevel="0" collapsed="false">
      <c r="P2921" s="6" t="n">
        <v>40829</v>
      </c>
      <c r="Q2921" s="0" t="n">
        <f aca="false">Q2914-1</f>
        <v>14</v>
      </c>
      <c r="R2921" s="0" t="n">
        <v>22</v>
      </c>
    </row>
    <row r="2922" customFormat="false" ht="15.4" hidden="false" customHeight="false" outlineLevel="0" collapsed="false">
      <c r="P2922" s="6" t="n">
        <v>40828</v>
      </c>
      <c r="Q2922" s="0" t="n">
        <f aca="false">Q2915-1</f>
        <v>14</v>
      </c>
      <c r="R2922" s="0" t="n">
        <v>22</v>
      </c>
    </row>
    <row r="2923" customFormat="false" ht="15.4" hidden="false" customHeight="false" outlineLevel="0" collapsed="false">
      <c r="P2923" s="6" t="n">
        <v>40827</v>
      </c>
      <c r="Q2923" s="0" t="n">
        <f aca="false">Q2916-1</f>
        <v>14</v>
      </c>
      <c r="R2923" s="0" t="n">
        <v>22</v>
      </c>
    </row>
    <row r="2924" customFormat="false" ht="15.4" hidden="false" customHeight="false" outlineLevel="0" collapsed="false">
      <c r="P2924" s="6" t="n">
        <v>40826</v>
      </c>
      <c r="Q2924" s="0" t="n">
        <f aca="false">Q2917-1</f>
        <v>14</v>
      </c>
      <c r="R2924" s="0" t="n">
        <v>22</v>
      </c>
    </row>
    <row r="2925" customFormat="false" ht="15.4" hidden="false" customHeight="false" outlineLevel="0" collapsed="false">
      <c r="P2925" s="6" t="n">
        <v>40825</v>
      </c>
      <c r="Q2925" s="0" t="n">
        <f aca="false">Q2918-1</f>
        <v>13</v>
      </c>
      <c r="R2925" s="0" t="n">
        <v>22</v>
      </c>
    </row>
    <row r="2926" customFormat="false" ht="15.4" hidden="false" customHeight="false" outlineLevel="0" collapsed="false">
      <c r="P2926" s="6" t="n">
        <v>40824</v>
      </c>
      <c r="Q2926" s="0" t="n">
        <f aca="false">Q2919-1</f>
        <v>13</v>
      </c>
      <c r="R2926" s="0" t="n">
        <v>22</v>
      </c>
    </row>
    <row r="2927" customFormat="false" ht="15.4" hidden="false" customHeight="false" outlineLevel="0" collapsed="false">
      <c r="P2927" s="6" t="n">
        <v>40823</v>
      </c>
      <c r="Q2927" s="0" t="n">
        <f aca="false">Q2920-1</f>
        <v>13</v>
      </c>
      <c r="R2927" s="0" t="n">
        <v>22</v>
      </c>
    </row>
    <row r="2928" customFormat="false" ht="15.4" hidden="false" customHeight="false" outlineLevel="0" collapsed="false">
      <c r="P2928" s="6" t="n">
        <v>40822</v>
      </c>
      <c r="Q2928" s="0" t="n">
        <f aca="false">Q2921-1</f>
        <v>13</v>
      </c>
      <c r="R2928" s="0" t="n">
        <v>22</v>
      </c>
    </row>
    <row r="2929" customFormat="false" ht="15.4" hidden="false" customHeight="false" outlineLevel="0" collapsed="false">
      <c r="P2929" s="6" t="n">
        <v>40821</v>
      </c>
      <c r="Q2929" s="0" t="n">
        <f aca="false">Q2922-1</f>
        <v>13</v>
      </c>
      <c r="R2929" s="0" t="n">
        <v>22</v>
      </c>
    </row>
    <row r="2930" customFormat="false" ht="15.4" hidden="false" customHeight="false" outlineLevel="0" collapsed="false">
      <c r="P2930" s="6" t="n">
        <v>40820</v>
      </c>
      <c r="Q2930" s="0" t="n">
        <f aca="false">Q2923-1</f>
        <v>13</v>
      </c>
      <c r="R2930" s="0" t="n">
        <v>22</v>
      </c>
    </row>
    <row r="2931" customFormat="false" ht="15.4" hidden="false" customHeight="false" outlineLevel="0" collapsed="false">
      <c r="P2931" s="6" t="n">
        <v>40819</v>
      </c>
      <c r="Q2931" s="0" t="n">
        <f aca="false">Q2924-1</f>
        <v>13</v>
      </c>
      <c r="R2931" s="0" t="n">
        <v>22</v>
      </c>
    </row>
    <row r="2932" customFormat="false" ht="15.4" hidden="false" customHeight="false" outlineLevel="0" collapsed="false">
      <c r="P2932" s="6" t="n">
        <v>40818</v>
      </c>
      <c r="Q2932" s="0" t="n">
        <f aca="false">Q2925-1</f>
        <v>12</v>
      </c>
      <c r="R2932" s="0" t="n">
        <v>22</v>
      </c>
    </row>
    <row r="2933" customFormat="false" ht="15.4" hidden="false" customHeight="false" outlineLevel="0" collapsed="false">
      <c r="P2933" s="6" t="n">
        <v>40817</v>
      </c>
      <c r="Q2933" s="0" t="n">
        <f aca="false">Q2926-1</f>
        <v>12</v>
      </c>
      <c r="R2933" s="0" t="n">
        <v>22</v>
      </c>
    </row>
    <row r="2934" customFormat="false" ht="15.4" hidden="false" customHeight="false" outlineLevel="0" collapsed="false">
      <c r="P2934" s="6" t="n">
        <v>40816</v>
      </c>
      <c r="Q2934" s="0" t="n">
        <f aca="false">Q2927-1</f>
        <v>12</v>
      </c>
      <c r="R2934" s="0" t="n">
        <v>22</v>
      </c>
    </row>
    <row r="2935" customFormat="false" ht="15.4" hidden="false" customHeight="false" outlineLevel="0" collapsed="false">
      <c r="P2935" s="6" t="n">
        <v>40815</v>
      </c>
      <c r="Q2935" s="0" t="n">
        <f aca="false">Q2928-1</f>
        <v>12</v>
      </c>
      <c r="R2935" s="0" t="n">
        <v>22</v>
      </c>
    </row>
    <row r="2936" customFormat="false" ht="15.4" hidden="false" customHeight="false" outlineLevel="0" collapsed="false">
      <c r="P2936" s="6" t="n">
        <v>40814</v>
      </c>
      <c r="Q2936" s="0" t="n">
        <f aca="false">Q2929-1</f>
        <v>12</v>
      </c>
      <c r="R2936" s="0" t="n">
        <v>22</v>
      </c>
    </row>
    <row r="2937" customFormat="false" ht="15.4" hidden="false" customHeight="false" outlineLevel="0" collapsed="false">
      <c r="P2937" s="6" t="n">
        <v>40813</v>
      </c>
      <c r="Q2937" s="0" t="n">
        <f aca="false">Q2930-1</f>
        <v>12</v>
      </c>
      <c r="R2937" s="0" t="n">
        <v>22</v>
      </c>
    </row>
    <row r="2938" customFormat="false" ht="15.4" hidden="false" customHeight="false" outlineLevel="0" collapsed="false">
      <c r="P2938" s="6" t="n">
        <v>40812</v>
      </c>
      <c r="Q2938" s="0" t="n">
        <f aca="false">Q2931-1</f>
        <v>12</v>
      </c>
      <c r="R2938" s="0" t="n">
        <v>22</v>
      </c>
    </row>
    <row r="2939" customFormat="false" ht="15.4" hidden="false" customHeight="false" outlineLevel="0" collapsed="false">
      <c r="P2939" s="6" t="n">
        <v>40811</v>
      </c>
      <c r="Q2939" s="0" t="n">
        <f aca="false">Q2932-1</f>
        <v>11</v>
      </c>
      <c r="R2939" s="0" t="n">
        <v>22</v>
      </c>
    </row>
    <row r="2940" customFormat="false" ht="15.4" hidden="false" customHeight="false" outlineLevel="0" collapsed="false">
      <c r="P2940" s="6" t="n">
        <v>40810</v>
      </c>
      <c r="Q2940" s="0" t="n">
        <f aca="false">Q2933-1</f>
        <v>11</v>
      </c>
      <c r="R2940" s="0" t="n">
        <v>22</v>
      </c>
    </row>
    <row r="2941" customFormat="false" ht="15.4" hidden="false" customHeight="false" outlineLevel="0" collapsed="false">
      <c r="P2941" s="6" t="n">
        <v>40809</v>
      </c>
      <c r="Q2941" s="0" t="n">
        <f aca="false">Q2934-1</f>
        <v>11</v>
      </c>
      <c r="R2941" s="0" t="n">
        <v>22</v>
      </c>
    </row>
    <row r="2942" customFormat="false" ht="15.4" hidden="false" customHeight="false" outlineLevel="0" collapsed="false">
      <c r="P2942" s="6" t="n">
        <v>40808</v>
      </c>
      <c r="Q2942" s="0" t="n">
        <f aca="false">Q2935-1</f>
        <v>11</v>
      </c>
      <c r="R2942" s="0" t="n">
        <v>22</v>
      </c>
    </row>
    <row r="2943" customFormat="false" ht="15.4" hidden="false" customHeight="false" outlineLevel="0" collapsed="false">
      <c r="P2943" s="6" t="n">
        <v>40807</v>
      </c>
      <c r="Q2943" s="0" t="n">
        <f aca="false">Q2936-1</f>
        <v>11</v>
      </c>
      <c r="R2943" s="0" t="n">
        <v>22</v>
      </c>
    </row>
    <row r="2944" customFormat="false" ht="15.4" hidden="false" customHeight="false" outlineLevel="0" collapsed="false">
      <c r="P2944" s="6" t="n">
        <v>40806</v>
      </c>
      <c r="Q2944" s="0" t="n">
        <f aca="false">Q2937-1</f>
        <v>11</v>
      </c>
      <c r="R2944" s="0" t="n">
        <v>22</v>
      </c>
    </row>
    <row r="2945" customFormat="false" ht="15.4" hidden="false" customHeight="false" outlineLevel="0" collapsed="false">
      <c r="P2945" s="6" t="n">
        <v>40805</v>
      </c>
      <c r="Q2945" s="0" t="n">
        <f aca="false">Q2938-1</f>
        <v>11</v>
      </c>
      <c r="R2945" s="0" t="n">
        <v>22</v>
      </c>
    </row>
    <row r="2946" customFormat="false" ht="15.4" hidden="false" customHeight="false" outlineLevel="0" collapsed="false">
      <c r="P2946" s="6" t="n">
        <v>40804</v>
      </c>
      <c r="Q2946" s="0" t="n">
        <f aca="false">Q2939-1</f>
        <v>10</v>
      </c>
      <c r="R2946" s="0" t="n">
        <v>22</v>
      </c>
    </row>
    <row r="2947" customFormat="false" ht="15.4" hidden="false" customHeight="false" outlineLevel="0" collapsed="false">
      <c r="P2947" s="6" t="n">
        <v>40803</v>
      </c>
      <c r="Q2947" s="0" t="n">
        <f aca="false">Q2940-1</f>
        <v>10</v>
      </c>
      <c r="R2947" s="0" t="n">
        <v>22</v>
      </c>
    </row>
    <row r="2948" customFormat="false" ht="15.4" hidden="false" customHeight="false" outlineLevel="0" collapsed="false">
      <c r="P2948" s="6" t="n">
        <v>40802</v>
      </c>
      <c r="Q2948" s="0" t="n">
        <f aca="false">Q2941-1</f>
        <v>10</v>
      </c>
      <c r="R2948" s="0" t="n">
        <v>22</v>
      </c>
    </row>
    <row r="2949" customFormat="false" ht="15.4" hidden="false" customHeight="false" outlineLevel="0" collapsed="false">
      <c r="P2949" s="6" t="n">
        <v>40801</v>
      </c>
      <c r="Q2949" s="0" t="n">
        <f aca="false">Q2942-1</f>
        <v>10</v>
      </c>
      <c r="R2949" s="0" t="n">
        <v>22</v>
      </c>
    </row>
    <row r="2950" customFormat="false" ht="15.4" hidden="false" customHeight="false" outlineLevel="0" collapsed="false">
      <c r="P2950" s="6" t="n">
        <v>40800</v>
      </c>
      <c r="Q2950" s="0" t="n">
        <f aca="false">Q2943-1</f>
        <v>10</v>
      </c>
      <c r="R2950" s="0" t="n">
        <v>22</v>
      </c>
    </row>
    <row r="2951" customFormat="false" ht="15.4" hidden="false" customHeight="false" outlineLevel="0" collapsed="false">
      <c r="P2951" s="6" t="n">
        <v>40799</v>
      </c>
      <c r="Q2951" s="0" t="n">
        <f aca="false">Q2944-1</f>
        <v>10</v>
      </c>
      <c r="R2951" s="0" t="n">
        <v>22</v>
      </c>
    </row>
    <row r="2952" customFormat="false" ht="15.4" hidden="false" customHeight="false" outlineLevel="0" collapsed="false">
      <c r="P2952" s="6" t="n">
        <v>40798</v>
      </c>
      <c r="Q2952" s="0" t="n">
        <f aca="false">Q2945-1</f>
        <v>10</v>
      </c>
      <c r="R2952" s="0" t="n">
        <v>22</v>
      </c>
    </row>
    <row r="2953" customFormat="false" ht="15.4" hidden="false" customHeight="false" outlineLevel="0" collapsed="false">
      <c r="P2953" s="6" t="n">
        <v>40797</v>
      </c>
      <c r="Q2953" s="0" t="n">
        <f aca="false">Q2946-1</f>
        <v>9</v>
      </c>
      <c r="R2953" s="0" t="n">
        <v>22</v>
      </c>
    </row>
    <row r="2954" customFormat="false" ht="15.4" hidden="false" customHeight="false" outlineLevel="0" collapsed="false">
      <c r="P2954" s="6" t="n">
        <v>40796</v>
      </c>
      <c r="Q2954" s="0" t="n">
        <f aca="false">Q2947-1</f>
        <v>9</v>
      </c>
      <c r="R2954" s="0" t="n">
        <v>22</v>
      </c>
    </row>
    <row r="2955" customFormat="false" ht="15.4" hidden="false" customHeight="false" outlineLevel="0" collapsed="false">
      <c r="P2955" s="6" t="n">
        <v>40795</v>
      </c>
      <c r="Q2955" s="0" t="n">
        <f aca="false">Q2948-1</f>
        <v>9</v>
      </c>
      <c r="R2955" s="0" t="n">
        <v>22</v>
      </c>
    </row>
    <row r="2956" customFormat="false" ht="15.4" hidden="false" customHeight="false" outlineLevel="0" collapsed="false">
      <c r="P2956" s="6" t="n">
        <v>40794</v>
      </c>
      <c r="Q2956" s="0" t="n">
        <f aca="false">Q2949-1</f>
        <v>9</v>
      </c>
      <c r="R2956" s="0" t="n">
        <v>22</v>
      </c>
    </row>
    <row r="2957" customFormat="false" ht="15.4" hidden="false" customHeight="false" outlineLevel="0" collapsed="false">
      <c r="P2957" s="6" t="n">
        <v>40793</v>
      </c>
      <c r="Q2957" s="0" t="n">
        <f aca="false">Q2950-1</f>
        <v>9</v>
      </c>
      <c r="R2957" s="0" t="n">
        <v>22</v>
      </c>
    </row>
    <row r="2958" customFormat="false" ht="15.4" hidden="false" customHeight="false" outlineLevel="0" collapsed="false">
      <c r="P2958" s="6" t="n">
        <v>40792</v>
      </c>
      <c r="Q2958" s="0" t="n">
        <f aca="false">Q2951-1</f>
        <v>9</v>
      </c>
      <c r="R2958" s="0" t="n">
        <v>22</v>
      </c>
    </row>
    <row r="2959" customFormat="false" ht="15.4" hidden="false" customHeight="false" outlineLevel="0" collapsed="false">
      <c r="P2959" s="6" t="n">
        <v>40791</v>
      </c>
      <c r="Q2959" s="0" t="n">
        <f aca="false">Q2952-1</f>
        <v>9</v>
      </c>
      <c r="R2959" s="0" t="n">
        <v>22</v>
      </c>
    </row>
    <row r="2960" customFormat="false" ht="15.4" hidden="false" customHeight="false" outlineLevel="0" collapsed="false">
      <c r="P2960" s="6" t="n">
        <v>40790</v>
      </c>
      <c r="Q2960" s="0" t="n">
        <f aca="false">Q2953-1</f>
        <v>8</v>
      </c>
      <c r="R2960" s="0" t="n">
        <v>22</v>
      </c>
    </row>
    <row r="2961" customFormat="false" ht="15.4" hidden="false" customHeight="false" outlineLevel="0" collapsed="false">
      <c r="P2961" s="6" t="n">
        <v>40789</v>
      </c>
      <c r="Q2961" s="0" t="n">
        <f aca="false">Q2954-1</f>
        <v>8</v>
      </c>
      <c r="R2961" s="0" t="n">
        <v>22</v>
      </c>
    </row>
    <row r="2962" customFormat="false" ht="15.4" hidden="false" customHeight="false" outlineLevel="0" collapsed="false">
      <c r="P2962" s="6" t="n">
        <v>40788</v>
      </c>
      <c r="Q2962" s="0" t="n">
        <f aca="false">Q2955-1</f>
        <v>8</v>
      </c>
      <c r="R2962" s="0" t="n">
        <v>22</v>
      </c>
    </row>
    <row r="2963" customFormat="false" ht="15.4" hidden="false" customHeight="false" outlineLevel="0" collapsed="false">
      <c r="P2963" s="6" t="n">
        <v>40787</v>
      </c>
      <c r="Q2963" s="0" t="n">
        <f aca="false">Q2956-1</f>
        <v>8</v>
      </c>
      <c r="R2963" s="0" t="n">
        <v>22</v>
      </c>
    </row>
    <row r="2964" customFormat="false" ht="15.4" hidden="false" customHeight="false" outlineLevel="0" collapsed="false">
      <c r="P2964" s="6" t="n">
        <v>40786</v>
      </c>
      <c r="Q2964" s="0" t="n">
        <f aca="false">Q2957-1</f>
        <v>8</v>
      </c>
      <c r="R2964" s="0" t="n">
        <v>22</v>
      </c>
    </row>
    <row r="2965" customFormat="false" ht="15.4" hidden="false" customHeight="false" outlineLevel="0" collapsed="false">
      <c r="P2965" s="6" t="n">
        <v>40785</v>
      </c>
      <c r="Q2965" s="0" t="n">
        <f aca="false">Q2958-1</f>
        <v>8</v>
      </c>
      <c r="R2965" s="0" t="n">
        <v>22</v>
      </c>
    </row>
    <row r="2966" customFormat="false" ht="15.4" hidden="false" customHeight="false" outlineLevel="0" collapsed="false">
      <c r="P2966" s="6" t="n">
        <v>40784</v>
      </c>
      <c r="Q2966" s="0" t="n">
        <f aca="false">Q2959-1</f>
        <v>8</v>
      </c>
      <c r="R2966" s="0" t="n">
        <v>22</v>
      </c>
    </row>
    <row r="2967" customFormat="false" ht="15.4" hidden="false" customHeight="false" outlineLevel="0" collapsed="false">
      <c r="P2967" s="6" t="n">
        <v>40783</v>
      </c>
      <c r="Q2967" s="0" t="n">
        <f aca="false">Q2960-1</f>
        <v>7</v>
      </c>
      <c r="R2967" s="0" t="n">
        <v>22</v>
      </c>
    </row>
    <row r="2968" customFormat="false" ht="15.4" hidden="false" customHeight="false" outlineLevel="0" collapsed="false">
      <c r="P2968" s="6" t="n">
        <v>40782</v>
      </c>
      <c r="Q2968" s="0" t="n">
        <f aca="false">Q2961-1</f>
        <v>7</v>
      </c>
      <c r="R2968" s="0" t="n">
        <v>22</v>
      </c>
    </row>
    <row r="2969" customFormat="false" ht="15.4" hidden="false" customHeight="false" outlineLevel="0" collapsed="false">
      <c r="P2969" s="6" t="n">
        <v>40781</v>
      </c>
      <c r="Q2969" s="0" t="n">
        <f aca="false">Q2962-1</f>
        <v>7</v>
      </c>
      <c r="R2969" s="0" t="n">
        <v>22</v>
      </c>
    </row>
    <row r="2970" customFormat="false" ht="15.4" hidden="false" customHeight="false" outlineLevel="0" collapsed="false">
      <c r="P2970" s="6" t="n">
        <v>40780</v>
      </c>
      <c r="Q2970" s="0" t="n">
        <f aca="false">Q2963-1</f>
        <v>7</v>
      </c>
      <c r="R2970" s="0" t="n">
        <v>22</v>
      </c>
    </row>
    <row r="2971" customFormat="false" ht="15.4" hidden="false" customHeight="false" outlineLevel="0" collapsed="false">
      <c r="P2971" s="6" t="n">
        <v>40779</v>
      </c>
      <c r="Q2971" s="0" t="n">
        <f aca="false">Q2964-1</f>
        <v>7</v>
      </c>
      <c r="R2971" s="0" t="n">
        <v>22</v>
      </c>
    </row>
    <row r="2972" customFormat="false" ht="15.4" hidden="false" customHeight="false" outlineLevel="0" collapsed="false">
      <c r="P2972" s="6" t="n">
        <v>40778</v>
      </c>
      <c r="Q2972" s="0" t="n">
        <f aca="false">Q2965-1</f>
        <v>7</v>
      </c>
      <c r="R2972" s="0" t="n">
        <v>22</v>
      </c>
    </row>
    <row r="2973" customFormat="false" ht="15.4" hidden="false" customHeight="false" outlineLevel="0" collapsed="false">
      <c r="P2973" s="6" t="n">
        <v>40777</v>
      </c>
      <c r="Q2973" s="0" t="n">
        <f aca="false">Q2966-1</f>
        <v>7</v>
      </c>
      <c r="R2973" s="0" t="n">
        <v>22</v>
      </c>
    </row>
    <row r="2974" customFormat="false" ht="15.4" hidden="false" customHeight="false" outlineLevel="0" collapsed="false">
      <c r="P2974" s="6" t="n">
        <v>40776</v>
      </c>
      <c r="Q2974" s="0" t="n">
        <f aca="false">Q2967-1</f>
        <v>6</v>
      </c>
      <c r="R2974" s="0" t="n">
        <v>22</v>
      </c>
    </row>
    <row r="2975" customFormat="false" ht="15.4" hidden="false" customHeight="false" outlineLevel="0" collapsed="false">
      <c r="P2975" s="6" t="n">
        <v>40775</v>
      </c>
      <c r="Q2975" s="0" t="n">
        <f aca="false">Q2968-1</f>
        <v>6</v>
      </c>
      <c r="R2975" s="0" t="n">
        <v>22</v>
      </c>
    </row>
    <row r="2976" customFormat="false" ht="15.4" hidden="false" customHeight="false" outlineLevel="0" collapsed="false">
      <c r="P2976" s="6" t="n">
        <v>40774</v>
      </c>
      <c r="Q2976" s="0" t="n">
        <f aca="false">Q2969-1</f>
        <v>6</v>
      </c>
      <c r="R2976" s="0" t="n">
        <v>22</v>
      </c>
    </row>
    <row r="2977" customFormat="false" ht="15.4" hidden="false" customHeight="false" outlineLevel="0" collapsed="false">
      <c r="P2977" s="6" t="n">
        <v>40773</v>
      </c>
      <c r="Q2977" s="0" t="n">
        <f aca="false">Q2970-1</f>
        <v>6</v>
      </c>
      <c r="R2977" s="0" t="n">
        <v>22</v>
      </c>
    </row>
    <row r="2978" customFormat="false" ht="15.4" hidden="false" customHeight="false" outlineLevel="0" collapsed="false">
      <c r="P2978" s="6" t="n">
        <v>40772</v>
      </c>
      <c r="Q2978" s="0" t="n">
        <f aca="false">Q2971-1</f>
        <v>6</v>
      </c>
      <c r="R2978" s="0" t="n">
        <v>22</v>
      </c>
    </row>
    <row r="2979" customFormat="false" ht="15.4" hidden="false" customHeight="false" outlineLevel="0" collapsed="false">
      <c r="P2979" s="6" t="n">
        <v>40771</v>
      </c>
      <c r="Q2979" s="0" t="n">
        <f aca="false">Q2972-1</f>
        <v>6</v>
      </c>
      <c r="R2979" s="0" t="n">
        <v>22</v>
      </c>
    </row>
    <row r="2980" customFormat="false" ht="15.4" hidden="false" customHeight="false" outlineLevel="0" collapsed="false">
      <c r="P2980" s="6" t="n">
        <v>40770</v>
      </c>
      <c r="Q2980" s="0" t="n">
        <f aca="false">Q2973-1</f>
        <v>6</v>
      </c>
      <c r="R2980" s="0" t="n">
        <v>22</v>
      </c>
    </row>
    <row r="2981" customFormat="false" ht="15.4" hidden="false" customHeight="false" outlineLevel="0" collapsed="false">
      <c r="P2981" s="6" t="n">
        <v>40769</v>
      </c>
      <c r="Q2981" s="0" t="n">
        <f aca="false">Q2974-1</f>
        <v>5</v>
      </c>
      <c r="R2981" s="0" t="n">
        <v>22</v>
      </c>
    </row>
    <row r="2982" customFormat="false" ht="15.4" hidden="false" customHeight="false" outlineLevel="0" collapsed="false">
      <c r="P2982" s="6" t="n">
        <v>40768</v>
      </c>
      <c r="Q2982" s="0" t="n">
        <f aca="false">Q2975-1</f>
        <v>5</v>
      </c>
      <c r="R2982" s="0" t="n">
        <v>22</v>
      </c>
    </row>
    <row r="2983" customFormat="false" ht="15.4" hidden="false" customHeight="false" outlineLevel="0" collapsed="false">
      <c r="P2983" s="6" t="n">
        <v>40767</v>
      </c>
      <c r="Q2983" s="0" t="n">
        <f aca="false">Q2976-1</f>
        <v>5</v>
      </c>
      <c r="R2983" s="0" t="n">
        <v>22</v>
      </c>
    </row>
    <row r="2984" customFormat="false" ht="15.4" hidden="false" customHeight="false" outlineLevel="0" collapsed="false">
      <c r="P2984" s="6" t="n">
        <v>40766</v>
      </c>
      <c r="Q2984" s="0" t="n">
        <f aca="false">Q2977-1</f>
        <v>5</v>
      </c>
      <c r="R2984" s="0" t="n">
        <v>22</v>
      </c>
    </row>
    <row r="2985" customFormat="false" ht="15.4" hidden="false" customHeight="false" outlineLevel="0" collapsed="false">
      <c r="P2985" s="6" t="n">
        <v>40765</v>
      </c>
      <c r="Q2985" s="0" t="n">
        <f aca="false">Q2978-1</f>
        <v>5</v>
      </c>
      <c r="R2985" s="0" t="n">
        <v>22</v>
      </c>
    </row>
    <row r="2986" customFormat="false" ht="15.4" hidden="false" customHeight="false" outlineLevel="0" collapsed="false">
      <c r="P2986" s="6" t="n">
        <v>40764</v>
      </c>
      <c r="Q2986" s="0" t="n">
        <f aca="false">Q2979-1</f>
        <v>5</v>
      </c>
      <c r="R2986" s="0" t="n">
        <v>22</v>
      </c>
    </row>
    <row r="2987" customFormat="false" ht="15.4" hidden="false" customHeight="false" outlineLevel="0" collapsed="false">
      <c r="P2987" s="6" t="n">
        <v>40763</v>
      </c>
      <c r="Q2987" s="0" t="n">
        <f aca="false">Q2980-1</f>
        <v>5</v>
      </c>
      <c r="R2987" s="0" t="n">
        <v>22</v>
      </c>
    </row>
    <row r="2988" customFormat="false" ht="15.4" hidden="false" customHeight="false" outlineLevel="0" collapsed="false">
      <c r="P2988" s="6" t="n">
        <v>40762</v>
      </c>
      <c r="Q2988" s="0" t="n">
        <f aca="false">Q2981-1</f>
        <v>4</v>
      </c>
      <c r="R2988" s="0" t="n">
        <v>22</v>
      </c>
    </row>
    <row r="2989" customFormat="false" ht="15.4" hidden="false" customHeight="false" outlineLevel="0" collapsed="false">
      <c r="P2989" s="6" t="n">
        <v>40761</v>
      </c>
      <c r="Q2989" s="0" t="n">
        <f aca="false">Q2982-1</f>
        <v>4</v>
      </c>
      <c r="R2989" s="0" t="n">
        <v>22</v>
      </c>
    </row>
    <row r="2990" customFormat="false" ht="15.4" hidden="false" customHeight="false" outlineLevel="0" collapsed="false">
      <c r="P2990" s="6" t="n">
        <v>40760</v>
      </c>
      <c r="Q2990" s="0" t="n">
        <f aca="false">Q2983-1</f>
        <v>4</v>
      </c>
      <c r="R2990" s="0" t="n">
        <v>22</v>
      </c>
    </row>
    <row r="2991" customFormat="false" ht="15.4" hidden="false" customHeight="false" outlineLevel="0" collapsed="false">
      <c r="P2991" s="6" t="n">
        <v>40759</v>
      </c>
      <c r="Q2991" s="0" t="n">
        <f aca="false">Q2984-1</f>
        <v>4</v>
      </c>
      <c r="R2991" s="0" t="n">
        <v>22</v>
      </c>
    </row>
    <row r="2992" customFormat="false" ht="15.4" hidden="false" customHeight="false" outlineLevel="0" collapsed="false">
      <c r="P2992" s="6" t="n">
        <v>40758</v>
      </c>
      <c r="Q2992" s="0" t="n">
        <f aca="false">Q2985-1</f>
        <v>4</v>
      </c>
      <c r="R2992" s="0" t="n">
        <v>22</v>
      </c>
    </row>
    <row r="2993" customFormat="false" ht="15.4" hidden="false" customHeight="false" outlineLevel="0" collapsed="false">
      <c r="P2993" s="6" t="n">
        <v>40757</v>
      </c>
      <c r="Q2993" s="0" t="n">
        <f aca="false">Q2986-1</f>
        <v>4</v>
      </c>
      <c r="R2993" s="0" t="n">
        <v>22</v>
      </c>
    </row>
    <row r="2994" customFormat="false" ht="15.4" hidden="false" customHeight="false" outlineLevel="0" collapsed="false">
      <c r="P2994" s="6" t="n">
        <v>40756</v>
      </c>
      <c r="Q2994" s="0" t="n">
        <f aca="false">Q2987-1</f>
        <v>4</v>
      </c>
      <c r="R2994" s="0" t="n">
        <v>22</v>
      </c>
    </row>
    <row r="2995" customFormat="false" ht="15.4" hidden="false" customHeight="false" outlineLevel="0" collapsed="false">
      <c r="P2995" s="6" t="n">
        <v>40755</v>
      </c>
      <c r="Q2995" s="0" t="n">
        <f aca="false">Q2988-1</f>
        <v>3</v>
      </c>
      <c r="R2995" s="0" t="n">
        <v>22</v>
      </c>
    </row>
    <row r="2996" customFormat="false" ht="15.4" hidden="false" customHeight="false" outlineLevel="0" collapsed="false">
      <c r="P2996" s="6" t="n">
        <v>40754</v>
      </c>
      <c r="Q2996" s="0" t="n">
        <f aca="false">Q2989-1</f>
        <v>3</v>
      </c>
      <c r="R2996" s="0" t="n">
        <v>22</v>
      </c>
    </row>
    <row r="2997" customFormat="false" ht="15.4" hidden="false" customHeight="false" outlineLevel="0" collapsed="false">
      <c r="P2997" s="6" t="n">
        <v>40753</v>
      </c>
      <c r="Q2997" s="0" t="n">
        <f aca="false">Q2990-1</f>
        <v>3</v>
      </c>
      <c r="R2997" s="0" t="n">
        <v>22</v>
      </c>
    </row>
    <row r="2998" customFormat="false" ht="15.4" hidden="false" customHeight="false" outlineLevel="0" collapsed="false">
      <c r="P2998" s="6" t="n">
        <v>40752</v>
      </c>
      <c r="Q2998" s="0" t="n">
        <f aca="false">Q2991-1</f>
        <v>3</v>
      </c>
      <c r="R2998" s="0" t="n">
        <v>22</v>
      </c>
    </row>
    <row r="2999" customFormat="false" ht="15.4" hidden="false" customHeight="false" outlineLevel="0" collapsed="false">
      <c r="P2999" s="6" t="n">
        <v>40751</v>
      </c>
      <c r="Q2999" s="0" t="n">
        <f aca="false">Q2992-1</f>
        <v>3</v>
      </c>
      <c r="R2999" s="0" t="n">
        <v>22</v>
      </c>
    </row>
    <row r="3000" customFormat="false" ht="15.4" hidden="false" customHeight="false" outlineLevel="0" collapsed="false">
      <c r="P3000" s="6" t="n">
        <v>40750</v>
      </c>
      <c r="Q3000" s="0" t="n">
        <f aca="false">Q2993-1</f>
        <v>3</v>
      </c>
      <c r="R3000" s="0" t="n">
        <v>22</v>
      </c>
    </row>
    <row r="3001" customFormat="false" ht="15.4" hidden="false" customHeight="false" outlineLevel="0" collapsed="false">
      <c r="P3001" s="6" t="n">
        <v>40749</v>
      </c>
      <c r="Q3001" s="0" t="n">
        <f aca="false">Q2994-1</f>
        <v>3</v>
      </c>
      <c r="R3001" s="0" t="n">
        <v>22</v>
      </c>
    </row>
    <row r="3002" customFormat="false" ht="15.4" hidden="false" customHeight="false" outlineLevel="0" collapsed="false">
      <c r="P3002" s="6" t="n">
        <v>40748</v>
      </c>
      <c r="Q3002" s="0" t="n">
        <f aca="false">Q2995-1</f>
        <v>2</v>
      </c>
      <c r="R3002" s="0" t="n">
        <v>22</v>
      </c>
    </row>
    <row r="3003" customFormat="false" ht="15.4" hidden="false" customHeight="false" outlineLevel="0" collapsed="false">
      <c r="P3003" s="6" t="n">
        <v>40747</v>
      </c>
      <c r="Q3003" s="0" t="n">
        <f aca="false">Q2996-1</f>
        <v>2</v>
      </c>
      <c r="R3003" s="0" t="n">
        <v>22</v>
      </c>
    </row>
    <row r="3004" customFormat="false" ht="15.4" hidden="false" customHeight="false" outlineLevel="0" collapsed="false">
      <c r="P3004" s="6" t="n">
        <v>40746</v>
      </c>
      <c r="Q3004" s="0" t="n">
        <f aca="false">Q2997-1</f>
        <v>2</v>
      </c>
      <c r="R3004" s="0" t="n">
        <v>22</v>
      </c>
    </row>
    <row r="3005" customFormat="false" ht="15.4" hidden="false" customHeight="false" outlineLevel="0" collapsed="false">
      <c r="P3005" s="6" t="n">
        <v>40745</v>
      </c>
      <c r="Q3005" s="0" t="n">
        <f aca="false">Q2998-1</f>
        <v>2</v>
      </c>
      <c r="R3005" s="0" t="n">
        <v>22</v>
      </c>
    </row>
    <row r="3006" customFormat="false" ht="15.4" hidden="false" customHeight="false" outlineLevel="0" collapsed="false">
      <c r="P3006" s="6" t="n">
        <v>40744</v>
      </c>
      <c r="Q3006" s="0" t="n">
        <f aca="false">Q2999-1</f>
        <v>2</v>
      </c>
      <c r="R3006" s="0" t="n">
        <v>22</v>
      </c>
    </row>
    <row r="3007" customFormat="false" ht="15.4" hidden="false" customHeight="false" outlineLevel="0" collapsed="false">
      <c r="P3007" s="6" t="n">
        <v>40743</v>
      </c>
      <c r="Q3007" s="0" t="n">
        <f aca="false">Q3000-1</f>
        <v>2</v>
      </c>
      <c r="R3007" s="0" t="n">
        <v>22</v>
      </c>
    </row>
    <row r="3008" customFormat="false" ht="15.4" hidden="false" customHeight="false" outlineLevel="0" collapsed="false">
      <c r="P3008" s="6" t="n">
        <v>40742</v>
      </c>
      <c r="Q3008" s="0" t="n">
        <f aca="false">Q3001-1</f>
        <v>2</v>
      </c>
      <c r="R3008" s="0" t="n">
        <v>22</v>
      </c>
    </row>
    <row r="3009" customFormat="false" ht="15.4" hidden="false" customHeight="false" outlineLevel="0" collapsed="false">
      <c r="P3009" s="6" t="n">
        <v>40741</v>
      </c>
      <c r="Q3009" s="0" t="n">
        <f aca="false">Q3002-1</f>
        <v>1</v>
      </c>
      <c r="R3009" s="0" t="n">
        <v>22</v>
      </c>
    </row>
    <row r="3010" customFormat="false" ht="15.4" hidden="false" customHeight="false" outlineLevel="0" collapsed="false">
      <c r="P3010" s="6" t="n">
        <v>40740</v>
      </c>
      <c r="Q3010" s="0" t="n">
        <f aca="false">Q3003-1</f>
        <v>1</v>
      </c>
      <c r="R3010" s="0" t="n">
        <v>22</v>
      </c>
    </row>
    <row r="3011" customFormat="false" ht="15.4" hidden="false" customHeight="false" outlineLevel="0" collapsed="false">
      <c r="P3011" s="6" t="n">
        <v>40739</v>
      </c>
      <c r="Q3011" s="0" t="n">
        <f aca="false">Q3004-1</f>
        <v>1</v>
      </c>
      <c r="R3011" s="0" t="n">
        <v>22</v>
      </c>
    </row>
    <row r="3012" customFormat="false" ht="15.4" hidden="false" customHeight="false" outlineLevel="0" collapsed="false">
      <c r="P3012" s="6" t="n">
        <v>40738</v>
      </c>
      <c r="Q3012" s="0" t="n">
        <f aca="false">Q3005-1</f>
        <v>1</v>
      </c>
      <c r="R3012" s="0" t="n">
        <v>22</v>
      </c>
    </row>
    <row r="3013" customFormat="false" ht="15.4" hidden="false" customHeight="false" outlineLevel="0" collapsed="false">
      <c r="P3013" s="6" t="n">
        <v>40737</v>
      </c>
      <c r="Q3013" s="0" t="n">
        <f aca="false">Q3006-1</f>
        <v>1</v>
      </c>
      <c r="R3013" s="0" t="n">
        <v>22</v>
      </c>
    </row>
    <row r="3014" customFormat="false" ht="15.4" hidden="false" customHeight="false" outlineLevel="0" collapsed="false">
      <c r="P3014" s="6" t="n">
        <v>40736</v>
      </c>
      <c r="Q3014" s="0" t="n">
        <f aca="false">Q3007-1</f>
        <v>1</v>
      </c>
      <c r="R3014" s="0" t="n">
        <v>22</v>
      </c>
    </row>
    <row r="3015" customFormat="false" ht="15.4" hidden="false" customHeight="false" outlineLevel="0" collapsed="false">
      <c r="P3015" s="6" t="n">
        <v>40735</v>
      </c>
      <c r="Q3015" s="0" t="n">
        <f aca="false">Q3008-1</f>
        <v>1</v>
      </c>
      <c r="R3015" s="0" t="n">
        <v>22</v>
      </c>
    </row>
    <row r="3016" customFormat="false" ht="15.4" hidden="false" customHeight="false" outlineLevel="0" collapsed="false">
      <c r="P3016" s="6" t="n">
        <v>40734</v>
      </c>
      <c r="Q3016" s="0" t="n">
        <v>16</v>
      </c>
      <c r="R3016" s="0" t="n">
        <v>21</v>
      </c>
    </row>
    <row r="3017" customFormat="false" ht="15.4" hidden="false" customHeight="false" outlineLevel="0" collapsed="false">
      <c r="P3017" s="6" t="n">
        <v>40733</v>
      </c>
      <c r="Q3017" s="0" t="n">
        <v>16</v>
      </c>
      <c r="R3017" s="0" t="n">
        <v>21</v>
      </c>
    </row>
    <row r="3018" customFormat="false" ht="15.4" hidden="false" customHeight="false" outlineLevel="0" collapsed="false">
      <c r="P3018" s="6" t="n">
        <v>40732</v>
      </c>
      <c r="Q3018" s="0" t="n">
        <v>16</v>
      </c>
      <c r="R3018" s="0" t="n">
        <v>21</v>
      </c>
    </row>
    <row r="3019" customFormat="false" ht="15.4" hidden="false" customHeight="false" outlineLevel="0" collapsed="false">
      <c r="P3019" s="6" t="n">
        <v>40731</v>
      </c>
      <c r="Q3019" s="0" t="n">
        <v>16</v>
      </c>
      <c r="R3019" s="0" t="n">
        <v>21</v>
      </c>
    </row>
    <row r="3020" customFormat="false" ht="15.4" hidden="false" customHeight="false" outlineLevel="0" collapsed="false">
      <c r="P3020" s="6" t="n">
        <v>40730</v>
      </c>
      <c r="Q3020" s="0" t="n">
        <v>16</v>
      </c>
      <c r="R3020" s="0" t="n">
        <v>21</v>
      </c>
    </row>
    <row r="3021" customFormat="false" ht="15.4" hidden="false" customHeight="false" outlineLevel="0" collapsed="false">
      <c r="P3021" s="6" t="n">
        <v>40729</v>
      </c>
      <c r="Q3021" s="0" t="n">
        <v>16</v>
      </c>
      <c r="R3021" s="0" t="n">
        <v>21</v>
      </c>
    </row>
    <row r="3022" customFormat="false" ht="15.4" hidden="false" customHeight="false" outlineLevel="0" collapsed="false">
      <c r="P3022" s="6" t="n">
        <v>40728</v>
      </c>
      <c r="Q3022" s="0" t="n">
        <v>16</v>
      </c>
      <c r="R3022" s="0" t="n">
        <v>21</v>
      </c>
    </row>
    <row r="3023" customFormat="false" ht="15.4" hidden="false" customHeight="false" outlineLevel="0" collapsed="false">
      <c r="P3023" s="6" t="n">
        <v>40727</v>
      </c>
      <c r="Q3023" s="0" t="n">
        <f aca="false">Q3016-1</f>
        <v>15</v>
      </c>
      <c r="R3023" s="0" t="n">
        <v>21</v>
      </c>
    </row>
    <row r="3024" customFormat="false" ht="15.4" hidden="false" customHeight="false" outlineLevel="0" collapsed="false">
      <c r="P3024" s="6" t="n">
        <v>40726</v>
      </c>
      <c r="Q3024" s="0" t="n">
        <f aca="false">Q3017-1</f>
        <v>15</v>
      </c>
      <c r="R3024" s="0" t="n">
        <v>21</v>
      </c>
    </row>
    <row r="3025" customFormat="false" ht="15.4" hidden="false" customHeight="false" outlineLevel="0" collapsed="false">
      <c r="P3025" s="6" t="n">
        <v>40725</v>
      </c>
      <c r="Q3025" s="0" t="n">
        <f aca="false">Q3018-1</f>
        <v>15</v>
      </c>
      <c r="R3025" s="0" t="n">
        <v>21</v>
      </c>
    </row>
    <row r="3026" customFormat="false" ht="15.4" hidden="false" customHeight="false" outlineLevel="0" collapsed="false">
      <c r="P3026" s="6" t="n">
        <v>40724</v>
      </c>
      <c r="Q3026" s="0" t="n">
        <f aca="false">Q3019-1</f>
        <v>15</v>
      </c>
      <c r="R3026" s="0" t="n">
        <v>21</v>
      </c>
    </row>
    <row r="3027" customFormat="false" ht="15.4" hidden="false" customHeight="false" outlineLevel="0" collapsed="false">
      <c r="P3027" s="6" t="n">
        <v>40723</v>
      </c>
      <c r="Q3027" s="0" t="n">
        <f aca="false">Q3020-1</f>
        <v>15</v>
      </c>
      <c r="R3027" s="0" t="n">
        <v>21</v>
      </c>
    </row>
    <row r="3028" customFormat="false" ht="15.4" hidden="false" customHeight="false" outlineLevel="0" collapsed="false">
      <c r="P3028" s="6" t="n">
        <v>40722</v>
      </c>
      <c r="Q3028" s="0" t="n">
        <f aca="false">Q3021-1</f>
        <v>15</v>
      </c>
      <c r="R3028" s="0" t="n">
        <v>21</v>
      </c>
    </row>
    <row r="3029" customFormat="false" ht="15.4" hidden="false" customHeight="false" outlineLevel="0" collapsed="false">
      <c r="P3029" s="6" t="n">
        <v>40721</v>
      </c>
      <c r="Q3029" s="0" t="n">
        <f aca="false">Q3022-1</f>
        <v>15</v>
      </c>
      <c r="R3029" s="0" t="n">
        <v>21</v>
      </c>
    </row>
    <row r="3030" customFormat="false" ht="15.4" hidden="false" customHeight="false" outlineLevel="0" collapsed="false">
      <c r="P3030" s="6" t="n">
        <v>40720</v>
      </c>
      <c r="Q3030" s="0" t="n">
        <f aca="false">Q3023-1</f>
        <v>14</v>
      </c>
      <c r="R3030" s="0" t="n">
        <v>21</v>
      </c>
    </row>
    <row r="3031" customFormat="false" ht="15.4" hidden="false" customHeight="false" outlineLevel="0" collapsed="false">
      <c r="P3031" s="6" t="n">
        <v>40719</v>
      </c>
      <c r="Q3031" s="0" t="n">
        <f aca="false">Q3024-1</f>
        <v>14</v>
      </c>
      <c r="R3031" s="0" t="n">
        <v>21</v>
      </c>
    </row>
    <row r="3032" customFormat="false" ht="15.4" hidden="false" customHeight="false" outlineLevel="0" collapsed="false">
      <c r="P3032" s="6" t="n">
        <v>40718</v>
      </c>
      <c r="Q3032" s="0" t="n">
        <f aca="false">Q3025-1</f>
        <v>14</v>
      </c>
      <c r="R3032" s="0" t="n">
        <v>21</v>
      </c>
    </row>
    <row r="3033" customFormat="false" ht="15.4" hidden="false" customHeight="false" outlineLevel="0" collapsed="false">
      <c r="P3033" s="6" t="n">
        <v>40717</v>
      </c>
      <c r="Q3033" s="0" t="n">
        <f aca="false">Q3026-1</f>
        <v>14</v>
      </c>
      <c r="R3033" s="0" t="n">
        <v>21</v>
      </c>
    </row>
    <row r="3034" customFormat="false" ht="15.4" hidden="false" customHeight="false" outlineLevel="0" collapsed="false">
      <c r="P3034" s="6" t="n">
        <v>40716</v>
      </c>
      <c r="Q3034" s="0" t="n">
        <f aca="false">Q3027-1</f>
        <v>14</v>
      </c>
      <c r="R3034" s="0" t="n">
        <v>21</v>
      </c>
    </row>
    <row r="3035" customFormat="false" ht="15.4" hidden="false" customHeight="false" outlineLevel="0" collapsed="false">
      <c r="P3035" s="6" t="n">
        <v>40715</v>
      </c>
      <c r="Q3035" s="0" t="n">
        <f aca="false">Q3028-1</f>
        <v>14</v>
      </c>
      <c r="R3035" s="0" t="n">
        <v>21</v>
      </c>
    </row>
    <row r="3036" customFormat="false" ht="15.4" hidden="false" customHeight="false" outlineLevel="0" collapsed="false">
      <c r="P3036" s="6" t="n">
        <v>40714</v>
      </c>
      <c r="Q3036" s="0" t="n">
        <f aca="false">Q3029-1</f>
        <v>14</v>
      </c>
      <c r="R3036" s="0" t="n">
        <v>21</v>
      </c>
    </row>
    <row r="3037" customFormat="false" ht="15.4" hidden="false" customHeight="false" outlineLevel="0" collapsed="false">
      <c r="P3037" s="6" t="n">
        <v>40713</v>
      </c>
      <c r="Q3037" s="0" t="n">
        <f aca="false">Q3030-1</f>
        <v>13</v>
      </c>
      <c r="R3037" s="0" t="n">
        <v>21</v>
      </c>
    </row>
    <row r="3038" customFormat="false" ht="15.4" hidden="false" customHeight="false" outlineLevel="0" collapsed="false">
      <c r="P3038" s="6" t="n">
        <v>40712</v>
      </c>
      <c r="Q3038" s="0" t="n">
        <f aca="false">Q3031-1</f>
        <v>13</v>
      </c>
      <c r="R3038" s="0" t="n">
        <v>21</v>
      </c>
    </row>
    <row r="3039" customFormat="false" ht="15.4" hidden="false" customHeight="false" outlineLevel="0" collapsed="false">
      <c r="P3039" s="6" t="n">
        <v>40711</v>
      </c>
      <c r="Q3039" s="0" t="n">
        <f aca="false">Q3032-1</f>
        <v>13</v>
      </c>
      <c r="R3039" s="0" t="n">
        <v>21</v>
      </c>
    </row>
    <row r="3040" customFormat="false" ht="15.4" hidden="false" customHeight="false" outlineLevel="0" collapsed="false">
      <c r="P3040" s="6" t="n">
        <v>40710</v>
      </c>
      <c r="Q3040" s="0" t="n">
        <f aca="false">Q3033-1</f>
        <v>13</v>
      </c>
      <c r="R3040" s="0" t="n">
        <v>21</v>
      </c>
    </row>
    <row r="3041" customFormat="false" ht="15.4" hidden="false" customHeight="false" outlineLevel="0" collapsed="false">
      <c r="P3041" s="6" t="n">
        <v>40709</v>
      </c>
      <c r="Q3041" s="0" t="n">
        <f aca="false">Q3034-1</f>
        <v>13</v>
      </c>
      <c r="R3041" s="0" t="n">
        <v>21</v>
      </c>
    </row>
    <row r="3042" customFormat="false" ht="15.4" hidden="false" customHeight="false" outlineLevel="0" collapsed="false">
      <c r="P3042" s="6" t="n">
        <v>40708</v>
      </c>
      <c r="Q3042" s="0" t="n">
        <f aca="false">Q3035-1</f>
        <v>13</v>
      </c>
      <c r="R3042" s="0" t="n">
        <v>21</v>
      </c>
    </row>
    <row r="3043" customFormat="false" ht="15.4" hidden="false" customHeight="false" outlineLevel="0" collapsed="false">
      <c r="P3043" s="6" t="n">
        <v>40707</v>
      </c>
      <c r="Q3043" s="0" t="n">
        <f aca="false">Q3036-1</f>
        <v>13</v>
      </c>
      <c r="R3043" s="0" t="n">
        <v>21</v>
      </c>
    </row>
    <row r="3044" customFormat="false" ht="15.4" hidden="false" customHeight="false" outlineLevel="0" collapsed="false">
      <c r="P3044" s="6" t="n">
        <v>40706</v>
      </c>
      <c r="Q3044" s="0" t="n">
        <f aca="false">Q3037-1</f>
        <v>12</v>
      </c>
      <c r="R3044" s="0" t="n">
        <v>21</v>
      </c>
    </row>
    <row r="3045" customFormat="false" ht="15.4" hidden="false" customHeight="false" outlineLevel="0" collapsed="false">
      <c r="P3045" s="6" t="n">
        <v>40705</v>
      </c>
      <c r="Q3045" s="0" t="n">
        <f aca="false">Q3038-1</f>
        <v>12</v>
      </c>
      <c r="R3045" s="0" t="n">
        <v>21</v>
      </c>
    </row>
    <row r="3046" customFormat="false" ht="15.4" hidden="false" customHeight="false" outlineLevel="0" collapsed="false">
      <c r="P3046" s="6" t="n">
        <v>40704</v>
      </c>
      <c r="Q3046" s="0" t="n">
        <f aca="false">Q3039-1</f>
        <v>12</v>
      </c>
      <c r="R3046" s="0" t="n">
        <v>21</v>
      </c>
    </row>
    <row r="3047" customFormat="false" ht="15.4" hidden="false" customHeight="false" outlineLevel="0" collapsed="false">
      <c r="P3047" s="6" t="n">
        <v>40703</v>
      </c>
      <c r="Q3047" s="0" t="n">
        <f aca="false">Q3040-1</f>
        <v>12</v>
      </c>
      <c r="R3047" s="0" t="n">
        <v>21</v>
      </c>
    </row>
    <row r="3048" customFormat="false" ht="15.4" hidden="false" customHeight="false" outlineLevel="0" collapsed="false">
      <c r="P3048" s="6" t="n">
        <v>40702</v>
      </c>
      <c r="Q3048" s="0" t="n">
        <f aca="false">Q3041-1</f>
        <v>12</v>
      </c>
      <c r="R3048" s="0" t="n">
        <v>21</v>
      </c>
    </row>
    <row r="3049" customFormat="false" ht="15.4" hidden="false" customHeight="false" outlineLevel="0" collapsed="false">
      <c r="P3049" s="6" t="n">
        <v>40701</v>
      </c>
      <c r="Q3049" s="0" t="n">
        <f aca="false">Q3042-1</f>
        <v>12</v>
      </c>
      <c r="R3049" s="0" t="n">
        <v>21</v>
      </c>
    </row>
    <row r="3050" customFormat="false" ht="15.4" hidden="false" customHeight="false" outlineLevel="0" collapsed="false">
      <c r="P3050" s="6" t="n">
        <v>40700</v>
      </c>
      <c r="Q3050" s="0" t="n">
        <f aca="false">Q3043-1</f>
        <v>12</v>
      </c>
      <c r="R3050" s="0" t="n">
        <v>21</v>
      </c>
    </row>
    <row r="3051" customFormat="false" ht="15.4" hidden="false" customHeight="false" outlineLevel="0" collapsed="false">
      <c r="P3051" s="6" t="n">
        <v>40699</v>
      </c>
      <c r="Q3051" s="0" t="n">
        <f aca="false">Q3044-1</f>
        <v>11</v>
      </c>
      <c r="R3051" s="0" t="n">
        <v>21</v>
      </c>
    </row>
    <row r="3052" customFormat="false" ht="15.4" hidden="false" customHeight="false" outlineLevel="0" collapsed="false">
      <c r="P3052" s="6" t="n">
        <v>40698</v>
      </c>
      <c r="Q3052" s="0" t="n">
        <f aca="false">Q3045-1</f>
        <v>11</v>
      </c>
      <c r="R3052" s="0" t="n">
        <v>21</v>
      </c>
    </row>
    <row r="3053" customFormat="false" ht="15.4" hidden="false" customHeight="false" outlineLevel="0" collapsed="false">
      <c r="P3053" s="6" t="n">
        <v>40697</v>
      </c>
      <c r="Q3053" s="0" t="n">
        <f aca="false">Q3046-1</f>
        <v>11</v>
      </c>
      <c r="R3053" s="0" t="n">
        <v>21</v>
      </c>
    </row>
    <row r="3054" customFormat="false" ht="15.4" hidden="false" customHeight="false" outlineLevel="0" collapsed="false">
      <c r="P3054" s="6" t="n">
        <v>40696</v>
      </c>
      <c r="Q3054" s="0" t="n">
        <f aca="false">Q3047-1</f>
        <v>11</v>
      </c>
      <c r="R3054" s="0" t="n">
        <v>21</v>
      </c>
    </row>
    <row r="3055" customFormat="false" ht="15.4" hidden="false" customHeight="false" outlineLevel="0" collapsed="false">
      <c r="P3055" s="6" t="n">
        <v>40695</v>
      </c>
      <c r="Q3055" s="0" t="n">
        <f aca="false">Q3048-1</f>
        <v>11</v>
      </c>
      <c r="R3055" s="0" t="n">
        <v>21</v>
      </c>
    </row>
    <row r="3056" customFormat="false" ht="15.4" hidden="false" customHeight="false" outlineLevel="0" collapsed="false">
      <c r="P3056" s="6" t="n">
        <v>40694</v>
      </c>
      <c r="Q3056" s="0" t="n">
        <f aca="false">Q3049-1</f>
        <v>11</v>
      </c>
      <c r="R3056" s="0" t="n">
        <v>21</v>
      </c>
    </row>
    <row r="3057" customFormat="false" ht="15.4" hidden="false" customHeight="false" outlineLevel="0" collapsed="false">
      <c r="P3057" s="6" t="n">
        <v>40693</v>
      </c>
      <c r="Q3057" s="0" t="n">
        <f aca="false">Q3050-1</f>
        <v>11</v>
      </c>
      <c r="R3057" s="0" t="n">
        <v>21</v>
      </c>
    </row>
    <row r="3058" customFormat="false" ht="15.4" hidden="false" customHeight="false" outlineLevel="0" collapsed="false">
      <c r="P3058" s="6" t="n">
        <v>40692</v>
      </c>
      <c r="Q3058" s="0" t="n">
        <f aca="false">Q3051-1</f>
        <v>10</v>
      </c>
      <c r="R3058" s="0" t="n">
        <v>21</v>
      </c>
    </row>
    <row r="3059" customFormat="false" ht="15.4" hidden="false" customHeight="false" outlineLevel="0" collapsed="false">
      <c r="P3059" s="6" t="n">
        <v>40691</v>
      </c>
      <c r="Q3059" s="0" t="n">
        <f aca="false">Q3052-1</f>
        <v>10</v>
      </c>
      <c r="R3059" s="0" t="n">
        <v>21</v>
      </c>
    </row>
    <row r="3060" customFormat="false" ht="15.4" hidden="false" customHeight="false" outlineLevel="0" collapsed="false">
      <c r="P3060" s="6" t="n">
        <v>40690</v>
      </c>
      <c r="Q3060" s="0" t="n">
        <f aca="false">Q3053-1</f>
        <v>10</v>
      </c>
      <c r="R3060" s="0" t="n">
        <v>21</v>
      </c>
    </row>
    <row r="3061" customFormat="false" ht="15.4" hidden="false" customHeight="false" outlineLevel="0" collapsed="false">
      <c r="P3061" s="6" t="n">
        <v>40689</v>
      </c>
      <c r="Q3061" s="0" t="n">
        <f aca="false">Q3054-1</f>
        <v>10</v>
      </c>
      <c r="R3061" s="0" t="n">
        <v>21</v>
      </c>
    </row>
    <row r="3062" customFormat="false" ht="15.4" hidden="false" customHeight="false" outlineLevel="0" collapsed="false">
      <c r="P3062" s="6" t="n">
        <v>40688</v>
      </c>
      <c r="Q3062" s="0" t="n">
        <f aca="false">Q3055-1</f>
        <v>10</v>
      </c>
      <c r="R3062" s="0" t="n">
        <v>21</v>
      </c>
    </row>
    <row r="3063" customFormat="false" ht="15.4" hidden="false" customHeight="false" outlineLevel="0" collapsed="false">
      <c r="P3063" s="6" t="n">
        <v>40687</v>
      </c>
      <c r="Q3063" s="0" t="n">
        <f aca="false">Q3056-1</f>
        <v>10</v>
      </c>
      <c r="R3063" s="0" t="n">
        <v>21</v>
      </c>
    </row>
    <row r="3064" customFormat="false" ht="15.4" hidden="false" customHeight="false" outlineLevel="0" collapsed="false">
      <c r="P3064" s="6" t="n">
        <v>40686</v>
      </c>
      <c r="Q3064" s="0" t="n">
        <f aca="false">Q3057-1</f>
        <v>10</v>
      </c>
      <c r="R3064" s="0" t="n">
        <v>21</v>
      </c>
    </row>
    <row r="3065" customFormat="false" ht="15.4" hidden="false" customHeight="false" outlineLevel="0" collapsed="false">
      <c r="P3065" s="6" t="n">
        <v>40685</v>
      </c>
      <c r="Q3065" s="0" t="n">
        <f aca="false">Q3058-1</f>
        <v>9</v>
      </c>
      <c r="R3065" s="0" t="n">
        <v>21</v>
      </c>
    </row>
    <row r="3066" customFormat="false" ht="15.4" hidden="false" customHeight="false" outlineLevel="0" collapsed="false">
      <c r="P3066" s="6" t="n">
        <v>40684</v>
      </c>
      <c r="Q3066" s="0" t="n">
        <f aca="false">Q3059-1</f>
        <v>9</v>
      </c>
      <c r="R3066" s="0" t="n">
        <v>21</v>
      </c>
    </row>
    <row r="3067" customFormat="false" ht="15.4" hidden="false" customHeight="false" outlineLevel="0" collapsed="false">
      <c r="P3067" s="6" t="n">
        <v>40683</v>
      </c>
      <c r="Q3067" s="0" t="n">
        <f aca="false">Q3060-1</f>
        <v>9</v>
      </c>
      <c r="R3067" s="0" t="n">
        <v>21</v>
      </c>
    </row>
    <row r="3068" customFormat="false" ht="15.4" hidden="false" customHeight="false" outlineLevel="0" collapsed="false">
      <c r="P3068" s="6" t="n">
        <v>40682</v>
      </c>
      <c r="Q3068" s="0" t="n">
        <f aca="false">Q3061-1</f>
        <v>9</v>
      </c>
      <c r="R3068" s="0" t="n">
        <v>21</v>
      </c>
    </row>
    <row r="3069" customFormat="false" ht="15.4" hidden="false" customHeight="false" outlineLevel="0" collapsed="false">
      <c r="P3069" s="6" t="n">
        <v>40681</v>
      </c>
      <c r="Q3069" s="0" t="n">
        <f aca="false">Q3062-1</f>
        <v>9</v>
      </c>
      <c r="R3069" s="0" t="n">
        <v>21</v>
      </c>
    </row>
    <row r="3070" customFormat="false" ht="15.4" hidden="false" customHeight="false" outlineLevel="0" collapsed="false">
      <c r="P3070" s="6" t="n">
        <v>40680</v>
      </c>
      <c r="Q3070" s="0" t="n">
        <f aca="false">Q3063-1</f>
        <v>9</v>
      </c>
      <c r="R3070" s="0" t="n">
        <v>21</v>
      </c>
    </row>
    <row r="3071" customFormat="false" ht="15.4" hidden="false" customHeight="false" outlineLevel="0" collapsed="false">
      <c r="P3071" s="6" t="n">
        <v>40679</v>
      </c>
      <c r="Q3071" s="0" t="n">
        <f aca="false">Q3064-1</f>
        <v>9</v>
      </c>
      <c r="R3071" s="0" t="n">
        <v>21</v>
      </c>
    </row>
    <row r="3072" customFormat="false" ht="15.4" hidden="false" customHeight="false" outlineLevel="0" collapsed="false">
      <c r="P3072" s="6" t="n">
        <v>40678</v>
      </c>
      <c r="Q3072" s="0" t="n">
        <f aca="false">Q3065-1</f>
        <v>8</v>
      </c>
      <c r="R3072" s="0" t="n">
        <v>21</v>
      </c>
    </row>
    <row r="3073" customFormat="false" ht="15.4" hidden="false" customHeight="false" outlineLevel="0" collapsed="false">
      <c r="P3073" s="6" t="n">
        <v>40677</v>
      </c>
      <c r="Q3073" s="0" t="n">
        <f aca="false">Q3066-1</f>
        <v>8</v>
      </c>
      <c r="R3073" s="0" t="n">
        <v>21</v>
      </c>
    </row>
    <row r="3074" customFormat="false" ht="15.4" hidden="false" customHeight="false" outlineLevel="0" collapsed="false">
      <c r="P3074" s="6" t="n">
        <v>40676</v>
      </c>
      <c r="Q3074" s="0" t="n">
        <f aca="false">Q3067-1</f>
        <v>8</v>
      </c>
      <c r="R3074" s="0" t="n">
        <v>21</v>
      </c>
    </row>
    <row r="3075" customFormat="false" ht="15.4" hidden="false" customHeight="false" outlineLevel="0" collapsed="false">
      <c r="P3075" s="6" t="n">
        <v>40675</v>
      </c>
      <c r="Q3075" s="0" t="n">
        <f aca="false">Q3068-1</f>
        <v>8</v>
      </c>
      <c r="R3075" s="0" t="n">
        <v>21</v>
      </c>
    </row>
    <row r="3076" customFormat="false" ht="15.4" hidden="false" customHeight="false" outlineLevel="0" collapsed="false">
      <c r="P3076" s="6" t="n">
        <v>40674</v>
      </c>
      <c r="Q3076" s="0" t="n">
        <f aca="false">Q3069-1</f>
        <v>8</v>
      </c>
      <c r="R3076" s="0" t="n">
        <v>21</v>
      </c>
    </row>
    <row r="3077" customFormat="false" ht="15.4" hidden="false" customHeight="false" outlineLevel="0" collapsed="false">
      <c r="P3077" s="6" t="n">
        <v>40673</v>
      </c>
      <c r="Q3077" s="0" t="n">
        <f aca="false">Q3070-1</f>
        <v>8</v>
      </c>
      <c r="R3077" s="0" t="n">
        <v>21</v>
      </c>
    </row>
    <row r="3078" customFormat="false" ht="15.4" hidden="false" customHeight="false" outlineLevel="0" collapsed="false">
      <c r="P3078" s="6" t="n">
        <v>40672</v>
      </c>
      <c r="Q3078" s="0" t="n">
        <f aca="false">Q3071-1</f>
        <v>8</v>
      </c>
      <c r="R3078" s="0" t="n">
        <v>21</v>
      </c>
    </row>
    <row r="3079" customFormat="false" ht="15.4" hidden="false" customHeight="false" outlineLevel="0" collapsed="false">
      <c r="P3079" s="6" t="n">
        <v>40671</v>
      </c>
      <c r="Q3079" s="0" t="n">
        <f aca="false">Q3072-1</f>
        <v>7</v>
      </c>
      <c r="R3079" s="0" t="n">
        <v>21</v>
      </c>
    </row>
    <row r="3080" customFormat="false" ht="15.4" hidden="false" customHeight="false" outlineLevel="0" collapsed="false">
      <c r="P3080" s="6" t="n">
        <v>40670</v>
      </c>
      <c r="Q3080" s="0" t="n">
        <f aca="false">Q3073-1</f>
        <v>7</v>
      </c>
      <c r="R3080" s="0" t="n">
        <v>21</v>
      </c>
    </row>
    <row r="3081" customFormat="false" ht="15.4" hidden="false" customHeight="false" outlineLevel="0" collapsed="false">
      <c r="P3081" s="6" t="n">
        <v>40669</v>
      </c>
      <c r="Q3081" s="0" t="n">
        <f aca="false">Q3074-1</f>
        <v>7</v>
      </c>
      <c r="R3081" s="0" t="n">
        <v>21</v>
      </c>
    </row>
    <row r="3082" customFormat="false" ht="15.4" hidden="false" customHeight="false" outlineLevel="0" collapsed="false">
      <c r="P3082" s="6" t="n">
        <v>40668</v>
      </c>
      <c r="Q3082" s="0" t="n">
        <f aca="false">Q3075-1</f>
        <v>7</v>
      </c>
      <c r="R3082" s="0" t="n">
        <v>21</v>
      </c>
    </row>
    <row r="3083" customFormat="false" ht="15.4" hidden="false" customHeight="false" outlineLevel="0" collapsed="false">
      <c r="P3083" s="6" t="n">
        <v>40667</v>
      </c>
      <c r="Q3083" s="0" t="n">
        <f aca="false">Q3076-1</f>
        <v>7</v>
      </c>
      <c r="R3083" s="0" t="n">
        <v>21</v>
      </c>
    </row>
    <row r="3084" customFormat="false" ht="15.4" hidden="false" customHeight="false" outlineLevel="0" collapsed="false">
      <c r="P3084" s="6" t="n">
        <v>40666</v>
      </c>
      <c r="Q3084" s="0" t="n">
        <f aca="false">Q3077-1</f>
        <v>7</v>
      </c>
      <c r="R3084" s="0" t="n">
        <v>21</v>
      </c>
    </row>
    <row r="3085" customFormat="false" ht="15.4" hidden="false" customHeight="false" outlineLevel="0" collapsed="false">
      <c r="P3085" s="6" t="n">
        <v>40665</v>
      </c>
      <c r="Q3085" s="0" t="n">
        <f aca="false">Q3078-1</f>
        <v>7</v>
      </c>
      <c r="R3085" s="0" t="n">
        <v>21</v>
      </c>
    </row>
    <row r="3086" customFormat="false" ht="15.4" hidden="false" customHeight="false" outlineLevel="0" collapsed="false">
      <c r="P3086" s="6" t="n">
        <v>40664</v>
      </c>
      <c r="Q3086" s="0" t="n">
        <f aca="false">Q3079-1</f>
        <v>6</v>
      </c>
      <c r="R3086" s="0" t="n">
        <v>21</v>
      </c>
    </row>
    <row r="3087" customFormat="false" ht="15.4" hidden="false" customHeight="false" outlineLevel="0" collapsed="false">
      <c r="P3087" s="6" t="n">
        <v>40663</v>
      </c>
      <c r="Q3087" s="0" t="n">
        <f aca="false">Q3080-1</f>
        <v>6</v>
      </c>
      <c r="R3087" s="0" t="n">
        <v>21</v>
      </c>
    </row>
    <row r="3088" customFormat="false" ht="15.4" hidden="false" customHeight="false" outlineLevel="0" collapsed="false">
      <c r="P3088" s="6" t="n">
        <v>40662</v>
      </c>
      <c r="Q3088" s="0" t="n">
        <f aca="false">Q3081-1</f>
        <v>6</v>
      </c>
      <c r="R3088" s="0" t="n">
        <v>21</v>
      </c>
    </row>
    <row r="3089" customFormat="false" ht="15.4" hidden="false" customHeight="false" outlineLevel="0" collapsed="false">
      <c r="P3089" s="6" t="n">
        <v>40661</v>
      </c>
      <c r="Q3089" s="0" t="n">
        <f aca="false">Q3082-1</f>
        <v>6</v>
      </c>
      <c r="R3089" s="0" t="n">
        <v>21</v>
      </c>
    </row>
    <row r="3090" customFormat="false" ht="15.4" hidden="false" customHeight="false" outlineLevel="0" collapsed="false">
      <c r="P3090" s="6" t="n">
        <v>40660</v>
      </c>
      <c r="Q3090" s="0" t="n">
        <f aca="false">Q3083-1</f>
        <v>6</v>
      </c>
      <c r="R3090" s="0" t="n">
        <v>21</v>
      </c>
    </row>
    <row r="3091" customFormat="false" ht="15.4" hidden="false" customHeight="false" outlineLevel="0" collapsed="false">
      <c r="P3091" s="6" t="n">
        <v>40659</v>
      </c>
      <c r="Q3091" s="0" t="n">
        <f aca="false">Q3084-1</f>
        <v>6</v>
      </c>
      <c r="R3091" s="0" t="n">
        <v>21</v>
      </c>
    </row>
    <row r="3092" customFormat="false" ht="15.4" hidden="false" customHeight="false" outlineLevel="0" collapsed="false">
      <c r="P3092" s="6" t="n">
        <v>40658</v>
      </c>
      <c r="Q3092" s="0" t="n">
        <f aca="false">Q3085-1</f>
        <v>6</v>
      </c>
      <c r="R3092" s="0" t="n">
        <v>21</v>
      </c>
    </row>
    <row r="3093" customFormat="false" ht="15.4" hidden="false" customHeight="false" outlineLevel="0" collapsed="false">
      <c r="P3093" s="6" t="n">
        <v>40657</v>
      </c>
      <c r="Q3093" s="0" t="n">
        <f aca="false">Q3086-1</f>
        <v>5</v>
      </c>
      <c r="R3093" s="0" t="n">
        <v>21</v>
      </c>
    </row>
    <row r="3094" customFormat="false" ht="15.4" hidden="false" customHeight="false" outlineLevel="0" collapsed="false">
      <c r="P3094" s="6" t="n">
        <v>40656</v>
      </c>
      <c r="Q3094" s="0" t="n">
        <f aca="false">Q3087-1</f>
        <v>5</v>
      </c>
      <c r="R3094" s="0" t="n">
        <v>21</v>
      </c>
    </row>
    <row r="3095" customFormat="false" ht="15.4" hidden="false" customHeight="false" outlineLevel="0" collapsed="false">
      <c r="P3095" s="6" t="n">
        <v>40655</v>
      </c>
      <c r="Q3095" s="0" t="n">
        <f aca="false">Q3088-1</f>
        <v>5</v>
      </c>
      <c r="R3095" s="0" t="n">
        <v>21</v>
      </c>
    </row>
    <row r="3096" customFormat="false" ht="15.4" hidden="false" customHeight="false" outlineLevel="0" collapsed="false">
      <c r="P3096" s="6" t="n">
        <v>40654</v>
      </c>
      <c r="Q3096" s="0" t="n">
        <f aca="false">Q3089-1</f>
        <v>5</v>
      </c>
      <c r="R3096" s="0" t="n">
        <v>21</v>
      </c>
    </row>
    <row r="3097" customFormat="false" ht="15.4" hidden="false" customHeight="false" outlineLevel="0" collapsed="false">
      <c r="P3097" s="6" t="n">
        <v>40653</v>
      </c>
      <c r="Q3097" s="0" t="n">
        <f aca="false">Q3090-1</f>
        <v>5</v>
      </c>
      <c r="R3097" s="0" t="n">
        <v>21</v>
      </c>
    </row>
    <row r="3098" customFormat="false" ht="15.4" hidden="false" customHeight="false" outlineLevel="0" collapsed="false">
      <c r="P3098" s="6" t="n">
        <v>40652</v>
      </c>
      <c r="Q3098" s="0" t="n">
        <f aca="false">Q3091-1</f>
        <v>5</v>
      </c>
      <c r="R3098" s="0" t="n">
        <v>21</v>
      </c>
    </row>
    <row r="3099" customFormat="false" ht="15.4" hidden="false" customHeight="false" outlineLevel="0" collapsed="false">
      <c r="P3099" s="6" t="n">
        <v>40651</v>
      </c>
      <c r="Q3099" s="0" t="n">
        <f aca="false">Q3092-1</f>
        <v>5</v>
      </c>
      <c r="R3099" s="0" t="n">
        <v>21</v>
      </c>
    </row>
    <row r="3100" customFormat="false" ht="15.4" hidden="false" customHeight="false" outlineLevel="0" collapsed="false">
      <c r="P3100" s="6" t="n">
        <v>40650</v>
      </c>
      <c r="Q3100" s="0" t="n">
        <f aca="false">Q3093-1</f>
        <v>4</v>
      </c>
      <c r="R3100" s="0" t="n">
        <v>21</v>
      </c>
    </row>
    <row r="3101" customFormat="false" ht="15.4" hidden="false" customHeight="false" outlineLevel="0" collapsed="false">
      <c r="P3101" s="6" t="n">
        <v>40649</v>
      </c>
      <c r="Q3101" s="0" t="n">
        <f aca="false">Q3094-1</f>
        <v>4</v>
      </c>
      <c r="R3101" s="0" t="n">
        <v>21</v>
      </c>
    </row>
    <row r="3102" customFormat="false" ht="15.4" hidden="false" customHeight="false" outlineLevel="0" collapsed="false">
      <c r="P3102" s="6" t="n">
        <v>40648</v>
      </c>
      <c r="Q3102" s="0" t="n">
        <f aca="false">Q3095-1</f>
        <v>4</v>
      </c>
      <c r="R3102" s="0" t="n">
        <v>21</v>
      </c>
    </row>
    <row r="3103" customFormat="false" ht="15.4" hidden="false" customHeight="false" outlineLevel="0" collapsed="false">
      <c r="P3103" s="6" t="n">
        <v>40647</v>
      </c>
      <c r="Q3103" s="0" t="n">
        <f aca="false">Q3096-1</f>
        <v>4</v>
      </c>
      <c r="R3103" s="0" t="n">
        <v>21</v>
      </c>
    </row>
    <row r="3104" customFormat="false" ht="15.4" hidden="false" customHeight="false" outlineLevel="0" collapsed="false">
      <c r="P3104" s="6" t="n">
        <v>40646</v>
      </c>
      <c r="Q3104" s="0" t="n">
        <f aca="false">Q3097-1</f>
        <v>4</v>
      </c>
      <c r="R3104" s="0" t="n">
        <v>21</v>
      </c>
    </row>
    <row r="3105" customFormat="false" ht="15.4" hidden="false" customHeight="false" outlineLevel="0" collapsed="false">
      <c r="P3105" s="6" t="n">
        <v>40645</v>
      </c>
      <c r="Q3105" s="0" t="n">
        <f aca="false">Q3098-1</f>
        <v>4</v>
      </c>
      <c r="R3105" s="0" t="n">
        <v>21</v>
      </c>
    </row>
    <row r="3106" customFormat="false" ht="15.4" hidden="false" customHeight="false" outlineLevel="0" collapsed="false">
      <c r="P3106" s="6" t="n">
        <v>40644</v>
      </c>
      <c r="Q3106" s="0" t="n">
        <f aca="false">Q3099-1</f>
        <v>4</v>
      </c>
      <c r="R3106" s="0" t="n">
        <v>21</v>
      </c>
    </row>
    <row r="3107" customFormat="false" ht="15.4" hidden="false" customHeight="false" outlineLevel="0" collapsed="false">
      <c r="P3107" s="6" t="n">
        <v>40643</v>
      </c>
      <c r="Q3107" s="0" t="n">
        <f aca="false">Q3100-1</f>
        <v>3</v>
      </c>
      <c r="R3107" s="0" t="n">
        <v>21</v>
      </c>
    </row>
    <row r="3108" customFormat="false" ht="15.4" hidden="false" customHeight="false" outlineLevel="0" collapsed="false">
      <c r="P3108" s="6" t="n">
        <v>40642</v>
      </c>
      <c r="Q3108" s="0" t="n">
        <f aca="false">Q3101-1</f>
        <v>3</v>
      </c>
      <c r="R3108" s="0" t="n">
        <v>21</v>
      </c>
    </row>
    <row r="3109" customFormat="false" ht="15.4" hidden="false" customHeight="false" outlineLevel="0" collapsed="false">
      <c r="P3109" s="6" t="n">
        <v>40641</v>
      </c>
      <c r="Q3109" s="0" t="n">
        <f aca="false">Q3102-1</f>
        <v>3</v>
      </c>
      <c r="R3109" s="0" t="n">
        <v>21</v>
      </c>
    </row>
    <row r="3110" customFormat="false" ht="15.4" hidden="false" customHeight="false" outlineLevel="0" collapsed="false">
      <c r="P3110" s="6" t="n">
        <v>40640</v>
      </c>
      <c r="Q3110" s="0" t="n">
        <f aca="false">Q3103-1</f>
        <v>3</v>
      </c>
      <c r="R3110" s="0" t="n">
        <v>21</v>
      </c>
    </row>
    <row r="3111" customFormat="false" ht="15.4" hidden="false" customHeight="false" outlineLevel="0" collapsed="false">
      <c r="P3111" s="6" t="n">
        <v>40639</v>
      </c>
      <c r="Q3111" s="0" t="n">
        <f aca="false">Q3104-1</f>
        <v>3</v>
      </c>
      <c r="R3111" s="0" t="n">
        <v>21</v>
      </c>
    </row>
    <row r="3112" customFormat="false" ht="15.4" hidden="false" customHeight="false" outlineLevel="0" collapsed="false">
      <c r="P3112" s="6" t="n">
        <v>40638</v>
      </c>
      <c r="Q3112" s="0" t="n">
        <f aca="false">Q3105-1</f>
        <v>3</v>
      </c>
      <c r="R3112" s="0" t="n">
        <v>21</v>
      </c>
    </row>
    <row r="3113" customFormat="false" ht="15.4" hidden="false" customHeight="false" outlineLevel="0" collapsed="false">
      <c r="P3113" s="6" t="n">
        <v>40637</v>
      </c>
      <c r="Q3113" s="0" t="n">
        <f aca="false">Q3106-1</f>
        <v>3</v>
      </c>
      <c r="R3113" s="0" t="n">
        <v>21</v>
      </c>
    </row>
    <row r="3114" customFormat="false" ht="15.4" hidden="false" customHeight="false" outlineLevel="0" collapsed="false">
      <c r="P3114" s="6" t="n">
        <v>40636</v>
      </c>
      <c r="Q3114" s="0" t="n">
        <f aca="false">Q3107-1</f>
        <v>2</v>
      </c>
      <c r="R3114" s="0" t="n">
        <v>21</v>
      </c>
    </row>
    <row r="3115" customFormat="false" ht="15.4" hidden="false" customHeight="false" outlineLevel="0" collapsed="false">
      <c r="P3115" s="6" t="n">
        <v>40635</v>
      </c>
      <c r="Q3115" s="0" t="n">
        <f aca="false">Q3108-1</f>
        <v>2</v>
      </c>
      <c r="R3115" s="0" t="n">
        <v>21</v>
      </c>
    </row>
    <row r="3116" customFormat="false" ht="15.4" hidden="false" customHeight="false" outlineLevel="0" collapsed="false">
      <c r="P3116" s="6" t="n">
        <v>40634</v>
      </c>
      <c r="Q3116" s="0" t="n">
        <f aca="false">Q3109-1</f>
        <v>2</v>
      </c>
      <c r="R3116" s="0" t="n">
        <v>21</v>
      </c>
    </row>
    <row r="3117" customFormat="false" ht="15.4" hidden="false" customHeight="false" outlineLevel="0" collapsed="false">
      <c r="P3117" s="6" t="n">
        <v>40633</v>
      </c>
      <c r="Q3117" s="0" t="n">
        <f aca="false">Q3110-1</f>
        <v>2</v>
      </c>
      <c r="R3117" s="0" t="n">
        <v>21</v>
      </c>
    </row>
    <row r="3118" customFormat="false" ht="15.4" hidden="false" customHeight="false" outlineLevel="0" collapsed="false">
      <c r="P3118" s="6" t="n">
        <v>40632</v>
      </c>
      <c r="Q3118" s="0" t="n">
        <f aca="false">Q3111-1</f>
        <v>2</v>
      </c>
      <c r="R3118" s="0" t="n">
        <v>21</v>
      </c>
    </row>
    <row r="3119" customFormat="false" ht="15.4" hidden="false" customHeight="false" outlineLevel="0" collapsed="false">
      <c r="P3119" s="6" t="n">
        <v>40631</v>
      </c>
      <c r="Q3119" s="0" t="n">
        <f aca="false">Q3112-1</f>
        <v>2</v>
      </c>
      <c r="R3119" s="0" t="n">
        <v>21</v>
      </c>
    </row>
    <row r="3120" customFormat="false" ht="15.4" hidden="false" customHeight="false" outlineLevel="0" collapsed="false">
      <c r="P3120" s="6" t="n">
        <v>40630</v>
      </c>
      <c r="Q3120" s="0" t="n">
        <f aca="false">Q3113-1</f>
        <v>2</v>
      </c>
      <c r="R3120" s="0" t="n">
        <v>21</v>
      </c>
    </row>
    <row r="3121" customFormat="false" ht="15.4" hidden="false" customHeight="false" outlineLevel="0" collapsed="false">
      <c r="P3121" s="6" t="n">
        <v>40629</v>
      </c>
      <c r="Q3121" s="0" t="n">
        <f aca="false">Q3114-1</f>
        <v>1</v>
      </c>
      <c r="R3121" s="0" t="n">
        <v>21</v>
      </c>
    </row>
    <row r="3122" customFormat="false" ht="15.4" hidden="false" customHeight="false" outlineLevel="0" collapsed="false">
      <c r="P3122" s="6" t="n">
        <v>40628</v>
      </c>
      <c r="Q3122" s="0" t="n">
        <f aca="false">Q3115-1</f>
        <v>1</v>
      </c>
      <c r="R3122" s="0" t="n">
        <v>21</v>
      </c>
    </row>
    <row r="3123" customFormat="false" ht="15.4" hidden="false" customHeight="false" outlineLevel="0" collapsed="false">
      <c r="P3123" s="6" t="n">
        <v>40627</v>
      </c>
      <c r="Q3123" s="0" t="n">
        <f aca="false">Q3116-1</f>
        <v>1</v>
      </c>
      <c r="R3123" s="0" t="n">
        <v>21</v>
      </c>
    </row>
    <row r="3124" customFormat="false" ht="15.4" hidden="false" customHeight="false" outlineLevel="0" collapsed="false">
      <c r="P3124" s="6" t="n">
        <v>40626</v>
      </c>
      <c r="Q3124" s="0" t="n">
        <f aca="false">Q3117-1</f>
        <v>1</v>
      </c>
      <c r="R3124" s="0" t="n">
        <v>21</v>
      </c>
    </row>
    <row r="3125" customFormat="false" ht="15.4" hidden="false" customHeight="false" outlineLevel="0" collapsed="false">
      <c r="P3125" s="6" t="n">
        <v>40625</v>
      </c>
      <c r="Q3125" s="0" t="n">
        <f aca="false">Q3118-1</f>
        <v>1</v>
      </c>
      <c r="R3125" s="0" t="n">
        <v>21</v>
      </c>
    </row>
    <row r="3126" customFormat="false" ht="15.4" hidden="false" customHeight="false" outlineLevel="0" collapsed="false">
      <c r="P3126" s="6" t="n">
        <v>40624</v>
      </c>
      <c r="Q3126" s="0" t="n">
        <f aca="false">Q3119-1</f>
        <v>1</v>
      </c>
      <c r="R3126" s="0" t="n">
        <v>21</v>
      </c>
    </row>
    <row r="3127" customFormat="false" ht="15.4" hidden="false" customHeight="false" outlineLevel="0" collapsed="false">
      <c r="P3127" s="6" t="n">
        <v>40623</v>
      </c>
      <c r="Q3127" s="0" t="n">
        <f aca="false">Q3120-1</f>
        <v>1</v>
      </c>
      <c r="R3127" s="0" t="n">
        <v>21</v>
      </c>
    </row>
    <row r="3128" customFormat="false" ht="15.4" hidden="false" customHeight="false" outlineLevel="0" collapsed="false">
      <c r="P3128" s="6" t="n">
        <v>40622</v>
      </c>
      <c r="Q3128" s="0" t="n">
        <v>16</v>
      </c>
      <c r="R3128" s="0" t="n">
        <v>20</v>
      </c>
    </row>
    <row r="3129" customFormat="false" ht="15.4" hidden="false" customHeight="false" outlineLevel="0" collapsed="false">
      <c r="P3129" s="6" t="n">
        <v>40621</v>
      </c>
      <c r="Q3129" s="0" t="n">
        <v>16</v>
      </c>
      <c r="R3129" s="0" t="n">
        <v>20</v>
      </c>
    </row>
    <row r="3130" customFormat="false" ht="15.4" hidden="false" customHeight="false" outlineLevel="0" collapsed="false">
      <c r="P3130" s="6" t="n">
        <v>40620</v>
      </c>
      <c r="Q3130" s="0" t="n">
        <v>16</v>
      </c>
      <c r="R3130" s="0" t="n">
        <v>20</v>
      </c>
    </row>
    <row r="3131" customFormat="false" ht="15.4" hidden="false" customHeight="false" outlineLevel="0" collapsed="false">
      <c r="P3131" s="6" t="n">
        <v>40619</v>
      </c>
      <c r="Q3131" s="0" t="n">
        <v>16</v>
      </c>
      <c r="R3131" s="0" t="n">
        <v>20</v>
      </c>
    </row>
    <row r="3132" customFormat="false" ht="15.4" hidden="false" customHeight="false" outlineLevel="0" collapsed="false">
      <c r="P3132" s="6" t="n">
        <v>40618</v>
      </c>
      <c r="Q3132" s="0" t="n">
        <v>16</v>
      </c>
      <c r="R3132" s="0" t="n">
        <v>20</v>
      </c>
    </row>
    <row r="3133" customFormat="false" ht="15.4" hidden="false" customHeight="false" outlineLevel="0" collapsed="false">
      <c r="P3133" s="6" t="n">
        <v>40617</v>
      </c>
      <c r="Q3133" s="0" t="n">
        <v>16</v>
      </c>
      <c r="R3133" s="0" t="n">
        <v>20</v>
      </c>
    </row>
    <row r="3134" customFormat="false" ht="15.4" hidden="false" customHeight="false" outlineLevel="0" collapsed="false">
      <c r="P3134" s="6" t="n">
        <v>40616</v>
      </c>
      <c r="Q3134" s="0" t="n">
        <v>16</v>
      </c>
      <c r="R3134" s="0" t="n">
        <v>20</v>
      </c>
    </row>
    <row r="3135" customFormat="false" ht="15.4" hidden="false" customHeight="false" outlineLevel="0" collapsed="false">
      <c r="P3135" s="6" t="n">
        <v>40615</v>
      </c>
      <c r="Q3135" s="0" t="n">
        <f aca="false">Q3128-1</f>
        <v>15</v>
      </c>
      <c r="R3135" s="0" t="n">
        <v>20</v>
      </c>
    </row>
    <row r="3136" customFormat="false" ht="15.4" hidden="false" customHeight="false" outlineLevel="0" collapsed="false">
      <c r="P3136" s="6" t="n">
        <v>40614</v>
      </c>
      <c r="Q3136" s="0" t="n">
        <f aca="false">Q3129-1</f>
        <v>15</v>
      </c>
      <c r="R3136" s="0" t="n">
        <v>20</v>
      </c>
    </row>
    <row r="3137" customFormat="false" ht="15.4" hidden="false" customHeight="false" outlineLevel="0" collapsed="false">
      <c r="P3137" s="6" t="n">
        <v>40613</v>
      </c>
      <c r="Q3137" s="0" t="n">
        <f aca="false">Q3130-1</f>
        <v>15</v>
      </c>
      <c r="R3137" s="0" t="n">
        <v>20</v>
      </c>
    </row>
    <row r="3138" customFormat="false" ht="15.4" hidden="false" customHeight="false" outlineLevel="0" collapsed="false">
      <c r="P3138" s="6" t="n">
        <v>40612</v>
      </c>
      <c r="Q3138" s="0" t="n">
        <f aca="false">Q3131-1</f>
        <v>15</v>
      </c>
      <c r="R3138" s="0" t="n">
        <v>20</v>
      </c>
    </row>
    <row r="3139" customFormat="false" ht="15.4" hidden="false" customHeight="false" outlineLevel="0" collapsed="false">
      <c r="P3139" s="6" t="n">
        <v>40611</v>
      </c>
      <c r="Q3139" s="0" t="n">
        <f aca="false">Q3132-1</f>
        <v>15</v>
      </c>
      <c r="R3139" s="0" t="n">
        <v>20</v>
      </c>
    </row>
    <row r="3140" customFormat="false" ht="15.4" hidden="false" customHeight="false" outlineLevel="0" collapsed="false">
      <c r="P3140" s="6" t="n">
        <v>40610</v>
      </c>
      <c r="Q3140" s="0" t="n">
        <f aca="false">Q3133-1</f>
        <v>15</v>
      </c>
      <c r="R3140" s="0" t="n">
        <v>20</v>
      </c>
    </row>
    <row r="3141" customFormat="false" ht="15.4" hidden="false" customHeight="false" outlineLevel="0" collapsed="false">
      <c r="P3141" s="6" t="n">
        <v>40609</v>
      </c>
      <c r="Q3141" s="0" t="n">
        <f aca="false">Q3134-1</f>
        <v>15</v>
      </c>
      <c r="R3141" s="0" t="n">
        <v>20</v>
      </c>
    </row>
    <row r="3142" customFormat="false" ht="15.4" hidden="false" customHeight="false" outlineLevel="0" collapsed="false">
      <c r="P3142" s="6" t="n">
        <v>40608</v>
      </c>
      <c r="Q3142" s="0" t="n">
        <f aca="false">Q3135-1</f>
        <v>14</v>
      </c>
      <c r="R3142" s="0" t="n">
        <v>20</v>
      </c>
    </row>
    <row r="3143" customFormat="false" ht="15.4" hidden="false" customHeight="false" outlineLevel="0" collapsed="false">
      <c r="P3143" s="6" t="n">
        <v>40607</v>
      </c>
      <c r="Q3143" s="0" t="n">
        <f aca="false">Q3136-1</f>
        <v>14</v>
      </c>
      <c r="R3143" s="0" t="n">
        <v>20</v>
      </c>
    </row>
    <row r="3144" customFormat="false" ht="15.4" hidden="false" customHeight="false" outlineLevel="0" collapsed="false">
      <c r="P3144" s="6" t="n">
        <v>40606</v>
      </c>
      <c r="Q3144" s="0" t="n">
        <f aca="false">Q3137-1</f>
        <v>14</v>
      </c>
      <c r="R3144" s="0" t="n">
        <v>20</v>
      </c>
    </row>
    <row r="3145" customFormat="false" ht="15.4" hidden="false" customHeight="false" outlineLevel="0" collapsed="false">
      <c r="P3145" s="6" t="n">
        <v>40605</v>
      </c>
      <c r="Q3145" s="0" t="n">
        <f aca="false">Q3138-1</f>
        <v>14</v>
      </c>
      <c r="R3145" s="0" t="n">
        <v>20</v>
      </c>
    </row>
    <row r="3146" customFormat="false" ht="15.4" hidden="false" customHeight="false" outlineLevel="0" collapsed="false">
      <c r="P3146" s="6" t="n">
        <v>40604</v>
      </c>
      <c r="Q3146" s="0" t="n">
        <f aca="false">Q3139-1</f>
        <v>14</v>
      </c>
      <c r="R3146" s="0" t="n">
        <v>20</v>
      </c>
    </row>
    <row r="3147" customFormat="false" ht="15.4" hidden="false" customHeight="false" outlineLevel="0" collapsed="false">
      <c r="P3147" s="6" t="n">
        <v>40603</v>
      </c>
      <c r="Q3147" s="0" t="n">
        <f aca="false">Q3140-1</f>
        <v>14</v>
      </c>
      <c r="R3147" s="0" t="n">
        <v>20</v>
      </c>
    </row>
    <row r="3148" customFormat="false" ht="15.4" hidden="false" customHeight="false" outlineLevel="0" collapsed="false">
      <c r="P3148" s="6" t="n">
        <v>40602</v>
      </c>
      <c r="Q3148" s="0" t="n">
        <f aca="false">Q3141-1</f>
        <v>14</v>
      </c>
      <c r="R3148" s="0" t="n">
        <v>20</v>
      </c>
    </row>
    <row r="3149" customFormat="false" ht="15.4" hidden="false" customHeight="false" outlineLevel="0" collapsed="false">
      <c r="P3149" s="6" t="n">
        <v>40601</v>
      </c>
      <c r="Q3149" s="0" t="n">
        <f aca="false">Q3142-1</f>
        <v>13</v>
      </c>
      <c r="R3149" s="0" t="n">
        <v>20</v>
      </c>
    </row>
    <row r="3150" customFormat="false" ht="15.4" hidden="false" customHeight="false" outlineLevel="0" collapsed="false">
      <c r="P3150" s="6" t="n">
        <v>40600</v>
      </c>
      <c r="Q3150" s="0" t="n">
        <f aca="false">Q3143-1</f>
        <v>13</v>
      </c>
      <c r="R3150" s="0" t="n">
        <v>20</v>
      </c>
    </row>
    <row r="3151" customFormat="false" ht="15.4" hidden="false" customHeight="false" outlineLevel="0" collapsed="false">
      <c r="P3151" s="6" t="n">
        <v>40599</v>
      </c>
      <c r="Q3151" s="0" t="n">
        <f aca="false">Q3144-1</f>
        <v>13</v>
      </c>
      <c r="R3151" s="0" t="n">
        <v>20</v>
      </c>
    </row>
    <row r="3152" customFormat="false" ht="15.4" hidden="false" customHeight="false" outlineLevel="0" collapsed="false">
      <c r="P3152" s="6" t="n">
        <v>40598</v>
      </c>
      <c r="Q3152" s="0" t="n">
        <f aca="false">Q3145-1</f>
        <v>13</v>
      </c>
      <c r="R3152" s="0" t="n">
        <v>20</v>
      </c>
    </row>
    <row r="3153" customFormat="false" ht="15.4" hidden="false" customHeight="false" outlineLevel="0" collapsed="false">
      <c r="P3153" s="6" t="n">
        <v>40597</v>
      </c>
      <c r="Q3153" s="0" t="n">
        <f aca="false">Q3146-1</f>
        <v>13</v>
      </c>
      <c r="R3153" s="0" t="n">
        <v>20</v>
      </c>
    </row>
    <row r="3154" customFormat="false" ht="15.4" hidden="false" customHeight="false" outlineLevel="0" collapsed="false">
      <c r="P3154" s="6" t="n">
        <v>40596</v>
      </c>
      <c r="Q3154" s="0" t="n">
        <f aca="false">Q3147-1</f>
        <v>13</v>
      </c>
      <c r="R3154" s="0" t="n">
        <v>20</v>
      </c>
    </row>
    <row r="3155" customFormat="false" ht="15.4" hidden="false" customHeight="false" outlineLevel="0" collapsed="false">
      <c r="P3155" s="6" t="n">
        <v>40595</v>
      </c>
      <c r="Q3155" s="0" t="n">
        <f aca="false">Q3148-1</f>
        <v>13</v>
      </c>
      <c r="R3155" s="0" t="n">
        <v>20</v>
      </c>
    </row>
    <row r="3156" customFormat="false" ht="15.4" hidden="false" customHeight="false" outlineLevel="0" collapsed="false">
      <c r="P3156" s="6" t="n">
        <v>40594</v>
      </c>
      <c r="Q3156" s="0" t="n">
        <f aca="false">Q3149-1</f>
        <v>12</v>
      </c>
      <c r="R3156" s="0" t="n">
        <v>20</v>
      </c>
    </row>
    <row r="3157" customFormat="false" ht="15.4" hidden="false" customHeight="false" outlineLevel="0" collapsed="false">
      <c r="P3157" s="6" t="n">
        <v>40593</v>
      </c>
      <c r="Q3157" s="0" t="n">
        <f aca="false">Q3150-1</f>
        <v>12</v>
      </c>
      <c r="R3157" s="0" t="n">
        <v>20</v>
      </c>
    </row>
    <row r="3158" customFormat="false" ht="15.4" hidden="false" customHeight="false" outlineLevel="0" collapsed="false">
      <c r="P3158" s="6" t="n">
        <v>40592</v>
      </c>
      <c r="Q3158" s="0" t="n">
        <f aca="false">Q3151-1</f>
        <v>12</v>
      </c>
      <c r="R3158" s="0" t="n">
        <v>20</v>
      </c>
    </row>
    <row r="3159" customFormat="false" ht="15.4" hidden="false" customHeight="false" outlineLevel="0" collapsed="false">
      <c r="P3159" s="6" t="n">
        <v>40591</v>
      </c>
      <c r="Q3159" s="0" t="n">
        <f aca="false">Q3152-1</f>
        <v>12</v>
      </c>
      <c r="R3159" s="0" t="n">
        <v>20</v>
      </c>
    </row>
    <row r="3160" customFormat="false" ht="15.4" hidden="false" customHeight="false" outlineLevel="0" collapsed="false">
      <c r="P3160" s="6" t="n">
        <v>40590</v>
      </c>
      <c r="Q3160" s="0" t="n">
        <f aca="false">Q3153-1</f>
        <v>12</v>
      </c>
      <c r="R3160" s="0" t="n">
        <v>20</v>
      </c>
    </row>
    <row r="3161" customFormat="false" ht="15.4" hidden="false" customHeight="false" outlineLevel="0" collapsed="false">
      <c r="P3161" s="6" t="n">
        <v>40589</v>
      </c>
      <c r="Q3161" s="0" t="n">
        <f aca="false">Q3154-1</f>
        <v>12</v>
      </c>
      <c r="R3161" s="0" t="n">
        <v>20</v>
      </c>
    </row>
    <row r="3162" customFormat="false" ht="15.4" hidden="false" customHeight="false" outlineLevel="0" collapsed="false">
      <c r="P3162" s="6" t="n">
        <v>40588</v>
      </c>
      <c r="Q3162" s="0" t="n">
        <f aca="false">Q3155-1</f>
        <v>12</v>
      </c>
      <c r="R3162" s="0" t="n">
        <v>20</v>
      </c>
    </row>
    <row r="3163" customFormat="false" ht="15.4" hidden="false" customHeight="false" outlineLevel="0" collapsed="false">
      <c r="P3163" s="6" t="n">
        <v>40587</v>
      </c>
      <c r="Q3163" s="0" t="n">
        <f aca="false">Q3156-1</f>
        <v>11</v>
      </c>
      <c r="R3163" s="0" t="n">
        <v>20</v>
      </c>
    </row>
    <row r="3164" customFormat="false" ht="15.4" hidden="false" customHeight="false" outlineLevel="0" collapsed="false">
      <c r="P3164" s="6" t="n">
        <v>40586</v>
      </c>
      <c r="Q3164" s="0" t="n">
        <f aca="false">Q3157-1</f>
        <v>11</v>
      </c>
      <c r="R3164" s="0" t="n">
        <v>20</v>
      </c>
    </row>
    <row r="3165" customFormat="false" ht="15.4" hidden="false" customHeight="false" outlineLevel="0" collapsed="false">
      <c r="P3165" s="6" t="n">
        <v>40585</v>
      </c>
      <c r="Q3165" s="0" t="n">
        <f aca="false">Q3158-1</f>
        <v>11</v>
      </c>
      <c r="R3165" s="0" t="n">
        <v>20</v>
      </c>
    </row>
    <row r="3166" customFormat="false" ht="15.4" hidden="false" customHeight="false" outlineLevel="0" collapsed="false">
      <c r="P3166" s="6" t="n">
        <v>40584</v>
      </c>
      <c r="Q3166" s="0" t="n">
        <f aca="false">Q3159-1</f>
        <v>11</v>
      </c>
      <c r="R3166" s="0" t="n">
        <v>20</v>
      </c>
    </row>
    <row r="3167" customFormat="false" ht="15.4" hidden="false" customHeight="false" outlineLevel="0" collapsed="false">
      <c r="P3167" s="6" t="n">
        <v>40583</v>
      </c>
      <c r="Q3167" s="0" t="n">
        <f aca="false">Q3160-1</f>
        <v>11</v>
      </c>
      <c r="R3167" s="0" t="n">
        <v>20</v>
      </c>
    </row>
    <row r="3168" customFormat="false" ht="15.4" hidden="false" customHeight="false" outlineLevel="0" collapsed="false">
      <c r="P3168" s="6" t="n">
        <v>40582</v>
      </c>
      <c r="Q3168" s="0" t="n">
        <f aca="false">Q3161-1</f>
        <v>11</v>
      </c>
      <c r="R3168" s="0" t="n">
        <v>20</v>
      </c>
    </row>
    <row r="3169" customFormat="false" ht="15.4" hidden="false" customHeight="false" outlineLevel="0" collapsed="false">
      <c r="P3169" s="6" t="n">
        <v>40581</v>
      </c>
      <c r="Q3169" s="0" t="n">
        <f aca="false">Q3162-1</f>
        <v>11</v>
      </c>
      <c r="R3169" s="0" t="n">
        <v>20</v>
      </c>
    </row>
    <row r="3170" customFormat="false" ht="15.4" hidden="false" customHeight="false" outlineLevel="0" collapsed="false">
      <c r="P3170" s="6" t="n">
        <v>40580</v>
      </c>
      <c r="Q3170" s="0" t="n">
        <f aca="false">Q3163-1</f>
        <v>10</v>
      </c>
      <c r="R3170" s="0" t="n">
        <v>20</v>
      </c>
    </row>
    <row r="3171" customFormat="false" ht="15.4" hidden="false" customHeight="false" outlineLevel="0" collapsed="false">
      <c r="P3171" s="6" t="n">
        <v>40579</v>
      </c>
      <c r="Q3171" s="0" t="n">
        <f aca="false">Q3164-1</f>
        <v>10</v>
      </c>
      <c r="R3171" s="0" t="n">
        <v>20</v>
      </c>
    </row>
    <row r="3172" customFormat="false" ht="15.4" hidden="false" customHeight="false" outlineLevel="0" collapsed="false">
      <c r="P3172" s="6" t="n">
        <v>40578</v>
      </c>
      <c r="Q3172" s="0" t="n">
        <f aca="false">Q3165-1</f>
        <v>10</v>
      </c>
      <c r="R3172" s="0" t="n">
        <v>20</v>
      </c>
    </row>
    <row r="3173" customFormat="false" ht="15.4" hidden="false" customHeight="false" outlineLevel="0" collapsed="false">
      <c r="P3173" s="6" t="n">
        <v>40577</v>
      </c>
      <c r="Q3173" s="0" t="n">
        <f aca="false">Q3166-1</f>
        <v>10</v>
      </c>
      <c r="R3173" s="0" t="n">
        <v>20</v>
      </c>
    </row>
    <row r="3174" customFormat="false" ht="15.4" hidden="false" customHeight="false" outlineLevel="0" collapsed="false">
      <c r="P3174" s="6" t="n">
        <v>40576</v>
      </c>
      <c r="Q3174" s="0" t="n">
        <f aca="false">Q3167-1</f>
        <v>10</v>
      </c>
      <c r="R3174" s="0" t="n">
        <v>20</v>
      </c>
    </row>
    <row r="3175" customFormat="false" ht="15.4" hidden="false" customHeight="false" outlineLevel="0" collapsed="false">
      <c r="P3175" s="6" t="n">
        <v>40575</v>
      </c>
      <c r="Q3175" s="0" t="n">
        <f aca="false">Q3168-1</f>
        <v>10</v>
      </c>
      <c r="R3175" s="0" t="n">
        <v>20</v>
      </c>
    </row>
    <row r="3176" customFormat="false" ht="15.4" hidden="false" customHeight="false" outlineLevel="0" collapsed="false">
      <c r="P3176" s="6" t="n">
        <v>40574</v>
      </c>
      <c r="Q3176" s="0" t="n">
        <f aca="false">Q3169-1</f>
        <v>10</v>
      </c>
      <c r="R3176" s="0" t="n">
        <v>20</v>
      </c>
    </row>
    <row r="3177" customFormat="false" ht="15.4" hidden="false" customHeight="false" outlineLevel="0" collapsed="false">
      <c r="P3177" s="6" t="n">
        <v>40573</v>
      </c>
      <c r="Q3177" s="0" t="n">
        <f aca="false">Q3170-1</f>
        <v>9</v>
      </c>
      <c r="R3177" s="0" t="n">
        <v>20</v>
      </c>
    </row>
    <row r="3178" customFormat="false" ht="15.4" hidden="false" customHeight="false" outlineLevel="0" collapsed="false">
      <c r="P3178" s="6" t="n">
        <v>40572</v>
      </c>
      <c r="Q3178" s="0" t="n">
        <f aca="false">Q3171-1</f>
        <v>9</v>
      </c>
      <c r="R3178" s="0" t="n">
        <v>20</v>
      </c>
    </row>
    <row r="3179" customFormat="false" ht="15.4" hidden="false" customHeight="false" outlineLevel="0" collapsed="false">
      <c r="P3179" s="6" t="n">
        <v>40571</v>
      </c>
      <c r="Q3179" s="0" t="n">
        <f aca="false">Q3172-1</f>
        <v>9</v>
      </c>
      <c r="R3179" s="0" t="n">
        <v>20</v>
      </c>
    </row>
    <row r="3180" customFormat="false" ht="15.4" hidden="false" customHeight="false" outlineLevel="0" collapsed="false">
      <c r="P3180" s="6" t="n">
        <v>40570</v>
      </c>
      <c r="Q3180" s="0" t="n">
        <f aca="false">Q3173-1</f>
        <v>9</v>
      </c>
      <c r="R3180" s="0" t="n">
        <v>20</v>
      </c>
    </row>
    <row r="3181" customFormat="false" ht="15.4" hidden="false" customHeight="false" outlineLevel="0" collapsed="false">
      <c r="P3181" s="6" t="n">
        <v>40569</v>
      </c>
      <c r="Q3181" s="0" t="n">
        <f aca="false">Q3174-1</f>
        <v>9</v>
      </c>
      <c r="R3181" s="0" t="n">
        <v>20</v>
      </c>
    </row>
    <row r="3182" customFormat="false" ht="15.4" hidden="false" customHeight="false" outlineLevel="0" collapsed="false">
      <c r="P3182" s="6" t="n">
        <v>40568</v>
      </c>
      <c r="Q3182" s="0" t="n">
        <f aca="false">Q3175-1</f>
        <v>9</v>
      </c>
      <c r="R3182" s="0" t="n">
        <v>20</v>
      </c>
    </row>
    <row r="3183" customFormat="false" ht="15.4" hidden="false" customHeight="false" outlineLevel="0" collapsed="false">
      <c r="P3183" s="6" t="n">
        <v>40567</v>
      </c>
      <c r="Q3183" s="0" t="n">
        <f aca="false">Q3176-1</f>
        <v>9</v>
      </c>
      <c r="R3183" s="0" t="n">
        <v>20</v>
      </c>
    </row>
    <row r="3184" customFormat="false" ht="15.4" hidden="false" customHeight="false" outlineLevel="0" collapsed="false">
      <c r="P3184" s="6" t="n">
        <v>40566</v>
      </c>
      <c r="Q3184" s="0" t="n">
        <f aca="false">Q3177-1</f>
        <v>8</v>
      </c>
      <c r="R3184" s="0" t="n">
        <v>20</v>
      </c>
    </row>
    <row r="3185" customFormat="false" ht="15.4" hidden="false" customHeight="false" outlineLevel="0" collapsed="false">
      <c r="P3185" s="6" t="n">
        <v>40565</v>
      </c>
      <c r="Q3185" s="0" t="n">
        <f aca="false">Q3178-1</f>
        <v>8</v>
      </c>
      <c r="R3185" s="0" t="n">
        <v>20</v>
      </c>
    </row>
    <row r="3186" customFormat="false" ht="15.4" hidden="false" customHeight="false" outlineLevel="0" collapsed="false">
      <c r="P3186" s="6" t="n">
        <v>40564</v>
      </c>
      <c r="Q3186" s="0" t="n">
        <f aca="false">Q3179-1</f>
        <v>8</v>
      </c>
      <c r="R3186" s="0" t="n">
        <v>20</v>
      </c>
    </row>
    <row r="3187" customFormat="false" ht="15.4" hidden="false" customHeight="false" outlineLevel="0" collapsed="false">
      <c r="P3187" s="6" t="n">
        <v>40563</v>
      </c>
      <c r="Q3187" s="0" t="n">
        <f aca="false">Q3180-1</f>
        <v>8</v>
      </c>
      <c r="R3187" s="0" t="n">
        <v>20</v>
      </c>
    </row>
    <row r="3188" customFormat="false" ht="15.4" hidden="false" customHeight="false" outlineLevel="0" collapsed="false">
      <c r="P3188" s="6" t="n">
        <v>40562</v>
      </c>
      <c r="Q3188" s="0" t="n">
        <f aca="false">Q3181-1</f>
        <v>8</v>
      </c>
      <c r="R3188" s="0" t="n">
        <v>20</v>
      </c>
    </row>
    <row r="3189" customFormat="false" ht="15.4" hidden="false" customHeight="false" outlineLevel="0" collapsed="false">
      <c r="P3189" s="6" t="n">
        <v>40561</v>
      </c>
      <c r="Q3189" s="0" t="n">
        <f aca="false">Q3182-1</f>
        <v>8</v>
      </c>
      <c r="R3189" s="0" t="n">
        <v>20</v>
      </c>
    </row>
    <row r="3190" customFormat="false" ht="15.4" hidden="false" customHeight="false" outlineLevel="0" collapsed="false">
      <c r="P3190" s="6" t="n">
        <v>40560</v>
      </c>
      <c r="Q3190" s="0" t="n">
        <f aca="false">Q3183-1</f>
        <v>8</v>
      </c>
      <c r="R3190" s="0" t="n">
        <v>20</v>
      </c>
    </row>
    <row r="3191" customFormat="false" ht="15.4" hidden="false" customHeight="false" outlineLevel="0" collapsed="false">
      <c r="P3191" s="6" t="n">
        <v>40559</v>
      </c>
      <c r="Q3191" s="0" t="n">
        <f aca="false">Q3184-1</f>
        <v>7</v>
      </c>
      <c r="R3191" s="0" t="n">
        <v>20</v>
      </c>
    </row>
    <row r="3192" customFormat="false" ht="15.4" hidden="false" customHeight="false" outlineLevel="0" collapsed="false">
      <c r="P3192" s="6" t="n">
        <v>40558</v>
      </c>
      <c r="Q3192" s="0" t="n">
        <f aca="false">Q3185-1</f>
        <v>7</v>
      </c>
      <c r="R3192" s="0" t="n">
        <v>20</v>
      </c>
    </row>
    <row r="3193" customFormat="false" ht="15.4" hidden="false" customHeight="false" outlineLevel="0" collapsed="false">
      <c r="P3193" s="6" t="n">
        <v>40557</v>
      </c>
      <c r="Q3193" s="0" t="n">
        <f aca="false">Q3186-1</f>
        <v>7</v>
      </c>
      <c r="R3193" s="0" t="n">
        <v>20</v>
      </c>
    </row>
    <row r="3194" customFormat="false" ht="15.4" hidden="false" customHeight="false" outlineLevel="0" collapsed="false">
      <c r="P3194" s="6" t="n">
        <v>40556</v>
      </c>
      <c r="Q3194" s="0" t="n">
        <f aca="false">Q3187-1</f>
        <v>7</v>
      </c>
      <c r="R3194" s="0" t="n">
        <v>20</v>
      </c>
    </row>
    <row r="3195" customFormat="false" ht="15.4" hidden="false" customHeight="false" outlineLevel="0" collapsed="false">
      <c r="P3195" s="6" t="n">
        <v>40555</v>
      </c>
      <c r="Q3195" s="0" t="n">
        <f aca="false">Q3188-1</f>
        <v>7</v>
      </c>
      <c r="R3195" s="0" t="n">
        <v>20</v>
      </c>
    </row>
    <row r="3196" customFormat="false" ht="15.4" hidden="false" customHeight="false" outlineLevel="0" collapsed="false">
      <c r="P3196" s="6" t="n">
        <v>40554</v>
      </c>
      <c r="Q3196" s="0" t="n">
        <f aca="false">Q3189-1</f>
        <v>7</v>
      </c>
      <c r="R3196" s="0" t="n">
        <v>20</v>
      </c>
    </row>
    <row r="3197" customFormat="false" ht="15.4" hidden="false" customHeight="false" outlineLevel="0" collapsed="false">
      <c r="P3197" s="6" t="n">
        <v>40553</v>
      </c>
      <c r="Q3197" s="0" t="n">
        <f aca="false">Q3190-1</f>
        <v>7</v>
      </c>
      <c r="R3197" s="0" t="n">
        <v>20</v>
      </c>
    </row>
    <row r="3198" customFormat="false" ht="15.4" hidden="false" customHeight="false" outlineLevel="0" collapsed="false">
      <c r="P3198" s="6" t="n">
        <v>40552</v>
      </c>
      <c r="Q3198" s="0" t="n">
        <f aca="false">Q3191-1</f>
        <v>6</v>
      </c>
      <c r="R3198" s="0" t="n">
        <v>20</v>
      </c>
    </row>
    <row r="3199" customFormat="false" ht="15.4" hidden="false" customHeight="false" outlineLevel="0" collapsed="false">
      <c r="P3199" s="6" t="n">
        <v>40551</v>
      </c>
      <c r="Q3199" s="0" t="n">
        <f aca="false">Q3192-1</f>
        <v>6</v>
      </c>
      <c r="R3199" s="0" t="n">
        <v>20</v>
      </c>
    </row>
    <row r="3200" customFormat="false" ht="15.4" hidden="false" customHeight="false" outlineLevel="0" collapsed="false">
      <c r="P3200" s="6" t="n">
        <v>40550</v>
      </c>
      <c r="Q3200" s="0" t="n">
        <f aca="false">Q3193-1</f>
        <v>6</v>
      </c>
      <c r="R3200" s="0" t="n">
        <v>20</v>
      </c>
    </row>
    <row r="3201" customFormat="false" ht="15.4" hidden="false" customHeight="false" outlineLevel="0" collapsed="false">
      <c r="P3201" s="6" t="n">
        <v>40549</v>
      </c>
      <c r="Q3201" s="0" t="n">
        <f aca="false">Q3194-1</f>
        <v>6</v>
      </c>
      <c r="R3201" s="0" t="n">
        <v>20</v>
      </c>
    </row>
    <row r="3202" customFormat="false" ht="15.4" hidden="false" customHeight="false" outlineLevel="0" collapsed="false">
      <c r="P3202" s="6" t="n">
        <v>40548</v>
      </c>
      <c r="Q3202" s="0" t="n">
        <f aca="false">Q3195-1</f>
        <v>6</v>
      </c>
      <c r="R3202" s="0" t="n">
        <v>20</v>
      </c>
    </row>
    <row r="3203" customFormat="false" ht="15.4" hidden="false" customHeight="false" outlineLevel="0" collapsed="false">
      <c r="P3203" s="6" t="n">
        <v>40547</v>
      </c>
      <c r="Q3203" s="0" t="n">
        <f aca="false">Q3196-1</f>
        <v>6</v>
      </c>
      <c r="R3203" s="0" t="n">
        <v>20</v>
      </c>
    </row>
    <row r="3204" customFormat="false" ht="15.4" hidden="false" customHeight="false" outlineLevel="0" collapsed="false">
      <c r="P3204" s="6" t="n">
        <v>40546</v>
      </c>
      <c r="Q3204" s="0" t="n">
        <f aca="false">Q3197-1</f>
        <v>6</v>
      </c>
      <c r="R3204" s="0" t="n">
        <v>20</v>
      </c>
    </row>
    <row r="3205" customFormat="false" ht="15.4" hidden="false" customHeight="false" outlineLevel="0" collapsed="false">
      <c r="P3205" s="6" t="n">
        <v>40545</v>
      </c>
      <c r="Q3205" s="0" t="n">
        <f aca="false">Q3198-1</f>
        <v>5</v>
      </c>
      <c r="R3205" s="0" t="n">
        <v>20</v>
      </c>
    </row>
    <row r="3206" customFormat="false" ht="15.4" hidden="false" customHeight="false" outlineLevel="0" collapsed="false">
      <c r="P3206" s="6" t="n">
        <v>40544</v>
      </c>
      <c r="Q3206" s="0" t="n">
        <f aca="false">Q3199-1</f>
        <v>5</v>
      </c>
      <c r="R3206" s="0" t="n">
        <v>20</v>
      </c>
    </row>
    <row r="3207" customFormat="false" ht="15.4" hidden="false" customHeight="false" outlineLevel="0" collapsed="false">
      <c r="P3207" s="6" t="n">
        <v>40543</v>
      </c>
      <c r="Q3207" s="0" t="n">
        <f aca="false">Q3200-1</f>
        <v>5</v>
      </c>
      <c r="R3207" s="0" t="n">
        <v>20</v>
      </c>
    </row>
    <row r="3208" customFormat="false" ht="15.4" hidden="false" customHeight="false" outlineLevel="0" collapsed="false">
      <c r="P3208" s="6" t="n">
        <v>40542</v>
      </c>
      <c r="Q3208" s="0" t="n">
        <f aca="false">Q3201-1</f>
        <v>5</v>
      </c>
      <c r="R3208" s="0" t="n">
        <v>20</v>
      </c>
    </row>
    <row r="3209" customFormat="false" ht="15.4" hidden="false" customHeight="false" outlineLevel="0" collapsed="false">
      <c r="P3209" s="6" t="n">
        <v>40541</v>
      </c>
      <c r="Q3209" s="0" t="n">
        <f aca="false">Q3202-1</f>
        <v>5</v>
      </c>
      <c r="R3209" s="0" t="n">
        <v>20</v>
      </c>
    </row>
    <row r="3210" customFormat="false" ht="15.4" hidden="false" customHeight="false" outlineLevel="0" collapsed="false">
      <c r="P3210" s="6" t="n">
        <v>40540</v>
      </c>
      <c r="Q3210" s="0" t="n">
        <f aca="false">Q3203-1</f>
        <v>5</v>
      </c>
      <c r="R3210" s="0" t="n">
        <v>20</v>
      </c>
    </row>
    <row r="3211" customFormat="false" ht="15.4" hidden="false" customHeight="false" outlineLevel="0" collapsed="false">
      <c r="P3211" s="6" t="n">
        <v>40539</v>
      </c>
      <c r="Q3211" s="0" t="n">
        <f aca="false">Q3204-1</f>
        <v>5</v>
      </c>
      <c r="R3211" s="0" t="n">
        <v>20</v>
      </c>
    </row>
    <row r="3212" customFormat="false" ht="15.4" hidden="false" customHeight="false" outlineLevel="0" collapsed="false">
      <c r="P3212" s="6" t="n">
        <v>40538</v>
      </c>
      <c r="Q3212" s="0" t="n">
        <f aca="false">Q3205-1</f>
        <v>4</v>
      </c>
      <c r="R3212" s="0" t="n">
        <v>20</v>
      </c>
    </row>
    <row r="3213" customFormat="false" ht="15.4" hidden="false" customHeight="false" outlineLevel="0" collapsed="false">
      <c r="P3213" s="6" t="n">
        <v>40537</v>
      </c>
      <c r="Q3213" s="0" t="n">
        <f aca="false">Q3206-1</f>
        <v>4</v>
      </c>
      <c r="R3213" s="0" t="n">
        <v>20</v>
      </c>
    </row>
    <row r="3214" customFormat="false" ht="15.4" hidden="false" customHeight="false" outlineLevel="0" collapsed="false">
      <c r="P3214" s="6" t="n">
        <v>40536</v>
      </c>
      <c r="Q3214" s="0" t="n">
        <f aca="false">Q3207-1</f>
        <v>4</v>
      </c>
      <c r="R3214" s="0" t="n">
        <v>20</v>
      </c>
    </row>
    <row r="3215" customFormat="false" ht="15.4" hidden="false" customHeight="false" outlineLevel="0" collapsed="false">
      <c r="P3215" s="6" t="n">
        <v>40535</v>
      </c>
      <c r="Q3215" s="0" t="n">
        <f aca="false">Q3208-1</f>
        <v>4</v>
      </c>
      <c r="R3215" s="0" t="n">
        <v>20</v>
      </c>
    </row>
    <row r="3216" customFormat="false" ht="15.4" hidden="false" customHeight="false" outlineLevel="0" collapsed="false">
      <c r="P3216" s="6" t="n">
        <v>40534</v>
      </c>
      <c r="Q3216" s="0" t="n">
        <f aca="false">Q3209-1</f>
        <v>4</v>
      </c>
      <c r="R3216" s="0" t="n">
        <v>20</v>
      </c>
    </row>
    <row r="3217" customFormat="false" ht="15.4" hidden="false" customHeight="false" outlineLevel="0" collapsed="false">
      <c r="P3217" s="6" t="n">
        <v>40533</v>
      </c>
      <c r="Q3217" s="0" t="n">
        <f aca="false">Q3210-1</f>
        <v>4</v>
      </c>
      <c r="R3217" s="0" t="n">
        <v>20</v>
      </c>
    </row>
    <row r="3218" customFormat="false" ht="15.4" hidden="false" customHeight="false" outlineLevel="0" collapsed="false">
      <c r="P3218" s="6" t="n">
        <v>40532</v>
      </c>
      <c r="Q3218" s="0" t="n">
        <f aca="false">Q3211-1</f>
        <v>4</v>
      </c>
      <c r="R3218" s="0" t="n">
        <v>20</v>
      </c>
    </row>
    <row r="3219" customFormat="false" ht="15.4" hidden="false" customHeight="false" outlineLevel="0" collapsed="false">
      <c r="P3219" s="6" t="n">
        <v>40531</v>
      </c>
      <c r="Q3219" s="0" t="n">
        <f aca="false">Q3212-1</f>
        <v>3</v>
      </c>
      <c r="R3219" s="0" t="n">
        <v>20</v>
      </c>
    </row>
    <row r="3220" customFormat="false" ht="15.4" hidden="false" customHeight="false" outlineLevel="0" collapsed="false">
      <c r="P3220" s="6" t="n">
        <v>40530</v>
      </c>
      <c r="Q3220" s="0" t="n">
        <f aca="false">Q3213-1</f>
        <v>3</v>
      </c>
      <c r="R3220" s="0" t="n">
        <v>20</v>
      </c>
    </row>
    <row r="3221" customFormat="false" ht="15.4" hidden="false" customHeight="false" outlineLevel="0" collapsed="false">
      <c r="P3221" s="6" t="n">
        <v>40529</v>
      </c>
      <c r="Q3221" s="0" t="n">
        <f aca="false">Q3214-1</f>
        <v>3</v>
      </c>
      <c r="R3221" s="0" t="n">
        <v>20</v>
      </c>
    </row>
    <row r="3222" customFormat="false" ht="15.4" hidden="false" customHeight="false" outlineLevel="0" collapsed="false">
      <c r="P3222" s="6" t="n">
        <v>40528</v>
      </c>
      <c r="Q3222" s="0" t="n">
        <f aca="false">Q3215-1</f>
        <v>3</v>
      </c>
      <c r="R3222" s="0" t="n">
        <v>20</v>
      </c>
    </row>
    <row r="3223" customFormat="false" ht="15.4" hidden="false" customHeight="false" outlineLevel="0" collapsed="false">
      <c r="P3223" s="6" t="n">
        <v>40527</v>
      </c>
      <c r="Q3223" s="0" t="n">
        <f aca="false">Q3216-1</f>
        <v>3</v>
      </c>
      <c r="R3223" s="0" t="n">
        <v>20</v>
      </c>
    </row>
    <row r="3224" customFormat="false" ht="15.4" hidden="false" customHeight="false" outlineLevel="0" collapsed="false">
      <c r="P3224" s="6" t="n">
        <v>40526</v>
      </c>
      <c r="Q3224" s="0" t="n">
        <f aca="false">Q3217-1</f>
        <v>3</v>
      </c>
      <c r="R3224" s="0" t="n">
        <v>20</v>
      </c>
    </row>
    <row r="3225" customFormat="false" ht="15.4" hidden="false" customHeight="false" outlineLevel="0" collapsed="false">
      <c r="P3225" s="6" t="n">
        <v>40525</v>
      </c>
      <c r="Q3225" s="0" t="n">
        <f aca="false">Q3218-1</f>
        <v>3</v>
      </c>
      <c r="R3225" s="0" t="n">
        <v>20</v>
      </c>
    </row>
    <row r="3226" customFormat="false" ht="15.4" hidden="false" customHeight="false" outlineLevel="0" collapsed="false">
      <c r="P3226" s="6" t="n">
        <v>40524</v>
      </c>
      <c r="Q3226" s="0" t="n">
        <f aca="false">Q3219-1</f>
        <v>2</v>
      </c>
      <c r="R3226" s="0" t="n">
        <v>20</v>
      </c>
    </row>
    <row r="3227" customFormat="false" ht="15.4" hidden="false" customHeight="false" outlineLevel="0" collapsed="false">
      <c r="P3227" s="6" t="n">
        <v>40523</v>
      </c>
      <c r="Q3227" s="0" t="n">
        <f aca="false">Q3220-1</f>
        <v>2</v>
      </c>
      <c r="R3227" s="0" t="n">
        <v>20</v>
      </c>
    </row>
    <row r="3228" customFormat="false" ht="15.4" hidden="false" customHeight="false" outlineLevel="0" collapsed="false">
      <c r="P3228" s="6" t="n">
        <v>40522</v>
      </c>
      <c r="Q3228" s="0" t="n">
        <f aca="false">Q3221-1</f>
        <v>2</v>
      </c>
      <c r="R3228" s="0" t="n">
        <v>20</v>
      </c>
    </row>
    <row r="3229" customFormat="false" ht="15.4" hidden="false" customHeight="false" outlineLevel="0" collapsed="false">
      <c r="P3229" s="6" t="n">
        <v>40521</v>
      </c>
      <c r="Q3229" s="0" t="n">
        <f aca="false">Q3222-1</f>
        <v>2</v>
      </c>
      <c r="R3229" s="0" t="n">
        <v>20</v>
      </c>
    </row>
    <row r="3230" customFormat="false" ht="15.4" hidden="false" customHeight="false" outlineLevel="0" collapsed="false">
      <c r="P3230" s="6" t="n">
        <v>40520</v>
      </c>
      <c r="Q3230" s="0" t="n">
        <f aca="false">Q3223-1</f>
        <v>2</v>
      </c>
      <c r="R3230" s="0" t="n">
        <v>20</v>
      </c>
    </row>
    <row r="3231" customFormat="false" ht="15.4" hidden="false" customHeight="false" outlineLevel="0" collapsed="false">
      <c r="P3231" s="6" t="n">
        <v>40519</v>
      </c>
      <c r="Q3231" s="0" t="n">
        <f aca="false">Q3224-1</f>
        <v>2</v>
      </c>
      <c r="R3231" s="0" t="n">
        <v>20</v>
      </c>
    </row>
    <row r="3232" customFormat="false" ht="15.4" hidden="false" customHeight="false" outlineLevel="0" collapsed="false">
      <c r="P3232" s="6" t="n">
        <v>40518</v>
      </c>
      <c r="Q3232" s="0" t="n">
        <f aca="false">Q3225-1</f>
        <v>2</v>
      </c>
      <c r="R3232" s="0" t="n">
        <v>20</v>
      </c>
    </row>
    <row r="3233" customFormat="false" ht="15.4" hidden="false" customHeight="false" outlineLevel="0" collapsed="false">
      <c r="P3233" s="6" t="n">
        <v>40517</v>
      </c>
      <c r="Q3233" s="0" t="n">
        <f aca="false">Q3226-1</f>
        <v>1</v>
      </c>
      <c r="R3233" s="0" t="n">
        <v>20</v>
      </c>
    </row>
    <row r="3234" customFormat="false" ht="15.4" hidden="false" customHeight="false" outlineLevel="0" collapsed="false">
      <c r="P3234" s="6" t="n">
        <v>40516</v>
      </c>
      <c r="Q3234" s="0" t="n">
        <f aca="false">Q3227-1</f>
        <v>1</v>
      </c>
      <c r="R3234" s="0" t="n">
        <v>20</v>
      </c>
    </row>
    <row r="3235" customFormat="false" ht="15.4" hidden="false" customHeight="false" outlineLevel="0" collapsed="false">
      <c r="P3235" s="6" t="n">
        <v>40515</v>
      </c>
      <c r="Q3235" s="0" t="n">
        <f aca="false">Q3228-1</f>
        <v>1</v>
      </c>
      <c r="R3235" s="0" t="n">
        <v>20</v>
      </c>
    </row>
    <row r="3236" customFormat="false" ht="15.4" hidden="false" customHeight="false" outlineLevel="0" collapsed="false">
      <c r="P3236" s="6" t="n">
        <v>40514</v>
      </c>
      <c r="Q3236" s="0" t="n">
        <f aca="false">Q3229-1</f>
        <v>1</v>
      </c>
      <c r="R3236" s="0" t="n">
        <v>20</v>
      </c>
    </row>
    <row r="3237" customFormat="false" ht="15.4" hidden="false" customHeight="false" outlineLevel="0" collapsed="false">
      <c r="P3237" s="6" t="n">
        <v>40513</v>
      </c>
      <c r="Q3237" s="0" t="n">
        <f aca="false">Q3230-1</f>
        <v>1</v>
      </c>
      <c r="R3237" s="0" t="n">
        <v>20</v>
      </c>
    </row>
    <row r="3238" customFormat="false" ht="15.4" hidden="false" customHeight="false" outlineLevel="0" collapsed="false">
      <c r="P3238" s="6" t="n">
        <v>40512</v>
      </c>
      <c r="Q3238" s="0" t="n">
        <f aca="false">Q3231-1</f>
        <v>1</v>
      </c>
      <c r="R3238" s="0" t="n">
        <v>20</v>
      </c>
    </row>
    <row r="3239" customFormat="false" ht="15.4" hidden="false" customHeight="false" outlineLevel="0" collapsed="false">
      <c r="P3239" s="6" t="n">
        <v>40511</v>
      </c>
      <c r="Q3239" s="0" t="n">
        <f aca="false">Q3232-1</f>
        <v>1</v>
      </c>
      <c r="R3239" s="0" t="n">
        <v>20</v>
      </c>
    </row>
    <row r="3240" customFormat="false" ht="15.4" hidden="false" customHeight="false" outlineLevel="0" collapsed="false">
      <c r="P3240" s="6" t="n">
        <v>40510</v>
      </c>
      <c r="Q3240" s="0" t="n">
        <v>16</v>
      </c>
      <c r="R3240" s="0" t="n">
        <v>19</v>
      </c>
    </row>
    <row r="3241" customFormat="false" ht="15.4" hidden="false" customHeight="false" outlineLevel="0" collapsed="false">
      <c r="P3241" s="6" t="n">
        <v>40509</v>
      </c>
      <c r="Q3241" s="0" t="n">
        <v>16</v>
      </c>
      <c r="R3241" s="0" t="n">
        <v>19</v>
      </c>
    </row>
    <row r="3242" customFormat="false" ht="15.4" hidden="false" customHeight="false" outlineLevel="0" collapsed="false">
      <c r="P3242" s="6" t="n">
        <v>40508</v>
      </c>
      <c r="Q3242" s="0" t="n">
        <v>16</v>
      </c>
      <c r="R3242" s="0" t="n">
        <v>19</v>
      </c>
    </row>
    <row r="3243" customFormat="false" ht="15.4" hidden="false" customHeight="false" outlineLevel="0" collapsed="false">
      <c r="P3243" s="6" t="n">
        <v>40507</v>
      </c>
      <c r="Q3243" s="0" t="n">
        <v>16</v>
      </c>
      <c r="R3243" s="0" t="n">
        <v>19</v>
      </c>
    </row>
    <row r="3244" customFormat="false" ht="15.4" hidden="false" customHeight="false" outlineLevel="0" collapsed="false">
      <c r="P3244" s="6" t="n">
        <v>40506</v>
      </c>
      <c r="Q3244" s="0" t="n">
        <v>16</v>
      </c>
      <c r="R3244" s="0" t="n">
        <v>19</v>
      </c>
    </row>
    <row r="3245" customFormat="false" ht="15.4" hidden="false" customHeight="false" outlineLevel="0" collapsed="false">
      <c r="P3245" s="6" t="n">
        <v>40505</v>
      </c>
      <c r="Q3245" s="0" t="n">
        <v>16</v>
      </c>
      <c r="R3245" s="0" t="n">
        <v>19</v>
      </c>
    </row>
    <row r="3246" customFormat="false" ht="15.4" hidden="false" customHeight="false" outlineLevel="0" collapsed="false">
      <c r="P3246" s="6" t="n">
        <v>40504</v>
      </c>
      <c r="Q3246" s="0" t="n">
        <v>16</v>
      </c>
      <c r="R3246" s="0" t="n">
        <v>19</v>
      </c>
    </row>
    <row r="3247" customFormat="false" ht="15.4" hidden="false" customHeight="false" outlineLevel="0" collapsed="false">
      <c r="P3247" s="6" t="n">
        <v>40503</v>
      </c>
      <c r="Q3247" s="0" t="n">
        <f aca="false">Q3240-1</f>
        <v>15</v>
      </c>
      <c r="R3247" s="0" t="n">
        <v>19</v>
      </c>
    </row>
    <row r="3248" customFormat="false" ht="15.4" hidden="false" customHeight="false" outlineLevel="0" collapsed="false">
      <c r="P3248" s="6" t="n">
        <v>40502</v>
      </c>
      <c r="Q3248" s="0" t="n">
        <f aca="false">Q3241-1</f>
        <v>15</v>
      </c>
      <c r="R3248" s="0" t="n">
        <v>19</v>
      </c>
    </row>
    <row r="3249" customFormat="false" ht="15.4" hidden="false" customHeight="false" outlineLevel="0" collapsed="false">
      <c r="P3249" s="6" t="n">
        <v>40501</v>
      </c>
      <c r="Q3249" s="0" t="n">
        <f aca="false">Q3242-1</f>
        <v>15</v>
      </c>
      <c r="R3249" s="0" t="n">
        <v>19</v>
      </c>
    </row>
    <row r="3250" customFormat="false" ht="15.4" hidden="false" customHeight="false" outlineLevel="0" collapsed="false">
      <c r="P3250" s="6" t="n">
        <v>40500</v>
      </c>
      <c r="Q3250" s="0" t="n">
        <f aca="false">Q3243-1</f>
        <v>15</v>
      </c>
      <c r="R3250" s="0" t="n">
        <v>19</v>
      </c>
    </row>
    <row r="3251" customFormat="false" ht="15.4" hidden="false" customHeight="false" outlineLevel="0" collapsed="false">
      <c r="P3251" s="6" t="n">
        <v>40499</v>
      </c>
      <c r="Q3251" s="0" t="n">
        <f aca="false">Q3244-1</f>
        <v>15</v>
      </c>
      <c r="R3251" s="0" t="n">
        <v>19</v>
      </c>
    </row>
    <row r="3252" customFormat="false" ht="15.4" hidden="false" customHeight="false" outlineLevel="0" collapsed="false">
      <c r="P3252" s="6" t="n">
        <v>40498</v>
      </c>
      <c r="Q3252" s="0" t="n">
        <f aca="false">Q3245-1</f>
        <v>15</v>
      </c>
      <c r="R3252" s="0" t="n">
        <v>19</v>
      </c>
    </row>
    <row r="3253" customFormat="false" ht="15.4" hidden="false" customHeight="false" outlineLevel="0" collapsed="false">
      <c r="P3253" s="6" t="n">
        <v>40497</v>
      </c>
      <c r="Q3253" s="0" t="n">
        <f aca="false">Q3246-1</f>
        <v>15</v>
      </c>
      <c r="R3253" s="0" t="n">
        <v>19</v>
      </c>
    </row>
    <row r="3254" customFormat="false" ht="15.4" hidden="false" customHeight="false" outlineLevel="0" collapsed="false">
      <c r="P3254" s="6" t="n">
        <v>40496</v>
      </c>
      <c r="Q3254" s="0" t="n">
        <f aca="false">Q3247-1</f>
        <v>14</v>
      </c>
      <c r="R3254" s="0" t="n">
        <v>19</v>
      </c>
    </row>
    <row r="3255" customFormat="false" ht="15.4" hidden="false" customHeight="false" outlineLevel="0" collapsed="false">
      <c r="P3255" s="6" t="n">
        <v>40495</v>
      </c>
      <c r="Q3255" s="0" t="n">
        <f aca="false">Q3248-1</f>
        <v>14</v>
      </c>
      <c r="R3255" s="0" t="n">
        <v>19</v>
      </c>
    </row>
    <row r="3256" customFormat="false" ht="15.4" hidden="false" customHeight="false" outlineLevel="0" collapsed="false">
      <c r="P3256" s="6" t="n">
        <v>40494</v>
      </c>
      <c r="Q3256" s="0" t="n">
        <f aca="false">Q3249-1</f>
        <v>14</v>
      </c>
      <c r="R3256" s="0" t="n">
        <v>19</v>
      </c>
    </row>
    <row r="3257" customFormat="false" ht="15.4" hidden="false" customHeight="false" outlineLevel="0" collapsed="false">
      <c r="P3257" s="6" t="n">
        <v>40493</v>
      </c>
      <c r="Q3257" s="0" t="n">
        <f aca="false">Q3250-1</f>
        <v>14</v>
      </c>
      <c r="R3257" s="0" t="n">
        <v>19</v>
      </c>
    </row>
    <row r="3258" customFormat="false" ht="15.4" hidden="false" customHeight="false" outlineLevel="0" collapsed="false">
      <c r="P3258" s="6" t="n">
        <v>40492</v>
      </c>
      <c r="Q3258" s="0" t="n">
        <f aca="false">Q3251-1</f>
        <v>14</v>
      </c>
      <c r="R3258" s="0" t="n">
        <v>19</v>
      </c>
    </row>
    <row r="3259" customFormat="false" ht="15.4" hidden="false" customHeight="false" outlineLevel="0" collapsed="false">
      <c r="P3259" s="6" t="n">
        <v>40491</v>
      </c>
      <c r="Q3259" s="0" t="n">
        <f aca="false">Q3252-1</f>
        <v>14</v>
      </c>
      <c r="R3259" s="0" t="n">
        <v>19</v>
      </c>
    </row>
    <row r="3260" customFormat="false" ht="15.4" hidden="false" customHeight="false" outlineLevel="0" collapsed="false">
      <c r="P3260" s="6" t="n">
        <v>40490</v>
      </c>
      <c r="Q3260" s="0" t="n">
        <f aca="false">Q3253-1</f>
        <v>14</v>
      </c>
      <c r="R3260" s="0" t="n">
        <v>19</v>
      </c>
    </row>
    <row r="3261" customFormat="false" ht="15.4" hidden="false" customHeight="false" outlineLevel="0" collapsed="false">
      <c r="P3261" s="6" t="n">
        <v>40489</v>
      </c>
      <c r="Q3261" s="0" t="n">
        <f aca="false">Q3254-1</f>
        <v>13</v>
      </c>
      <c r="R3261" s="0" t="n">
        <v>19</v>
      </c>
    </row>
    <row r="3262" customFormat="false" ht="15.4" hidden="false" customHeight="false" outlineLevel="0" collapsed="false">
      <c r="P3262" s="6" t="n">
        <v>40488</v>
      </c>
      <c r="Q3262" s="0" t="n">
        <f aca="false">Q3255-1</f>
        <v>13</v>
      </c>
      <c r="R3262" s="0" t="n">
        <v>19</v>
      </c>
    </row>
    <row r="3263" customFormat="false" ht="15.4" hidden="false" customHeight="false" outlineLevel="0" collapsed="false">
      <c r="P3263" s="6" t="n">
        <v>40487</v>
      </c>
      <c r="Q3263" s="0" t="n">
        <f aca="false">Q3256-1</f>
        <v>13</v>
      </c>
      <c r="R3263" s="0" t="n">
        <v>19</v>
      </c>
    </row>
    <row r="3264" customFormat="false" ht="15.4" hidden="false" customHeight="false" outlineLevel="0" collapsed="false">
      <c r="P3264" s="6" t="n">
        <v>40486</v>
      </c>
      <c r="Q3264" s="0" t="n">
        <f aca="false">Q3257-1</f>
        <v>13</v>
      </c>
      <c r="R3264" s="0" t="n">
        <v>19</v>
      </c>
    </row>
    <row r="3265" customFormat="false" ht="15.4" hidden="false" customHeight="false" outlineLevel="0" collapsed="false">
      <c r="P3265" s="6" t="n">
        <v>40485</v>
      </c>
      <c r="Q3265" s="0" t="n">
        <f aca="false">Q3258-1</f>
        <v>13</v>
      </c>
      <c r="R3265" s="0" t="n">
        <v>19</v>
      </c>
    </row>
    <row r="3266" customFormat="false" ht="15.4" hidden="false" customHeight="false" outlineLevel="0" collapsed="false">
      <c r="P3266" s="6" t="n">
        <v>40484</v>
      </c>
      <c r="Q3266" s="0" t="n">
        <f aca="false">Q3259-1</f>
        <v>13</v>
      </c>
      <c r="R3266" s="0" t="n">
        <v>19</v>
      </c>
    </row>
    <row r="3267" customFormat="false" ht="15.4" hidden="false" customHeight="false" outlineLevel="0" collapsed="false">
      <c r="P3267" s="6" t="n">
        <v>40483</v>
      </c>
      <c r="Q3267" s="0" t="n">
        <f aca="false">Q3260-1</f>
        <v>13</v>
      </c>
      <c r="R3267" s="0" t="n">
        <v>19</v>
      </c>
    </row>
    <row r="3268" customFormat="false" ht="15.4" hidden="false" customHeight="false" outlineLevel="0" collapsed="false">
      <c r="P3268" s="6" t="n">
        <v>40482</v>
      </c>
      <c r="Q3268" s="0" t="n">
        <f aca="false">Q3261-1</f>
        <v>12</v>
      </c>
      <c r="R3268" s="0" t="n">
        <v>19</v>
      </c>
    </row>
    <row r="3269" customFormat="false" ht="15.4" hidden="false" customHeight="false" outlineLevel="0" collapsed="false">
      <c r="P3269" s="6" t="n">
        <v>40481</v>
      </c>
      <c r="Q3269" s="0" t="n">
        <f aca="false">Q3262-1</f>
        <v>12</v>
      </c>
      <c r="R3269" s="0" t="n">
        <v>19</v>
      </c>
    </row>
    <row r="3270" customFormat="false" ht="15.4" hidden="false" customHeight="false" outlineLevel="0" collapsed="false">
      <c r="P3270" s="6" t="n">
        <v>40480</v>
      </c>
      <c r="Q3270" s="0" t="n">
        <f aca="false">Q3263-1</f>
        <v>12</v>
      </c>
      <c r="R3270" s="0" t="n">
        <v>19</v>
      </c>
    </row>
    <row r="3271" customFormat="false" ht="15.4" hidden="false" customHeight="false" outlineLevel="0" collapsed="false">
      <c r="P3271" s="6" t="n">
        <v>40479</v>
      </c>
      <c r="Q3271" s="0" t="n">
        <f aca="false">Q3264-1</f>
        <v>12</v>
      </c>
      <c r="R3271" s="0" t="n">
        <v>19</v>
      </c>
    </row>
    <row r="3272" customFormat="false" ht="15.4" hidden="false" customHeight="false" outlineLevel="0" collapsed="false">
      <c r="P3272" s="6" t="n">
        <v>40478</v>
      </c>
      <c r="Q3272" s="0" t="n">
        <f aca="false">Q3265-1</f>
        <v>12</v>
      </c>
      <c r="R3272" s="0" t="n">
        <v>19</v>
      </c>
    </row>
    <row r="3273" customFormat="false" ht="15.4" hidden="false" customHeight="false" outlineLevel="0" collapsed="false">
      <c r="P3273" s="6" t="n">
        <v>40477</v>
      </c>
      <c r="Q3273" s="0" t="n">
        <f aca="false">Q3266-1</f>
        <v>12</v>
      </c>
      <c r="R3273" s="0" t="n">
        <v>19</v>
      </c>
    </row>
    <row r="3274" customFormat="false" ht="15.4" hidden="false" customHeight="false" outlineLevel="0" collapsed="false">
      <c r="P3274" s="6" t="n">
        <v>40476</v>
      </c>
      <c r="Q3274" s="0" t="n">
        <f aca="false">Q3267-1</f>
        <v>12</v>
      </c>
      <c r="R3274" s="0" t="n">
        <v>19</v>
      </c>
    </row>
    <row r="3275" customFormat="false" ht="15.4" hidden="false" customHeight="false" outlineLevel="0" collapsed="false">
      <c r="P3275" s="6" t="n">
        <v>40475</v>
      </c>
      <c r="Q3275" s="0" t="n">
        <f aca="false">Q3268-1</f>
        <v>11</v>
      </c>
      <c r="R3275" s="0" t="n">
        <v>19</v>
      </c>
    </row>
    <row r="3276" customFormat="false" ht="15.4" hidden="false" customHeight="false" outlineLevel="0" collapsed="false">
      <c r="P3276" s="6" t="n">
        <v>40474</v>
      </c>
      <c r="Q3276" s="0" t="n">
        <f aca="false">Q3269-1</f>
        <v>11</v>
      </c>
      <c r="R3276" s="0" t="n">
        <v>19</v>
      </c>
    </row>
    <row r="3277" customFormat="false" ht="15.4" hidden="false" customHeight="false" outlineLevel="0" collapsed="false">
      <c r="P3277" s="6" t="n">
        <v>40473</v>
      </c>
      <c r="Q3277" s="0" t="n">
        <f aca="false">Q3270-1</f>
        <v>11</v>
      </c>
      <c r="R3277" s="0" t="n">
        <v>19</v>
      </c>
    </row>
    <row r="3278" customFormat="false" ht="15.4" hidden="false" customHeight="false" outlineLevel="0" collapsed="false">
      <c r="P3278" s="6" t="n">
        <v>40472</v>
      </c>
      <c r="Q3278" s="0" t="n">
        <f aca="false">Q3271-1</f>
        <v>11</v>
      </c>
      <c r="R3278" s="0" t="n">
        <v>19</v>
      </c>
    </row>
    <row r="3279" customFormat="false" ht="15.4" hidden="false" customHeight="false" outlineLevel="0" collapsed="false">
      <c r="P3279" s="6" t="n">
        <v>40471</v>
      </c>
      <c r="Q3279" s="0" t="n">
        <f aca="false">Q3272-1</f>
        <v>11</v>
      </c>
      <c r="R3279" s="0" t="n">
        <v>19</v>
      </c>
    </row>
    <row r="3280" customFormat="false" ht="15.4" hidden="false" customHeight="false" outlineLevel="0" collapsed="false">
      <c r="P3280" s="6" t="n">
        <v>40470</v>
      </c>
      <c r="Q3280" s="0" t="n">
        <f aca="false">Q3273-1</f>
        <v>11</v>
      </c>
      <c r="R3280" s="0" t="n">
        <v>19</v>
      </c>
    </row>
    <row r="3281" customFormat="false" ht="15.4" hidden="false" customHeight="false" outlineLevel="0" collapsed="false">
      <c r="P3281" s="6" t="n">
        <v>40469</v>
      </c>
      <c r="Q3281" s="0" t="n">
        <f aca="false">Q3274-1</f>
        <v>11</v>
      </c>
      <c r="R3281" s="0" t="n">
        <v>19</v>
      </c>
    </row>
    <row r="3282" customFormat="false" ht="15.4" hidden="false" customHeight="false" outlineLevel="0" collapsed="false">
      <c r="P3282" s="6" t="n">
        <v>40468</v>
      </c>
      <c r="Q3282" s="0" t="n">
        <f aca="false">Q3275-1</f>
        <v>10</v>
      </c>
      <c r="R3282" s="0" t="n">
        <v>19</v>
      </c>
    </row>
    <row r="3283" customFormat="false" ht="15.4" hidden="false" customHeight="false" outlineLevel="0" collapsed="false">
      <c r="P3283" s="6" t="n">
        <v>40467</v>
      </c>
      <c r="Q3283" s="0" t="n">
        <f aca="false">Q3276-1</f>
        <v>10</v>
      </c>
      <c r="R3283" s="0" t="n">
        <v>19</v>
      </c>
    </row>
    <row r="3284" customFormat="false" ht="15.4" hidden="false" customHeight="false" outlineLevel="0" collapsed="false">
      <c r="P3284" s="6" t="n">
        <v>40466</v>
      </c>
      <c r="Q3284" s="0" t="n">
        <f aca="false">Q3277-1</f>
        <v>10</v>
      </c>
      <c r="R3284" s="0" t="n">
        <v>19</v>
      </c>
    </row>
    <row r="3285" customFormat="false" ht="15.4" hidden="false" customHeight="false" outlineLevel="0" collapsed="false">
      <c r="P3285" s="6" t="n">
        <v>40465</v>
      </c>
      <c r="Q3285" s="0" t="n">
        <f aca="false">Q3278-1</f>
        <v>10</v>
      </c>
      <c r="R3285" s="0" t="n">
        <v>19</v>
      </c>
    </row>
    <row r="3286" customFormat="false" ht="15.4" hidden="false" customHeight="false" outlineLevel="0" collapsed="false">
      <c r="P3286" s="6" t="n">
        <v>40464</v>
      </c>
      <c r="Q3286" s="0" t="n">
        <f aca="false">Q3279-1</f>
        <v>10</v>
      </c>
      <c r="R3286" s="0" t="n">
        <v>19</v>
      </c>
    </row>
    <row r="3287" customFormat="false" ht="15.4" hidden="false" customHeight="false" outlineLevel="0" collapsed="false">
      <c r="P3287" s="6" t="n">
        <v>40463</v>
      </c>
      <c r="Q3287" s="0" t="n">
        <f aca="false">Q3280-1</f>
        <v>10</v>
      </c>
      <c r="R3287" s="0" t="n">
        <v>19</v>
      </c>
    </row>
    <row r="3288" customFormat="false" ht="15.4" hidden="false" customHeight="false" outlineLevel="0" collapsed="false">
      <c r="P3288" s="6" t="n">
        <v>40462</v>
      </c>
      <c r="Q3288" s="0" t="n">
        <f aca="false">Q3281-1</f>
        <v>10</v>
      </c>
      <c r="R3288" s="0" t="n">
        <v>19</v>
      </c>
    </row>
    <row r="3289" customFormat="false" ht="15.4" hidden="false" customHeight="false" outlineLevel="0" collapsed="false">
      <c r="P3289" s="6" t="n">
        <v>40461</v>
      </c>
      <c r="Q3289" s="0" t="n">
        <f aca="false">Q3282-1</f>
        <v>9</v>
      </c>
      <c r="R3289" s="0" t="n">
        <v>19</v>
      </c>
    </row>
    <row r="3290" customFormat="false" ht="15.4" hidden="false" customHeight="false" outlineLevel="0" collapsed="false">
      <c r="P3290" s="6" t="n">
        <v>40460</v>
      </c>
      <c r="Q3290" s="0" t="n">
        <f aca="false">Q3283-1</f>
        <v>9</v>
      </c>
      <c r="R3290" s="0" t="n">
        <v>19</v>
      </c>
    </row>
    <row r="3291" customFormat="false" ht="15.4" hidden="false" customHeight="false" outlineLevel="0" collapsed="false">
      <c r="P3291" s="6" t="n">
        <v>40459</v>
      </c>
      <c r="Q3291" s="0" t="n">
        <f aca="false">Q3284-1</f>
        <v>9</v>
      </c>
      <c r="R3291" s="0" t="n">
        <v>19</v>
      </c>
    </row>
    <row r="3292" customFormat="false" ht="15.4" hidden="false" customHeight="false" outlineLevel="0" collapsed="false">
      <c r="P3292" s="6" t="n">
        <v>40458</v>
      </c>
      <c r="Q3292" s="0" t="n">
        <f aca="false">Q3285-1</f>
        <v>9</v>
      </c>
      <c r="R3292" s="0" t="n">
        <v>19</v>
      </c>
    </row>
    <row r="3293" customFormat="false" ht="15.4" hidden="false" customHeight="false" outlineLevel="0" collapsed="false">
      <c r="P3293" s="6" t="n">
        <v>40457</v>
      </c>
      <c r="Q3293" s="0" t="n">
        <f aca="false">Q3286-1</f>
        <v>9</v>
      </c>
      <c r="R3293" s="0" t="n">
        <v>19</v>
      </c>
    </row>
    <row r="3294" customFormat="false" ht="15.4" hidden="false" customHeight="false" outlineLevel="0" collapsed="false">
      <c r="P3294" s="6" t="n">
        <v>40456</v>
      </c>
      <c r="Q3294" s="0" t="n">
        <f aca="false">Q3287-1</f>
        <v>9</v>
      </c>
      <c r="R3294" s="0" t="n">
        <v>19</v>
      </c>
    </row>
    <row r="3295" customFormat="false" ht="15.4" hidden="false" customHeight="false" outlineLevel="0" collapsed="false">
      <c r="P3295" s="6" t="n">
        <v>40455</v>
      </c>
      <c r="Q3295" s="0" t="n">
        <f aca="false">Q3288-1</f>
        <v>9</v>
      </c>
      <c r="R3295" s="0" t="n">
        <v>19</v>
      </c>
    </row>
    <row r="3296" customFormat="false" ht="15.4" hidden="false" customHeight="false" outlineLevel="0" collapsed="false">
      <c r="P3296" s="6" t="n">
        <v>40454</v>
      </c>
      <c r="Q3296" s="0" t="n">
        <f aca="false">Q3289-1</f>
        <v>8</v>
      </c>
      <c r="R3296" s="0" t="n">
        <v>19</v>
      </c>
    </row>
    <row r="3297" customFormat="false" ht="15.4" hidden="false" customHeight="false" outlineLevel="0" collapsed="false">
      <c r="P3297" s="6" t="n">
        <v>40453</v>
      </c>
      <c r="Q3297" s="0" t="n">
        <f aca="false">Q3290-1</f>
        <v>8</v>
      </c>
      <c r="R3297" s="0" t="n">
        <v>19</v>
      </c>
    </row>
    <row r="3298" customFormat="false" ht="15.4" hidden="false" customHeight="false" outlineLevel="0" collapsed="false">
      <c r="P3298" s="6" t="n">
        <v>40452</v>
      </c>
      <c r="Q3298" s="0" t="n">
        <f aca="false">Q3291-1</f>
        <v>8</v>
      </c>
      <c r="R3298" s="0" t="n">
        <v>19</v>
      </c>
    </row>
    <row r="3299" customFormat="false" ht="15.4" hidden="false" customHeight="false" outlineLevel="0" collapsed="false">
      <c r="P3299" s="6" t="n">
        <v>40451</v>
      </c>
      <c r="Q3299" s="0" t="n">
        <f aca="false">Q3292-1</f>
        <v>8</v>
      </c>
      <c r="R3299" s="0" t="n">
        <v>19</v>
      </c>
    </row>
    <row r="3300" customFormat="false" ht="15.4" hidden="false" customHeight="false" outlineLevel="0" collapsed="false">
      <c r="P3300" s="6" t="n">
        <v>40450</v>
      </c>
      <c r="Q3300" s="0" t="n">
        <f aca="false">Q3293-1</f>
        <v>8</v>
      </c>
      <c r="R3300" s="0" t="n">
        <v>19</v>
      </c>
    </row>
    <row r="3301" customFormat="false" ht="15.4" hidden="false" customHeight="false" outlineLevel="0" collapsed="false">
      <c r="P3301" s="6" t="n">
        <v>40449</v>
      </c>
      <c r="Q3301" s="0" t="n">
        <f aca="false">Q3294-1</f>
        <v>8</v>
      </c>
      <c r="R3301" s="0" t="n">
        <v>19</v>
      </c>
    </row>
    <row r="3302" customFormat="false" ht="15.4" hidden="false" customHeight="false" outlineLevel="0" collapsed="false">
      <c r="P3302" s="6" t="n">
        <v>40448</v>
      </c>
      <c r="Q3302" s="0" t="n">
        <f aca="false">Q3295-1</f>
        <v>8</v>
      </c>
      <c r="R3302" s="0" t="n">
        <v>19</v>
      </c>
    </row>
    <row r="3303" customFormat="false" ht="15.4" hidden="false" customHeight="false" outlineLevel="0" collapsed="false">
      <c r="P3303" s="6" t="n">
        <v>40447</v>
      </c>
      <c r="Q3303" s="0" t="n">
        <f aca="false">Q3296-1</f>
        <v>7</v>
      </c>
      <c r="R3303" s="0" t="n">
        <v>19</v>
      </c>
    </row>
    <row r="3304" customFormat="false" ht="15.4" hidden="false" customHeight="false" outlineLevel="0" collapsed="false">
      <c r="P3304" s="6" t="n">
        <v>40446</v>
      </c>
      <c r="Q3304" s="0" t="n">
        <f aca="false">Q3297-1</f>
        <v>7</v>
      </c>
      <c r="R3304" s="0" t="n">
        <v>19</v>
      </c>
    </row>
    <row r="3305" customFormat="false" ht="15.4" hidden="false" customHeight="false" outlineLevel="0" collapsed="false">
      <c r="P3305" s="6" t="n">
        <v>40445</v>
      </c>
      <c r="Q3305" s="0" t="n">
        <f aca="false">Q3298-1</f>
        <v>7</v>
      </c>
      <c r="R3305" s="0" t="n">
        <v>19</v>
      </c>
    </row>
    <row r="3306" customFormat="false" ht="15.4" hidden="false" customHeight="false" outlineLevel="0" collapsed="false">
      <c r="P3306" s="6" t="n">
        <v>40444</v>
      </c>
      <c r="Q3306" s="0" t="n">
        <f aca="false">Q3299-1</f>
        <v>7</v>
      </c>
      <c r="R3306" s="0" t="n">
        <v>19</v>
      </c>
    </row>
    <row r="3307" customFormat="false" ht="15.4" hidden="false" customHeight="false" outlineLevel="0" collapsed="false">
      <c r="P3307" s="6" t="n">
        <v>40443</v>
      </c>
      <c r="Q3307" s="0" t="n">
        <f aca="false">Q3300-1</f>
        <v>7</v>
      </c>
      <c r="R3307" s="0" t="n">
        <v>19</v>
      </c>
    </row>
    <row r="3308" customFormat="false" ht="15.4" hidden="false" customHeight="false" outlineLevel="0" collapsed="false">
      <c r="P3308" s="6" t="n">
        <v>40442</v>
      </c>
      <c r="Q3308" s="0" t="n">
        <f aca="false">Q3301-1</f>
        <v>7</v>
      </c>
      <c r="R3308" s="0" t="n">
        <v>19</v>
      </c>
    </row>
    <row r="3309" customFormat="false" ht="15.4" hidden="false" customHeight="false" outlineLevel="0" collapsed="false">
      <c r="P3309" s="6" t="n">
        <v>40441</v>
      </c>
      <c r="Q3309" s="0" t="n">
        <f aca="false">Q3302-1</f>
        <v>7</v>
      </c>
      <c r="R3309" s="0" t="n">
        <v>19</v>
      </c>
    </row>
    <row r="3310" customFormat="false" ht="15.4" hidden="false" customHeight="false" outlineLevel="0" collapsed="false">
      <c r="P3310" s="6" t="n">
        <v>40440</v>
      </c>
      <c r="Q3310" s="0" t="n">
        <f aca="false">Q3303-1</f>
        <v>6</v>
      </c>
      <c r="R3310" s="0" t="n">
        <v>19</v>
      </c>
    </row>
    <row r="3311" customFormat="false" ht="15.4" hidden="false" customHeight="false" outlineLevel="0" collapsed="false">
      <c r="P3311" s="6" t="n">
        <v>40439</v>
      </c>
      <c r="Q3311" s="0" t="n">
        <f aca="false">Q3304-1</f>
        <v>6</v>
      </c>
      <c r="R3311" s="0" t="n">
        <v>19</v>
      </c>
    </row>
    <row r="3312" customFormat="false" ht="15.4" hidden="false" customHeight="false" outlineLevel="0" collapsed="false">
      <c r="P3312" s="6" t="n">
        <v>40438</v>
      </c>
      <c r="Q3312" s="0" t="n">
        <f aca="false">Q3305-1</f>
        <v>6</v>
      </c>
      <c r="R3312" s="0" t="n">
        <v>19</v>
      </c>
    </row>
    <row r="3313" customFormat="false" ht="15.4" hidden="false" customHeight="false" outlineLevel="0" collapsed="false">
      <c r="P3313" s="6" t="n">
        <v>40437</v>
      </c>
      <c r="Q3313" s="0" t="n">
        <f aca="false">Q3306-1</f>
        <v>6</v>
      </c>
      <c r="R3313" s="0" t="n">
        <v>19</v>
      </c>
    </row>
    <row r="3314" customFormat="false" ht="15.4" hidden="false" customHeight="false" outlineLevel="0" collapsed="false">
      <c r="P3314" s="6" t="n">
        <v>40436</v>
      </c>
      <c r="Q3314" s="0" t="n">
        <f aca="false">Q3307-1</f>
        <v>6</v>
      </c>
      <c r="R3314" s="0" t="n">
        <v>19</v>
      </c>
    </row>
    <row r="3315" customFormat="false" ht="15.4" hidden="false" customHeight="false" outlineLevel="0" collapsed="false">
      <c r="P3315" s="6" t="n">
        <v>40435</v>
      </c>
      <c r="Q3315" s="0" t="n">
        <f aca="false">Q3308-1</f>
        <v>6</v>
      </c>
      <c r="R3315" s="0" t="n">
        <v>19</v>
      </c>
    </row>
    <row r="3316" customFormat="false" ht="15.4" hidden="false" customHeight="false" outlineLevel="0" collapsed="false">
      <c r="P3316" s="6" t="n">
        <v>40434</v>
      </c>
      <c r="Q3316" s="0" t="n">
        <f aca="false">Q3309-1</f>
        <v>6</v>
      </c>
      <c r="R3316" s="0" t="n">
        <v>19</v>
      </c>
    </row>
    <row r="3317" customFormat="false" ht="15.4" hidden="false" customHeight="false" outlineLevel="0" collapsed="false">
      <c r="P3317" s="6" t="n">
        <v>40433</v>
      </c>
      <c r="Q3317" s="0" t="n">
        <f aca="false">Q3310-1</f>
        <v>5</v>
      </c>
      <c r="R3317" s="0" t="n">
        <v>19</v>
      </c>
    </row>
    <row r="3318" customFormat="false" ht="15.4" hidden="false" customHeight="false" outlineLevel="0" collapsed="false">
      <c r="P3318" s="6" t="n">
        <v>40432</v>
      </c>
      <c r="Q3318" s="0" t="n">
        <f aca="false">Q3311-1</f>
        <v>5</v>
      </c>
      <c r="R3318" s="0" t="n">
        <v>19</v>
      </c>
    </row>
    <row r="3319" customFormat="false" ht="15.4" hidden="false" customHeight="false" outlineLevel="0" collapsed="false">
      <c r="P3319" s="6" t="n">
        <v>40431</v>
      </c>
      <c r="Q3319" s="0" t="n">
        <f aca="false">Q3312-1</f>
        <v>5</v>
      </c>
      <c r="R3319" s="0" t="n">
        <v>19</v>
      </c>
    </row>
    <row r="3320" customFormat="false" ht="15.4" hidden="false" customHeight="false" outlineLevel="0" collapsed="false">
      <c r="P3320" s="6" t="n">
        <v>40430</v>
      </c>
      <c r="Q3320" s="0" t="n">
        <f aca="false">Q3313-1</f>
        <v>5</v>
      </c>
      <c r="R3320" s="0" t="n">
        <v>19</v>
      </c>
    </row>
    <row r="3321" customFormat="false" ht="15.4" hidden="false" customHeight="false" outlineLevel="0" collapsed="false">
      <c r="P3321" s="6" t="n">
        <v>40429</v>
      </c>
      <c r="Q3321" s="0" t="n">
        <f aca="false">Q3314-1</f>
        <v>5</v>
      </c>
      <c r="R3321" s="0" t="n">
        <v>19</v>
      </c>
    </row>
    <row r="3322" customFormat="false" ht="15.4" hidden="false" customHeight="false" outlineLevel="0" collapsed="false">
      <c r="P3322" s="6" t="n">
        <v>40428</v>
      </c>
      <c r="Q3322" s="0" t="n">
        <f aca="false">Q3315-1</f>
        <v>5</v>
      </c>
      <c r="R3322" s="0" t="n">
        <v>19</v>
      </c>
    </row>
    <row r="3323" customFormat="false" ht="15.4" hidden="false" customHeight="false" outlineLevel="0" collapsed="false">
      <c r="P3323" s="6" t="n">
        <v>40427</v>
      </c>
      <c r="Q3323" s="0" t="n">
        <f aca="false">Q3316-1</f>
        <v>5</v>
      </c>
      <c r="R3323" s="0" t="n">
        <v>19</v>
      </c>
    </row>
    <row r="3324" customFormat="false" ht="15.4" hidden="false" customHeight="false" outlineLevel="0" collapsed="false">
      <c r="P3324" s="6" t="n">
        <v>40426</v>
      </c>
      <c r="Q3324" s="0" t="n">
        <f aca="false">Q3317-1</f>
        <v>4</v>
      </c>
      <c r="R3324" s="0" t="n">
        <v>19</v>
      </c>
    </row>
    <row r="3325" customFormat="false" ht="15.4" hidden="false" customHeight="false" outlineLevel="0" collapsed="false">
      <c r="P3325" s="6" t="n">
        <v>40425</v>
      </c>
      <c r="Q3325" s="0" t="n">
        <f aca="false">Q3318-1</f>
        <v>4</v>
      </c>
      <c r="R3325" s="0" t="n">
        <v>19</v>
      </c>
    </row>
    <row r="3326" customFormat="false" ht="15.4" hidden="false" customHeight="false" outlineLevel="0" collapsed="false">
      <c r="P3326" s="6" t="n">
        <v>40424</v>
      </c>
      <c r="Q3326" s="0" t="n">
        <f aca="false">Q3319-1</f>
        <v>4</v>
      </c>
      <c r="R3326" s="0" t="n">
        <v>19</v>
      </c>
    </row>
    <row r="3327" customFormat="false" ht="15.4" hidden="false" customHeight="false" outlineLevel="0" collapsed="false">
      <c r="P3327" s="6" t="n">
        <v>40423</v>
      </c>
      <c r="Q3327" s="0" t="n">
        <f aca="false">Q3320-1</f>
        <v>4</v>
      </c>
      <c r="R3327" s="0" t="n">
        <v>19</v>
      </c>
    </row>
    <row r="3328" customFormat="false" ht="15.4" hidden="false" customHeight="false" outlineLevel="0" collapsed="false">
      <c r="P3328" s="6" t="n">
        <v>40422</v>
      </c>
      <c r="Q3328" s="0" t="n">
        <f aca="false">Q3321-1</f>
        <v>4</v>
      </c>
      <c r="R3328" s="0" t="n">
        <v>19</v>
      </c>
    </row>
    <row r="3329" customFormat="false" ht="15.4" hidden="false" customHeight="false" outlineLevel="0" collapsed="false">
      <c r="P3329" s="6" t="n">
        <v>40421</v>
      </c>
      <c r="Q3329" s="0" t="n">
        <f aca="false">Q3322-1</f>
        <v>4</v>
      </c>
      <c r="R3329" s="0" t="n">
        <v>19</v>
      </c>
    </row>
    <row r="3330" customFormat="false" ht="15.4" hidden="false" customHeight="false" outlineLevel="0" collapsed="false">
      <c r="P3330" s="6" t="n">
        <v>40420</v>
      </c>
      <c r="Q3330" s="0" t="n">
        <f aca="false">Q3323-1</f>
        <v>4</v>
      </c>
      <c r="R3330" s="0" t="n">
        <v>19</v>
      </c>
    </row>
    <row r="3331" customFormat="false" ht="15.4" hidden="false" customHeight="false" outlineLevel="0" collapsed="false">
      <c r="P3331" s="6" t="n">
        <v>40419</v>
      </c>
      <c r="Q3331" s="0" t="n">
        <f aca="false">Q3324-1</f>
        <v>3</v>
      </c>
      <c r="R3331" s="0" t="n">
        <v>19</v>
      </c>
    </row>
    <row r="3332" customFormat="false" ht="15.4" hidden="false" customHeight="false" outlineLevel="0" collapsed="false">
      <c r="P3332" s="6" t="n">
        <v>40418</v>
      </c>
      <c r="Q3332" s="0" t="n">
        <f aca="false">Q3325-1</f>
        <v>3</v>
      </c>
      <c r="R3332" s="0" t="n">
        <v>19</v>
      </c>
    </row>
    <row r="3333" customFormat="false" ht="15.4" hidden="false" customHeight="false" outlineLevel="0" collapsed="false">
      <c r="P3333" s="6" t="n">
        <v>40417</v>
      </c>
      <c r="Q3333" s="0" t="n">
        <f aca="false">Q3326-1</f>
        <v>3</v>
      </c>
      <c r="R3333" s="0" t="n">
        <v>19</v>
      </c>
    </row>
    <row r="3334" customFormat="false" ht="15.4" hidden="false" customHeight="false" outlineLevel="0" collapsed="false">
      <c r="P3334" s="6" t="n">
        <v>40416</v>
      </c>
      <c r="Q3334" s="0" t="n">
        <f aca="false">Q3327-1</f>
        <v>3</v>
      </c>
      <c r="R3334" s="0" t="n">
        <v>19</v>
      </c>
    </row>
    <row r="3335" customFormat="false" ht="15.4" hidden="false" customHeight="false" outlineLevel="0" collapsed="false">
      <c r="P3335" s="6" t="n">
        <v>40415</v>
      </c>
      <c r="Q3335" s="0" t="n">
        <f aca="false">Q3328-1</f>
        <v>3</v>
      </c>
      <c r="R3335" s="0" t="n">
        <v>19</v>
      </c>
    </row>
    <row r="3336" customFormat="false" ht="15.4" hidden="false" customHeight="false" outlineLevel="0" collapsed="false">
      <c r="P3336" s="6" t="n">
        <v>40414</v>
      </c>
      <c r="Q3336" s="0" t="n">
        <f aca="false">Q3329-1</f>
        <v>3</v>
      </c>
      <c r="R3336" s="0" t="n">
        <v>19</v>
      </c>
    </row>
    <row r="3337" customFormat="false" ht="15.4" hidden="false" customHeight="false" outlineLevel="0" collapsed="false">
      <c r="P3337" s="6" t="n">
        <v>40413</v>
      </c>
      <c r="Q3337" s="0" t="n">
        <f aca="false">Q3330-1</f>
        <v>3</v>
      </c>
      <c r="R3337" s="0" t="n">
        <v>19</v>
      </c>
    </row>
    <row r="3338" customFormat="false" ht="15.4" hidden="false" customHeight="false" outlineLevel="0" collapsed="false">
      <c r="P3338" s="6" t="n">
        <v>40412</v>
      </c>
      <c r="Q3338" s="0" t="n">
        <f aca="false">Q3331-1</f>
        <v>2</v>
      </c>
      <c r="R3338" s="0" t="n">
        <v>19</v>
      </c>
    </row>
    <row r="3339" customFormat="false" ht="15.4" hidden="false" customHeight="false" outlineLevel="0" collapsed="false">
      <c r="P3339" s="6" t="n">
        <v>40411</v>
      </c>
      <c r="Q3339" s="0" t="n">
        <f aca="false">Q3332-1</f>
        <v>2</v>
      </c>
      <c r="R3339" s="0" t="n">
        <v>19</v>
      </c>
    </row>
    <row r="3340" customFormat="false" ht="15.4" hidden="false" customHeight="false" outlineLevel="0" collapsed="false">
      <c r="P3340" s="6" t="n">
        <v>40410</v>
      </c>
      <c r="Q3340" s="0" t="n">
        <f aca="false">Q3333-1</f>
        <v>2</v>
      </c>
      <c r="R3340" s="0" t="n">
        <v>19</v>
      </c>
    </row>
    <row r="3341" customFormat="false" ht="15.4" hidden="false" customHeight="false" outlineLevel="0" collapsed="false">
      <c r="P3341" s="6" t="n">
        <v>40409</v>
      </c>
      <c r="Q3341" s="0" t="n">
        <f aca="false">Q3334-1</f>
        <v>2</v>
      </c>
      <c r="R3341" s="0" t="n">
        <v>19</v>
      </c>
    </row>
    <row r="3342" customFormat="false" ht="15.4" hidden="false" customHeight="false" outlineLevel="0" collapsed="false">
      <c r="P3342" s="6" t="n">
        <v>40408</v>
      </c>
      <c r="Q3342" s="0" t="n">
        <f aca="false">Q3335-1</f>
        <v>2</v>
      </c>
      <c r="R3342" s="0" t="n">
        <v>19</v>
      </c>
    </row>
    <row r="3343" customFormat="false" ht="15.4" hidden="false" customHeight="false" outlineLevel="0" collapsed="false">
      <c r="P3343" s="6" t="n">
        <v>40407</v>
      </c>
      <c r="Q3343" s="0" t="n">
        <f aca="false">Q3336-1</f>
        <v>2</v>
      </c>
      <c r="R3343" s="0" t="n">
        <v>19</v>
      </c>
    </row>
    <row r="3344" customFormat="false" ht="15.4" hidden="false" customHeight="false" outlineLevel="0" collapsed="false">
      <c r="P3344" s="6" t="n">
        <v>40406</v>
      </c>
      <c r="Q3344" s="0" t="n">
        <f aca="false">Q3337-1</f>
        <v>2</v>
      </c>
      <c r="R3344" s="0" t="n">
        <v>19</v>
      </c>
    </row>
    <row r="3345" customFormat="false" ht="15.4" hidden="false" customHeight="false" outlineLevel="0" collapsed="false">
      <c r="P3345" s="6" t="n">
        <v>40405</v>
      </c>
      <c r="Q3345" s="0" t="n">
        <f aca="false">Q3338-1</f>
        <v>1</v>
      </c>
      <c r="R3345" s="0" t="n">
        <v>19</v>
      </c>
    </row>
    <row r="3346" customFormat="false" ht="15.4" hidden="false" customHeight="false" outlineLevel="0" collapsed="false">
      <c r="P3346" s="6" t="n">
        <v>40404</v>
      </c>
      <c r="Q3346" s="0" t="n">
        <f aca="false">Q3339-1</f>
        <v>1</v>
      </c>
      <c r="R3346" s="0" t="n">
        <v>19</v>
      </c>
    </row>
    <row r="3347" customFormat="false" ht="15.4" hidden="false" customHeight="false" outlineLevel="0" collapsed="false">
      <c r="P3347" s="6" t="n">
        <v>40403</v>
      </c>
      <c r="Q3347" s="0" t="n">
        <f aca="false">Q3340-1</f>
        <v>1</v>
      </c>
      <c r="R3347" s="0" t="n">
        <v>19</v>
      </c>
    </row>
    <row r="3348" customFormat="false" ht="15.4" hidden="false" customHeight="false" outlineLevel="0" collapsed="false">
      <c r="P3348" s="6" t="n">
        <v>40402</v>
      </c>
      <c r="Q3348" s="0" t="n">
        <f aca="false">Q3341-1</f>
        <v>1</v>
      </c>
      <c r="R3348" s="0" t="n">
        <v>19</v>
      </c>
    </row>
    <row r="3349" customFormat="false" ht="15.4" hidden="false" customHeight="false" outlineLevel="0" collapsed="false">
      <c r="P3349" s="6" t="n">
        <v>40401</v>
      </c>
      <c r="Q3349" s="0" t="n">
        <f aca="false">Q3342-1</f>
        <v>1</v>
      </c>
      <c r="R3349" s="0" t="n">
        <v>19</v>
      </c>
    </row>
    <row r="3350" customFormat="false" ht="15.4" hidden="false" customHeight="false" outlineLevel="0" collapsed="false">
      <c r="P3350" s="6" t="n">
        <v>40400</v>
      </c>
      <c r="Q3350" s="0" t="n">
        <f aca="false">Q3343-1</f>
        <v>1</v>
      </c>
      <c r="R3350" s="0" t="n">
        <v>19</v>
      </c>
    </row>
    <row r="3351" customFormat="false" ht="15.4" hidden="false" customHeight="false" outlineLevel="0" collapsed="false">
      <c r="P3351" s="6" t="n">
        <v>40399</v>
      </c>
      <c r="Q3351" s="0" t="n">
        <f aca="false">Q3344-1</f>
        <v>1</v>
      </c>
      <c r="R3351" s="0" t="n">
        <v>19</v>
      </c>
    </row>
    <row r="3352" customFormat="false" ht="15.4" hidden="false" customHeight="false" outlineLevel="0" collapsed="false">
      <c r="P3352" s="6" t="n">
        <v>40398</v>
      </c>
      <c r="Q3352" s="0" t="n">
        <v>16</v>
      </c>
      <c r="R3352" s="0" t="n">
        <v>18</v>
      </c>
    </row>
    <row r="3353" customFormat="false" ht="15.4" hidden="false" customHeight="false" outlineLevel="0" collapsed="false">
      <c r="P3353" s="6" t="n">
        <v>40397</v>
      </c>
      <c r="Q3353" s="0" t="n">
        <v>16</v>
      </c>
      <c r="R3353" s="0" t="n">
        <v>18</v>
      </c>
    </row>
    <row r="3354" customFormat="false" ht="15.4" hidden="false" customHeight="false" outlineLevel="0" collapsed="false">
      <c r="P3354" s="6" t="n">
        <v>40396</v>
      </c>
      <c r="Q3354" s="0" t="n">
        <v>16</v>
      </c>
      <c r="R3354" s="0" t="n">
        <v>18</v>
      </c>
    </row>
    <row r="3355" customFormat="false" ht="15.4" hidden="false" customHeight="false" outlineLevel="0" collapsed="false">
      <c r="P3355" s="6" t="n">
        <v>40395</v>
      </c>
      <c r="Q3355" s="0" t="n">
        <v>16</v>
      </c>
      <c r="R3355" s="0" t="n">
        <v>18</v>
      </c>
    </row>
    <row r="3356" customFormat="false" ht="15.4" hidden="false" customHeight="false" outlineLevel="0" collapsed="false">
      <c r="P3356" s="6" t="n">
        <v>40394</v>
      </c>
      <c r="Q3356" s="0" t="n">
        <v>16</v>
      </c>
      <c r="R3356" s="0" t="n">
        <v>18</v>
      </c>
    </row>
    <row r="3357" customFormat="false" ht="15.4" hidden="false" customHeight="false" outlineLevel="0" collapsed="false">
      <c r="P3357" s="6" t="n">
        <v>40393</v>
      </c>
      <c r="Q3357" s="0" t="n">
        <v>16</v>
      </c>
      <c r="R3357" s="0" t="n">
        <v>18</v>
      </c>
    </row>
    <row r="3358" customFormat="false" ht="15.4" hidden="false" customHeight="false" outlineLevel="0" collapsed="false">
      <c r="P3358" s="6" t="n">
        <v>40392</v>
      </c>
      <c r="Q3358" s="0" t="n">
        <v>16</v>
      </c>
      <c r="R3358" s="0" t="n">
        <v>18</v>
      </c>
    </row>
    <row r="3359" customFormat="false" ht="15.4" hidden="false" customHeight="false" outlineLevel="0" collapsed="false">
      <c r="P3359" s="6" t="n">
        <v>40391</v>
      </c>
      <c r="Q3359" s="0" t="n">
        <f aca="false">Q3352-1</f>
        <v>15</v>
      </c>
      <c r="R3359" s="0" t="n">
        <v>18</v>
      </c>
    </row>
    <row r="3360" customFormat="false" ht="15.4" hidden="false" customHeight="false" outlineLevel="0" collapsed="false">
      <c r="P3360" s="6" t="n">
        <v>40390</v>
      </c>
      <c r="Q3360" s="0" t="n">
        <f aca="false">Q3353-1</f>
        <v>15</v>
      </c>
      <c r="R3360" s="0" t="n">
        <v>18</v>
      </c>
    </row>
    <row r="3361" customFormat="false" ht="15.4" hidden="false" customHeight="false" outlineLevel="0" collapsed="false">
      <c r="P3361" s="6" t="n">
        <v>40389</v>
      </c>
      <c r="Q3361" s="0" t="n">
        <f aca="false">Q3354-1</f>
        <v>15</v>
      </c>
      <c r="R3361" s="0" t="n">
        <v>18</v>
      </c>
    </row>
    <row r="3362" customFormat="false" ht="15.4" hidden="false" customHeight="false" outlineLevel="0" collapsed="false">
      <c r="P3362" s="6" t="n">
        <v>40388</v>
      </c>
      <c r="Q3362" s="0" t="n">
        <f aca="false">Q3355-1</f>
        <v>15</v>
      </c>
      <c r="R3362" s="0" t="n">
        <v>18</v>
      </c>
    </row>
    <row r="3363" customFormat="false" ht="15.4" hidden="false" customHeight="false" outlineLevel="0" collapsed="false">
      <c r="P3363" s="6" t="n">
        <v>40387</v>
      </c>
      <c r="Q3363" s="0" t="n">
        <f aca="false">Q3356-1</f>
        <v>15</v>
      </c>
      <c r="R3363" s="0" t="n">
        <v>18</v>
      </c>
    </row>
    <row r="3364" customFormat="false" ht="15.4" hidden="false" customHeight="false" outlineLevel="0" collapsed="false">
      <c r="P3364" s="6" t="n">
        <v>40386</v>
      </c>
      <c r="Q3364" s="0" t="n">
        <f aca="false">Q3357-1</f>
        <v>15</v>
      </c>
      <c r="R3364" s="0" t="n">
        <v>18</v>
      </c>
    </row>
    <row r="3365" customFormat="false" ht="15.4" hidden="false" customHeight="false" outlineLevel="0" collapsed="false">
      <c r="P3365" s="6" t="n">
        <v>40385</v>
      </c>
      <c r="Q3365" s="0" t="n">
        <f aca="false">Q3358-1</f>
        <v>15</v>
      </c>
      <c r="R3365" s="0" t="n">
        <v>18</v>
      </c>
    </row>
    <row r="3366" customFormat="false" ht="15.4" hidden="false" customHeight="false" outlineLevel="0" collapsed="false">
      <c r="P3366" s="6" t="n">
        <v>40384</v>
      </c>
      <c r="Q3366" s="0" t="n">
        <f aca="false">Q3359-1</f>
        <v>14</v>
      </c>
      <c r="R3366" s="0" t="n">
        <v>18</v>
      </c>
    </row>
    <row r="3367" customFormat="false" ht="15.4" hidden="false" customHeight="false" outlineLevel="0" collapsed="false">
      <c r="P3367" s="6" t="n">
        <v>40383</v>
      </c>
      <c r="Q3367" s="0" t="n">
        <f aca="false">Q3360-1</f>
        <v>14</v>
      </c>
      <c r="R3367" s="0" t="n">
        <v>18</v>
      </c>
    </row>
    <row r="3368" customFormat="false" ht="15.4" hidden="false" customHeight="false" outlineLevel="0" collapsed="false">
      <c r="P3368" s="6" t="n">
        <v>40382</v>
      </c>
      <c r="Q3368" s="0" t="n">
        <f aca="false">Q3361-1</f>
        <v>14</v>
      </c>
      <c r="R3368" s="0" t="n">
        <v>18</v>
      </c>
    </row>
    <row r="3369" customFormat="false" ht="15.4" hidden="false" customHeight="false" outlineLevel="0" collapsed="false">
      <c r="P3369" s="6" t="n">
        <v>40381</v>
      </c>
      <c r="Q3369" s="0" t="n">
        <f aca="false">Q3362-1</f>
        <v>14</v>
      </c>
      <c r="R3369" s="0" t="n">
        <v>18</v>
      </c>
    </row>
    <row r="3370" customFormat="false" ht="15.4" hidden="false" customHeight="false" outlineLevel="0" collapsed="false">
      <c r="P3370" s="6" t="n">
        <v>40380</v>
      </c>
      <c r="Q3370" s="0" t="n">
        <f aca="false">Q3363-1</f>
        <v>14</v>
      </c>
      <c r="R3370" s="0" t="n">
        <v>18</v>
      </c>
    </row>
    <row r="3371" customFormat="false" ht="15.4" hidden="false" customHeight="false" outlineLevel="0" collapsed="false">
      <c r="P3371" s="6" t="n">
        <v>40379</v>
      </c>
      <c r="Q3371" s="0" t="n">
        <f aca="false">Q3364-1</f>
        <v>14</v>
      </c>
      <c r="R3371" s="0" t="n">
        <v>18</v>
      </c>
    </row>
    <row r="3372" customFormat="false" ht="15.4" hidden="false" customHeight="false" outlineLevel="0" collapsed="false">
      <c r="P3372" s="6" t="n">
        <v>40378</v>
      </c>
      <c r="Q3372" s="0" t="n">
        <f aca="false">Q3365-1</f>
        <v>14</v>
      </c>
      <c r="R3372" s="0" t="n">
        <v>18</v>
      </c>
    </row>
    <row r="3373" customFormat="false" ht="15.4" hidden="false" customHeight="false" outlineLevel="0" collapsed="false">
      <c r="P3373" s="6" t="n">
        <v>40377</v>
      </c>
      <c r="Q3373" s="0" t="n">
        <f aca="false">Q3366-1</f>
        <v>13</v>
      </c>
      <c r="R3373" s="0" t="n">
        <v>18</v>
      </c>
    </row>
    <row r="3374" customFormat="false" ht="15.4" hidden="false" customHeight="false" outlineLevel="0" collapsed="false">
      <c r="P3374" s="6" t="n">
        <v>40376</v>
      </c>
      <c r="Q3374" s="0" t="n">
        <f aca="false">Q3367-1</f>
        <v>13</v>
      </c>
      <c r="R3374" s="0" t="n">
        <v>18</v>
      </c>
    </row>
    <row r="3375" customFormat="false" ht="15.4" hidden="false" customHeight="false" outlineLevel="0" collapsed="false">
      <c r="P3375" s="6" t="n">
        <v>40375</v>
      </c>
      <c r="Q3375" s="0" t="n">
        <f aca="false">Q3368-1</f>
        <v>13</v>
      </c>
      <c r="R3375" s="0" t="n">
        <v>18</v>
      </c>
    </row>
    <row r="3376" customFormat="false" ht="15.4" hidden="false" customHeight="false" outlineLevel="0" collapsed="false">
      <c r="P3376" s="6" t="n">
        <v>40374</v>
      </c>
      <c r="Q3376" s="0" t="n">
        <f aca="false">Q3369-1</f>
        <v>13</v>
      </c>
      <c r="R3376" s="0" t="n">
        <v>18</v>
      </c>
    </row>
    <row r="3377" customFormat="false" ht="15.4" hidden="false" customHeight="false" outlineLevel="0" collapsed="false">
      <c r="P3377" s="6" t="n">
        <v>40373</v>
      </c>
      <c r="Q3377" s="0" t="n">
        <f aca="false">Q3370-1</f>
        <v>13</v>
      </c>
      <c r="R3377" s="0" t="n">
        <v>18</v>
      </c>
    </row>
    <row r="3378" customFormat="false" ht="15.4" hidden="false" customHeight="false" outlineLevel="0" collapsed="false">
      <c r="P3378" s="6" t="n">
        <v>40372</v>
      </c>
      <c r="Q3378" s="0" t="n">
        <f aca="false">Q3371-1</f>
        <v>13</v>
      </c>
      <c r="R3378" s="0" t="n">
        <v>18</v>
      </c>
    </row>
    <row r="3379" customFormat="false" ht="15.4" hidden="false" customHeight="false" outlineLevel="0" collapsed="false">
      <c r="P3379" s="6" t="n">
        <v>40371</v>
      </c>
      <c r="Q3379" s="0" t="n">
        <f aca="false">Q3372-1</f>
        <v>13</v>
      </c>
      <c r="R3379" s="0" t="n">
        <v>18</v>
      </c>
    </row>
    <row r="3380" customFormat="false" ht="15.4" hidden="false" customHeight="false" outlineLevel="0" collapsed="false">
      <c r="P3380" s="6" t="n">
        <v>40370</v>
      </c>
      <c r="Q3380" s="0" t="n">
        <f aca="false">Q3373-1</f>
        <v>12</v>
      </c>
      <c r="R3380" s="0" t="n">
        <v>18</v>
      </c>
    </row>
    <row r="3381" customFormat="false" ht="15.4" hidden="false" customHeight="false" outlineLevel="0" collapsed="false">
      <c r="P3381" s="6" t="n">
        <v>40369</v>
      </c>
      <c r="Q3381" s="0" t="n">
        <f aca="false">Q3374-1</f>
        <v>12</v>
      </c>
      <c r="R3381" s="0" t="n">
        <v>18</v>
      </c>
    </row>
    <row r="3382" customFormat="false" ht="15.4" hidden="false" customHeight="false" outlineLevel="0" collapsed="false">
      <c r="P3382" s="6" t="n">
        <v>40368</v>
      </c>
      <c r="Q3382" s="0" t="n">
        <f aca="false">Q3375-1</f>
        <v>12</v>
      </c>
      <c r="R3382" s="0" t="n">
        <v>18</v>
      </c>
    </row>
    <row r="3383" customFormat="false" ht="15.4" hidden="false" customHeight="false" outlineLevel="0" collapsed="false">
      <c r="P3383" s="6" t="n">
        <v>40367</v>
      </c>
      <c r="Q3383" s="0" t="n">
        <f aca="false">Q3376-1</f>
        <v>12</v>
      </c>
      <c r="R3383" s="0" t="n">
        <v>18</v>
      </c>
    </row>
    <row r="3384" customFormat="false" ht="15.4" hidden="false" customHeight="false" outlineLevel="0" collapsed="false">
      <c r="P3384" s="6" t="n">
        <v>40366</v>
      </c>
      <c r="Q3384" s="0" t="n">
        <f aca="false">Q3377-1</f>
        <v>12</v>
      </c>
      <c r="R3384" s="0" t="n">
        <v>18</v>
      </c>
    </row>
    <row r="3385" customFormat="false" ht="15.4" hidden="false" customHeight="false" outlineLevel="0" collapsed="false">
      <c r="P3385" s="6" t="n">
        <v>40365</v>
      </c>
      <c r="Q3385" s="0" t="n">
        <f aca="false">Q3378-1</f>
        <v>12</v>
      </c>
      <c r="R3385" s="0" t="n">
        <v>18</v>
      </c>
    </row>
    <row r="3386" customFormat="false" ht="15.4" hidden="false" customHeight="false" outlineLevel="0" collapsed="false">
      <c r="P3386" s="6" t="n">
        <v>40364</v>
      </c>
      <c r="Q3386" s="0" t="n">
        <f aca="false">Q3379-1</f>
        <v>12</v>
      </c>
      <c r="R3386" s="0" t="n">
        <v>18</v>
      </c>
    </row>
    <row r="3387" customFormat="false" ht="15.4" hidden="false" customHeight="false" outlineLevel="0" collapsed="false">
      <c r="P3387" s="6" t="n">
        <v>40363</v>
      </c>
      <c r="Q3387" s="0" t="n">
        <f aca="false">Q3380-1</f>
        <v>11</v>
      </c>
      <c r="R3387" s="0" t="n">
        <v>18</v>
      </c>
    </row>
    <row r="3388" customFormat="false" ht="15.4" hidden="false" customHeight="false" outlineLevel="0" collapsed="false">
      <c r="P3388" s="6" t="n">
        <v>40362</v>
      </c>
      <c r="Q3388" s="0" t="n">
        <f aca="false">Q3381-1</f>
        <v>11</v>
      </c>
      <c r="R3388" s="0" t="n">
        <v>18</v>
      </c>
    </row>
    <row r="3389" customFormat="false" ht="15.4" hidden="false" customHeight="false" outlineLevel="0" collapsed="false">
      <c r="P3389" s="6" t="n">
        <v>40361</v>
      </c>
      <c r="Q3389" s="0" t="n">
        <f aca="false">Q3382-1</f>
        <v>11</v>
      </c>
      <c r="R3389" s="0" t="n">
        <v>18</v>
      </c>
    </row>
    <row r="3390" customFormat="false" ht="15.4" hidden="false" customHeight="false" outlineLevel="0" collapsed="false">
      <c r="P3390" s="6" t="n">
        <v>40360</v>
      </c>
      <c r="Q3390" s="0" t="n">
        <f aca="false">Q3383-1</f>
        <v>11</v>
      </c>
      <c r="R3390" s="0" t="n">
        <v>18</v>
      </c>
    </row>
    <row r="3391" customFormat="false" ht="15.4" hidden="false" customHeight="false" outlineLevel="0" collapsed="false">
      <c r="P3391" s="6" t="n">
        <v>40359</v>
      </c>
      <c r="Q3391" s="0" t="n">
        <f aca="false">Q3384-1</f>
        <v>11</v>
      </c>
      <c r="R3391" s="0" t="n">
        <v>18</v>
      </c>
    </row>
    <row r="3392" customFormat="false" ht="15.4" hidden="false" customHeight="false" outlineLevel="0" collapsed="false">
      <c r="P3392" s="6" t="n">
        <v>40358</v>
      </c>
      <c r="Q3392" s="0" t="n">
        <f aca="false">Q3385-1</f>
        <v>11</v>
      </c>
      <c r="R3392" s="0" t="n">
        <v>18</v>
      </c>
    </row>
    <row r="3393" customFormat="false" ht="15.4" hidden="false" customHeight="false" outlineLevel="0" collapsed="false">
      <c r="P3393" s="6" t="n">
        <v>40357</v>
      </c>
      <c r="Q3393" s="0" t="n">
        <f aca="false">Q3386-1</f>
        <v>11</v>
      </c>
      <c r="R3393" s="0" t="n">
        <v>18</v>
      </c>
    </row>
    <row r="3394" customFormat="false" ht="15.4" hidden="false" customHeight="false" outlineLevel="0" collapsed="false">
      <c r="P3394" s="6" t="n">
        <v>40356</v>
      </c>
      <c r="Q3394" s="0" t="n">
        <f aca="false">Q3387-1</f>
        <v>10</v>
      </c>
      <c r="R3394" s="0" t="n">
        <v>18</v>
      </c>
    </row>
    <row r="3395" customFormat="false" ht="15.4" hidden="false" customHeight="false" outlineLevel="0" collapsed="false">
      <c r="P3395" s="6" t="n">
        <v>40355</v>
      </c>
      <c r="Q3395" s="0" t="n">
        <f aca="false">Q3388-1</f>
        <v>10</v>
      </c>
      <c r="R3395" s="0" t="n">
        <v>18</v>
      </c>
    </row>
    <row r="3396" customFormat="false" ht="15.4" hidden="false" customHeight="false" outlineLevel="0" collapsed="false">
      <c r="P3396" s="6" t="n">
        <v>40354</v>
      </c>
      <c r="Q3396" s="0" t="n">
        <f aca="false">Q3389-1</f>
        <v>10</v>
      </c>
      <c r="R3396" s="0" t="n">
        <v>18</v>
      </c>
    </row>
    <row r="3397" customFormat="false" ht="15.4" hidden="false" customHeight="false" outlineLevel="0" collapsed="false">
      <c r="P3397" s="6" t="n">
        <v>40353</v>
      </c>
      <c r="Q3397" s="0" t="n">
        <f aca="false">Q3390-1</f>
        <v>10</v>
      </c>
      <c r="R3397" s="0" t="n">
        <v>18</v>
      </c>
    </row>
    <row r="3398" customFormat="false" ht="15.4" hidden="false" customHeight="false" outlineLevel="0" collapsed="false">
      <c r="P3398" s="6" t="n">
        <v>40352</v>
      </c>
      <c r="Q3398" s="0" t="n">
        <f aca="false">Q3391-1</f>
        <v>10</v>
      </c>
      <c r="R3398" s="0" t="n">
        <v>18</v>
      </c>
    </row>
    <row r="3399" customFormat="false" ht="15.4" hidden="false" customHeight="false" outlineLevel="0" collapsed="false">
      <c r="P3399" s="6" t="n">
        <v>40351</v>
      </c>
      <c r="Q3399" s="0" t="n">
        <f aca="false">Q3392-1</f>
        <v>10</v>
      </c>
      <c r="R3399" s="0" t="n">
        <v>18</v>
      </c>
    </row>
    <row r="3400" customFormat="false" ht="15.4" hidden="false" customHeight="false" outlineLevel="0" collapsed="false">
      <c r="P3400" s="6" t="n">
        <v>40350</v>
      </c>
      <c r="Q3400" s="0" t="n">
        <f aca="false">Q3393-1</f>
        <v>10</v>
      </c>
      <c r="R3400" s="0" t="n">
        <v>18</v>
      </c>
    </row>
    <row r="3401" customFormat="false" ht="15.4" hidden="false" customHeight="false" outlineLevel="0" collapsed="false">
      <c r="P3401" s="6" t="n">
        <v>40349</v>
      </c>
      <c r="Q3401" s="0" t="n">
        <f aca="false">Q3394-1</f>
        <v>9</v>
      </c>
      <c r="R3401" s="0" t="n">
        <v>18</v>
      </c>
    </row>
    <row r="3402" customFormat="false" ht="15.4" hidden="false" customHeight="false" outlineLevel="0" collapsed="false">
      <c r="P3402" s="6" t="n">
        <v>40348</v>
      </c>
      <c r="Q3402" s="0" t="n">
        <f aca="false">Q3395-1</f>
        <v>9</v>
      </c>
      <c r="R3402" s="0" t="n">
        <v>18</v>
      </c>
    </row>
    <row r="3403" customFormat="false" ht="15.4" hidden="false" customHeight="false" outlineLevel="0" collapsed="false">
      <c r="P3403" s="6" t="n">
        <v>40347</v>
      </c>
      <c r="Q3403" s="0" t="n">
        <f aca="false">Q3396-1</f>
        <v>9</v>
      </c>
      <c r="R3403" s="0" t="n">
        <v>18</v>
      </c>
    </row>
    <row r="3404" customFormat="false" ht="15.4" hidden="false" customHeight="false" outlineLevel="0" collapsed="false">
      <c r="P3404" s="6" t="n">
        <v>40346</v>
      </c>
      <c r="Q3404" s="0" t="n">
        <f aca="false">Q3397-1</f>
        <v>9</v>
      </c>
      <c r="R3404" s="0" t="n">
        <v>18</v>
      </c>
    </row>
    <row r="3405" customFormat="false" ht="15.4" hidden="false" customHeight="false" outlineLevel="0" collapsed="false">
      <c r="P3405" s="6" t="n">
        <v>40345</v>
      </c>
      <c r="Q3405" s="0" t="n">
        <f aca="false">Q3398-1</f>
        <v>9</v>
      </c>
      <c r="R3405" s="0" t="n">
        <v>18</v>
      </c>
    </row>
    <row r="3406" customFormat="false" ht="15.4" hidden="false" customHeight="false" outlineLevel="0" collapsed="false">
      <c r="P3406" s="6" t="n">
        <v>40344</v>
      </c>
      <c r="Q3406" s="0" t="n">
        <f aca="false">Q3399-1</f>
        <v>9</v>
      </c>
      <c r="R3406" s="0" t="n">
        <v>18</v>
      </c>
    </row>
    <row r="3407" customFormat="false" ht="15.4" hidden="false" customHeight="false" outlineLevel="0" collapsed="false">
      <c r="P3407" s="6" t="n">
        <v>40343</v>
      </c>
      <c r="Q3407" s="0" t="n">
        <f aca="false">Q3400-1</f>
        <v>9</v>
      </c>
      <c r="R3407" s="0" t="n">
        <v>18</v>
      </c>
    </row>
    <row r="3408" customFormat="false" ht="15.4" hidden="false" customHeight="false" outlineLevel="0" collapsed="false">
      <c r="P3408" s="6" t="n">
        <v>40342</v>
      </c>
      <c r="Q3408" s="0" t="n">
        <f aca="false">Q3401-1</f>
        <v>8</v>
      </c>
      <c r="R3408" s="0" t="n">
        <v>18</v>
      </c>
    </row>
    <row r="3409" customFormat="false" ht="15.4" hidden="false" customHeight="false" outlineLevel="0" collapsed="false">
      <c r="P3409" s="6" t="n">
        <v>40341</v>
      </c>
      <c r="Q3409" s="0" t="n">
        <f aca="false">Q3402-1</f>
        <v>8</v>
      </c>
      <c r="R3409" s="0" t="n">
        <v>18</v>
      </c>
    </row>
    <row r="3410" customFormat="false" ht="15.4" hidden="false" customHeight="false" outlineLevel="0" collapsed="false">
      <c r="P3410" s="6" t="n">
        <v>40340</v>
      </c>
      <c r="Q3410" s="0" t="n">
        <f aca="false">Q3403-1</f>
        <v>8</v>
      </c>
      <c r="R3410" s="0" t="n">
        <v>18</v>
      </c>
    </row>
    <row r="3411" customFormat="false" ht="15.4" hidden="false" customHeight="false" outlineLevel="0" collapsed="false">
      <c r="P3411" s="6" t="n">
        <v>40339</v>
      </c>
      <c r="Q3411" s="0" t="n">
        <f aca="false">Q3404-1</f>
        <v>8</v>
      </c>
      <c r="R3411" s="0" t="n">
        <v>18</v>
      </c>
    </row>
    <row r="3412" customFormat="false" ht="15.4" hidden="false" customHeight="false" outlineLevel="0" collapsed="false">
      <c r="P3412" s="6" t="n">
        <v>40338</v>
      </c>
      <c r="Q3412" s="0" t="n">
        <f aca="false">Q3405-1</f>
        <v>8</v>
      </c>
      <c r="R3412" s="0" t="n">
        <v>18</v>
      </c>
    </row>
    <row r="3413" customFormat="false" ht="15.4" hidden="false" customHeight="false" outlineLevel="0" collapsed="false">
      <c r="P3413" s="6" t="n">
        <v>40337</v>
      </c>
      <c r="Q3413" s="0" t="n">
        <f aca="false">Q3406-1</f>
        <v>8</v>
      </c>
      <c r="R3413" s="0" t="n">
        <v>18</v>
      </c>
    </row>
    <row r="3414" customFormat="false" ht="15.4" hidden="false" customHeight="false" outlineLevel="0" collapsed="false">
      <c r="P3414" s="6" t="n">
        <v>40336</v>
      </c>
      <c r="Q3414" s="0" t="n">
        <f aca="false">Q3407-1</f>
        <v>8</v>
      </c>
      <c r="R3414" s="0" t="n">
        <v>18</v>
      </c>
    </row>
    <row r="3415" customFormat="false" ht="15.4" hidden="false" customHeight="false" outlineLevel="0" collapsed="false">
      <c r="P3415" s="6" t="n">
        <v>40335</v>
      </c>
      <c r="Q3415" s="0" t="n">
        <f aca="false">Q3408-1</f>
        <v>7</v>
      </c>
      <c r="R3415" s="0" t="n">
        <v>18</v>
      </c>
    </row>
    <row r="3416" customFormat="false" ht="15.4" hidden="false" customHeight="false" outlineLevel="0" collapsed="false">
      <c r="P3416" s="6" t="n">
        <v>40334</v>
      </c>
      <c r="Q3416" s="0" t="n">
        <f aca="false">Q3409-1</f>
        <v>7</v>
      </c>
      <c r="R3416" s="0" t="n">
        <v>18</v>
      </c>
    </row>
    <row r="3417" customFormat="false" ht="15.4" hidden="false" customHeight="false" outlineLevel="0" collapsed="false">
      <c r="P3417" s="6" t="n">
        <v>40333</v>
      </c>
      <c r="Q3417" s="0" t="n">
        <f aca="false">Q3410-1</f>
        <v>7</v>
      </c>
      <c r="R3417" s="0" t="n">
        <v>18</v>
      </c>
    </row>
    <row r="3418" customFormat="false" ht="15.4" hidden="false" customHeight="false" outlineLevel="0" collapsed="false">
      <c r="P3418" s="6" t="n">
        <v>40332</v>
      </c>
      <c r="Q3418" s="0" t="n">
        <f aca="false">Q3411-1</f>
        <v>7</v>
      </c>
      <c r="R3418" s="0" t="n">
        <v>18</v>
      </c>
    </row>
    <row r="3419" customFormat="false" ht="15.4" hidden="false" customHeight="false" outlineLevel="0" collapsed="false">
      <c r="P3419" s="6" t="n">
        <v>40331</v>
      </c>
      <c r="Q3419" s="0" t="n">
        <f aca="false">Q3412-1</f>
        <v>7</v>
      </c>
      <c r="R3419" s="0" t="n">
        <v>18</v>
      </c>
    </row>
    <row r="3420" customFormat="false" ht="15.4" hidden="false" customHeight="false" outlineLevel="0" collapsed="false">
      <c r="P3420" s="6" t="n">
        <v>40330</v>
      </c>
      <c r="Q3420" s="0" t="n">
        <f aca="false">Q3413-1</f>
        <v>7</v>
      </c>
      <c r="R3420" s="0" t="n">
        <v>18</v>
      </c>
    </row>
    <row r="3421" customFormat="false" ht="15.4" hidden="false" customHeight="false" outlineLevel="0" collapsed="false">
      <c r="P3421" s="6" t="n">
        <v>40329</v>
      </c>
      <c r="Q3421" s="0" t="n">
        <f aca="false">Q3414-1</f>
        <v>7</v>
      </c>
      <c r="R3421" s="0" t="n">
        <v>18</v>
      </c>
    </row>
    <row r="3422" customFormat="false" ht="15.4" hidden="false" customHeight="false" outlineLevel="0" collapsed="false">
      <c r="P3422" s="6" t="n">
        <v>40328</v>
      </c>
      <c r="Q3422" s="0" t="n">
        <f aca="false">Q3415-1</f>
        <v>6</v>
      </c>
      <c r="R3422" s="0" t="n">
        <v>18</v>
      </c>
    </row>
    <row r="3423" customFormat="false" ht="15.4" hidden="false" customHeight="false" outlineLevel="0" collapsed="false">
      <c r="P3423" s="6" t="n">
        <v>40327</v>
      </c>
      <c r="Q3423" s="0" t="n">
        <f aca="false">Q3416-1</f>
        <v>6</v>
      </c>
      <c r="R3423" s="0" t="n">
        <v>18</v>
      </c>
    </row>
    <row r="3424" customFormat="false" ht="15.4" hidden="false" customHeight="false" outlineLevel="0" collapsed="false">
      <c r="P3424" s="6" t="n">
        <v>40326</v>
      </c>
      <c r="Q3424" s="0" t="n">
        <f aca="false">Q3417-1</f>
        <v>6</v>
      </c>
      <c r="R3424" s="0" t="n">
        <v>18</v>
      </c>
    </row>
    <row r="3425" customFormat="false" ht="15.4" hidden="false" customHeight="false" outlineLevel="0" collapsed="false">
      <c r="P3425" s="6" t="n">
        <v>40325</v>
      </c>
      <c r="Q3425" s="0" t="n">
        <f aca="false">Q3418-1</f>
        <v>6</v>
      </c>
      <c r="R3425" s="0" t="n">
        <v>18</v>
      </c>
    </row>
    <row r="3426" customFormat="false" ht="15.4" hidden="false" customHeight="false" outlineLevel="0" collapsed="false">
      <c r="P3426" s="6" t="n">
        <v>40324</v>
      </c>
      <c r="Q3426" s="0" t="n">
        <f aca="false">Q3419-1</f>
        <v>6</v>
      </c>
      <c r="R3426" s="0" t="n">
        <v>18</v>
      </c>
    </row>
    <row r="3427" customFormat="false" ht="15.4" hidden="false" customHeight="false" outlineLevel="0" collapsed="false">
      <c r="P3427" s="6" t="n">
        <v>40323</v>
      </c>
      <c r="Q3427" s="0" t="n">
        <f aca="false">Q3420-1</f>
        <v>6</v>
      </c>
      <c r="R3427" s="0" t="n">
        <v>18</v>
      </c>
    </row>
    <row r="3428" customFormat="false" ht="15.4" hidden="false" customHeight="false" outlineLevel="0" collapsed="false">
      <c r="P3428" s="6" t="n">
        <v>40322</v>
      </c>
      <c r="Q3428" s="0" t="n">
        <f aca="false">Q3421-1</f>
        <v>6</v>
      </c>
      <c r="R3428" s="0" t="n">
        <v>18</v>
      </c>
    </row>
    <row r="3429" customFormat="false" ht="15.4" hidden="false" customHeight="false" outlineLevel="0" collapsed="false">
      <c r="P3429" s="6" t="n">
        <v>40321</v>
      </c>
      <c r="Q3429" s="0" t="n">
        <f aca="false">Q3422-1</f>
        <v>5</v>
      </c>
      <c r="R3429" s="0" t="n">
        <v>18</v>
      </c>
    </row>
    <row r="3430" customFormat="false" ht="15.4" hidden="false" customHeight="false" outlineLevel="0" collapsed="false">
      <c r="P3430" s="6" t="n">
        <v>40320</v>
      </c>
      <c r="Q3430" s="0" t="n">
        <f aca="false">Q3423-1</f>
        <v>5</v>
      </c>
      <c r="R3430" s="0" t="n">
        <v>18</v>
      </c>
    </row>
    <row r="3431" customFormat="false" ht="15.4" hidden="false" customHeight="false" outlineLevel="0" collapsed="false">
      <c r="P3431" s="6" t="n">
        <v>40319</v>
      </c>
      <c r="Q3431" s="0" t="n">
        <f aca="false">Q3424-1</f>
        <v>5</v>
      </c>
      <c r="R3431" s="0" t="n">
        <v>18</v>
      </c>
    </row>
    <row r="3432" customFormat="false" ht="15.4" hidden="false" customHeight="false" outlineLevel="0" collapsed="false">
      <c r="P3432" s="6" t="n">
        <v>40318</v>
      </c>
      <c r="Q3432" s="0" t="n">
        <f aca="false">Q3425-1</f>
        <v>5</v>
      </c>
      <c r="R3432" s="0" t="n">
        <v>18</v>
      </c>
    </row>
    <row r="3433" customFormat="false" ht="15.4" hidden="false" customHeight="false" outlineLevel="0" collapsed="false">
      <c r="P3433" s="6" t="n">
        <v>40317</v>
      </c>
      <c r="Q3433" s="0" t="n">
        <f aca="false">Q3426-1</f>
        <v>5</v>
      </c>
      <c r="R3433" s="0" t="n">
        <v>18</v>
      </c>
    </row>
    <row r="3434" customFormat="false" ht="15.4" hidden="false" customHeight="false" outlineLevel="0" collapsed="false">
      <c r="P3434" s="6" t="n">
        <v>40316</v>
      </c>
      <c r="Q3434" s="0" t="n">
        <f aca="false">Q3427-1</f>
        <v>5</v>
      </c>
      <c r="R3434" s="0" t="n">
        <v>18</v>
      </c>
    </row>
    <row r="3435" customFormat="false" ht="15.4" hidden="false" customHeight="false" outlineLevel="0" collapsed="false">
      <c r="P3435" s="6" t="n">
        <v>40315</v>
      </c>
      <c r="Q3435" s="0" t="n">
        <f aca="false">Q3428-1</f>
        <v>5</v>
      </c>
      <c r="R3435" s="0" t="n">
        <v>18</v>
      </c>
    </row>
    <row r="3436" customFormat="false" ht="15.4" hidden="false" customHeight="false" outlineLevel="0" collapsed="false">
      <c r="P3436" s="6" t="n">
        <v>40314</v>
      </c>
      <c r="Q3436" s="0" t="n">
        <f aca="false">Q3429-1</f>
        <v>4</v>
      </c>
      <c r="R3436" s="0" t="n">
        <v>18</v>
      </c>
    </row>
    <row r="3437" customFormat="false" ht="15.4" hidden="false" customHeight="false" outlineLevel="0" collapsed="false">
      <c r="P3437" s="6" t="n">
        <v>40313</v>
      </c>
      <c r="Q3437" s="0" t="n">
        <f aca="false">Q3430-1</f>
        <v>4</v>
      </c>
      <c r="R3437" s="0" t="n">
        <v>18</v>
      </c>
    </row>
    <row r="3438" customFormat="false" ht="15.4" hidden="false" customHeight="false" outlineLevel="0" collapsed="false">
      <c r="P3438" s="6" t="n">
        <v>40312</v>
      </c>
      <c r="Q3438" s="0" t="n">
        <f aca="false">Q3431-1</f>
        <v>4</v>
      </c>
      <c r="R3438" s="0" t="n">
        <v>18</v>
      </c>
    </row>
    <row r="3439" customFormat="false" ht="15.4" hidden="false" customHeight="false" outlineLevel="0" collapsed="false">
      <c r="P3439" s="6" t="n">
        <v>40311</v>
      </c>
      <c r="Q3439" s="0" t="n">
        <f aca="false">Q3432-1</f>
        <v>4</v>
      </c>
      <c r="R3439" s="0" t="n">
        <v>18</v>
      </c>
    </row>
    <row r="3440" customFormat="false" ht="15.4" hidden="false" customHeight="false" outlineLevel="0" collapsed="false">
      <c r="P3440" s="6" t="n">
        <v>40310</v>
      </c>
      <c r="Q3440" s="0" t="n">
        <f aca="false">Q3433-1</f>
        <v>4</v>
      </c>
      <c r="R3440" s="0" t="n">
        <v>18</v>
      </c>
    </row>
    <row r="3441" customFormat="false" ht="15.4" hidden="false" customHeight="false" outlineLevel="0" collapsed="false">
      <c r="P3441" s="6" t="n">
        <v>40309</v>
      </c>
      <c r="Q3441" s="0" t="n">
        <f aca="false">Q3434-1</f>
        <v>4</v>
      </c>
      <c r="R3441" s="0" t="n">
        <v>18</v>
      </c>
    </row>
    <row r="3442" customFormat="false" ht="15.4" hidden="false" customHeight="false" outlineLevel="0" collapsed="false">
      <c r="P3442" s="6" t="n">
        <v>40308</v>
      </c>
      <c r="Q3442" s="0" t="n">
        <f aca="false">Q3435-1</f>
        <v>4</v>
      </c>
      <c r="R3442" s="0" t="n">
        <v>18</v>
      </c>
    </row>
    <row r="3443" customFormat="false" ht="15.4" hidden="false" customHeight="false" outlineLevel="0" collapsed="false">
      <c r="P3443" s="6" t="n">
        <v>40307</v>
      </c>
      <c r="Q3443" s="0" t="n">
        <f aca="false">Q3436-1</f>
        <v>3</v>
      </c>
      <c r="R3443" s="0" t="n">
        <v>18</v>
      </c>
    </row>
    <row r="3444" customFormat="false" ht="15.4" hidden="false" customHeight="false" outlineLevel="0" collapsed="false">
      <c r="P3444" s="6" t="n">
        <v>40306</v>
      </c>
      <c r="Q3444" s="0" t="n">
        <f aca="false">Q3437-1</f>
        <v>3</v>
      </c>
      <c r="R3444" s="0" t="n">
        <v>18</v>
      </c>
    </row>
    <row r="3445" customFormat="false" ht="15.4" hidden="false" customHeight="false" outlineLevel="0" collapsed="false">
      <c r="P3445" s="6" t="n">
        <v>40305</v>
      </c>
      <c r="Q3445" s="0" t="n">
        <f aca="false">Q3438-1</f>
        <v>3</v>
      </c>
      <c r="R3445" s="0" t="n">
        <v>18</v>
      </c>
    </row>
    <row r="3446" customFormat="false" ht="15.4" hidden="false" customHeight="false" outlineLevel="0" collapsed="false">
      <c r="P3446" s="6" t="n">
        <v>40304</v>
      </c>
      <c r="Q3446" s="0" t="n">
        <f aca="false">Q3439-1</f>
        <v>3</v>
      </c>
      <c r="R3446" s="0" t="n">
        <v>18</v>
      </c>
    </row>
    <row r="3447" customFormat="false" ht="15.4" hidden="false" customHeight="false" outlineLevel="0" collapsed="false">
      <c r="P3447" s="6" t="n">
        <v>40303</v>
      </c>
      <c r="Q3447" s="0" t="n">
        <f aca="false">Q3440-1</f>
        <v>3</v>
      </c>
      <c r="R3447" s="0" t="n">
        <v>18</v>
      </c>
    </row>
    <row r="3448" customFormat="false" ht="15.4" hidden="false" customHeight="false" outlineLevel="0" collapsed="false">
      <c r="P3448" s="6" t="n">
        <v>40302</v>
      </c>
      <c r="Q3448" s="0" t="n">
        <f aca="false">Q3441-1</f>
        <v>3</v>
      </c>
      <c r="R3448" s="0" t="n">
        <v>18</v>
      </c>
    </row>
    <row r="3449" customFormat="false" ht="15.4" hidden="false" customHeight="false" outlineLevel="0" collapsed="false">
      <c r="P3449" s="6" t="n">
        <v>40301</v>
      </c>
      <c r="Q3449" s="0" t="n">
        <f aca="false">Q3442-1</f>
        <v>3</v>
      </c>
      <c r="R3449" s="0" t="n">
        <v>18</v>
      </c>
    </row>
    <row r="3450" customFormat="false" ht="15.4" hidden="false" customHeight="false" outlineLevel="0" collapsed="false">
      <c r="P3450" s="6" t="n">
        <v>40300</v>
      </c>
      <c r="Q3450" s="0" t="n">
        <f aca="false">Q3443-1</f>
        <v>2</v>
      </c>
      <c r="R3450" s="0" t="n">
        <v>18</v>
      </c>
    </row>
    <row r="3451" customFormat="false" ht="15.4" hidden="false" customHeight="false" outlineLevel="0" collapsed="false">
      <c r="P3451" s="6" t="n">
        <v>40299</v>
      </c>
      <c r="Q3451" s="0" t="n">
        <f aca="false">Q3444-1</f>
        <v>2</v>
      </c>
      <c r="R3451" s="0" t="n">
        <v>18</v>
      </c>
    </row>
    <row r="3452" customFormat="false" ht="15.4" hidden="false" customHeight="false" outlineLevel="0" collapsed="false">
      <c r="P3452" s="6" t="n">
        <v>40298</v>
      </c>
      <c r="Q3452" s="0" t="n">
        <f aca="false">Q3445-1</f>
        <v>2</v>
      </c>
      <c r="R3452" s="0" t="n">
        <v>18</v>
      </c>
    </row>
    <row r="3453" customFormat="false" ht="15.4" hidden="false" customHeight="false" outlineLevel="0" collapsed="false">
      <c r="P3453" s="6" t="n">
        <v>40297</v>
      </c>
      <c r="Q3453" s="0" t="n">
        <f aca="false">Q3446-1</f>
        <v>2</v>
      </c>
      <c r="R3453" s="0" t="n">
        <v>18</v>
      </c>
    </row>
    <row r="3454" customFormat="false" ht="15.4" hidden="false" customHeight="false" outlineLevel="0" collapsed="false">
      <c r="P3454" s="6" t="n">
        <v>40296</v>
      </c>
      <c r="Q3454" s="0" t="n">
        <f aca="false">Q3447-1</f>
        <v>2</v>
      </c>
      <c r="R3454" s="0" t="n">
        <v>18</v>
      </c>
    </row>
    <row r="3455" customFormat="false" ht="15.4" hidden="false" customHeight="false" outlineLevel="0" collapsed="false">
      <c r="P3455" s="6" t="n">
        <v>40295</v>
      </c>
      <c r="Q3455" s="0" t="n">
        <f aca="false">Q3448-1</f>
        <v>2</v>
      </c>
      <c r="R3455" s="0" t="n">
        <v>18</v>
      </c>
    </row>
    <row r="3456" customFormat="false" ht="15.4" hidden="false" customHeight="false" outlineLevel="0" collapsed="false">
      <c r="P3456" s="6" t="n">
        <v>40294</v>
      </c>
      <c r="Q3456" s="0" t="n">
        <f aca="false">Q3449-1</f>
        <v>2</v>
      </c>
      <c r="R3456" s="0" t="n">
        <v>18</v>
      </c>
    </row>
    <row r="3457" customFormat="false" ht="15.4" hidden="false" customHeight="false" outlineLevel="0" collapsed="false">
      <c r="P3457" s="6" t="n">
        <v>40293</v>
      </c>
      <c r="Q3457" s="0" t="n">
        <f aca="false">Q3450-1</f>
        <v>1</v>
      </c>
      <c r="R3457" s="0" t="n">
        <v>18</v>
      </c>
    </row>
    <row r="3458" customFormat="false" ht="15.4" hidden="false" customHeight="false" outlineLevel="0" collapsed="false">
      <c r="P3458" s="6" t="n">
        <v>40292</v>
      </c>
      <c r="Q3458" s="0" t="n">
        <f aca="false">Q3451-1</f>
        <v>1</v>
      </c>
      <c r="R3458" s="0" t="n">
        <v>18</v>
      </c>
    </row>
    <row r="3459" customFormat="false" ht="15.4" hidden="false" customHeight="false" outlineLevel="0" collapsed="false">
      <c r="P3459" s="6" t="n">
        <v>40291</v>
      </c>
      <c r="Q3459" s="0" t="n">
        <f aca="false">Q3452-1</f>
        <v>1</v>
      </c>
      <c r="R3459" s="0" t="n">
        <v>18</v>
      </c>
    </row>
    <row r="3460" customFormat="false" ht="15.4" hidden="false" customHeight="false" outlineLevel="0" collapsed="false">
      <c r="P3460" s="6" t="n">
        <v>40290</v>
      </c>
      <c r="Q3460" s="0" t="n">
        <f aca="false">Q3453-1</f>
        <v>1</v>
      </c>
      <c r="R3460" s="0" t="n">
        <v>18</v>
      </c>
    </row>
    <row r="3461" customFormat="false" ht="15.4" hidden="false" customHeight="false" outlineLevel="0" collapsed="false">
      <c r="P3461" s="6" t="n">
        <v>40289</v>
      </c>
      <c r="Q3461" s="0" t="n">
        <f aca="false">Q3454-1</f>
        <v>1</v>
      </c>
      <c r="R3461" s="0" t="n">
        <v>18</v>
      </c>
    </row>
    <row r="3462" customFormat="false" ht="15.4" hidden="false" customHeight="false" outlineLevel="0" collapsed="false">
      <c r="P3462" s="6" t="n">
        <v>40288</v>
      </c>
      <c r="Q3462" s="0" t="n">
        <f aca="false">Q3455-1</f>
        <v>1</v>
      </c>
      <c r="R3462" s="0" t="n">
        <v>18</v>
      </c>
    </row>
    <row r="3463" customFormat="false" ht="15.4" hidden="false" customHeight="false" outlineLevel="0" collapsed="false">
      <c r="P3463" s="6" t="n">
        <v>40287</v>
      </c>
      <c r="Q3463" s="0" t="n">
        <f aca="false">Q3456-1</f>
        <v>1</v>
      </c>
      <c r="R3463" s="0" t="n">
        <v>18</v>
      </c>
    </row>
    <row r="3464" customFormat="false" ht="15.4" hidden="false" customHeight="false" outlineLevel="0" collapsed="false">
      <c r="P3464" s="6" t="n">
        <v>40286</v>
      </c>
      <c r="Q3464" s="0" t="n">
        <v>16</v>
      </c>
      <c r="R3464" s="0" t="n">
        <v>17</v>
      </c>
    </row>
    <row r="3465" customFormat="false" ht="15.4" hidden="false" customHeight="false" outlineLevel="0" collapsed="false">
      <c r="P3465" s="6" t="n">
        <v>40285</v>
      </c>
      <c r="Q3465" s="0" t="n">
        <v>16</v>
      </c>
      <c r="R3465" s="0" t="n">
        <v>17</v>
      </c>
    </row>
    <row r="3466" customFormat="false" ht="15.4" hidden="false" customHeight="false" outlineLevel="0" collapsed="false">
      <c r="P3466" s="6" t="n">
        <v>40284</v>
      </c>
      <c r="Q3466" s="0" t="n">
        <v>16</v>
      </c>
      <c r="R3466" s="0" t="n">
        <v>17</v>
      </c>
    </row>
    <row r="3467" customFormat="false" ht="15.4" hidden="false" customHeight="false" outlineLevel="0" collapsed="false">
      <c r="P3467" s="6" t="n">
        <v>40283</v>
      </c>
      <c r="Q3467" s="0" t="n">
        <v>16</v>
      </c>
      <c r="R3467" s="0" t="n">
        <v>17</v>
      </c>
    </row>
    <row r="3468" customFormat="false" ht="15.4" hidden="false" customHeight="false" outlineLevel="0" collapsed="false">
      <c r="P3468" s="6" t="n">
        <v>40282</v>
      </c>
      <c r="Q3468" s="0" t="n">
        <v>16</v>
      </c>
      <c r="R3468" s="0" t="n">
        <v>17</v>
      </c>
    </row>
    <row r="3469" customFormat="false" ht="15.4" hidden="false" customHeight="false" outlineLevel="0" collapsed="false">
      <c r="P3469" s="6" t="n">
        <v>40281</v>
      </c>
      <c r="Q3469" s="0" t="n">
        <v>16</v>
      </c>
      <c r="R3469" s="0" t="n">
        <v>17</v>
      </c>
    </row>
    <row r="3470" customFormat="false" ht="15.4" hidden="false" customHeight="false" outlineLevel="0" collapsed="false">
      <c r="P3470" s="6" t="n">
        <v>40280</v>
      </c>
      <c r="Q3470" s="0" t="n">
        <v>16</v>
      </c>
      <c r="R3470" s="0" t="n">
        <v>17</v>
      </c>
    </row>
    <row r="3471" customFormat="false" ht="15.4" hidden="false" customHeight="false" outlineLevel="0" collapsed="false">
      <c r="P3471" s="6" t="n">
        <v>40279</v>
      </c>
      <c r="Q3471" s="0" t="n">
        <f aca="false">Q3464-1</f>
        <v>15</v>
      </c>
      <c r="R3471" s="0" t="n">
        <v>17</v>
      </c>
    </row>
    <row r="3472" customFormat="false" ht="15.4" hidden="false" customHeight="false" outlineLevel="0" collapsed="false">
      <c r="P3472" s="6" t="n">
        <v>40278</v>
      </c>
      <c r="Q3472" s="0" t="n">
        <f aca="false">Q3465-1</f>
        <v>15</v>
      </c>
      <c r="R3472" s="0" t="n">
        <v>17</v>
      </c>
    </row>
    <row r="3473" customFormat="false" ht="15.4" hidden="false" customHeight="false" outlineLevel="0" collapsed="false">
      <c r="P3473" s="6" t="n">
        <v>40277</v>
      </c>
      <c r="Q3473" s="0" t="n">
        <f aca="false">Q3466-1</f>
        <v>15</v>
      </c>
      <c r="R3473" s="0" t="n">
        <v>17</v>
      </c>
    </row>
    <row r="3474" customFormat="false" ht="15.4" hidden="false" customHeight="false" outlineLevel="0" collapsed="false">
      <c r="P3474" s="6" t="n">
        <v>40276</v>
      </c>
      <c r="Q3474" s="0" t="n">
        <f aca="false">Q3467-1</f>
        <v>15</v>
      </c>
      <c r="R3474" s="0" t="n">
        <v>17</v>
      </c>
    </row>
    <row r="3475" customFormat="false" ht="15.4" hidden="false" customHeight="false" outlineLevel="0" collapsed="false">
      <c r="P3475" s="6" t="n">
        <v>40275</v>
      </c>
      <c r="Q3475" s="0" t="n">
        <f aca="false">Q3468-1</f>
        <v>15</v>
      </c>
      <c r="R3475" s="0" t="n">
        <v>17</v>
      </c>
    </row>
    <row r="3476" customFormat="false" ht="15.4" hidden="false" customHeight="false" outlineLevel="0" collapsed="false">
      <c r="P3476" s="6" t="n">
        <v>40274</v>
      </c>
      <c r="Q3476" s="0" t="n">
        <f aca="false">Q3469-1</f>
        <v>15</v>
      </c>
      <c r="R3476" s="0" t="n">
        <v>17</v>
      </c>
    </row>
    <row r="3477" customFormat="false" ht="15.4" hidden="false" customHeight="false" outlineLevel="0" collapsed="false">
      <c r="P3477" s="6" t="n">
        <v>40273</v>
      </c>
      <c r="Q3477" s="0" t="n">
        <f aca="false">Q3470-1</f>
        <v>15</v>
      </c>
      <c r="R3477" s="0" t="n">
        <v>17</v>
      </c>
    </row>
    <row r="3478" customFormat="false" ht="15.4" hidden="false" customHeight="false" outlineLevel="0" collapsed="false">
      <c r="P3478" s="6" t="n">
        <v>40272</v>
      </c>
      <c r="Q3478" s="0" t="n">
        <f aca="false">Q3471-1</f>
        <v>14</v>
      </c>
      <c r="R3478" s="0" t="n">
        <v>17</v>
      </c>
    </row>
    <row r="3479" customFormat="false" ht="15.4" hidden="false" customHeight="false" outlineLevel="0" collapsed="false">
      <c r="P3479" s="6" t="n">
        <v>40271</v>
      </c>
      <c r="Q3479" s="0" t="n">
        <f aca="false">Q3472-1</f>
        <v>14</v>
      </c>
      <c r="R3479" s="0" t="n">
        <v>17</v>
      </c>
    </row>
    <row r="3480" customFormat="false" ht="15.4" hidden="false" customHeight="false" outlineLevel="0" collapsed="false">
      <c r="P3480" s="6" t="n">
        <v>40270</v>
      </c>
      <c r="Q3480" s="0" t="n">
        <f aca="false">Q3473-1</f>
        <v>14</v>
      </c>
      <c r="R3480" s="0" t="n">
        <v>17</v>
      </c>
    </row>
    <row r="3481" customFormat="false" ht="15.4" hidden="false" customHeight="false" outlineLevel="0" collapsed="false">
      <c r="P3481" s="6" t="n">
        <v>40269</v>
      </c>
      <c r="Q3481" s="0" t="n">
        <f aca="false">Q3474-1</f>
        <v>14</v>
      </c>
      <c r="R3481" s="0" t="n">
        <v>17</v>
      </c>
    </row>
    <row r="3482" customFormat="false" ht="15.4" hidden="false" customHeight="false" outlineLevel="0" collapsed="false">
      <c r="P3482" s="6" t="n">
        <v>40268</v>
      </c>
      <c r="Q3482" s="0" t="n">
        <f aca="false">Q3475-1</f>
        <v>14</v>
      </c>
      <c r="R3482" s="0" t="n">
        <v>17</v>
      </c>
    </row>
    <row r="3483" customFormat="false" ht="15.4" hidden="false" customHeight="false" outlineLevel="0" collapsed="false">
      <c r="P3483" s="6" t="n">
        <v>40267</v>
      </c>
      <c r="Q3483" s="0" t="n">
        <f aca="false">Q3476-1</f>
        <v>14</v>
      </c>
      <c r="R3483" s="0" t="n">
        <v>17</v>
      </c>
    </row>
    <row r="3484" customFormat="false" ht="15.4" hidden="false" customHeight="false" outlineLevel="0" collapsed="false">
      <c r="P3484" s="6" t="n">
        <v>40266</v>
      </c>
      <c r="Q3484" s="0" t="n">
        <f aca="false">Q3477-1</f>
        <v>14</v>
      </c>
      <c r="R3484" s="0" t="n">
        <v>17</v>
      </c>
    </row>
    <row r="3485" customFormat="false" ht="15.4" hidden="false" customHeight="false" outlineLevel="0" collapsed="false">
      <c r="P3485" s="6" t="n">
        <v>40265</v>
      </c>
      <c r="Q3485" s="0" t="n">
        <f aca="false">Q3478-1</f>
        <v>13</v>
      </c>
      <c r="R3485" s="0" t="n">
        <v>17</v>
      </c>
    </row>
    <row r="3486" customFormat="false" ht="15.4" hidden="false" customHeight="false" outlineLevel="0" collapsed="false">
      <c r="P3486" s="6" t="n">
        <v>40264</v>
      </c>
      <c r="Q3486" s="0" t="n">
        <f aca="false">Q3479-1</f>
        <v>13</v>
      </c>
      <c r="R3486" s="0" t="n">
        <v>17</v>
      </c>
    </row>
    <row r="3487" customFormat="false" ht="15.4" hidden="false" customHeight="false" outlineLevel="0" collapsed="false">
      <c r="P3487" s="6" t="n">
        <v>40263</v>
      </c>
      <c r="Q3487" s="0" t="n">
        <f aca="false">Q3480-1</f>
        <v>13</v>
      </c>
      <c r="R3487" s="0" t="n">
        <v>17</v>
      </c>
    </row>
    <row r="3488" customFormat="false" ht="15.4" hidden="false" customHeight="false" outlineLevel="0" collapsed="false">
      <c r="P3488" s="6" t="n">
        <v>40262</v>
      </c>
      <c r="Q3488" s="0" t="n">
        <f aca="false">Q3481-1</f>
        <v>13</v>
      </c>
      <c r="R3488" s="0" t="n">
        <v>17</v>
      </c>
    </row>
    <row r="3489" customFormat="false" ht="15.4" hidden="false" customHeight="false" outlineLevel="0" collapsed="false">
      <c r="P3489" s="6" t="n">
        <v>40261</v>
      </c>
      <c r="Q3489" s="0" t="n">
        <f aca="false">Q3482-1</f>
        <v>13</v>
      </c>
      <c r="R3489" s="0" t="n">
        <v>17</v>
      </c>
    </row>
    <row r="3490" customFormat="false" ht="15.4" hidden="false" customHeight="false" outlineLevel="0" collapsed="false">
      <c r="P3490" s="6" t="n">
        <v>40260</v>
      </c>
      <c r="Q3490" s="0" t="n">
        <f aca="false">Q3483-1</f>
        <v>13</v>
      </c>
      <c r="R3490" s="0" t="n">
        <v>17</v>
      </c>
    </row>
    <row r="3491" customFormat="false" ht="15.4" hidden="false" customHeight="false" outlineLevel="0" collapsed="false">
      <c r="P3491" s="6" t="n">
        <v>40259</v>
      </c>
      <c r="Q3491" s="0" t="n">
        <f aca="false">Q3484-1</f>
        <v>13</v>
      </c>
      <c r="R3491" s="0" t="n">
        <v>17</v>
      </c>
    </row>
    <row r="3492" customFormat="false" ht="15.4" hidden="false" customHeight="false" outlineLevel="0" collapsed="false">
      <c r="P3492" s="6" t="n">
        <v>40258</v>
      </c>
      <c r="Q3492" s="0" t="n">
        <f aca="false">Q3485-1</f>
        <v>12</v>
      </c>
      <c r="R3492" s="0" t="n">
        <v>17</v>
      </c>
    </row>
    <row r="3493" customFormat="false" ht="15.4" hidden="false" customHeight="false" outlineLevel="0" collapsed="false">
      <c r="P3493" s="6" t="n">
        <v>40257</v>
      </c>
      <c r="Q3493" s="0" t="n">
        <f aca="false">Q3486-1</f>
        <v>12</v>
      </c>
      <c r="R3493" s="0" t="n">
        <v>17</v>
      </c>
    </row>
    <row r="3494" customFormat="false" ht="15.4" hidden="false" customHeight="false" outlineLevel="0" collapsed="false">
      <c r="P3494" s="6" t="n">
        <v>40256</v>
      </c>
      <c r="Q3494" s="0" t="n">
        <f aca="false">Q3487-1</f>
        <v>12</v>
      </c>
      <c r="R3494" s="0" t="n">
        <v>17</v>
      </c>
    </row>
    <row r="3495" customFormat="false" ht="15.4" hidden="false" customHeight="false" outlineLevel="0" collapsed="false">
      <c r="P3495" s="6" t="n">
        <v>40255</v>
      </c>
      <c r="Q3495" s="0" t="n">
        <f aca="false">Q3488-1</f>
        <v>12</v>
      </c>
      <c r="R3495" s="0" t="n">
        <v>17</v>
      </c>
    </row>
    <row r="3496" customFormat="false" ht="15.4" hidden="false" customHeight="false" outlineLevel="0" collapsed="false">
      <c r="P3496" s="6" t="n">
        <v>40254</v>
      </c>
      <c r="Q3496" s="0" t="n">
        <f aca="false">Q3489-1</f>
        <v>12</v>
      </c>
      <c r="R3496" s="0" t="n">
        <v>17</v>
      </c>
    </row>
    <row r="3497" customFormat="false" ht="15.4" hidden="false" customHeight="false" outlineLevel="0" collapsed="false">
      <c r="P3497" s="6" t="n">
        <v>40253</v>
      </c>
      <c r="Q3497" s="0" t="n">
        <f aca="false">Q3490-1</f>
        <v>12</v>
      </c>
      <c r="R3497" s="0" t="n">
        <v>17</v>
      </c>
    </row>
    <row r="3498" customFormat="false" ht="15.4" hidden="false" customHeight="false" outlineLevel="0" collapsed="false">
      <c r="P3498" s="6" t="n">
        <v>40252</v>
      </c>
      <c r="Q3498" s="0" t="n">
        <f aca="false">Q3491-1</f>
        <v>12</v>
      </c>
      <c r="R3498" s="0" t="n">
        <v>17</v>
      </c>
    </row>
    <row r="3499" customFormat="false" ht="15.4" hidden="false" customHeight="false" outlineLevel="0" collapsed="false">
      <c r="P3499" s="6" t="n">
        <v>40251</v>
      </c>
      <c r="Q3499" s="0" t="n">
        <f aca="false">Q3492-1</f>
        <v>11</v>
      </c>
      <c r="R3499" s="0" t="n">
        <v>17</v>
      </c>
    </row>
    <row r="3500" customFormat="false" ht="15.4" hidden="false" customHeight="false" outlineLevel="0" collapsed="false">
      <c r="P3500" s="6" t="n">
        <v>40250</v>
      </c>
      <c r="Q3500" s="0" t="n">
        <f aca="false">Q3493-1</f>
        <v>11</v>
      </c>
      <c r="R3500" s="0" t="n">
        <v>17</v>
      </c>
    </row>
    <row r="3501" customFormat="false" ht="15.4" hidden="false" customHeight="false" outlineLevel="0" collapsed="false">
      <c r="P3501" s="6" t="n">
        <v>40249</v>
      </c>
      <c r="Q3501" s="0" t="n">
        <f aca="false">Q3494-1</f>
        <v>11</v>
      </c>
      <c r="R3501" s="0" t="n">
        <v>17</v>
      </c>
    </row>
    <row r="3502" customFormat="false" ht="15.4" hidden="false" customHeight="false" outlineLevel="0" collapsed="false">
      <c r="P3502" s="6" t="n">
        <v>40248</v>
      </c>
      <c r="Q3502" s="0" t="n">
        <f aca="false">Q3495-1</f>
        <v>11</v>
      </c>
      <c r="R3502" s="0" t="n">
        <v>17</v>
      </c>
    </row>
    <row r="3503" customFormat="false" ht="15.4" hidden="false" customHeight="false" outlineLevel="0" collapsed="false">
      <c r="P3503" s="6" t="n">
        <v>40247</v>
      </c>
      <c r="Q3503" s="0" t="n">
        <f aca="false">Q3496-1</f>
        <v>11</v>
      </c>
      <c r="R3503" s="0" t="n">
        <v>17</v>
      </c>
    </row>
    <row r="3504" customFormat="false" ht="15.4" hidden="false" customHeight="false" outlineLevel="0" collapsed="false">
      <c r="P3504" s="6" t="n">
        <v>40246</v>
      </c>
      <c r="Q3504" s="0" t="n">
        <f aca="false">Q3497-1</f>
        <v>11</v>
      </c>
      <c r="R3504" s="0" t="n">
        <v>17</v>
      </c>
    </row>
    <row r="3505" customFormat="false" ht="15.4" hidden="false" customHeight="false" outlineLevel="0" collapsed="false">
      <c r="P3505" s="6" t="n">
        <v>40245</v>
      </c>
      <c r="Q3505" s="0" t="n">
        <f aca="false">Q3498-1</f>
        <v>11</v>
      </c>
      <c r="R3505" s="0" t="n">
        <v>17</v>
      </c>
    </row>
    <row r="3506" customFormat="false" ht="15.4" hidden="false" customHeight="false" outlineLevel="0" collapsed="false">
      <c r="P3506" s="6" t="n">
        <v>40244</v>
      </c>
      <c r="Q3506" s="0" t="n">
        <f aca="false">Q3499-1</f>
        <v>10</v>
      </c>
      <c r="R3506" s="0" t="n">
        <v>17</v>
      </c>
    </row>
    <row r="3507" customFormat="false" ht="15.4" hidden="false" customHeight="false" outlineLevel="0" collapsed="false">
      <c r="P3507" s="6" t="n">
        <v>40243</v>
      </c>
      <c r="Q3507" s="0" t="n">
        <f aca="false">Q3500-1</f>
        <v>10</v>
      </c>
      <c r="R3507" s="0" t="n">
        <v>17</v>
      </c>
    </row>
    <row r="3508" customFormat="false" ht="15.4" hidden="false" customHeight="false" outlineLevel="0" collapsed="false">
      <c r="P3508" s="6" t="n">
        <v>40242</v>
      </c>
      <c r="Q3508" s="0" t="n">
        <f aca="false">Q3501-1</f>
        <v>10</v>
      </c>
      <c r="R3508" s="0" t="n">
        <v>17</v>
      </c>
    </row>
    <row r="3509" customFormat="false" ht="15.4" hidden="false" customHeight="false" outlineLevel="0" collapsed="false">
      <c r="P3509" s="6" t="n">
        <v>40241</v>
      </c>
      <c r="Q3509" s="0" t="n">
        <f aca="false">Q3502-1</f>
        <v>10</v>
      </c>
      <c r="R3509" s="0" t="n">
        <v>17</v>
      </c>
    </row>
    <row r="3510" customFormat="false" ht="15.4" hidden="false" customHeight="false" outlineLevel="0" collapsed="false">
      <c r="P3510" s="6" t="n">
        <v>40240</v>
      </c>
      <c r="Q3510" s="0" t="n">
        <f aca="false">Q3503-1</f>
        <v>10</v>
      </c>
      <c r="R3510" s="0" t="n">
        <v>17</v>
      </c>
    </row>
    <row r="3511" customFormat="false" ht="15.4" hidden="false" customHeight="false" outlineLevel="0" collapsed="false">
      <c r="P3511" s="6" t="n">
        <v>40239</v>
      </c>
      <c r="Q3511" s="0" t="n">
        <f aca="false">Q3504-1</f>
        <v>10</v>
      </c>
      <c r="R3511" s="0" t="n">
        <v>17</v>
      </c>
    </row>
    <row r="3512" customFormat="false" ht="15.4" hidden="false" customHeight="false" outlineLevel="0" collapsed="false">
      <c r="P3512" s="6" t="n">
        <v>40238</v>
      </c>
      <c r="Q3512" s="0" t="n">
        <f aca="false">Q3505-1</f>
        <v>10</v>
      </c>
      <c r="R3512" s="0" t="n">
        <v>17</v>
      </c>
    </row>
    <row r="3513" customFormat="false" ht="15.4" hidden="false" customHeight="false" outlineLevel="0" collapsed="false">
      <c r="P3513" s="6" t="n">
        <v>40237</v>
      </c>
      <c r="Q3513" s="0" t="n">
        <f aca="false">Q3506-1</f>
        <v>9</v>
      </c>
      <c r="R3513" s="0" t="n">
        <v>17</v>
      </c>
    </row>
    <row r="3514" customFormat="false" ht="15.4" hidden="false" customHeight="false" outlineLevel="0" collapsed="false">
      <c r="P3514" s="6" t="n">
        <v>40236</v>
      </c>
      <c r="Q3514" s="0" t="n">
        <f aca="false">Q3507-1</f>
        <v>9</v>
      </c>
      <c r="R3514" s="0" t="n">
        <v>17</v>
      </c>
    </row>
    <row r="3515" customFormat="false" ht="15.4" hidden="false" customHeight="false" outlineLevel="0" collapsed="false">
      <c r="P3515" s="6" t="n">
        <v>40235</v>
      </c>
      <c r="Q3515" s="0" t="n">
        <f aca="false">Q3508-1</f>
        <v>9</v>
      </c>
      <c r="R3515" s="0" t="n">
        <v>17</v>
      </c>
    </row>
    <row r="3516" customFormat="false" ht="15.4" hidden="false" customHeight="false" outlineLevel="0" collapsed="false">
      <c r="P3516" s="6" t="n">
        <v>40234</v>
      </c>
      <c r="Q3516" s="0" t="n">
        <f aca="false">Q3509-1</f>
        <v>9</v>
      </c>
      <c r="R3516" s="0" t="n">
        <v>17</v>
      </c>
    </row>
    <row r="3517" customFormat="false" ht="15.4" hidden="false" customHeight="false" outlineLevel="0" collapsed="false">
      <c r="P3517" s="6" t="n">
        <v>40233</v>
      </c>
      <c r="Q3517" s="0" t="n">
        <f aca="false">Q3510-1</f>
        <v>9</v>
      </c>
      <c r="R3517" s="0" t="n">
        <v>17</v>
      </c>
    </row>
    <row r="3518" customFormat="false" ht="15.4" hidden="false" customHeight="false" outlineLevel="0" collapsed="false">
      <c r="P3518" s="6" t="n">
        <v>40232</v>
      </c>
      <c r="Q3518" s="0" t="n">
        <f aca="false">Q3511-1</f>
        <v>9</v>
      </c>
      <c r="R3518" s="0" t="n">
        <v>17</v>
      </c>
    </row>
    <row r="3519" customFormat="false" ht="15.4" hidden="false" customHeight="false" outlineLevel="0" collapsed="false">
      <c r="P3519" s="6" t="n">
        <v>40231</v>
      </c>
      <c r="Q3519" s="0" t="n">
        <f aca="false">Q3512-1</f>
        <v>9</v>
      </c>
      <c r="R3519" s="0" t="n">
        <v>17</v>
      </c>
    </row>
    <row r="3520" customFormat="false" ht="15.4" hidden="false" customHeight="false" outlineLevel="0" collapsed="false">
      <c r="P3520" s="6" t="n">
        <v>40230</v>
      </c>
      <c r="Q3520" s="0" t="n">
        <f aca="false">Q3513-1</f>
        <v>8</v>
      </c>
      <c r="R3520" s="0" t="n">
        <v>17</v>
      </c>
    </row>
    <row r="3521" customFormat="false" ht="15.4" hidden="false" customHeight="false" outlineLevel="0" collapsed="false">
      <c r="P3521" s="6" t="n">
        <v>40229</v>
      </c>
      <c r="Q3521" s="0" t="n">
        <f aca="false">Q3514-1</f>
        <v>8</v>
      </c>
      <c r="R3521" s="0" t="n">
        <v>17</v>
      </c>
    </row>
    <row r="3522" customFormat="false" ht="15.4" hidden="false" customHeight="false" outlineLevel="0" collapsed="false">
      <c r="P3522" s="6" t="n">
        <v>40228</v>
      </c>
      <c r="Q3522" s="0" t="n">
        <f aca="false">Q3515-1</f>
        <v>8</v>
      </c>
      <c r="R3522" s="0" t="n">
        <v>17</v>
      </c>
    </row>
    <row r="3523" customFormat="false" ht="15.4" hidden="false" customHeight="false" outlineLevel="0" collapsed="false">
      <c r="P3523" s="6" t="n">
        <v>40227</v>
      </c>
      <c r="Q3523" s="0" t="n">
        <f aca="false">Q3516-1</f>
        <v>8</v>
      </c>
      <c r="R3523" s="0" t="n">
        <v>17</v>
      </c>
    </row>
    <row r="3524" customFormat="false" ht="15.4" hidden="false" customHeight="false" outlineLevel="0" collapsed="false">
      <c r="P3524" s="6" t="n">
        <v>40226</v>
      </c>
      <c r="Q3524" s="0" t="n">
        <f aca="false">Q3517-1</f>
        <v>8</v>
      </c>
      <c r="R3524" s="0" t="n">
        <v>17</v>
      </c>
    </row>
    <row r="3525" customFormat="false" ht="15.4" hidden="false" customHeight="false" outlineLevel="0" collapsed="false">
      <c r="P3525" s="6" t="n">
        <v>40225</v>
      </c>
      <c r="Q3525" s="0" t="n">
        <f aca="false">Q3518-1</f>
        <v>8</v>
      </c>
      <c r="R3525" s="0" t="n">
        <v>17</v>
      </c>
    </row>
    <row r="3526" customFormat="false" ht="15.4" hidden="false" customHeight="false" outlineLevel="0" collapsed="false">
      <c r="P3526" s="6" t="n">
        <v>40224</v>
      </c>
      <c r="Q3526" s="0" t="n">
        <f aca="false">Q3519-1</f>
        <v>8</v>
      </c>
      <c r="R3526" s="0" t="n">
        <v>17</v>
      </c>
    </row>
    <row r="3527" customFormat="false" ht="15.4" hidden="false" customHeight="false" outlineLevel="0" collapsed="false">
      <c r="P3527" s="6" t="n">
        <v>40223</v>
      </c>
      <c r="Q3527" s="0" t="n">
        <f aca="false">Q3520-1</f>
        <v>7</v>
      </c>
      <c r="R3527" s="0" t="n">
        <v>17</v>
      </c>
    </row>
    <row r="3528" customFormat="false" ht="15.4" hidden="false" customHeight="false" outlineLevel="0" collapsed="false">
      <c r="P3528" s="6" t="n">
        <v>40222</v>
      </c>
      <c r="Q3528" s="0" t="n">
        <f aca="false">Q3521-1</f>
        <v>7</v>
      </c>
      <c r="R3528" s="0" t="n">
        <v>17</v>
      </c>
    </row>
    <row r="3529" customFormat="false" ht="15.4" hidden="false" customHeight="false" outlineLevel="0" collapsed="false">
      <c r="P3529" s="6" t="n">
        <v>40221</v>
      </c>
      <c r="Q3529" s="0" t="n">
        <f aca="false">Q3522-1</f>
        <v>7</v>
      </c>
      <c r="R3529" s="0" t="n">
        <v>17</v>
      </c>
    </row>
    <row r="3530" customFormat="false" ht="15.4" hidden="false" customHeight="false" outlineLevel="0" collapsed="false">
      <c r="P3530" s="6" t="n">
        <v>40220</v>
      </c>
      <c r="Q3530" s="0" t="n">
        <f aca="false">Q3523-1</f>
        <v>7</v>
      </c>
      <c r="R3530" s="0" t="n">
        <v>17</v>
      </c>
    </row>
    <row r="3531" customFormat="false" ht="15.4" hidden="false" customHeight="false" outlineLevel="0" collapsed="false">
      <c r="P3531" s="6" t="n">
        <v>40219</v>
      </c>
      <c r="Q3531" s="0" t="n">
        <f aca="false">Q3524-1</f>
        <v>7</v>
      </c>
      <c r="R3531" s="0" t="n">
        <v>17</v>
      </c>
    </row>
    <row r="3532" customFormat="false" ht="15.4" hidden="false" customHeight="false" outlineLevel="0" collapsed="false">
      <c r="P3532" s="6" t="n">
        <v>40218</v>
      </c>
      <c r="Q3532" s="0" t="n">
        <f aca="false">Q3525-1</f>
        <v>7</v>
      </c>
      <c r="R3532" s="0" t="n">
        <v>17</v>
      </c>
    </row>
    <row r="3533" customFormat="false" ht="15.4" hidden="false" customHeight="false" outlineLevel="0" collapsed="false">
      <c r="P3533" s="6" t="n">
        <v>40217</v>
      </c>
      <c r="Q3533" s="0" t="n">
        <f aca="false">Q3526-1</f>
        <v>7</v>
      </c>
      <c r="R3533" s="0" t="n">
        <v>17</v>
      </c>
    </row>
    <row r="3534" customFormat="false" ht="15.4" hidden="false" customHeight="false" outlineLevel="0" collapsed="false">
      <c r="P3534" s="6" t="n">
        <v>40216</v>
      </c>
      <c r="Q3534" s="0" t="n">
        <f aca="false">Q3527-1</f>
        <v>6</v>
      </c>
      <c r="R3534" s="0" t="n">
        <v>17</v>
      </c>
    </row>
    <row r="3535" customFormat="false" ht="15.4" hidden="false" customHeight="false" outlineLevel="0" collapsed="false">
      <c r="P3535" s="6" t="n">
        <v>40215</v>
      </c>
      <c r="Q3535" s="0" t="n">
        <f aca="false">Q3528-1</f>
        <v>6</v>
      </c>
      <c r="R3535" s="0" t="n">
        <v>17</v>
      </c>
    </row>
    <row r="3536" customFormat="false" ht="15.4" hidden="false" customHeight="false" outlineLevel="0" collapsed="false">
      <c r="P3536" s="6" t="n">
        <v>40214</v>
      </c>
      <c r="Q3536" s="0" t="n">
        <f aca="false">Q3529-1</f>
        <v>6</v>
      </c>
      <c r="R3536" s="0" t="n">
        <v>17</v>
      </c>
    </row>
    <row r="3537" customFormat="false" ht="15.4" hidden="false" customHeight="false" outlineLevel="0" collapsed="false">
      <c r="P3537" s="6" t="n">
        <v>40213</v>
      </c>
      <c r="Q3537" s="0" t="n">
        <f aca="false">Q3530-1</f>
        <v>6</v>
      </c>
      <c r="R3537" s="0" t="n">
        <v>17</v>
      </c>
    </row>
    <row r="3538" customFormat="false" ht="15.4" hidden="false" customHeight="false" outlineLevel="0" collapsed="false">
      <c r="P3538" s="6" t="n">
        <v>40212</v>
      </c>
      <c r="Q3538" s="0" t="n">
        <f aca="false">Q3531-1</f>
        <v>6</v>
      </c>
      <c r="R3538" s="0" t="n">
        <v>17</v>
      </c>
    </row>
    <row r="3539" customFormat="false" ht="15.4" hidden="false" customHeight="false" outlineLevel="0" collapsed="false">
      <c r="P3539" s="6" t="n">
        <v>40211</v>
      </c>
      <c r="Q3539" s="0" t="n">
        <f aca="false">Q3532-1</f>
        <v>6</v>
      </c>
      <c r="R3539" s="0" t="n">
        <v>17</v>
      </c>
    </row>
    <row r="3540" customFormat="false" ht="15.4" hidden="false" customHeight="false" outlineLevel="0" collapsed="false">
      <c r="P3540" s="6" t="n">
        <v>40210</v>
      </c>
      <c r="Q3540" s="0" t="n">
        <f aca="false">Q3533-1</f>
        <v>6</v>
      </c>
      <c r="R3540" s="0" t="n">
        <v>17</v>
      </c>
    </row>
    <row r="3541" customFormat="false" ht="15.4" hidden="false" customHeight="false" outlineLevel="0" collapsed="false">
      <c r="P3541" s="6" t="n">
        <v>40209</v>
      </c>
      <c r="Q3541" s="0" t="n">
        <f aca="false">Q3534-1</f>
        <v>5</v>
      </c>
      <c r="R3541" s="0" t="n">
        <v>17</v>
      </c>
    </row>
    <row r="3542" customFormat="false" ht="15.4" hidden="false" customHeight="false" outlineLevel="0" collapsed="false">
      <c r="P3542" s="6" t="n">
        <v>40208</v>
      </c>
      <c r="Q3542" s="0" t="n">
        <f aca="false">Q3535-1</f>
        <v>5</v>
      </c>
      <c r="R3542" s="0" t="n">
        <v>17</v>
      </c>
    </row>
    <row r="3543" customFormat="false" ht="15.4" hidden="false" customHeight="false" outlineLevel="0" collapsed="false">
      <c r="P3543" s="6" t="n">
        <v>40207</v>
      </c>
      <c r="Q3543" s="0" t="n">
        <f aca="false">Q3536-1</f>
        <v>5</v>
      </c>
      <c r="R3543" s="0" t="n">
        <v>17</v>
      </c>
    </row>
    <row r="3544" customFormat="false" ht="15.4" hidden="false" customHeight="false" outlineLevel="0" collapsed="false">
      <c r="P3544" s="6" t="n">
        <v>40206</v>
      </c>
      <c r="Q3544" s="0" t="n">
        <f aca="false">Q3537-1</f>
        <v>5</v>
      </c>
      <c r="R3544" s="0" t="n">
        <v>17</v>
      </c>
    </row>
    <row r="3545" customFormat="false" ht="15.4" hidden="false" customHeight="false" outlineLevel="0" collapsed="false">
      <c r="P3545" s="6" t="n">
        <v>40205</v>
      </c>
      <c r="Q3545" s="0" t="n">
        <f aca="false">Q3538-1</f>
        <v>5</v>
      </c>
      <c r="R3545" s="0" t="n">
        <v>17</v>
      </c>
    </row>
    <row r="3546" customFormat="false" ht="15.4" hidden="false" customHeight="false" outlineLevel="0" collapsed="false">
      <c r="P3546" s="6" t="n">
        <v>40204</v>
      </c>
      <c r="Q3546" s="0" t="n">
        <f aca="false">Q3539-1</f>
        <v>5</v>
      </c>
      <c r="R3546" s="0" t="n">
        <v>17</v>
      </c>
    </row>
    <row r="3547" customFormat="false" ht="15.4" hidden="false" customHeight="false" outlineLevel="0" collapsed="false">
      <c r="P3547" s="6" t="n">
        <v>40203</v>
      </c>
      <c r="Q3547" s="0" t="n">
        <f aca="false">Q3540-1</f>
        <v>5</v>
      </c>
      <c r="R3547" s="0" t="n">
        <v>17</v>
      </c>
    </row>
    <row r="3548" customFormat="false" ht="15.4" hidden="false" customHeight="false" outlineLevel="0" collapsed="false">
      <c r="P3548" s="6" t="n">
        <v>40202</v>
      </c>
      <c r="Q3548" s="0" t="n">
        <f aca="false">Q3541-1</f>
        <v>4</v>
      </c>
      <c r="R3548" s="0" t="n">
        <v>17</v>
      </c>
    </row>
    <row r="3549" customFormat="false" ht="15.4" hidden="false" customHeight="false" outlineLevel="0" collapsed="false">
      <c r="P3549" s="6" t="n">
        <v>40201</v>
      </c>
      <c r="Q3549" s="0" t="n">
        <f aca="false">Q3542-1</f>
        <v>4</v>
      </c>
      <c r="R3549" s="0" t="n">
        <v>17</v>
      </c>
    </row>
    <row r="3550" customFormat="false" ht="15.4" hidden="false" customHeight="false" outlineLevel="0" collapsed="false">
      <c r="P3550" s="6" t="n">
        <v>40200</v>
      </c>
      <c r="Q3550" s="0" t="n">
        <f aca="false">Q3543-1</f>
        <v>4</v>
      </c>
      <c r="R3550" s="0" t="n">
        <v>17</v>
      </c>
    </row>
    <row r="3551" customFormat="false" ht="15.4" hidden="false" customHeight="false" outlineLevel="0" collapsed="false">
      <c r="P3551" s="6" t="n">
        <v>40199</v>
      </c>
      <c r="Q3551" s="0" t="n">
        <f aca="false">Q3544-1</f>
        <v>4</v>
      </c>
      <c r="R3551" s="0" t="n">
        <v>17</v>
      </c>
    </row>
    <row r="3552" customFormat="false" ht="15.4" hidden="false" customHeight="false" outlineLevel="0" collapsed="false">
      <c r="P3552" s="6" t="n">
        <v>40198</v>
      </c>
      <c r="Q3552" s="0" t="n">
        <f aca="false">Q3545-1</f>
        <v>4</v>
      </c>
      <c r="R3552" s="0" t="n">
        <v>17</v>
      </c>
    </row>
    <row r="3553" customFormat="false" ht="15.4" hidden="false" customHeight="false" outlineLevel="0" collapsed="false">
      <c r="P3553" s="6" t="n">
        <v>40197</v>
      </c>
      <c r="Q3553" s="0" t="n">
        <f aca="false">Q3546-1</f>
        <v>4</v>
      </c>
      <c r="R3553" s="0" t="n">
        <v>17</v>
      </c>
    </row>
    <row r="3554" customFormat="false" ht="15.4" hidden="false" customHeight="false" outlineLevel="0" collapsed="false">
      <c r="P3554" s="6" t="n">
        <v>40196</v>
      </c>
      <c r="Q3554" s="0" t="n">
        <f aca="false">Q3547-1</f>
        <v>4</v>
      </c>
      <c r="R3554" s="0" t="n">
        <v>17</v>
      </c>
    </row>
    <row r="3555" customFormat="false" ht="15.4" hidden="false" customHeight="false" outlineLevel="0" collapsed="false">
      <c r="P3555" s="6" t="n">
        <v>40195</v>
      </c>
      <c r="Q3555" s="0" t="n">
        <f aca="false">Q3548-1</f>
        <v>3</v>
      </c>
      <c r="R3555" s="0" t="n">
        <v>17</v>
      </c>
    </row>
    <row r="3556" customFormat="false" ht="15.4" hidden="false" customHeight="false" outlineLevel="0" collapsed="false">
      <c r="P3556" s="6" t="n">
        <v>40194</v>
      </c>
      <c r="Q3556" s="0" t="n">
        <f aca="false">Q3549-1</f>
        <v>3</v>
      </c>
      <c r="R3556" s="0" t="n">
        <v>17</v>
      </c>
    </row>
    <row r="3557" customFormat="false" ht="15.4" hidden="false" customHeight="false" outlineLevel="0" collapsed="false">
      <c r="P3557" s="6" t="n">
        <v>40193</v>
      </c>
      <c r="Q3557" s="0" t="n">
        <f aca="false">Q3550-1</f>
        <v>3</v>
      </c>
      <c r="R3557" s="0" t="n">
        <v>17</v>
      </c>
    </row>
    <row r="3558" customFormat="false" ht="15.4" hidden="false" customHeight="false" outlineLevel="0" collapsed="false">
      <c r="P3558" s="6" t="n">
        <v>40192</v>
      </c>
      <c r="Q3558" s="0" t="n">
        <f aca="false">Q3551-1</f>
        <v>3</v>
      </c>
      <c r="R3558" s="0" t="n">
        <v>17</v>
      </c>
    </row>
    <row r="3559" customFormat="false" ht="15.4" hidden="false" customHeight="false" outlineLevel="0" collapsed="false">
      <c r="P3559" s="6" t="n">
        <v>40191</v>
      </c>
      <c r="Q3559" s="0" t="n">
        <f aca="false">Q3552-1</f>
        <v>3</v>
      </c>
      <c r="R3559" s="0" t="n">
        <v>17</v>
      </c>
    </row>
    <row r="3560" customFormat="false" ht="15.4" hidden="false" customHeight="false" outlineLevel="0" collapsed="false">
      <c r="P3560" s="6" t="n">
        <v>40190</v>
      </c>
      <c r="Q3560" s="0" t="n">
        <f aca="false">Q3553-1</f>
        <v>3</v>
      </c>
      <c r="R3560" s="0" t="n">
        <v>17</v>
      </c>
    </row>
    <row r="3561" customFormat="false" ht="15.4" hidden="false" customHeight="false" outlineLevel="0" collapsed="false">
      <c r="P3561" s="6" t="n">
        <v>40189</v>
      </c>
      <c r="Q3561" s="0" t="n">
        <f aca="false">Q3554-1</f>
        <v>3</v>
      </c>
      <c r="R3561" s="0" t="n">
        <v>17</v>
      </c>
    </row>
    <row r="3562" customFormat="false" ht="15.4" hidden="false" customHeight="false" outlineLevel="0" collapsed="false">
      <c r="P3562" s="6" t="n">
        <v>40188</v>
      </c>
      <c r="Q3562" s="0" t="n">
        <f aca="false">Q3555-1</f>
        <v>2</v>
      </c>
      <c r="R3562" s="0" t="n">
        <v>17</v>
      </c>
    </row>
    <row r="3563" customFormat="false" ht="15.4" hidden="false" customHeight="false" outlineLevel="0" collapsed="false">
      <c r="P3563" s="6" t="n">
        <v>40187</v>
      </c>
      <c r="Q3563" s="0" t="n">
        <f aca="false">Q3556-1</f>
        <v>2</v>
      </c>
      <c r="R3563" s="0" t="n">
        <v>17</v>
      </c>
    </row>
    <row r="3564" customFormat="false" ht="15.4" hidden="false" customHeight="false" outlineLevel="0" collapsed="false">
      <c r="P3564" s="6" t="n">
        <v>40186</v>
      </c>
      <c r="Q3564" s="0" t="n">
        <f aca="false">Q3557-1</f>
        <v>2</v>
      </c>
      <c r="R3564" s="0" t="n">
        <v>17</v>
      </c>
    </row>
    <row r="3565" customFormat="false" ht="15.4" hidden="false" customHeight="false" outlineLevel="0" collapsed="false">
      <c r="P3565" s="6" t="n">
        <v>40185</v>
      </c>
      <c r="Q3565" s="0" t="n">
        <f aca="false">Q3558-1</f>
        <v>2</v>
      </c>
      <c r="R3565" s="0" t="n">
        <v>17</v>
      </c>
    </row>
    <row r="3566" customFormat="false" ht="15.4" hidden="false" customHeight="false" outlineLevel="0" collapsed="false">
      <c r="P3566" s="6" t="n">
        <v>40184</v>
      </c>
      <c r="Q3566" s="0" t="n">
        <f aca="false">Q3559-1</f>
        <v>2</v>
      </c>
      <c r="R3566" s="0" t="n">
        <v>17</v>
      </c>
    </row>
    <row r="3567" customFormat="false" ht="15.4" hidden="false" customHeight="false" outlineLevel="0" collapsed="false">
      <c r="P3567" s="6" t="n">
        <v>40183</v>
      </c>
      <c r="Q3567" s="0" t="n">
        <f aca="false">Q3560-1</f>
        <v>2</v>
      </c>
      <c r="R3567" s="0" t="n">
        <v>17</v>
      </c>
    </row>
    <row r="3568" customFormat="false" ht="15.4" hidden="false" customHeight="false" outlineLevel="0" collapsed="false">
      <c r="P3568" s="6" t="n">
        <v>40182</v>
      </c>
      <c r="Q3568" s="0" t="n">
        <f aca="false">Q3561-1</f>
        <v>2</v>
      </c>
      <c r="R3568" s="0" t="n">
        <v>17</v>
      </c>
    </row>
    <row r="3569" customFormat="false" ht="15.4" hidden="false" customHeight="false" outlineLevel="0" collapsed="false">
      <c r="P3569" s="6" t="n">
        <v>40181</v>
      </c>
      <c r="Q3569" s="0" t="n">
        <f aca="false">Q3562-1</f>
        <v>1</v>
      </c>
      <c r="R3569" s="0" t="n">
        <v>17</v>
      </c>
    </row>
    <row r="3570" customFormat="false" ht="15.4" hidden="false" customHeight="false" outlineLevel="0" collapsed="false">
      <c r="P3570" s="6" t="n">
        <v>40180</v>
      </c>
      <c r="Q3570" s="0" t="n">
        <f aca="false">Q3563-1</f>
        <v>1</v>
      </c>
      <c r="R3570" s="0" t="n">
        <v>17</v>
      </c>
    </row>
    <row r="3571" customFormat="false" ht="15.4" hidden="false" customHeight="false" outlineLevel="0" collapsed="false">
      <c r="P3571" s="6" t="n">
        <v>40179</v>
      </c>
      <c r="Q3571" s="0" t="n">
        <f aca="false">Q3564-1</f>
        <v>1</v>
      </c>
      <c r="R3571" s="0" t="n">
        <v>17</v>
      </c>
    </row>
    <row r="3572" customFormat="false" ht="15.4" hidden="false" customHeight="false" outlineLevel="0" collapsed="false">
      <c r="P3572" s="6" t="n">
        <v>40178</v>
      </c>
      <c r="Q3572" s="0" t="n">
        <f aca="false">Q3565-1</f>
        <v>1</v>
      </c>
      <c r="R3572" s="0" t="n">
        <v>17</v>
      </c>
    </row>
    <row r="3573" customFormat="false" ht="15.4" hidden="false" customHeight="false" outlineLevel="0" collapsed="false">
      <c r="P3573" s="6" t="n">
        <v>40177</v>
      </c>
      <c r="Q3573" s="0" t="n">
        <f aca="false">Q3566-1</f>
        <v>1</v>
      </c>
      <c r="R3573" s="0" t="n">
        <v>17</v>
      </c>
    </row>
    <row r="3574" customFormat="false" ht="15.4" hidden="false" customHeight="false" outlineLevel="0" collapsed="false">
      <c r="P3574" s="6" t="n">
        <v>40176</v>
      </c>
      <c r="Q3574" s="0" t="n">
        <f aca="false">Q3567-1</f>
        <v>1</v>
      </c>
      <c r="R3574" s="0" t="n">
        <v>17</v>
      </c>
    </row>
    <row r="3575" customFormat="false" ht="15.4" hidden="false" customHeight="false" outlineLevel="0" collapsed="false">
      <c r="P3575" s="6" t="n">
        <v>40175</v>
      </c>
      <c r="Q3575" s="0" t="n">
        <f aca="false">Q3568-1</f>
        <v>1</v>
      </c>
      <c r="R3575" s="0" t="n">
        <v>17</v>
      </c>
    </row>
    <row r="3576" customFormat="false" ht="15.4" hidden="false" customHeight="false" outlineLevel="0" collapsed="false">
      <c r="P3576" s="6" t="n">
        <v>40174</v>
      </c>
      <c r="Q3576" s="0" t="n">
        <v>16</v>
      </c>
      <c r="R3576" s="0" t="n">
        <v>16</v>
      </c>
    </row>
    <row r="3577" customFormat="false" ht="15.4" hidden="false" customHeight="false" outlineLevel="0" collapsed="false">
      <c r="P3577" s="6" t="n">
        <v>40173</v>
      </c>
      <c r="Q3577" s="0" t="n">
        <v>16</v>
      </c>
      <c r="R3577" s="0" t="n">
        <v>16</v>
      </c>
    </row>
    <row r="3578" customFormat="false" ht="15.4" hidden="false" customHeight="false" outlineLevel="0" collapsed="false">
      <c r="P3578" s="6" t="n">
        <v>40172</v>
      </c>
      <c r="Q3578" s="0" t="n">
        <v>16</v>
      </c>
      <c r="R3578" s="0" t="n">
        <v>16</v>
      </c>
    </row>
    <row r="3579" customFormat="false" ht="15.4" hidden="false" customHeight="false" outlineLevel="0" collapsed="false">
      <c r="P3579" s="6" t="n">
        <v>40171</v>
      </c>
      <c r="Q3579" s="0" t="n">
        <v>16</v>
      </c>
      <c r="R3579" s="0" t="n">
        <v>16</v>
      </c>
    </row>
    <row r="3580" customFormat="false" ht="15.4" hidden="false" customHeight="false" outlineLevel="0" collapsed="false">
      <c r="P3580" s="6" t="n">
        <v>40170</v>
      </c>
      <c r="Q3580" s="0" t="n">
        <v>16</v>
      </c>
      <c r="R3580" s="0" t="n">
        <v>16</v>
      </c>
    </row>
    <row r="3581" customFormat="false" ht="15.4" hidden="false" customHeight="false" outlineLevel="0" collapsed="false">
      <c r="P3581" s="6" t="n">
        <v>40169</v>
      </c>
      <c r="Q3581" s="0" t="n">
        <v>16</v>
      </c>
      <c r="R3581" s="0" t="n">
        <v>16</v>
      </c>
    </row>
    <row r="3582" customFormat="false" ht="15.4" hidden="false" customHeight="false" outlineLevel="0" collapsed="false">
      <c r="P3582" s="6" t="n">
        <v>40168</v>
      </c>
      <c r="Q3582" s="0" t="n">
        <v>16</v>
      </c>
      <c r="R3582" s="0" t="n">
        <v>16</v>
      </c>
    </row>
    <row r="3583" customFormat="false" ht="15.4" hidden="false" customHeight="false" outlineLevel="0" collapsed="false">
      <c r="P3583" s="6" t="n">
        <v>40167</v>
      </c>
      <c r="Q3583" s="0" t="n">
        <f aca="false">Q3576-1</f>
        <v>15</v>
      </c>
      <c r="R3583" s="0" t="n">
        <v>16</v>
      </c>
    </row>
    <row r="3584" customFormat="false" ht="15.4" hidden="false" customHeight="false" outlineLevel="0" collapsed="false">
      <c r="P3584" s="6" t="n">
        <v>40166</v>
      </c>
      <c r="Q3584" s="0" t="n">
        <f aca="false">Q3577-1</f>
        <v>15</v>
      </c>
      <c r="R3584" s="0" t="n">
        <v>16</v>
      </c>
    </row>
    <row r="3585" customFormat="false" ht="15.4" hidden="false" customHeight="false" outlineLevel="0" collapsed="false">
      <c r="P3585" s="6" t="n">
        <v>40165</v>
      </c>
      <c r="Q3585" s="0" t="n">
        <f aca="false">Q3578-1</f>
        <v>15</v>
      </c>
      <c r="R3585" s="0" t="n">
        <v>16</v>
      </c>
    </row>
    <row r="3586" customFormat="false" ht="15.4" hidden="false" customHeight="false" outlineLevel="0" collapsed="false">
      <c r="P3586" s="6" t="n">
        <v>40164</v>
      </c>
      <c r="Q3586" s="0" t="n">
        <f aca="false">Q3579-1</f>
        <v>15</v>
      </c>
      <c r="R3586" s="0" t="n">
        <v>16</v>
      </c>
    </row>
    <row r="3587" customFormat="false" ht="15.4" hidden="false" customHeight="false" outlineLevel="0" collapsed="false">
      <c r="P3587" s="6" t="n">
        <v>40163</v>
      </c>
      <c r="Q3587" s="0" t="n">
        <f aca="false">Q3580-1</f>
        <v>15</v>
      </c>
      <c r="R3587" s="0" t="n">
        <v>16</v>
      </c>
    </row>
    <row r="3588" customFormat="false" ht="15.4" hidden="false" customHeight="false" outlineLevel="0" collapsed="false">
      <c r="P3588" s="6" t="n">
        <v>40162</v>
      </c>
      <c r="Q3588" s="0" t="n">
        <f aca="false">Q3581-1</f>
        <v>15</v>
      </c>
      <c r="R3588" s="0" t="n">
        <v>16</v>
      </c>
    </row>
    <row r="3589" customFormat="false" ht="15.4" hidden="false" customHeight="false" outlineLevel="0" collapsed="false">
      <c r="P3589" s="6" t="n">
        <v>40161</v>
      </c>
      <c r="Q3589" s="0" t="n">
        <f aca="false">Q3582-1</f>
        <v>15</v>
      </c>
      <c r="R3589" s="0" t="n">
        <v>16</v>
      </c>
    </row>
    <row r="3590" customFormat="false" ht="15.4" hidden="false" customHeight="false" outlineLevel="0" collapsed="false">
      <c r="P3590" s="6" t="n">
        <v>40160</v>
      </c>
      <c r="Q3590" s="0" t="n">
        <f aca="false">Q3583-1</f>
        <v>14</v>
      </c>
      <c r="R3590" s="0" t="n">
        <v>16</v>
      </c>
    </row>
    <row r="3591" customFormat="false" ht="15.4" hidden="false" customHeight="false" outlineLevel="0" collapsed="false">
      <c r="P3591" s="6" t="n">
        <v>40159</v>
      </c>
      <c r="Q3591" s="0" t="n">
        <f aca="false">Q3584-1</f>
        <v>14</v>
      </c>
      <c r="R3591" s="0" t="n">
        <v>16</v>
      </c>
    </row>
    <row r="3592" customFormat="false" ht="15.4" hidden="false" customHeight="false" outlineLevel="0" collapsed="false">
      <c r="P3592" s="6" t="n">
        <v>40158</v>
      </c>
      <c r="Q3592" s="0" t="n">
        <f aca="false">Q3585-1</f>
        <v>14</v>
      </c>
      <c r="R3592" s="0" t="n">
        <v>16</v>
      </c>
    </row>
    <row r="3593" customFormat="false" ht="15.4" hidden="false" customHeight="false" outlineLevel="0" collapsed="false">
      <c r="P3593" s="6" t="n">
        <v>40157</v>
      </c>
      <c r="Q3593" s="0" t="n">
        <f aca="false">Q3586-1</f>
        <v>14</v>
      </c>
      <c r="R3593" s="0" t="n">
        <v>16</v>
      </c>
    </row>
    <row r="3594" customFormat="false" ht="15.4" hidden="false" customHeight="false" outlineLevel="0" collapsed="false">
      <c r="P3594" s="6" t="n">
        <v>40156</v>
      </c>
      <c r="Q3594" s="0" t="n">
        <f aca="false">Q3587-1</f>
        <v>14</v>
      </c>
      <c r="R3594" s="0" t="n">
        <v>16</v>
      </c>
    </row>
    <row r="3595" customFormat="false" ht="15.4" hidden="false" customHeight="false" outlineLevel="0" collapsed="false">
      <c r="P3595" s="6" t="n">
        <v>40155</v>
      </c>
      <c r="Q3595" s="0" t="n">
        <f aca="false">Q3588-1</f>
        <v>14</v>
      </c>
      <c r="R3595" s="0" t="n">
        <v>16</v>
      </c>
    </row>
    <row r="3596" customFormat="false" ht="15.4" hidden="false" customHeight="false" outlineLevel="0" collapsed="false">
      <c r="P3596" s="6" t="n">
        <v>40154</v>
      </c>
      <c r="Q3596" s="0" t="n">
        <f aca="false">Q3589-1</f>
        <v>14</v>
      </c>
      <c r="R3596" s="0" t="n">
        <v>16</v>
      </c>
    </row>
    <row r="3597" customFormat="false" ht="15.4" hidden="false" customHeight="false" outlineLevel="0" collapsed="false">
      <c r="P3597" s="6" t="n">
        <v>40153</v>
      </c>
      <c r="Q3597" s="0" t="n">
        <f aca="false">Q3590-1</f>
        <v>13</v>
      </c>
      <c r="R3597" s="0" t="n">
        <v>16</v>
      </c>
    </row>
    <row r="3598" customFormat="false" ht="15.4" hidden="false" customHeight="false" outlineLevel="0" collapsed="false">
      <c r="P3598" s="6" t="n">
        <v>40152</v>
      </c>
      <c r="Q3598" s="0" t="n">
        <f aca="false">Q3591-1</f>
        <v>13</v>
      </c>
      <c r="R3598" s="0" t="n">
        <v>16</v>
      </c>
    </row>
    <row r="3599" customFormat="false" ht="15.4" hidden="false" customHeight="false" outlineLevel="0" collapsed="false">
      <c r="P3599" s="6" t="n">
        <v>40151</v>
      </c>
      <c r="Q3599" s="0" t="n">
        <f aca="false">Q3592-1</f>
        <v>13</v>
      </c>
      <c r="R3599" s="0" t="n">
        <v>16</v>
      </c>
    </row>
    <row r="3600" customFormat="false" ht="15.4" hidden="false" customHeight="false" outlineLevel="0" collapsed="false">
      <c r="P3600" s="6" t="n">
        <v>40150</v>
      </c>
      <c r="Q3600" s="0" t="n">
        <f aca="false">Q3593-1</f>
        <v>13</v>
      </c>
      <c r="R3600" s="0" t="n">
        <v>16</v>
      </c>
    </row>
    <row r="3601" customFormat="false" ht="15.4" hidden="false" customHeight="false" outlineLevel="0" collapsed="false">
      <c r="P3601" s="6" t="n">
        <v>40149</v>
      </c>
      <c r="Q3601" s="0" t="n">
        <f aca="false">Q3594-1</f>
        <v>13</v>
      </c>
      <c r="R3601" s="0" t="n">
        <v>16</v>
      </c>
    </row>
    <row r="3602" customFormat="false" ht="15.4" hidden="false" customHeight="false" outlineLevel="0" collapsed="false">
      <c r="P3602" s="6" t="n">
        <v>40148</v>
      </c>
      <c r="Q3602" s="0" t="n">
        <f aca="false">Q3595-1</f>
        <v>13</v>
      </c>
      <c r="R3602" s="0" t="n">
        <v>16</v>
      </c>
    </row>
    <row r="3603" customFormat="false" ht="15.4" hidden="false" customHeight="false" outlineLevel="0" collapsed="false">
      <c r="P3603" s="6" t="n">
        <v>40147</v>
      </c>
      <c r="Q3603" s="0" t="n">
        <f aca="false">Q3596-1</f>
        <v>13</v>
      </c>
      <c r="R3603" s="0" t="n">
        <v>16</v>
      </c>
    </row>
    <row r="3604" customFormat="false" ht="15.4" hidden="false" customHeight="false" outlineLevel="0" collapsed="false">
      <c r="P3604" s="6" t="n">
        <v>40146</v>
      </c>
      <c r="Q3604" s="0" t="n">
        <f aca="false">Q3597-1</f>
        <v>12</v>
      </c>
      <c r="R3604" s="0" t="n">
        <v>16</v>
      </c>
    </row>
    <row r="3605" customFormat="false" ht="15.4" hidden="false" customHeight="false" outlineLevel="0" collapsed="false">
      <c r="P3605" s="6" t="n">
        <v>40145</v>
      </c>
      <c r="Q3605" s="0" t="n">
        <f aca="false">Q3598-1</f>
        <v>12</v>
      </c>
      <c r="R3605" s="0" t="n">
        <v>16</v>
      </c>
    </row>
    <row r="3606" customFormat="false" ht="15.4" hidden="false" customHeight="false" outlineLevel="0" collapsed="false">
      <c r="P3606" s="6" t="n">
        <v>40144</v>
      </c>
      <c r="Q3606" s="0" t="n">
        <f aca="false">Q3599-1</f>
        <v>12</v>
      </c>
      <c r="R3606" s="0" t="n">
        <v>16</v>
      </c>
    </row>
    <row r="3607" customFormat="false" ht="15.4" hidden="false" customHeight="false" outlineLevel="0" collapsed="false">
      <c r="P3607" s="6" t="n">
        <v>40143</v>
      </c>
      <c r="Q3607" s="0" t="n">
        <f aca="false">Q3600-1</f>
        <v>12</v>
      </c>
      <c r="R3607" s="0" t="n">
        <v>16</v>
      </c>
    </row>
    <row r="3608" customFormat="false" ht="15.4" hidden="false" customHeight="false" outlineLevel="0" collapsed="false">
      <c r="P3608" s="6" t="n">
        <v>40142</v>
      </c>
      <c r="Q3608" s="0" t="n">
        <f aca="false">Q3601-1</f>
        <v>12</v>
      </c>
      <c r="R3608" s="0" t="n">
        <v>16</v>
      </c>
    </row>
    <row r="3609" customFormat="false" ht="15.4" hidden="false" customHeight="false" outlineLevel="0" collapsed="false">
      <c r="P3609" s="6" t="n">
        <v>40141</v>
      </c>
      <c r="Q3609" s="0" t="n">
        <f aca="false">Q3602-1</f>
        <v>12</v>
      </c>
      <c r="R3609" s="0" t="n">
        <v>16</v>
      </c>
    </row>
    <row r="3610" customFormat="false" ht="15.4" hidden="false" customHeight="false" outlineLevel="0" collapsed="false">
      <c r="P3610" s="6" t="n">
        <v>40140</v>
      </c>
      <c r="Q3610" s="0" t="n">
        <f aca="false">Q3603-1</f>
        <v>12</v>
      </c>
      <c r="R3610" s="0" t="n">
        <v>16</v>
      </c>
    </row>
    <row r="3611" customFormat="false" ht="15.4" hidden="false" customHeight="false" outlineLevel="0" collapsed="false">
      <c r="P3611" s="6" t="n">
        <v>40139</v>
      </c>
      <c r="Q3611" s="0" t="n">
        <f aca="false">Q3604-1</f>
        <v>11</v>
      </c>
      <c r="R3611" s="0" t="n">
        <v>16</v>
      </c>
    </row>
    <row r="3612" customFormat="false" ht="15.4" hidden="false" customHeight="false" outlineLevel="0" collapsed="false">
      <c r="P3612" s="6" t="n">
        <v>40138</v>
      </c>
      <c r="Q3612" s="0" t="n">
        <f aca="false">Q3605-1</f>
        <v>11</v>
      </c>
      <c r="R3612" s="0" t="n">
        <v>16</v>
      </c>
    </row>
    <row r="3613" customFormat="false" ht="15.4" hidden="false" customHeight="false" outlineLevel="0" collapsed="false">
      <c r="P3613" s="6" t="n">
        <v>40137</v>
      </c>
      <c r="Q3613" s="0" t="n">
        <f aca="false">Q3606-1</f>
        <v>11</v>
      </c>
      <c r="R3613" s="0" t="n">
        <v>16</v>
      </c>
    </row>
    <row r="3614" customFormat="false" ht="15.4" hidden="false" customHeight="false" outlineLevel="0" collapsed="false">
      <c r="P3614" s="6" t="n">
        <v>40136</v>
      </c>
      <c r="Q3614" s="0" t="n">
        <f aca="false">Q3607-1</f>
        <v>11</v>
      </c>
      <c r="R3614" s="0" t="n">
        <v>16</v>
      </c>
    </row>
    <row r="3615" customFormat="false" ht="15.4" hidden="false" customHeight="false" outlineLevel="0" collapsed="false">
      <c r="P3615" s="6" t="n">
        <v>40135</v>
      </c>
      <c r="Q3615" s="0" t="n">
        <f aca="false">Q3608-1</f>
        <v>11</v>
      </c>
      <c r="R3615" s="0" t="n">
        <v>16</v>
      </c>
    </row>
    <row r="3616" customFormat="false" ht="15.4" hidden="false" customHeight="false" outlineLevel="0" collapsed="false">
      <c r="P3616" s="6" t="n">
        <v>40134</v>
      </c>
      <c r="Q3616" s="0" t="n">
        <f aca="false">Q3609-1</f>
        <v>11</v>
      </c>
      <c r="R3616" s="0" t="n">
        <v>16</v>
      </c>
    </row>
    <row r="3617" customFormat="false" ht="15.4" hidden="false" customHeight="false" outlineLevel="0" collapsed="false">
      <c r="P3617" s="6" t="n">
        <v>40133</v>
      </c>
      <c r="Q3617" s="0" t="n">
        <f aca="false">Q3610-1</f>
        <v>11</v>
      </c>
      <c r="R3617" s="0" t="n">
        <v>16</v>
      </c>
    </row>
    <row r="3618" customFormat="false" ht="15.4" hidden="false" customHeight="false" outlineLevel="0" collapsed="false">
      <c r="P3618" s="6" t="n">
        <v>40132</v>
      </c>
      <c r="Q3618" s="0" t="n">
        <f aca="false">Q3611-1</f>
        <v>10</v>
      </c>
      <c r="R3618" s="0" t="n">
        <v>16</v>
      </c>
    </row>
    <row r="3619" customFormat="false" ht="15.4" hidden="false" customHeight="false" outlineLevel="0" collapsed="false">
      <c r="P3619" s="6" t="n">
        <v>40131</v>
      </c>
      <c r="Q3619" s="0" t="n">
        <f aca="false">Q3612-1</f>
        <v>10</v>
      </c>
      <c r="R3619" s="0" t="n">
        <v>16</v>
      </c>
    </row>
    <row r="3620" customFormat="false" ht="15.4" hidden="false" customHeight="false" outlineLevel="0" collapsed="false">
      <c r="P3620" s="6" t="n">
        <v>40130</v>
      </c>
      <c r="Q3620" s="0" t="n">
        <f aca="false">Q3613-1</f>
        <v>10</v>
      </c>
      <c r="R3620" s="0" t="n">
        <v>16</v>
      </c>
    </row>
    <row r="3621" customFormat="false" ht="15.4" hidden="false" customHeight="false" outlineLevel="0" collapsed="false">
      <c r="P3621" s="6" t="n">
        <v>40129</v>
      </c>
      <c r="Q3621" s="0" t="n">
        <f aca="false">Q3614-1</f>
        <v>10</v>
      </c>
      <c r="R3621" s="0" t="n">
        <v>16</v>
      </c>
    </row>
    <row r="3622" customFormat="false" ht="15.4" hidden="false" customHeight="false" outlineLevel="0" collapsed="false">
      <c r="P3622" s="6" t="n">
        <v>40128</v>
      </c>
      <c r="Q3622" s="0" t="n">
        <f aca="false">Q3615-1</f>
        <v>10</v>
      </c>
      <c r="R3622" s="0" t="n">
        <v>16</v>
      </c>
    </row>
    <row r="3623" customFormat="false" ht="15.4" hidden="false" customHeight="false" outlineLevel="0" collapsed="false">
      <c r="P3623" s="6" t="n">
        <v>40127</v>
      </c>
      <c r="Q3623" s="0" t="n">
        <f aca="false">Q3616-1</f>
        <v>10</v>
      </c>
      <c r="R3623" s="0" t="n">
        <v>16</v>
      </c>
    </row>
    <row r="3624" customFormat="false" ht="15.4" hidden="false" customHeight="false" outlineLevel="0" collapsed="false">
      <c r="P3624" s="6" t="n">
        <v>40126</v>
      </c>
      <c r="Q3624" s="0" t="n">
        <f aca="false">Q3617-1</f>
        <v>10</v>
      </c>
      <c r="R3624" s="0" t="n">
        <v>16</v>
      </c>
    </row>
    <row r="3625" customFormat="false" ht="15.4" hidden="false" customHeight="false" outlineLevel="0" collapsed="false">
      <c r="P3625" s="6" t="n">
        <v>40125</v>
      </c>
      <c r="Q3625" s="0" t="n">
        <f aca="false">Q3618-1</f>
        <v>9</v>
      </c>
      <c r="R3625" s="0" t="n">
        <v>16</v>
      </c>
    </row>
    <row r="3626" customFormat="false" ht="15.4" hidden="false" customHeight="false" outlineLevel="0" collapsed="false">
      <c r="P3626" s="6" t="n">
        <v>40124</v>
      </c>
      <c r="Q3626" s="0" t="n">
        <f aca="false">Q3619-1</f>
        <v>9</v>
      </c>
      <c r="R3626" s="0" t="n">
        <v>16</v>
      </c>
    </row>
    <row r="3627" customFormat="false" ht="15.4" hidden="false" customHeight="false" outlineLevel="0" collapsed="false">
      <c r="P3627" s="6" t="n">
        <v>40123</v>
      </c>
      <c r="Q3627" s="0" t="n">
        <f aca="false">Q3620-1</f>
        <v>9</v>
      </c>
      <c r="R3627" s="0" t="n">
        <v>16</v>
      </c>
    </row>
    <row r="3628" customFormat="false" ht="15.4" hidden="false" customHeight="false" outlineLevel="0" collapsed="false">
      <c r="P3628" s="6" t="n">
        <v>40122</v>
      </c>
      <c r="Q3628" s="0" t="n">
        <f aca="false">Q3621-1</f>
        <v>9</v>
      </c>
      <c r="R3628" s="0" t="n">
        <v>16</v>
      </c>
    </row>
    <row r="3629" customFormat="false" ht="15.4" hidden="false" customHeight="false" outlineLevel="0" collapsed="false">
      <c r="P3629" s="6" t="n">
        <v>40121</v>
      </c>
      <c r="Q3629" s="0" t="n">
        <f aca="false">Q3622-1</f>
        <v>9</v>
      </c>
      <c r="R3629" s="0" t="n">
        <v>16</v>
      </c>
    </row>
    <row r="3630" customFormat="false" ht="15.4" hidden="false" customHeight="false" outlineLevel="0" collapsed="false">
      <c r="P3630" s="6" t="n">
        <v>40120</v>
      </c>
      <c r="Q3630" s="0" t="n">
        <f aca="false">Q3623-1</f>
        <v>9</v>
      </c>
      <c r="R3630" s="0" t="n">
        <v>16</v>
      </c>
    </row>
    <row r="3631" customFormat="false" ht="15.4" hidden="false" customHeight="false" outlineLevel="0" collapsed="false">
      <c r="P3631" s="6" t="n">
        <v>40119</v>
      </c>
      <c r="Q3631" s="0" t="n">
        <f aca="false">Q3624-1</f>
        <v>9</v>
      </c>
      <c r="R3631" s="0" t="n">
        <v>16</v>
      </c>
    </row>
    <row r="3632" customFormat="false" ht="15.4" hidden="false" customHeight="false" outlineLevel="0" collapsed="false">
      <c r="P3632" s="6" t="n">
        <v>40118</v>
      </c>
      <c r="Q3632" s="0" t="n">
        <f aca="false">Q3625-1</f>
        <v>8</v>
      </c>
      <c r="R3632" s="0" t="n">
        <v>16</v>
      </c>
    </row>
    <row r="3633" customFormat="false" ht="15.4" hidden="false" customHeight="false" outlineLevel="0" collapsed="false">
      <c r="P3633" s="6" t="n">
        <v>40117</v>
      </c>
      <c r="Q3633" s="0" t="n">
        <f aca="false">Q3626-1</f>
        <v>8</v>
      </c>
      <c r="R3633" s="0" t="n">
        <v>16</v>
      </c>
    </row>
    <row r="3634" customFormat="false" ht="15.4" hidden="false" customHeight="false" outlineLevel="0" collapsed="false">
      <c r="P3634" s="6" t="n">
        <v>40116</v>
      </c>
      <c r="Q3634" s="0" t="n">
        <f aca="false">Q3627-1</f>
        <v>8</v>
      </c>
      <c r="R3634" s="0" t="n">
        <v>16</v>
      </c>
    </row>
    <row r="3635" customFormat="false" ht="15.4" hidden="false" customHeight="false" outlineLevel="0" collapsed="false">
      <c r="P3635" s="6" t="n">
        <v>40115</v>
      </c>
      <c r="Q3635" s="0" t="n">
        <f aca="false">Q3628-1</f>
        <v>8</v>
      </c>
      <c r="R3635" s="0" t="n">
        <v>16</v>
      </c>
    </row>
    <row r="3636" customFormat="false" ht="15.4" hidden="false" customHeight="false" outlineLevel="0" collapsed="false">
      <c r="P3636" s="6" t="n">
        <v>40114</v>
      </c>
      <c r="Q3636" s="0" t="n">
        <f aca="false">Q3629-1</f>
        <v>8</v>
      </c>
      <c r="R3636" s="0" t="n">
        <v>16</v>
      </c>
    </row>
    <row r="3637" customFormat="false" ht="15.4" hidden="false" customHeight="false" outlineLevel="0" collapsed="false">
      <c r="P3637" s="6" t="n">
        <v>40113</v>
      </c>
      <c r="Q3637" s="0" t="n">
        <f aca="false">Q3630-1</f>
        <v>8</v>
      </c>
      <c r="R3637" s="0" t="n">
        <v>16</v>
      </c>
    </row>
    <row r="3638" customFormat="false" ht="15.4" hidden="false" customHeight="false" outlineLevel="0" collapsed="false">
      <c r="P3638" s="6" t="n">
        <v>40112</v>
      </c>
      <c r="Q3638" s="0" t="n">
        <f aca="false">Q3631-1</f>
        <v>8</v>
      </c>
      <c r="R3638" s="0" t="n">
        <v>16</v>
      </c>
    </row>
    <row r="3639" customFormat="false" ht="15.4" hidden="false" customHeight="false" outlineLevel="0" collapsed="false">
      <c r="P3639" s="6" t="n">
        <v>40111</v>
      </c>
      <c r="Q3639" s="0" t="n">
        <f aca="false">Q3632-1</f>
        <v>7</v>
      </c>
      <c r="R3639" s="0" t="n">
        <v>16</v>
      </c>
    </row>
    <row r="3640" customFormat="false" ht="15.4" hidden="false" customHeight="false" outlineLevel="0" collapsed="false">
      <c r="P3640" s="6" t="n">
        <v>40110</v>
      </c>
      <c r="Q3640" s="0" t="n">
        <f aca="false">Q3633-1</f>
        <v>7</v>
      </c>
      <c r="R3640" s="0" t="n">
        <v>16</v>
      </c>
    </row>
    <row r="3641" customFormat="false" ht="15.4" hidden="false" customHeight="false" outlineLevel="0" collapsed="false">
      <c r="P3641" s="6" t="n">
        <v>40109</v>
      </c>
      <c r="Q3641" s="0" t="n">
        <f aca="false">Q3634-1</f>
        <v>7</v>
      </c>
      <c r="R3641" s="0" t="n">
        <v>16</v>
      </c>
    </row>
    <row r="3642" customFormat="false" ht="15.4" hidden="false" customHeight="false" outlineLevel="0" collapsed="false">
      <c r="P3642" s="6" t="n">
        <v>40108</v>
      </c>
      <c r="Q3642" s="0" t="n">
        <f aca="false">Q3635-1</f>
        <v>7</v>
      </c>
      <c r="R3642" s="0" t="n">
        <v>16</v>
      </c>
    </row>
    <row r="3643" customFormat="false" ht="15.4" hidden="false" customHeight="false" outlineLevel="0" collapsed="false">
      <c r="P3643" s="6" t="n">
        <v>40107</v>
      </c>
      <c r="Q3643" s="0" t="n">
        <f aca="false">Q3636-1</f>
        <v>7</v>
      </c>
      <c r="R3643" s="0" t="n">
        <v>16</v>
      </c>
    </row>
    <row r="3644" customFormat="false" ht="15.4" hidden="false" customHeight="false" outlineLevel="0" collapsed="false">
      <c r="P3644" s="6" t="n">
        <v>40106</v>
      </c>
      <c r="Q3644" s="0" t="n">
        <f aca="false">Q3637-1</f>
        <v>7</v>
      </c>
      <c r="R3644" s="0" t="n">
        <v>16</v>
      </c>
    </row>
    <row r="3645" customFormat="false" ht="15.4" hidden="false" customHeight="false" outlineLevel="0" collapsed="false">
      <c r="P3645" s="6" t="n">
        <v>40105</v>
      </c>
      <c r="Q3645" s="0" t="n">
        <f aca="false">Q3638-1</f>
        <v>7</v>
      </c>
      <c r="R3645" s="0" t="n">
        <v>16</v>
      </c>
    </row>
    <row r="3646" customFormat="false" ht="15.4" hidden="false" customHeight="false" outlineLevel="0" collapsed="false">
      <c r="P3646" s="6" t="n">
        <v>40104</v>
      </c>
      <c r="Q3646" s="0" t="n">
        <f aca="false">Q3639-1</f>
        <v>6</v>
      </c>
      <c r="R3646" s="0" t="n">
        <v>16</v>
      </c>
    </row>
    <row r="3647" customFormat="false" ht="15.4" hidden="false" customHeight="false" outlineLevel="0" collapsed="false">
      <c r="P3647" s="6" t="n">
        <v>40103</v>
      </c>
      <c r="Q3647" s="0" t="n">
        <f aca="false">Q3640-1</f>
        <v>6</v>
      </c>
      <c r="R3647" s="0" t="n">
        <v>16</v>
      </c>
    </row>
    <row r="3648" customFormat="false" ht="15.4" hidden="false" customHeight="false" outlineLevel="0" collapsed="false">
      <c r="P3648" s="6" t="n">
        <v>40102</v>
      </c>
      <c r="Q3648" s="0" t="n">
        <f aca="false">Q3641-1</f>
        <v>6</v>
      </c>
      <c r="R3648" s="0" t="n">
        <v>16</v>
      </c>
    </row>
    <row r="3649" customFormat="false" ht="15.4" hidden="false" customHeight="false" outlineLevel="0" collapsed="false">
      <c r="P3649" s="6" t="n">
        <v>40101</v>
      </c>
      <c r="Q3649" s="0" t="n">
        <f aca="false">Q3642-1</f>
        <v>6</v>
      </c>
      <c r="R3649" s="0" t="n">
        <v>16</v>
      </c>
    </row>
    <row r="3650" customFormat="false" ht="15.4" hidden="false" customHeight="false" outlineLevel="0" collapsed="false">
      <c r="P3650" s="6" t="n">
        <v>40100</v>
      </c>
      <c r="Q3650" s="0" t="n">
        <f aca="false">Q3643-1</f>
        <v>6</v>
      </c>
      <c r="R3650" s="0" t="n">
        <v>16</v>
      </c>
    </row>
    <row r="3651" customFormat="false" ht="15.4" hidden="false" customHeight="false" outlineLevel="0" collapsed="false">
      <c r="P3651" s="6" t="n">
        <v>40099</v>
      </c>
      <c r="Q3651" s="0" t="n">
        <f aca="false">Q3644-1</f>
        <v>6</v>
      </c>
      <c r="R3651" s="0" t="n">
        <v>16</v>
      </c>
    </row>
    <row r="3652" customFormat="false" ht="15.4" hidden="false" customHeight="false" outlineLevel="0" collapsed="false">
      <c r="P3652" s="6" t="n">
        <v>40098</v>
      </c>
      <c r="Q3652" s="0" t="n">
        <f aca="false">Q3645-1</f>
        <v>6</v>
      </c>
      <c r="R3652" s="0" t="n">
        <v>16</v>
      </c>
    </row>
    <row r="3653" customFormat="false" ht="15.4" hidden="false" customHeight="false" outlineLevel="0" collapsed="false">
      <c r="P3653" s="6" t="n">
        <v>40097</v>
      </c>
      <c r="Q3653" s="0" t="n">
        <f aca="false">Q3646-1</f>
        <v>5</v>
      </c>
      <c r="R3653" s="0" t="n">
        <v>16</v>
      </c>
    </row>
    <row r="3654" customFormat="false" ht="15.4" hidden="false" customHeight="false" outlineLevel="0" collapsed="false">
      <c r="P3654" s="6" t="n">
        <v>40096</v>
      </c>
      <c r="Q3654" s="0" t="n">
        <f aca="false">Q3647-1</f>
        <v>5</v>
      </c>
      <c r="R3654" s="0" t="n">
        <v>16</v>
      </c>
    </row>
    <row r="3655" customFormat="false" ht="15.4" hidden="false" customHeight="false" outlineLevel="0" collapsed="false">
      <c r="P3655" s="6" t="n">
        <v>40095</v>
      </c>
      <c r="Q3655" s="0" t="n">
        <f aca="false">Q3648-1</f>
        <v>5</v>
      </c>
      <c r="R3655" s="0" t="n">
        <v>16</v>
      </c>
    </row>
    <row r="3656" customFormat="false" ht="15.4" hidden="false" customHeight="false" outlineLevel="0" collapsed="false">
      <c r="P3656" s="6" t="n">
        <v>40094</v>
      </c>
      <c r="Q3656" s="0" t="n">
        <f aca="false">Q3649-1</f>
        <v>5</v>
      </c>
      <c r="R3656" s="0" t="n">
        <v>16</v>
      </c>
    </row>
    <row r="3657" customFormat="false" ht="15.4" hidden="false" customHeight="false" outlineLevel="0" collapsed="false">
      <c r="P3657" s="6" t="n">
        <v>40093</v>
      </c>
      <c r="Q3657" s="0" t="n">
        <f aca="false">Q3650-1</f>
        <v>5</v>
      </c>
      <c r="R3657" s="0" t="n">
        <v>16</v>
      </c>
    </row>
    <row r="3658" customFormat="false" ht="15.4" hidden="false" customHeight="false" outlineLevel="0" collapsed="false">
      <c r="P3658" s="6" t="n">
        <v>40092</v>
      </c>
      <c r="Q3658" s="0" t="n">
        <f aca="false">Q3651-1</f>
        <v>5</v>
      </c>
      <c r="R3658" s="0" t="n">
        <v>16</v>
      </c>
    </row>
    <row r="3659" customFormat="false" ht="15.4" hidden="false" customHeight="false" outlineLevel="0" collapsed="false">
      <c r="P3659" s="6" t="n">
        <v>40091</v>
      </c>
      <c r="Q3659" s="0" t="n">
        <f aca="false">Q3652-1</f>
        <v>5</v>
      </c>
      <c r="R3659" s="0" t="n">
        <v>16</v>
      </c>
    </row>
    <row r="3660" customFormat="false" ht="15.4" hidden="false" customHeight="false" outlineLevel="0" collapsed="false">
      <c r="P3660" s="6" t="n">
        <v>40090</v>
      </c>
      <c r="Q3660" s="0" t="n">
        <f aca="false">Q3653-1</f>
        <v>4</v>
      </c>
      <c r="R3660" s="0" t="n">
        <v>16</v>
      </c>
    </row>
    <row r="3661" customFormat="false" ht="15.4" hidden="false" customHeight="false" outlineLevel="0" collapsed="false">
      <c r="P3661" s="6" t="n">
        <v>40089</v>
      </c>
      <c r="Q3661" s="0" t="n">
        <f aca="false">Q3654-1</f>
        <v>4</v>
      </c>
      <c r="R3661" s="0" t="n">
        <v>16</v>
      </c>
    </row>
    <row r="3662" customFormat="false" ht="15.4" hidden="false" customHeight="false" outlineLevel="0" collapsed="false">
      <c r="P3662" s="6" t="n">
        <v>40088</v>
      </c>
      <c r="Q3662" s="0" t="n">
        <f aca="false">Q3655-1</f>
        <v>4</v>
      </c>
      <c r="R3662" s="0" t="n">
        <v>16</v>
      </c>
    </row>
    <row r="3663" customFormat="false" ht="15.4" hidden="false" customHeight="false" outlineLevel="0" collapsed="false">
      <c r="P3663" s="6" t="n">
        <v>40087</v>
      </c>
      <c r="Q3663" s="0" t="n">
        <f aca="false">Q3656-1</f>
        <v>4</v>
      </c>
      <c r="R3663" s="0" t="n">
        <v>16</v>
      </c>
    </row>
    <row r="3664" customFormat="false" ht="15.4" hidden="false" customHeight="false" outlineLevel="0" collapsed="false">
      <c r="P3664" s="6" t="n">
        <v>40086</v>
      </c>
      <c r="Q3664" s="0" t="n">
        <f aca="false">Q3657-1</f>
        <v>4</v>
      </c>
      <c r="R3664" s="0" t="n">
        <v>16</v>
      </c>
    </row>
    <row r="3665" customFormat="false" ht="15.4" hidden="false" customHeight="false" outlineLevel="0" collapsed="false">
      <c r="P3665" s="6" t="n">
        <v>40085</v>
      </c>
      <c r="Q3665" s="0" t="n">
        <f aca="false">Q3658-1</f>
        <v>4</v>
      </c>
      <c r="R3665" s="0" t="n">
        <v>16</v>
      </c>
    </row>
    <row r="3666" customFormat="false" ht="15.4" hidden="false" customHeight="false" outlineLevel="0" collapsed="false">
      <c r="P3666" s="6" t="n">
        <v>40084</v>
      </c>
      <c r="Q3666" s="0" t="n">
        <f aca="false">Q3659-1</f>
        <v>4</v>
      </c>
      <c r="R3666" s="0" t="n">
        <v>16</v>
      </c>
    </row>
    <row r="3667" customFormat="false" ht="15.4" hidden="false" customHeight="false" outlineLevel="0" collapsed="false">
      <c r="P3667" s="6" t="n">
        <v>40083</v>
      </c>
      <c r="Q3667" s="0" t="n">
        <f aca="false">Q3660-1</f>
        <v>3</v>
      </c>
      <c r="R3667" s="0" t="n">
        <v>16</v>
      </c>
    </row>
    <row r="3668" customFormat="false" ht="15.4" hidden="false" customHeight="false" outlineLevel="0" collapsed="false">
      <c r="P3668" s="6" t="n">
        <v>40082</v>
      </c>
      <c r="Q3668" s="0" t="n">
        <f aca="false">Q3661-1</f>
        <v>3</v>
      </c>
      <c r="R3668" s="0" t="n">
        <v>16</v>
      </c>
    </row>
    <row r="3669" customFormat="false" ht="15.4" hidden="false" customHeight="false" outlineLevel="0" collapsed="false">
      <c r="P3669" s="6" t="n">
        <v>40081</v>
      </c>
      <c r="Q3669" s="0" t="n">
        <f aca="false">Q3662-1</f>
        <v>3</v>
      </c>
      <c r="R3669" s="0" t="n">
        <v>16</v>
      </c>
    </row>
    <row r="3670" customFormat="false" ht="15.4" hidden="false" customHeight="false" outlineLevel="0" collapsed="false">
      <c r="P3670" s="6" t="n">
        <v>40080</v>
      </c>
      <c r="Q3670" s="0" t="n">
        <f aca="false">Q3663-1</f>
        <v>3</v>
      </c>
      <c r="R3670" s="0" t="n">
        <v>16</v>
      </c>
    </row>
    <row r="3671" customFormat="false" ht="15.4" hidden="false" customHeight="false" outlineLevel="0" collapsed="false">
      <c r="P3671" s="6" t="n">
        <v>40079</v>
      </c>
      <c r="Q3671" s="0" t="n">
        <f aca="false">Q3664-1</f>
        <v>3</v>
      </c>
      <c r="R3671" s="0" t="n">
        <v>16</v>
      </c>
    </row>
    <row r="3672" customFormat="false" ht="15.4" hidden="false" customHeight="false" outlineLevel="0" collapsed="false">
      <c r="P3672" s="6" t="n">
        <v>40078</v>
      </c>
      <c r="Q3672" s="0" t="n">
        <f aca="false">Q3665-1</f>
        <v>3</v>
      </c>
      <c r="R3672" s="0" t="n">
        <v>16</v>
      </c>
    </row>
    <row r="3673" customFormat="false" ht="15.4" hidden="false" customHeight="false" outlineLevel="0" collapsed="false">
      <c r="P3673" s="6" t="n">
        <v>40077</v>
      </c>
      <c r="Q3673" s="0" t="n">
        <f aca="false">Q3666-1</f>
        <v>3</v>
      </c>
      <c r="R3673" s="0" t="n">
        <v>16</v>
      </c>
    </row>
    <row r="3674" customFormat="false" ht="15.4" hidden="false" customHeight="false" outlineLevel="0" collapsed="false">
      <c r="P3674" s="6" t="n">
        <v>40076</v>
      </c>
      <c r="Q3674" s="0" t="n">
        <f aca="false">Q3667-1</f>
        <v>2</v>
      </c>
      <c r="R3674" s="0" t="n">
        <v>16</v>
      </c>
    </row>
    <row r="3675" customFormat="false" ht="15.4" hidden="false" customHeight="false" outlineLevel="0" collapsed="false">
      <c r="P3675" s="6" t="n">
        <v>40075</v>
      </c>
      <c r="Q3675" s="0" t="n">
        <f aca="false">Q3668-1</f>
        <v>2</v>
      </c>
      <c r="R3675" s="0" t="n">
        <v>16</v>
      </c>
    </row>
    <row r="3676" customFormat="false" ht="15.4" hidden="false" customHeight="false" outlineLevel="0" collapsed="false">
      <c r="P3676" s="6" t="n">
        <v>40074</v>
      </c>
      <c r="Q3676" s="0" t="n">
        <f aca="false">Q3669-1</f>
        <v>2</v>
      </c>
      <c r="R3676" s="0" t="n">
        <v>16</v>
      </c>
    </row>
    <row r="3677" customFormat="false" ht="15.4" hidden="false" customHeight="false" outlineLevel="0" collapsed="false">
      <c r="P3677" s="6" t="n">
        <v>40073</v>
      </c>
      <c r="Q3677" s="0" t="n">
        <f aca="false">Q3670-1</f>
        <v>2</v>
      </c>
      <c r="R3677" s="0" t="n">
        <v>16</v>
      </c>
    </row>
    <row r="3678" customFormat="false" ht="15.4" hidden="false" customHeight="false" outlineLevel="0" collapsed="false">
      <c r="P3678" s="6" t="n">
        <v>40072</v>
      </c>
      <c r="Q3678" s="0" t="n">
        <f aca="false">Q3671-1</f>
        <v>2</v>
      </c>
      <c r="R3678" s="0" t="n">
        <v>16</v>
      </c>
    </row>
    <row r="3679" customFormat="false" ht="15.4" hidden="false" customHeight="false" outlineLevel="0" collapsed="false">
      <c r="P3679" s="6" t="n">
        <v>40071</v>
      </c>
      <c r="Q3679" s="0" t="n">
        <f aca="false">Q3672-1</f>
        <v>2</v>
      </c>
      <c r="R3679" s="0" t="n">
        <v>16</v>
      </c>
    </row>
    <row r="3680" customFormat="false" ht="15.4" hidden="false" customHeight="false" outlineLevel="0" collapsed="false">
      <c r="P3680" s="6" t="n">
        <v>40070</v>
      </c>
      <c r="Q3680" s="0" t="n">
        <f aca="false">Q3673-1</f>
        <v>2</v>
      </c>
      <c r="R3680" s="0" t="n">
        <v>16</v>
      </c>
    </row>
    <row r="3681" customFormat="false" ht="15.4" hidden="false" customHeight="false" outlineLevel="0" collapsed="false">
      <c r="P3681" s="6" t="n">
        <v>40069</v>
      </c>
      <c r="Q3681" s="0" t="n">
        <f aca="false">Q3674-1</f>
        <v>1</v>
      </c>
      <c r="R3681" s="0" t="n">
        <v>16</v>
      </c>
    </row>
    <row r="3682" customFormat="false" ht="15.4" hidden="false" customHeight="false" outlineLevel="0" collapsed="false">
      <c r="P3682" s="6" t="n">
        <v>40068</v>
      </c>
      <c r="Q3682" s="0" t="n">
        <f aca="false">Q3675-1</f>
        <v>1</v>
      </c>
      <c r="R3682" s="0" t="n">
        <v>16</v>
      </c>
    </row>
    <row r="3683" customFormat="false" ht="15.4" hidden="false" customHeight="false" outlineLevel="0" collapsed="false">
      <c r="P3683" s="6" t="n">
        <v>40067</v>
      </c>
      <c r="Q3683" s="0" t="n">
        <f aca="false">Q3676-1</f>
        <v>1</v>
      </c>
      <c r="R3683" s="0" t="n">
        <v>16</v>
      </c>
    </row>
    <row r="3684" customFormat="false" ht="15.4" hidden="false" customHeight="false" outlineLevel="0" collapsed="false">
      <c r="P3684" s="6" t="n">
        <v>40066</v>
      </c>
      <c r="Q3684" s="0" t="n">
        <f aca="false">Q3677-1</f>
        <v>1</v>
      </c>
      <c r="R3684" s="0" t="n">
        <v>16</v>
      </c>
    </row>
    <row r="3685" customFormat="false" ht="15.4" hidden="false" customHeight="false" outlineLevel="0" collapsed="false">
      <c r="P3685" s="6" t="n">
        <v>40065</v>
      </c>
      <c r="Q3685" s="0" t="n">
        <f aca="false">Q3678-1</f>
        <v>1</v>
      </c>
      <c r="R3685" s="0" t="n">
        <v>16</v>
      </c>
    </row>
    <row r="3686" customFormat="false" ht="15.4" hidden="false" customHeight="false" outlineLevel="0" collapsed="false">
      <c r="P3686" s="6" t="n">
        <v>40064</v>
      </c>
      <c r="Q3686" s="0" t="n">
        <f aca="false">Q3679-1</f>
        <v>1</v>
      </c>
      <c r="R3686" s="0" t="n">
        <v>16</v>
      </c>
    </row>
    <row r="3687" customFormat="false" ht="15.4" hidden="false" customHeight="false" outlineLevel="0" collapsed="false">
      <c r="P3687" s="6" t="n">
        <v>40063</v>
      </c>
      <c r="Q3687" s="0" t="n">
        <f aca="false">Q3680-1</f>
        <v>1</v>
      </c>
      <c r="R3687" s="0" t="n">
        <v>16</v>
      </c>
    </row>
    <row r="3688" customFormat="false" ht="15.4" hidden="false" customHeight="false" outlineLevel="0" collapsed="false">
      <c r="P3688" s="6" t="n">
        <v>40062</v>
      </c>
      <c r="Q3688" s="0" t="n">
        <v>16</v>
      </c>
      <c r="R3688" s="0" t="n">
        <v>15</v>
      </c>
    </row>
    <row r="3689" customFormat="false" ht="15.4" hidden="false" customHeight="false" outlineLevel="0" collapsed="false">
      <c r="P3689" s="6" t="n">
        <v>40061</v>
      </c>
      <c r="Q3689" s="0" t="n">
        <v>16</v>
      </c>
      <c r="R3689" s="0" t="n">
        <v>15</v>
      </c>
    </row>
    <row r="3690" customFormat="false" ht="15.4" hidden="false" customHeight="false" outlineLevel="0" collapsed="false">
      <c r="P3690" s="6" t="n">
        <v>40060</v>
      </c>
      <c r="Q3690" s="0" t="n">
        <v>16</v>
      </c>
      <c r="R3690" s="0" t="n">
        <v>15</v>
      </c>
    </row>
    <row r="3691" customFormat="false" ht="15.4" hidden="false" customHeight="false" outlineLevel="0" collapsed="false">
      <c r="P3691" s="6" t="n">
        <v>40059</v>
      </c>
      <c r="Q3691" s="0" t="n">
        <v>16</v>
      </c>
      <c r="R3691" s="0" t="n">
        <v>15</v>
      </c>
    </row>
    <row r="3692" customFormat="false" ht="15.4" hidden="false" customHeight="false" outlineLevel="0" collapsed="false">
      <c r="P3692" s="6" t="n">
        <v>40058</v>
      </c>
      <c r="Q3692" s="0" t="n">
        <v>16</v>
      </c>
      <c r="R3692" s="0" t="n">
        <v>15</v>
      </c>
    </row>
    <row r="3693" customFormat="false" ht="15.4" hidden="false" customHeight="false" outlineLevel="0" collapsed="false">
      <c r="P3693" s="6" t="n">
        <v>40057</v>
      </c>
      <c r="Q3693" s="0" t="n">
        <v>16</v>
      </c>
      <c r="R3693" s="0" t="n">
        <v>15</v>
      </c>
    </row>
    <row r="3694" customFormat="false" ht="15.4" hidden="false" customHeight="false" outlineLevel="0" collapsed="false">
      <c r="P3694" s="6" t="n">
        <v>40056</v>
      </c>
      <c r="Q3694" s="0" t="n">
        <v>16</v>
      </c>
      <c r="R3694" s="0" t="n">
        <v>15</v>
      </c>
    </row>
    <row r="3695" customFormat="false" ht="15.4" hidden="false" customHeight="false" outlineLevel="0" collapsed="false">
      <c r="P3695" s="6" t="n">
        <v>40055</v>
      </c>
      <c r="Q3695" s="0" t="n">
        <f aca="false">Q3688-1</f>
        <v>15</v>
      </c>
      <c r="R3695" s="0" t="n">
        <v>15</v>
      </c>
    </row>
    <row r="3696" customFormat="false" ht="15.4" hidden="false" customHeight="false" outlineLevel="0" collapsed="false">
      <c r="P3696" s="6" t="n">
        <v>40054</v>
      </c>
      <c r="Q3696" s="0" t="n">
        <f aca="false">Q3689-1</f>
        <v>15</v>
      </c>
      <c r="R3696" s="0" t="n">
        <v>15</v>
      </c>
    </row>
    <row r="3697" customFormat="false" ht="15.4" hidden="false" customHeight="false" outlineLevel="0" collapsed="false">
      <c r="P3697" s="6" t="n">
        <v>40053</v>
      </c>
      <c r="Q3697" s="0" t="n">
        <f aca="false">Q3690-1</f>
        <v>15</v>
      </c>
      <c r="R3697" s="0" t="n">
        <v>15</v>
      </c>
    </row>
    <row r="3698" customFormat="false" ht="15.4" hidden="false" customHeight="false" outlineLevel="0" collapsed="false">
      <c r="P3698" s="6" t="n">
        <v>40052</v>
      </c>
      <c r="Q3698" s="0" t="n">
        <f aca="false">Q3691-1</f>
        <v>15</v>
      </c>
      <c r="R3698" s="0" t="n">
        <v>15</v>
      </c>
    </row>
    <row r="3699" customFormat="false" ht="15.4" hidden="false" customHeight="false" outlineLevel="0" collapsed="false">
      <c r="P3699" s="6" t="n">
        <v>40051</v>
      </c>
      <c r="Q3699" s="0" t="n">
        <f aca="false">Q3692-1</f>
        <v>15</v>
      </c>
      <c r="R3699" s="0" t="n">
        <v>15</v>
      </c>
    </row>
    <row r="3700" customFormat="false" ht="15.4" hidden="false" customHeight="false" outlineLevel="0" collapsed="false">
      <c r="P3700" s="6" t="n">
        <v>40050</v>
      </c>
      <c r="Q3700" s="0" t="n">
        <f aca="false">Q3693-1</f>
        <v>15</v>
      </c>
      <c r="R3700" s="0" t="n">
        <v>15</v>
      </c>
    </row>
    <row r="3701" customFormat="false" ht="15.4" hidden="false" customHeight="false" outlineLevel="0" collapsed="false">
      <c r="P3701" s="6" t="n">
        <v>40049</v>
      </c>
      <c r="Q3701" s="0" t="n">
        <f aca="false">Q3694-1</f>
        <v>15</v>
      </c>
      <c r="R3701" s="0" t="n">
        <v>15</v>
      </c>
    </row>
    <row r="3702" customFormat="false" ht="15.4" hidden="false" customHeight="false" outlineLevel="0" collapsed="false">
      <c r="P3702" s="6" t="n">
        <v>40048</v>
      </c>
      <c r="Q3702" s="0" t="n">
        <f aca="false">Q3695-1</f>
        <v>14</v>
      </c>
      <c r="R3702" s="0" t="n">
        <v>15</v>
      </c>
    </row>
    <row r="3703" customFormat="false" ht="15.4" hidden="false" customHeight="false" outlineLevel="0" collapsed="false">
      <c r="P3703" s="6" t="n">
        <v>40047</v>
      </c>
      <c r="Q3703" s="0" t="n">
        <f aca="false">Q3696-1</f>
        <v>14</v>
      </c>
      <c r="R3703" s="0" t="n">
        <v>15</v>
      </c>
    </row>
    <row r="3704" customFormat="false" ht="15.4" hidden="false" customHeight="false" outlineLevel="0" collapsed="false">
      <c r="P3704" s="6" t="n">
        <v>40046</v>
      </c>
      <c r="Q3704" s="0" t="n">
        <f aca="false">Q3697-1</f>
        <v>14</v>
      </c>
      <c r="R3704" s="0" t="n">
        <v>15</v>
      </c>
    </row>
    <row r="3705" customFormat="false" ht="15.4" hidden="false" customHeight="false" outlineLevel="0" collapsed="false">
      <c r="P3705" s="6" t="n">
        <v>40045</v>
      </c>
      <c r="Q3705" s="0" t="n">
        <f aca="false">Q3698-1</f>
        <v>14</v>
      </c>
      <c r="R3705" s="0" t="n">
        <v>15</v>
      </c>
    </row>
    <row r="3706" customFormat="false" ht="15.4" hidden="false" customHeight="false" outlineLevel="0" collapsed="false">
      <c r="P3706" s="6" t="n">
        <v>40044</v>
      </c>
      <c r="Q3706" s="0" t="n">
        <f aca="false">Q3699-1</f>
        <v>14</v>
      </c>
      <c r="R3706" s="0" t="n">
        <v>15</v>
      </c>
    </row>
    <row r="3707" customFormat="false" ht="15.4" hidden="false" customHeight="false" outlineLevel="0" collapsed="false">
      <c r="P3707" s="6" t="n">
        <v>40043</v>
      </c>
      <c r="Q3707" s="0" t="n">
        <f aca="false">Q3700-1</f>
        <v>14</v>
      </c>
      <c r="R3707" s="0" t="n">
        <v>15</v>
      </c>
    </row>
    <row r="3708" customFormat="false" ht="15.4" hidden="false" customHeight="false" outlineLevel="0" collapsed="false">
      <c r="P3708" s="6" t="n">
        <v>40042</v>
      </c>
      <c r="Q3708" s="0" t="n">
        <f aca="false">Q3701-1</f>
        <v>14</v>
      </c>
      <c r="R3708" s="0" t="n">
        <v>15</v>
      </c>
    </row>
    <row r="3709" customFormat="false" ht="15.4" hidden="false" customHeight="false" outlineLevel="0" collapsed="false">
      <c r="P3709" s="6" t="n">
        <v>40041</v>
      </c>
      <c r="Q3709" s="0" t="n">
        <f aca="false">Q3702-1</f>
        <v>13</v>
      </c>
      <c r="R3709" s="0" t="n">
        <v>15</v>
      </c>
    </row>
    <row r="3710" customFormat="false" ht="15.4" hidden="false" customHeight="false" outlineLevel="0" collapsed="false">
      <c r="P3710" s="6" t="n">
        <v>40040</v>
      </c>
      <c r="Q3710" s="0" t="n">
        <f aca="false">Q3703-1</f>
        <v>13</v>
      </c>
      <c r="R3710" s="0" t="n">
        <v>15</v>
      </c>
    </row>
    <row r="3711" customFormat="false" ht="15.4" hidden="false" customHeight="false" outlineLevel="0" collapsed="false">
      <c r="P3711" s="6" t="n">
        <v>40039</v>
      </c>
      <c r="Q3711" s="0" t="n">
        <f aca="false">Q3704-1</f>
        <v>13</v>
      </c>
      <c r="R3711" s="0" t="n">
        <v>15</v>
      </c>
    </row>
    <row r="3712" customFormat="false" ht="15.4" hidden="false" customHeight="false" outlineLevel="0" collapsed="false">
      <c r="P3712" s="6" t="n">
        <v>40038</v>
      </c>
      <c r="Q3712" s="0" t="n">
        <f aca="false">Q3705-1</f>
        <v>13</v>
      </c>
      <c r="R3712" s="0" t="n">
        <v>15</v>
      </c>
    </row>
    <row r="3713" customFormat="false" ht="15.4" hidden="false" customHeight="false" outlineLevel="0" collapsed="false">
      <c r="P3713" s="6" t="n">
        <v>40037</v>
      </c>
      <c r="Q3713" s="0" t="n">
        <f aca="false">Q3706-1</f>
        <v>13</v>
      </c>
      <c r="R3713" s="0" t="n">
        <v>15</v>
      </c>
    </row>
    <row r="3714" customFormat="false" ht="15.4" hidden="false" customHeight="false" outlineLevel="0" collapsed="false">
      <c r="P3714" s="6" t="n">
        <v>40036</v>
      </c>
      <c r="Q3714" s="0" t="n">
        <f aca="false">Q3707-1</f>
        <v>13</v>
      </c>
      <c r="R3714" s="0" t="n">
        <v>15</v>
      </c>
    </row>
    <row r="3715" customFormat="false" ht="15.4" hidden="false" customHeight="false" outlineLevel="0" collapsed="false">
      <c r="P3715" s="6" t="n">
        <v>40035</v>
      </c>
      <c r="Q3715" s="0" t="n">
        <f aca="false">Q3708-1</f>
        <v>13</v>
      </c>
      <c r="R3715" s="0" t="n">
        <v>15</v>
      </c>
    </row>
    <row r="3716" customFormat="false" ht="15.4" hidden="false" customHeight="false" outlineLevel="0" collapsed="false">
      <c r="P3716" s="6" t="n">
        <v>40034</v>
      </c>
      <c r="Q3716" s="0" t="n">
        <f aca="false">Q3709-1</f>
        <v>12</v>
      </c>
      <c r="R3716" s="0" t="n">
        <v>15</v>
      </c>
    </row>
    <row r="3717" customFormat="false" ht="15.4" hidden="false" customHeight="false" outlineLevel="0" collapsed="false">
      <c r="P3717" s="6" t="n">
        <v>40033</v>
      </c>
      <c r="Q3717" s="0" t="n">
        <f aca="false">Q3710-1</f>
        <v>12</v>
      </c>
      <c r="R3717" s="0" t="n">
        <v>15</v>
      </c>
    </row>
    <row r="3718" customFormat="false" ht="15.4" hidden="false" customHeight="false" outlineLevel="0" collapsed="false">
      <c r="P3718" s="6" t="n">
        <v>40032</v>
      </c>
      <c r="Q3718" s="0" t="n">
        <f aca="false">Q3711-1</f>
        <v>12</v>
      </c>
      <c r="R3718" s="0" t="n">
        <v>15</v>
      </c>
    </row>
    <row r="3719" customFormat="false" ht="15.4" hidden="false" customHeight="false" outlineLevel="0" collapsed="false">
      <c r="P3719" s="6" t="n">
        <v>40031</v>
      </c>
      <c r="Q3719" s="0" t="n">
        <f aca="false">Q3712-1</f>
        <v>12</v>
      </c>
      <c r="R3719" s="0" t="n">
        <v>15</v>
      </c>
    </row>
    <row r="3720" customFormat="false" ht="15.4" hidden="false" customHeight="false" outlineLevel="0" collapsed="false">
      <c r="P3720" s="6" t="n">
        <v>40030</v>
      </c>
      <c r="Q3720" s="0" t="n">
        <f aca="false">Q3713-1</f>
        <v>12</v>
      </c>
      <c r="R3720" s="0" t="n">
        <v>15</v>
      </c>
    </row>
    <row r="3721" customFormat="false" ht="15.4" hidden="false" customHeight="false" outlineLevel="0" collapsed="false">
      <c r="P3721" s="6" t="n">
        <v>40029</v>
      </c>
      <c r="Q3721" s="0" t="n">
        <f aca="false">Q3714-1</f>
        <v>12</v>
      </c>
      <c r="R3721" s="0" t="n">
        <v>15</v>
      </c>
    </row>
    <row r="3722" customFormat="false" ht="15.4" hidden="false" customHeight="false" outlineLevel="0" collapsed="false">
      <c r="P3722" s="6" t="n">
        <v>40028</v>
      </c>
      <c r="Q3722" s="0" t="n">
        <f aca="false">Q3715-1</f>
        <v>12</v>
      </c>
      <c r="R3722" s="0" t="n">
        <v>15</v>
      </c>
    </row>
    <row r="3723" customFormat="false" ht="15.4" hidden="false" customHeight="false" outlineLevel="0" collapsed="false">
      <c r="P3723" s="6" t="n">
        <v>40027</v>
      </c>
      <c r="Q3723" s="0" t="n">
        <f aca="false">Q3716-1</f>
        <v>11</v>
      </c>
      <c r="R3723" s="0" t="n">
        <v>15</v>
      </c>
    </row>
    <row r="3724" customFormat="false" ht="15.4" hidden="false" customHeight="false" outlineLevel="0" collapsed="false">
      <c r="P3724" s="6" t="n">
        <v>40026</v>
      </c>
      <c r="Q3724" s="0" t="n">
        <f aca="false">Q3717-1</f>
        <v>11</v>
      </c>
      <c r="R3724" s="0" t="n">
        <v>15</v>
      </c>
    </row>
    <row r="3725" customFormat="false" ht="15.4" hidden="false" customHeight="false" outlineLevel="0" collapsed="false">
      <c r="P3725" s="6" t="n">
        <v>40025</v>
      </c>
      <c r="Q3725" s="0" t="n">
        <f aca="false">Q3718-1</f>
        <v>11</v>
      </c>
      <c r="R3725" s="0" t="n">
        <v>15</v>
      </c>
    </row>
    <row r="3726" customFormat="false" ht="15.4" hidden="false" customHeight="false" outlineLevel="0" collapsed="false">
      <c r="P3726" s="6" t="n">
        <v>40024</v>
      </c>
      <c r="Q3726" s="0" t="n">
        <f aca="false">Q3719-1</f>
        <v>11</v>
      </c>
      <c r="R3726" s="0" t="n">
        <v>15</v>
      </c>
    </row>
    <row r="3727" customFormat="false" ht="15.4" hidden="false" customHeight="false" outlineLevel="0" collapsed="false">
      <c r="P3727" s="6" t="n">
        <v>40023</v>
      </c>
      <c r="Q3727" s="0" t="n">
        <f aca="false">Q3720-1</f>
        <v>11</v>
      </c>
      <c r="R3727" s="0" t="n">
        <v>15</v>
      </c>
    </row>
    <row r="3728" customFormat="false" ht="15.4" hidden="false" customHeight="false" outlineLevel="0" collapsed="false">
      <c r="P3728" s="6" t="n">
        <v>40022</v>
      </c>
      <c r="Q3728" s="0" t="n">
        <f aca="false">Q3721-1</f>
        <v>11</v>
      </c>
      <c r="R3728" s="0" t="n">
        <v>15</v>
      </c>
    </row>
    <row r="3729" customFormat="false" ht="15.4" hidden="false" customHeight="false" outlineLevel="0" collapsed="false">
      <c r="P3729" s="6" t="n">
        <v>40021</v>
      </c>
      <c r="Q3729" s="0" t="n">
        <f aca="false">Q3722-1</f>
        <v>11</v>
      </c>
      <c r="R3729" s="0" t="n">
        <v>15</v>
      </c>
    </row>
    <row r="3730" customFormat="false" ht="15.4" hidden="false" customHeight="false" outlineLevel="0" collapsed="false">
      <c r="P3730" s="6" t="n">
        <v>40020</v>
      </c>
      <c r="Q3730" s="0" t="n">
        <f aca="false">Q3723-1</f>
        <v>10</v>
      </c>
      <c r="R3730" s="0" t="n">
        <v>15</v>
      </c>
    </row>
    <row r="3731" customFormat="false" ht="15.4" hidden="false" customHeight="false" outlineLevel="0" collapsed="false">
      <c r="P3731" s="6" t="n">
        <v>40019</v>
      </c>
      <c r="Q3731" s="0" t="n">
        <f aca="false">Q3724-1</f>
        <v>10</v>
      </c>
      <c r="R3731" s="0" t="n">
        <v>15</v>
      </c>
    </row>
    <row r="3732" customFormat="false" ht="15.4" hidden="false" customHeight="false" outlineLevel="0" collapsed="false">
      <c r="P3732" s="6" t="n">
        <v>40018</v>
      </c>
      <c r="Q3732" s="0" t="n">
        <f aca="false">Q3725-1</f>
        <v>10</v>
      </c>
      <c r="R3732" s="0" t="n">
        <v>15</v>
      </c>
    </row>
    <row r="3733" customFormat="false" ht="15.4" hidden="false" customHeight="false" outlineLevel="0" collapsed="false">
      <c r="P3733" s="6" t="n">
        <v>40017</v>
      </c>
      <c r="Q3733" s="0" t="n">
        <f aca="false">Q3726-1</f>
        <v>10</v>
      </c>
      <c r="R3733" s="0" t="n">
        <v>15</v>
      </c>
    </row>
    <row r="3734" customFormat="false" ht="15.4" hidden="false" customHeight="false" outlineLevel="0" collapsed="false">
      <c r="P3734" s="6" t="n">
        <v>40016</v>
      </c>
      <c r="Q3734" s="0" t="n">
        <f aca="false">Q3727-1</f>
        <v>10</v>
      </c>
      <c r="R3734" s="0" t="n">
        <v>15</v>
      </c>
    </row>
    <row r="3735" customFormat="false" ht="15.4" hidden="false" customHeight="false" outlineLevel="0" collapsed="false">
      <c r="P3735" s="6" t="n">
        <v>40015</v>
      </c>
      <c r="Q3735" s="0" t="n">
        <f aca="false">Q3728-1</f>
        <v>10</v>
      </c>
      <c r="R3735" s="0" t="n">
        <v>15</v>
      </c>
    </row>
    <row r="3736" customFormat="false" ht="15.4" hidden="false" customHeight="false" outlineLevel="0" collapsed="false">
      <c r="P3736" s="6" t="n">
        <v>40014</v>
      </c>
      <c r="Q3736" s="0" t="n">
        <f aca="false">Q3729-1</f>
        <v>10</v>
      </c>
      <c r="R3736" s="0" t="n">
        <v>15</v>
      </c>
    </row>
    <row r="3737" customFormat="false" ht="15.4" hidden="false" customHeight="false" outlineLevel="0" collapsed="false">
      <c r="P3737" s="6" t="n">
        <v>40013</v>
      </c>
      <c r="Q3737" s="0" t="n">
        <f aca="false">Q3730-1</f>
        <v>9</v>
      </c>
      <c r="R3737" s="0" t="n">
        <v>15</v>
      </c>
    </row>
    <row r="3738" customFormat="false" ht="15.4" hidden="false" customHeight="false" outlineLevel="0" collapsed="false">
      <c r="P3738" s="6" t="n">
        <v>40012</v>
      </c>
      <c r="Q3738" s="0" t="n">
        <f aca="false">Q3731-1</f>
        <v>9</v>
      </c>
      <c r="R3738" s="0" t="n">
        <v>15</v>
      </c>
    </row>
    <row r="3739" customFormat="false" ht="15.4" hidden="false" customHeight="false" outlineLevel="0" collapsed="false">
      <c r="P3739" s="6" t="n">
        <v>40011</v>
      </c>
      <c r="Q3739" s="0" t="n">
        <f aca="false">Q3732-1</f>
        <v>9</v>
      </c>
      <c r="R3739" s="0" t="n">
        <v>15</v>
      </c>
    </row>
    <row r="3740" customFormat="false" ht="15.4" hidden="false" customHeight="false" outlineLevel="0" collapsed="false">
      <c r="P3740" s="6" t="n">
        <v>40010</v>
      </c>
      <c r="Q3740" s="0" t="n">
        <f aca="false">Q3733-1</f>
        <v>9</v>
      </c>
      <c r="R3740" s="0" t="n">
        <v>15</v>
      </c>
    </row>
    <row r="3741" customFormat="false" ht="15.4" hidden="false" customHeight="false" outlineLevel="0" collapsed="false">
      <c r="P3741" s="6" t="n">
        <v>40009</v>
      </c>
      <c r="Q3741" s="0" t="n">
        <f aca="false">Q3734-1</f>
        <v>9</v>
      </c>
      <c r="R3741" s="0" t="n">
        <v>15</v>
      </c>
    </row>
    <row r="3742" customFormat="false" ht="15.4" hidden="false" customHeight="false" outlineLevel="0" collapsed="false">
      <c r="P3742" s="6" t="n">
        <v>40008</v>
      </c>
      <c r="Q3742" s="0" t="n">
        <f aca="false">Q3735-1</f>
        <v>9</v>
      </c>
      <c r="R3742" s="0" t="n">
        <v>15</v>
      </c>
    </row>
    <row r="3743" customFormat="false" ht="15.4" hidden="false" customHeight="false" outlineLevel="0" collapsed="false">
      <c r="P3743" s="6" t="n">
        <v>40007</v>
      </c>
      <c r="Q3743" s="0" t="n">
        <f aca="false">Q3736-1</f>
        <v>9</v>
      </c>
      <c r="R3743" s="0" t="n">
        <v>15</v>
      </c>
    </row>
    <row r="3744" customFormat="false" ht="15.4" hidden="false" customHeight="false" outlineLevel="0" collapsed="false">
      <c r="P3744" s="6" t="n">
        <v>40006</v>
      </c>
      <c r="Q3744" s="0" t="n">
        <f aca="false">Q3737-1</f>
        <v>8</v>
      </c>
      <c r="R3744" s="0" t="n">
        <v>15</v>
      </c>
    </row>
    <row r="3745" customFormat="false" ht="15.4" hidden="false" customHeight="false" outlineLevel="0" collapsed="false">
      <c r="P3745" s="6" t="n">
        <v>40005</v>
      </c>
      <c r="Q3745" s="0" t="n">
        <f aca="false">Q3738-1</f>
        <v>8</v>
      </c>
      <c r="R3745" s="0" t="n">
        <v>15</v>
      </c>
    </row>
    <row r="3746" customFormat="false" ht="15.4" hidden="false" customHeight="false" outlineLevel="0" collapsed="false">
      <c r="P3746" s="6" t="n">
        <v>40004</v>
      </c>
      <c r="Q3746" s="0" t="n">
        <f aca="false">Q3739-1</f>
        <v>8</v>
      </c>
      <c r="R3746" s="0" t="n">
        <v>15</v>
      </c>
    </row>
    <row r="3747" customFormat="false" ht="15.4" hidden="false" customHeight="false" outlineLevel="0" collapsed="false">
      <c r="P3747" s="6" t="n">
        <v>40003</v>
      </c>
      <c r="Q3747" s="0" t="n">
        <f aca="false">Q3740-1</f>
        <v>8</v>
      </c>
      <c r="R3747" s="0" t="n">
        <v>15</v>
      </c>
    </row>
    <row r="3748" customFormat="false" ht="15.4" hidden="false" customHeight="false" outlineLevel="0" collapsed="false">
      <c r="P3748" s="6" t="n">
        <v>40002</v>
      </c>
      <c r="Q3748" s="0" t="n">
        <f aca="false">Q3741-1</f>
        <v>8</v>
      </c>
      <c r="R3748" s="0" t="n">
        <v>15</v>
      </c>
    </row>
    <row r="3749" customFormat="false" ht="15.4" hidden="false" customHeight="false" outlineLevel="0" collapsed="false">
      <c r="P3749" s="6" t="n">
        <v>40001</v>
      </c>
      <c r="Q3749" s="0" t="n">
        <f aca="false">Q3742-1</f>
        <v>8</v>
      </c>
      <c r="R3749" s="0" t="n">
        <v>15</v>
      </c>
    </row>
    <row r="3750" customFormat="false" ht="15.4" hidden="false" customHeight="false" outlineLevel="0" collapsed="false">
      <c r="P3750" s="6" t="n">
        <v>40000</v>
      </c>
      <c r="Q3750" s="0" t="n">
        <f aca="false">Q3743-1</f>
        <v>8</v>
      </c>
      <c r="R3750" s="0" t="n">
        <v>15</v>
      </c>
    </row>
    <row r="3751" customFormat="false" ht="15.4" hidden="false" customHeight="false" outlineLevel="0" collapsed="false">
      <c r="P3751" s="6" t="n">
        <v>39999</v>
      </c>
      <c r="Q3751" s="0" t="n">
        <f aca="false">Q3744-1</f>
        <v>7</v>
      </c>
      <c r="R3751" s="0" t="n">
        <v>15</v>
      </c>
    </row>
    <row r="3752" customFormat="false" ht="15.4" hidden="false" customHeight="false" outlineLevel="0" collapsed="false">
      <c r="P3752" s="6" t="n">
        <v>39998</v>
      </c>
      <c r="Q3752" s="0" t="n">
        <f aca="false">Q3745-1</f>
        <v>7</v>
      </c>
      <c r="R3752" s="0" t="n">
        <v>15</v>
      </c>
    </row>
    <row r="3753" customFormat="false" ht="15.4" hidden="false" customHeight="false" outlineLevel="0" collapsed="false">
      <c r="P3753" s="6" t="n">
        <v>39997</v>
      </c>
      <c r="Q3753" s="0" t="n">
        <f aca="false">Q3746-1</f>
        <v>7</v>
      </c>
      <c r="R3753" s="0" t="n">
        <v>15</v>
      </c>
    </row>
    <row r="3754" customFormat="false" ht="15.4" hidden="false" customHeight="false" outlineLevel="0" collapsed="false">
      <c r="P3754" s="6" t="n">
        <v>39996</v>
      </c>
      <c r="Q3754" s="0" t="n">
        <f aca="false">Q3747-1</f>
        <v>7</v>
      </c>
      <c r="R3754" s="0" t="n">
        <v>15</v>
      </c>
    </row>
    <row r="3755" customFormat="false" ht="15.4" hidden="false" customHeight="false" outlineLevel="0" collapsed="false">
      <c r="P3755" s="6" t="n">
        <v>39995</v>
      </c>
      <c r="Q3755" s="0" t="n">
        <f aca="false">Q3748-1</f>
        <v>7</v>
      </c>
      <c r="R3755" s="0" t="n">
        <v>15</v>
      </c>
    </row>
    <row r="3756" customFormat="false" ht="15.4" hidden="false" customHeight="false" outlineLevel="0" collapsed="false">
      <c r="P3756" s="6" t="n">
        <v>39994</v>
      </c>
      <c r="Q3756" s="0" t="n">
        <f aca="false">Q3749-1</f>
        <v>7</v>
      </c>
      <c r="R3756" s="0" t="n">
        <v>15</v>
      </c>
    </row>
    <row r="3757" customFormat="false" ht="15.4" hidden="false" customHeight="false" outlineLevel="0" collapsed="false">
      <c r="P3757" s="6" t="n">
        <v>39993</v>
      </c>
      <c r="Q3757" s="0" t="n">
        <f aca="false">Q3750-1</f>
        <v>7</v>
      </c>
      <c r="R3757" s="0" t="n">
        <v>15</v>
      </c>
    </row>
    <row r="3758" customFormat="false" ht="15.4" hidden="false" customHeight="false" outlineLevel="0" collapsed="false">
      <c r="P3758" s="6" t="n">
        <v>39992</v>
      </c>
      <c r="Q3758" s="0" t="n">
        <f aca="false">Q3751-1</f>
        <v>6</v>
      </c>
      <c r="R3758" s="0" t="n">
        <v>15</v>
      </c>
    </row>
    <row r="3759" customFormat="false" ht="15.4" hidden="false" customHeight="false" outlineLevel="0" collapsed="false">
      <c r="P3759" s="6" t="n">
        <v>39991</v>
      </c>
      <c r="Q3759" s="0" t="n">
        <f aca="false">Q3752-1</f>
        <v>6</v>
      </c>
      <c r="R3759" s="0" t="n">
        <v>15</v>
      </c>
    </row>
    <row r="3760" customFormat="false" ht="15.4" hidden="false" customHeight="false" outlineLevel="0" collapsed="false">
      <c r="P3760" s="6" t="n">
        <v>39990</v>
      </c>
      <c r="Q3760" s="0" t="n">
        <f aca="false">Q3753-1</f>
        <v>6</v>
      </c>
      <c r="R3760" s="0" t="n">
        <v>15</v>
      </c>
    </row>
    <row r="3761" customFormat="false" ht="15.4" hidden="false" customHeight="false" outlineLevel="0" collapsed="false">
      <c r="P3761" s="6" t="n">
        <v>39989</v>
      </c>
      <c r="Q3761" s="0" t="n">
        <f aca="false">Q3754-1</f>
        <v>6</v>
      </c>
      <c r="R3761" s="0" t="n">
        <v>15</v>
      </c>
    </row>
    <row r="3762" customFormat="false" ht="15.4" hidden="false" customHeight="false" outlineLevel="0" collapsed="false">
      <c r="P3762" s="6" t="n">
        <v>39988</v>
      </c>
      <c r="Q3762" s="0" t="n">
        <f aca="false">Q3755-1</f>
        <v>6</v>
      </c>
      <c r="R3762" s="0" t="n">
        <v>15</v>
      </c>
    </row>
    <row r="3763" customFormat="false" ht="15.4" hidden="false" customHeight="false" outlineLevel="0" collapsed="false">
      <c r="P3763" s="6" t="n">
        <v>39987</v>
      </c>
      <c r="Q3763" s="0" t="n">
        <f aca="false">Q3756-1</f>
        <v>6</v>
      </c>
      <c r="R3763" s="0" t="n">
        <v>15</v>
      </c>
    </row>
    <row r="3764" customFormat="false" ht="15.4" hidden="false" customHeight="false" outlineLevel="0" collapsed="false">
      <c r="P3764" s="6" t="n">
        <v>39986</v>
      </c>
      <c r="Q3764" s="0" t="n">
        <f aca="false">Q3757-1</f>
        <v>6</v>
      </c>
      <c r="R3764" s="0" t="n">
        <v>15</v>
      </c>
    </row>
    <row r="3765" customFormat="false" ht="15.4" hidden="false" customHeight="false" outlineLevel="0" collapsed="false">
      <c r="P3765" s="6" t="n">
        <v>39985</v>
      </c>
      <c r="Q3765" s="0" t="n">
        <f aca="false">Q3758-1</f>
        <v>5</v>
      </c>
      <c r="R3765" s="0" t="n">
        <v>15</v>
      </c>
    </row>
    <row r="3766" customFormat="false" ht="15.4" hidden="false" customHeight="false" outlineLevel="0" collapsed="false">
      <c r="P3766" s="6" t="n">
        <v>39984</v>
      </c>
      <c r="Q3766" s="0" t="n">
        <f aca="false">Q3759-1</f>
        <v>5</v>
      </c>
      <c r="R3766" s="0" t="n">
        <v>15</v>
      </c>
    </row>
    <row r="3767" customFormat="false" ht="15.4" hidden="false" customHeight="false" outlineLevel="0" collapsed="false">
      <c r="P3767" s="6" t="n">
        <v>39983</v>
      </c>
      <c r="Q3767" s="0" t="n">
        <f aca="false">Q3760-1</f>
        <v>5</v>
      </c>
      <c r="R3767" s="0" t="n">
        <v>15</v>
      </c>
    </row>
    <row r="3768" customFormat="false" ht="15.4" hidden="false" customHeight="false" outlineLevel="0" collapsed="false">
      <c r="P3768" s="6" t="n">
        <v>39982</v>
      </c>
      <c r="Q3768" s="0" t="n">
        <f aca="false">Q3761-1</f>
        <v>5</v>
      </c>
      <c r="R3768" s="0" t="n">
        <v>15</v>
      </c>
    </row>
    <row r="3769" customFormat="false" ht="15.4" hidden="false" customHeight="false" outlineLevel="0" collapsed="false">
      <c r="P3769" s="6" t="n">
        <v>39981</v>
      </c>
      <c r="Q3769" s="0" t="n">
        <f aca="false">Q3762-1</f>
        <v>5</v>
      </c>
      <c r="R3769" s="0" t="n">
        <v>15</v>
      </c>
    </row>
    <row r="3770" customFormat="false" ht="15.4" hidden="false" customHeight="false" outlineLevel="0" collapsed="false">
      <c r="P3770" s="6" t="n">
        <v>39980</v>
      </c>
      <c r="Q3770" s="0" t="n">
        <f aca="false">Q3763-1</f>
        <v>5</v>
      </c>
      <c r="R3770" s="0" t="n">
        <v>15</v>
      </c>
    </row>
    <row r="3771" customFormat="false" ht="15.4" hidden="false" customHeight="false" outlineLevel="0" collapsed="false">
      <c r="P3771" s="6" t="n">
        <v>39979</v>
      </c>
      <c r="Q3771" s="0" t="n">
        <f aca="false">Q3764-1</f>
        <v>5</v>
      </c>
      <c r="R3771" s="0" t="n">
        <v>15</v>
      </c>
    </row>
    <row r="3772" customFormat="false" ht="15.4" hidden="false" customHeight="false" outlineLevel="0" collapsed="false">
      <c r="P3772" s="6" t="n">
        <v>39978</v>
      </c>
      <c r="Q3772" s="0" t="n">
        <f aca="false">Q3765-1</f>
        <v>4</v>
      </c>
      <c r="R3772" s="0" t="n">
        <v>15</v>
      </c>
    </row>
    <row r="3773" customFormat="false" ht="15.4" hidden="false" customHeight="false" outlineLevel="0" collapsed="false">
      <c r="P3773" s="6" t="n">
        <v>39977</v>
      </c>
      <c r="Q3773" s="0" t="n">
        <f aca="false">Q3766-1</f>
        <v>4</v>
      </c>
      <c r="R3773" s="0" t="n">
        <v>15</v>
      </c>
    </row>
    <row r="3774" customFormat="false" ht="15.4" hidden="false" customHeight="false" outlineLevel="0" collapsed="false">
      <c r="P3774" s="6" t="n">
        <v>39976</v>
      </c>
      <c r="Q3774" s="0" t="n">
        <f aca="false">Q3767-1</f>
        <v>4</v>
      </c>
      <c r="R3774" s="0" t="n">
        <v>15</v>
      </c>
    </row>
    <row r="3775" customFormat="false" ht="15.4" hidden="false" customHeight="false" outlineLevel="0" collapsed="false">
      <c r="P3775" s="6" t="n">
        <v>39975</v>
      </c>
      <c r="Q3775" s="0" t="n">
        <f aca="false">Q3768-1</f>
        <v>4</v>
      </c>
      <c r="R3775" s="0" t="n">
        <v>15</v>
      </c>
    </row>
    <row r="3776" customFormat="false" ht="15.4" hidden="false" customHeight="false" outlineLevel="0" collapsed="false">
      <c r="P3776" s="6" t="n">
        <v>39974</v>
      </c>
      <c r="Q3776" s="0" t="n">
        <f aca="false">Q3769-1</f>
        <v>4</v>
      </c>
      <c r="R3776" s="0" t="n">
        <v>15</v>
      </c>
    </row>
    <row r="3777" customFormat="false" ht="15.4" hidden="false" customHeight="false" outlineLevel="0" collapsed="false">
      <c r="P3777" s="6" t="n">
        <v>39973</v>
      </c>
      <c r="Q3777" s="0" t="n">
        <f aca="false">Q3770-1</f>
        <v>4</v>
      </c>
      <c r="R3777" s="0" t="n">
        <v>15</v>
      </c>
    </row>
    <row r="3778" customFormat="false" ht="15.4" hidden="false" customHeight="false" outlineLevel="0" collapsed="false">
      <c r="P3778" s="6" t="n">
        <v>39972</v>
      </c>
      <c r="Q3778" s="0" t="n">
        <f aca="false">Q3771-1</f>
        <v>4</v>
      </c>
      <c r="R3778" s="0" t="n">
        <v>15</v>
      </c>
    </row>
    <row r="3779" customFormat="false" ht="15.4" hidden="false" customHeight="false" outlineLevel="0" collapsed="false">
      <c r="P3779" s="6" t="n">
        <v>39971</v>
      </c>
      <c r="Q3779" s="0" t="n">
        <f aca="false">Q3772-1</f>
        <v>3</v>
      </c>
      <c r="R3779" s="0" t="n">
        <v>15</v>
      </c>
    </row>
    <row r="3780" customFormat="false" ht="15.4" hidden="false" customHeight="false" outlineLevel="0" collapsed="false">
      <c r="P3780" s="6" t="n">
        <v>39970</v>
      </c>
      <c r="Q3780" s="0" t="n">
        <f aca="false">Q3773-1</f>
        <v>3</v>
      </c>
      <c r="R3780" s="0" t="n">
        <v>15</v>
      </c>
    </row>
    <row r="3781" customFormat="false" ht="15.4" hidden="false" customHeight="false" outlineLevel="0" collapsed="false">
      <c r="P3781" s="6" t="n">
        <v>39969</v>
      </c>
      <c r="Q3781" s="0" t="n">
        <f aca="false">Q3774-1</f>
        <v>3</v>
      </c>
      <c r="R3781" s="0" t="n">
        <v>15</v>
      </c>
    </row>
    <row r="3782" customFormat="false" ht="15.4" hidden="false" customHeight="false" outlineLevel="0" collapsed="false">
      <c r="P3782" s="6" t="n">
        <v>39968</v>
      </c>
      <c r="Q3782" s="0" t="n">
        <f aca="false">Q3775-1</f>
        <v>3</v>
      </c>
      <c r="R3782" s="0" t="n">
        <v>15</v>
      </c>
    </row>
    <row r="3783" customFormat="false" ht="15.4" hidden="false" customHeight="false" outlineLevel="0" collapsed="false">
      <c r="P3783" s="6" t="n">
        <v>39967</v>
      </c>
      <c r="Q3783" s="0" t="n">
        <f aca="false">Q3776-1</f>
        <v>3</v>
      </c>
      <c r="R3783" s="0" t="n">
        <v>15</v>
      </c>
    </row>
    <row r="3784" customFormat="false" ht="15.4" hidden="false" customHeight="false" outlineLevel="0" collapsed="false">
      <c r="P3784" s="6" t="n">
        <v>39966</v>
      </c>
      <c r="Q3784" s="0" t="n">
        <f aca="false">Q3777-1</f>
        <v>3</v>
      </c>
      <c r="R3784" s="0" t="n">
        <v>15</v>
      </c>
    </row>
    <row r="3785" customFormat="false" ht="15.4" hidden="false" customHeight="false" outlineLevel="0" collapsed="false">
      <c r="P3785" s="6" t="n">
        <v>39965</v>
      </c>
      <c r="Q3785" s="0" t="n">
        <f aca="false">Q3778-1</f>
        <v>3</v>
      </c>
      <c r="R3785" s="0" t="n">
        <v>15</v>
      </c>
    </row>
    <row r="3786" customFormat="false" ht="15.4" hidden="false" customHeight="false" outlineLevel="0" collapsed="false">
      <c r="P3786" s="6" t="n">
        <v>39964</v>
      </c>
      <c r="Q3786" s="0" t="n">
        <f aca="false">Q3779-1</f>
        <v>2</v>
      </c>
      <c r="R3786" s="0" t="n">
        <v>15</v>
      </c>
    </row>
    <row r="3787" customFormat="false" ht="15.4" hidden="false" customHeight="false" outlineLevel="0" collapsed="false">
      <c r="P3787" s="6" t="n">
        <v>39963</v>
      </c>
      <c r="Q3787" s="0" t="n">
        <f aca="false">Q3780-1</f>
        <v>2</v>
      </c>
      <c r="R3787" s="0" t="n">
        <v>15</v>
      </c>
    </row>
    <row r="3788" customFormat="false" ht="15.4" hidden="false" customHeight="false" outlineLevel="0" collapsed="false">
      <c r="P3788" s="6" t="n">
        <v>39962</v>
      </c>
      <c r="Q3788" s="0" t="n">
        <f aca="false">Q3781-1</f>
        <v>2</v>
      </c>
      <c r="R3788" s="0" t="n">
        <v>15</v>
      </c>
    </row>
    <row r="3789" customFormat="false" ht="15.4" hidden="false" customHeight="false" outlineLevel="0" collapsed="false">
      <c r="P3789" s="6" t="n">
        <v>39961</v>
      </c>
      <c r="Q3789" s="0" t="n">
        <f aca="false">Q3782-1</f>
        <v>2</v>
      </c>
      <c r="R3789" s="0" t="n">
        <v>15</v>
      </c>
    </row>
    <row r="3790" customFormat="false" ht="15.4" hidden="false" customHeight="false" outlineLevel="0" collapsed="false">
      <c r="P3790" s="6" t="n">
        <v>39960</v>
      </c>
      <c r="Q3790" s="0" t="n">
        <f aca="false">Q3783-1</f>
        <v>2</v>
      </c>
      <c r="R3790" s="0" t="n">
        <v>15</v>
      </c>
    </row>
    <row r="3791" customFormat="false" ht="15.4" hidden="false" customHeight="false" outlineLevel="0" collapsed="false">
      <c r="P3791" s="6" t="n">
        <v>39959</v>
      </c>
      <c r="Q3791" s="0" t="n">
        <f aca="false">Q3784-1</f>
        <v>2</v>
      </c>
      <c r="R3791" s="0" t="n">
        <v>15</v>
      </c>
    </row>
    <row r="3792" customFormat="false" ht="15.4" hidden="false" customHeight="false" outlineLevel="0" collapsed="false">
      <c r="P3792" s="6" t="n">
        <v>39958</v>
      </c>
      <c r="Q3792" s="0" t="n">
        <f aca="false">Q3785-1</f>
        <v>2</v>
      </c>
      <c r="R3792" s="0" t="n">
        <v>15</v>
      </c>
    </row>
    <row r="3793" customFormat="false" ht="15.4" hidden="false" customHeight="false" outlineLevel="0" collapsed="false">
      <c r="P3793" s="6" t="n">
        <v>39957</v>
      </c>
      <c r="Q3793" s="0" t="n">
        <f aca="false">Q3786-1</f>
        <v>1</v>
      </c>
      <c r="R3793" s="0" t="n">
        <v>15</v>
      </c>
    </row>
    <row r="3794" customFormat="false" ht="15.4" hidden="false" customHeight="false" outlineLevel="0" collapsed="false">
      <c r="P3794" s="6" t="n">
        <v>39956</v>
      </c>
      <c r="Q3794" s="0" t="n">
        <f aca="false">Q3787-1</f>
        <v>1</v>
      </c>
      <c r="R3794" s="0" t="n">
        <v>15</v>
      </c>
    </row>
    <row r="3795" customFormat="false" ht="15.4" hidden="false" customHeight="false" outlineLevel="0" collapsed="false">
      <c r="P3795" s="6" t="n">
        <v>39955</v>
      </c>
      <c r="Q3795" s="0" t="n">
        <f aca="false">Q3788-1</f>
        <v>1</v>
      </c>
      <c r="R3795" s="0" t="n">
        <v>15</v>
      </c>
    </row>
    <row r="3796" customFormat="false" ht="15.4" hidden="false" customHeight="false" outlineLevel="0" collapsed="false">
      <c r="P3796" s="6" t="n">
        <v>39954</v>
      </c>
      <c r="Q3796" s="0" t="n">
        <f aca="false">Q3789-1</f>
        <v>1</v>
      </c>
      <c r="R3796" s="0" t="n">
        <v>15</v>
      </c>
    </row>
    <row r="3797" customFormat="false" ht="15.4" hidden="false" customHeight="false" outlineLevel="0" collapsed="false">
      <c r="P3797" s="6" t="n">
        <v>39953</v>
      </c>
      <c r="Q3797" s="0" t="n">
        <f aca="false">Q3790-1</f>
        <v>1</v>
      </c>
      <c r="R3797" s="0" t="n">
        <v>15</v>
      </c>
    </row>
    <row r="3798" customFormat="false" ht="15.4" hidden="false" customHeight="false" outlineLevel="0" collapsed="false">
      <c r="P3798" s="6" t="n">
        <v>39952</v>
      </c>
      <c r="Q3798" s="0" t="n">
        <f aca="false">Q3791-1</f>
        <v>1</v>
      </c>
      <c r="R3798" s="0" t="n">
        <v>15</v>
      </c>
    </row>
    <row r="3799" customFormat="false" ht="15.4" hidden="false" customHeight="false" outlineLevel="0" collapsed="false">
      <c r="P3799" s="6" t="n">
        <v>39951</v>
      </c>
      <c r="Q3799" s="0" t="n">
        <f aca="false">Q3792-1</f>
        <v>1</v>
      </c>
      <c r="R3799" s="0" t="n">
        <v>15</v>
      </c>
    </row>
    <row r="3800" customFormat="false" ht="15.4" hidden="false" customHeight="false" outlineLevel="0" collapsed="false">
      <c r="P3800" s="6" t="n">
        <v>39950</v>
      </c>
      <c r="Q3800" s="0" t="n">
        <v>16</v>
      </c>
      <c r="R3800" s="0" t="n">
        <v>14</v>
      </c>
    </row>
    <row r="3801" customFormat="false" ht="15.4" hidden="false" customHeight="false" outlineLevel="0" collapsed="false">
      <c r="P3801" s="6" t="n">
        <v>39949</v>
      </c>
      <c r="Q3801" s="0" t="n">
        <v>16</v>
      </c>
      <c r="R3801" s="0" t="n">
        <v>14</v>
      </c>
    </row>
    <row r="3802" customFormat="false" ht="15.4" hidden="false" customHeight="false" outlineLevel="0" collapsed="false">
      <c r="P3802" s="6" t="n">
        <v>39948</v>
      </c>
      <c r="Q3802" s="0" t="n">
        <v>16</v>
      </c>
      <c r="R3802" s="0" t="n">
        <v>14</v>
      </c>
    </row>
    <row r="3803" customFormat="false" ht="15.4" hidden="false" customHeight="false" outlineLevel="0" collapsed="false">
      <c r="P3803" s="6" t="n">
        <v>39947</v>
      </c>
      <c r="Q3803" s="0" t="n">
        <v>16</v>
      </c>
      <c r="R3803" s="0" t="n">
        <v>14</v>
      </c>
    </row>
    <row r="3804" customFormat="false" ht="15.4" hidden="false" customHeight="false" outlineLevel="0" collapsed="false">
      <c r="P3804" s="6" t="n">
        <v>39946</v>
      </c>
      <c r="Q3804" s="0" t="n">
        <v>16</v>
      </c>
      <c r="R3804" s="0" t="n">
        <v>14</v>
      </c>
    </row>
    <row r="3805" customFormat="false" ht="15.4" hidden="false" customHeight="false" outlineLevel="0" collapsed="false">
      <c r="P3805" s="6" t="n">
        <v>39945</v>
      </c>
      <c r="Q3805" s="0" t="n">
        <v>16</v>
      </c>
      <c r="R3805" s="0" t="n">
        <v>14</v>
      </c>
    </row>
    <row r="3806" customFormat="false" ht="15.4" hidden="false" customHeight="false" outlineLevel="0" collapsed="false">
      <c r="P3806" s="6" t="n">
        <v>39944</v>
      </c>
      <c r="Q3806" s="0" t="n">
        <v>16</v>
      </c>
      <c r="R3806" s="0" t="n">
        <v>14</v>
      </c>
    </row>
    <row r="3807" customFormat="false" ht="15.4" hidden="false" customHeight="false" outlineLevel="0" collapsed="false">
      <c r="P3807" s="6" t="n">
        <v>39943</v>
      </c>
      <c r="Q3807" s="0" t="n">
        <f aca="false">Q3800-1</f>
        <v>15</v>
      </c>
      <c r="R3807" s="0" t="n">
        <v>14</v>
      </c>
    </row>
    <row r="3808" customFormat="false" ht="15.4" hidden="false" customHeight="false" outlineLevel="0" collapsed="false">
      <c r="P3808" s="6" t="n">
        <v>39942</v>
      </c>
      <c r="Q3808" s="0" t="n">
        <f aca="false">Q3801-1</f>
        <v>15</v>
      </c>
      <c r="R3808" s="0" t="n">
        <v>14</v>
      </c>
    </row>
    <row r="3809" customFormat="false" ht="15.4" hidden="false" customHeight="false" outlineLevel="0" collapsed="false">
      <c r="P3809" s="6" t="n">
        <v>39941</v>
      </c>
      <c r="Q3809" s="0" t="n">
        <f aca="false">Q3802-1</f>
        <v>15</v>
      </c>
      <c r="R3809" s="0" t="n">
        <v>14</v>
      </c>
    </row>
    <row r="3810" customFormat="false" ht="15.4" hidden="false" customHeight="false" outlineLevel="0" collapsed="false">
      <c r="P3810" s="6" t="n">
        <v>39940</v>
      </c>
      <c r="Q3810" s="0" t="n">
        <f aca="false">Q3803-1</f>
        <v>15</v>
      </c>
      <c r="R3810" s="0" t="n">
        <v>14</v>
      </c>
    </row>
    <row r="3811" customFormat="false" ht="15.4" hidden="false" customHeight="false" outlineLevel="0" collapsed="false">
      <c r="P3811" s="6" t="n">
        <v>39939</v>
      </c>
      <c r="Q3811" s="0" t="n">
        <f aca="false">Q3804-1</f>
        <v>15</v>
      </c>
      <c r="R3811" s="0" t="n">
        <v>14</v>
      </c>
    </row>
    <row r="3812" customFormat="false" ht="15.4" hidden="false" customHeight="false" outlineLevel="0" collapsed="false">
      <c r="P3812" s="6" t="n">
        <v>39938</v>
      </c>
      <c r="Q3812" s="0" t="n">
        <f aca="false">Q3805-1</f>
        <v>15</v>
      </c>
      <c r="R3812" s="0" t="n">
        <v>14</v>
      </c>
    </row>
    <row r="3813" customFormat="false" ht="15.4" hidden="false" customHeight="false" outlineLevel="0" collapsed="false">
      <c r="P3813" s="6" t="n">
        <v>39937</v>
      </c>
      <c r="Q3813" s="0" t="n">
        <f aca="false">Q3806-1</f>
        <v>15</v>
      </c>
      <c r="R3813" s="0" t="n">
        <v>14</v>
      </c>
    </row>
    <row r="3814" customFormat="false" ht="15.4" hidden="false" customHeight="false" outlineLevel="0" collapsed="false">
      <c r="P3814" s="6" t="n">
        <v>39936</v>
      </c>
      <c r="Q3814" s="0" t="n">
        <f aca="false">Q3807-1</f>
        <v>14</v>
      </c>
      <c r="R3814" s="0" t="n">
        <v>14</v>
      </c>
    </row>
    <row r="3815" customFormat="false" ht="15.4" hidden="false" customHeight="false" outlineLevel="0" collapsed="false">
      <c r="P3815" s="6" t="n">
        <v>39935</v>
      </c>
      <c r="Q3815" s="0" t="n">
        <f aca="false">Q3808-1</f>
        <v>14</v>
      </c>
      <c r="R3815" s="0" t="n">
        <v>14</v>
      </c>
    </row>
    <row r="3816" customFormat="false" ht="15.4" hidden="false" customHeight="false" outlineLevel="0" collapsed="false">
      <c r="P3816" s="6" t="n">
        <v>39934</v>
      </c>
      <c r="Q3816" s="0" t="n">
        <f aca="false">Q3809-1</f>
        <v>14</v>
      </c>
      <c r="R3816" s="0" t="n">
        <v>14</v>
      </c>
    </row>
    <row r="3817" customFormat="false" ht="15.4" hidden="false" customHeight="false" outlineLevel="0" collapsed="false">
      <c r="P3817" s="6" t="n">
        <v>39933</v>
      </c>
      <c r="Q3817" s="0" t="n">
        <f aca="false">Q3810-1</f>
        <v>14</v>
      </c>
      <c r="R3817" s="0" t="n">
        <v>14</v>
      </c>
    </row>
    <row r="3818" customFormat="false" ht="15.4" hidden="false" customHeight="false" outlineLevel="0" collapsed="false">
      <c r="P3818" s="6" t="n">
        <v>39932</v>
      </c>
      <c r="Q3818" s="0" t="n">
        <f aca="false">Q3811-1</f>
        <v>14</v>
      </c>
      <c r="R3818" s="0" t="n">
        <v>14</v>
      </c>
    </row>
    <row r="3819" customFormat="false" ht="15.4" hidden="false" customHeight="false" outlineLevel="0" collapsed="false">
      <c r="P3819" s="6" t="n">
        <v>39931</v>
      </c>
      <c r="Q3819" s="0" t="n">
        <f aca="false">Q3812-1</f>
        <v>14</v>
      </c>
      <c r="R3819" s="0" t="n">
        <v>14</v>
      </c>
    </row>
    <row r="3820" customFormat="false" ht="15.4" hidden="false" customHeight="false" outlineLevel="0" collapsed="false">
      <c r="P3820" s="6" t="n">
        <v>39930</v>
      </c>
      <c r="Q3820" s="0" t="n">
        <f aca="false">Q3813-1</f>
        <v>14</v>
      </c>
      <c r="R3820" s="0" t="n">
        <v>14</v>
      </c>
    </row>
    <row r="3821" customFormat="false" ht="15.4" hidden="false" customHeight="false" outlineLevel="0" collapsed="false">
      <c r="P3821" s="6" t="n">
        <v>39929</v>
      </c>
      <c r="Q3821" s="0" t="n">
        <f aca="false">Q3814-1</f>
        <v>13</v>
      </c>
      <c r="R3821" s="0" t="n">
        <v>14</v>
      </c>
    </row>
    <row r="3822" customFormat="false" ht="15.4" hidden="false" customHeight="false" outlineLevel="0" collapsed="false">
      <c r="P3822" s="6" t="n">
        <v>39928</v>
      </c>
      <c r="Q3822" s="0" t="n">
        <f aca="false">Q3815-1</f>
        <v>13</v>
      </c>
      <c r="R3822" s="0" t="n">
        <v>14</v>
      </c>
    </row>
    <row r="3823" customFormat="false" ht="15.4" hidden="false" customHeight="false" outlineLevel="0" collapsed="false">
      <c r="P3823" s="6" t="n">
        <v>39927</v>
      </c>
      <c r="Q3823" s="0" t="n">
        <f aca="false">Q3816-1</f>
        <v>13</v>
      </c>
      <c r="R3823" s="0" t="n">
        <v>14</v>
      </c>
    </row>
    <row r="3824" customFormat="false" ht="15.4" hidden="false" customHeight="false" outlineLevel="0" collapsed="false">
      <c r="P3824" s="6" t="n">
        <v>39926</v>
      </c>
      <c r="Q3824" s="0" t="n">
        <f aca="false">Q3817-1</f>
        <v>13</v>
      </c>
      <c r="R3824" s="0" t="n">
        <v>14</v>
      </c>
    </row>
    <row r="3825" customFormat="false" ht="15.4" hidden="false" customHeight="false" outlineLevel="0" collapsed="false">
      <c r="P3825" s="6" t="n">
        <v>39925</v>
      </c>
      <c r="Q3825" s="0" t="n">
        <f aca="false">Q3818-1</f>
        <v>13</v>
      </c>
      <c r="R3825" s="0" t="n">
        <v>14</v>
      </c>
    </row>
    <row r="3826" customFormat="false" ht="15.4" hidden="false" customHeight="false" outlineLevel="0" collapsed="false">
      <c r="P3826" s="6" t="n">
        <v>39924</v>
      </c>
      <c r="Q3826" s="0" t="n">
        <f aca="false">Q3819-1</f>
        <v>13</v>
      </c>
      <c r="R3826" s="0" t="n">
        <v>14</v>
      </c>
    </row>
    <row r="3827" customFormat="false" ht="15.4" hidden="false" customHeight="false" outlineLevel="0" collapsed="false">
      <c r="P3827" s="6" t="n">
        <v>39923</v>
      </c>
      <c r="Q3827" s="0" t="n">
        <f aca="false">Q3820-1</f>
        <v>13</v>
      </c>
      <c r="R3827" s="0" t="n">
        <v>14</v>
      </c>
    </row>
    <row r="3828" customFormat="false" ht="15.4" hidden="false" customHeight="false" outlineLevel="0" collapsed="false">
      <c r="P3828" s="6" t="n">
        <v>39922</v>
      </c>
      <c r="Q3828" s="0" t="n">
        <f aca="false">Q3821-1</f>
        <v>12</v>
      </c>
      <c r="R3828" s="0" t="n">
        <v>14</v>
      </c>
    </row>
    <row r="3829" customFormat="false" ht="15.4" hidden="false" customHeight="false" outlineLevel="0" collapsed="false">
      <c r="P3829" s="6" t="n">
        <v>39921</v>
      </c>
      <c r="Q3829" s="0" t="n">
        <f aca="false">Q3822-1</f>
        <v>12</v>
      </c>
      <c r="R3829" s="0" t="n">
        <v>14</v>
      </c>
    </row>
    <row r="3830" customFormat="false" ht="15.4" hidden="false" customHeight="false" outlineLevel="0" collapsed="false">
      <c r="P3830" s="6" t="n">
        <v>39920</v>
      </c>
      <c r="Q3830" s="0" t="n">
        <f aca="false">Q3823-1</f>
        <v>12</v>
      </c>
      <c r="R3830" s="0" t="n">
        <v>14</v>
      </c>
    </row>
    <row r="3831" customFormat="false" ht="15.4" hidden="false" customHeight="false" outlineLevel="0" collapsed="false">
      <c r="P3831" s="6" t="n">
        <v>39919</v>
      </c>
      <c r="Q3831" s="0" t="n">
        <f aca="false">Q3824-1</f>
        <v>12</v>
      </c>
      <c r="R3831" s="0" t="n">
        <v>14</v>
      </c>
    </row>
    <row r="3832" customFormat="false" ht="15.4" hidden="false" customHeight="false" outlineLevel="0" collapsed="false">
      <c r="P3832" s="6" t="n">
        <v>39918</v>
      </c>
      <c r="Q3832" s="0" t="n">
        <f aca="false">Q3825-1</f>
        <v>12</v>
      </c>
      <c r="R3832" s="0" t="n">
        <v>14</v>
      </c>
    </row>
    <row r="3833" customFormat="false" ht="15.4" hidden="false" customHeight="false" outlineLevel="0" collapsed="false">
      <c r="P3833" s="6" t="n">
        <v>39917</v>
      </c>
      <c r="Q3833" s="0" t="n">
        <f aca="false">Q3826-1</f>
        <v>12</v>
      </c>
      <c r="R3833" s="0" t="n">
        <v>14</v>
      </c>
    </row>
    <row r="3834" customFormat="false" ht="15.4" hidden="false" customHeight="false" outlineLevel="0" collapsed="false">
      <c r="P3834" s="6" t="n">
        <v>39916</v>
      </c>
      <c r="Q3834" s="0" t="n">
        <f aca="false">Q3827-1</f>
        <v>12</v>
      </c>
      <c r="R3834" s="0" t="n">
        <v>14</v>
      </c>
    </row>
    <row r="3835" customFormat="false" ht="15.4" hidden="false" customHeight="false" outlineLevel="0" collapsed="false">
      <c r="P3835" s="6" t="n">
        <v>39915</v>
      </c>
      <c r="Q3835" s="0" t="n">
        <f aca="false">Q3828-1</f>
        <v>11</v>
      </c>
      <c r="R3835" s="0" t="n">
        <v>14</v>
      </c>
    </row>
    <row r="3836" customFormat="false" ht="15.4" hidden="false" customHeight="false" outlineLevel="0" collapsed="false">
      <c r="P3836" s="6" t="n">
        <v>39914</v>
      </c>
      <c r="Q3836" s="0" t="n">
        <f aca="false">Q3829-1</f>
        <v>11</v>
      </c>
      <c r="R3836" s="0" t="n">
        <v>14</v>
      </c>
    </row>
    <row r="3837" customFormat="false" ht="15.4" hidden="false" customHeight="false" outlineLevel="0" collapsed="false">
      <c r="P3837" s="6" t="n">
        <v>39913</v>
      </c>
      <c r="Q3837" s="0" t="n">
        <f aca="false">Q3830-1</f>
        <v>11</v>
      </c>
      <c r="R3837" s="0" t="n">
        <v>14</v>
      </c>
    </row>
    <row r="3838" customFormat="false" ht="15.4" hidden="false" customHeight="false" outlineLevel="0" collapsed="false">
      <c r="P3838" s="6" t="n">
        <v>39912</v>
      </c>
      <c r="Q3838" s="0" t="n">
        <f aca="false">Q3831-1</f>
        <v>11</v>
      </c>
      <c r="R3838" s="0" t="n">
        <v>14</v>
      </c>
    </row>
    <row r="3839" customFormat="false" ht="15.4" hidden="false" customHeight="false" outlineLevel="0" collapsed="false">
      <c r="P3839" s="6" t="n">
        <v>39911</v>
      </c>
      <c r="Q3839" s="0" t="n">
        <f aca="false">Q3832-1</f>
        <v>11</v>
      </c>
      <c r="R3839" s="0" t="n">
        <v>14</v>
      </c>
    </row>
    <row r="3840" customFormat="false" ht="15.4" hidden="false" customHeight="false" outlineLevel="0" collapsed="false">
      <c r="P3840" s="6" t="n">
        <v>39910</v>
      </c>
      <c r="Q3840" s="0" t="n">
        <f aca="false">Q3833-1</f>
        <v>11</v>
      </c>
      <c r="R3840" s="0" t="n">
        <v>14</v>
      </c>
    </row>
    <row r="3841" customFormat="false" ht="15.4" hidden="false" customHeight="false" outlineLevel="0" collapsed="false">
      <c r="P3841" s="6" t="n">
        <v>39909</v>
      </c>
      <c r="Q3841" s="0" t="n">
        <f aca="false">Q3834-1</f>
        <v>11</v>
      </c>
      <c r="R3841" s="0" t="n">
        <v>14</v>
      </c>
    </row>
    <row r="3842" customFormat="false" ht="15.4" hidden="false" customHeight="false" outlineLevel="0" collapsed="false">
      <c r="P3842" s="6" t="n">
        <v>39908</v>
      </c>
      <c r="Q3842" s="0" t="n">
        <f aca="false">Q3835-1</f>
        <v>10</v>
      </c>
      <c r="R3842" s="0" t="n">
        <v>14</v>
      </c>
    </row>
    <row r="3843" customFormat="false" ht="15.4" hidden="false" customHeight="false" outlineLevel="0" collapsed="false">
      <c r="P3843" s="6" t="n">
        <v>39907</v>
      </c>
      <c r="Q3843" s="0" t="n">
        <f aca="false">Q3836-1</f>
        <v>10</v>
      </c>
      <c r="R3843" s="0" t="n">
        <v>14</v>
      </c>
    </row>
    <row r="3844" customFormat="false" ht="15.4" hidden="false" customHeight="false" outlineLevel="0" collapsed="false">
      <c r="P3844" s="6" t="n">
        <v>39906</v>
      </c>
      <c r="Q3844" s="0" t="n">
        <f aca="false">Q3837-1</f>
        <v>10</v>
      </c>
      <c r="R3844" s="0" t="n">
        <v>14</v>
      </c>
    </row>
    <row r="3845" customFormat="false" ht="15.4" hidden="false" customHeight="false" outlineLevel="0" collapsed="false">
      <c r="P3845" s="6" t="n">
        <v>39905</v>
      </c>
      <c r="Q3845" s="0" t="n">
        <f aca="false">Q3838-1</f>
        <v>10</v>
      </c>
      <c r="R3845" s="0" t="n">
        <v>14</v>
      </c>
    </row>
    <row r="3846" customFormat="false" ht="15.4" hidden="false" customHeight="false" outlineLevel="0" collapsed="false">
      <c r="P3846" s="6" t="n">
        <v>39904</v>
      </c>
      <c r="Q3846" s="0" t="n">
        <f aca="false">Q3839-1</f>
        <v>10</v>
      </c>
      <c r="R3846" s="0" t="n">
        <v>14</v>
      </c>
    </row>
    <row r="3847" customFormat="false" ht="15.4" hidden="false" customHeight="false" outlineLevel="0" collapsed="false">
      <c r="P3847" s="6" t="n">
        <v>39903</v>
      </c>
      <c r="Q3847" s="0" t="n">
        <f aca="false">Q3840-1</f>
        <v>10</v>
      </c>
      <c r="R3847" s="0" t="n">
        <v>14</v>
      </c>
    </row>
    <row r="3848" customFormat="false" ht="15.4" hidden="false" customHeight="false" outlineLevel="0" collapsed="false">
      <c r="P3848" s="6" t="n">
        <v>39902</v>
      </c>
      <c r="Q3848" s="0" t="n">
        <f aca="false">Q3841-1</f>
        <v>10</v>
      </c>
      <c r="R3848" s="0" t="n">
        <v>14</v>
      </c>
    </row>
    <row r="3849" customFormat="false" ht="15.4" hidden="false" customHeight="false" outlineLevel="0" collapsed="false">
      <c r="P3849" s="6" t="n">
        <v>39901</v>
      </c>
      <c r="Q3849" s="0" t="n">
        <f aca="false">Q3842-1</f>
        <v>9</v>
      </c>
      <c r="R3849" s="0" t="n">
        <v>14</v>
      </c>
    </row>
    <row r="3850" customFormat="false" ht="15.4" hidden="false" customHeight="false" outlineLevel="0" collapsed="false">
      <c r="P3850" s="6" t="n">
        <v>39900</v>
      </c>
      <c r="Q3850" s="0" t="n">
        <f aca="false">Q3843-1</f>
        <v>9</v>
      </c>
      <c r="R3850" s="0" t="n">
        <v>14</v>
      </c>
    </row>
    <row r="3851" customFormat="false" ht="15.4" hidden="false" customHeight="false" outlineLevel="0" collapsed="false">
      <c r="P3851" s="6" t="n">
        <v>39899</v>
      </c>
      <c r="Q3851" s="0" t="n">
        <f aca="false">Q3844-1</f>
        <v>9</v>
      </c>
      <c r="R3851" s="0" t="n">
        <v>14</v>
      </c>
    </row>
    <row r="3852" customFormat="false" ht="15.4" hidden="false" customHeight="false" outlineLevel="0" collapsed="false">
      <c r="P3852" s="6" t="n">
        <v>39898</v>
      </c>
      <c r="Q3852" s="0" t="n">
        <f aca="false">Q3845-1</f>
        <v>9</v>
      </c>
      <c r="R3852" s="0" t="n">
        <v>14</v>
      </c>
    </row>
    <row r="3853" customFormat="false" ht="15.4" hidden="false" customHeight="false" outlineLevel="0" collapsed="false">
      <c r="P3853" s="6" t="n">
        <v>39897</v>
      </c>
      <c r="Q3853" s="0" t="n">
        <f aca="false">Q3846-1</f>
        <v>9</v>
      </c>
      <c r="R3853" s="0" t="n">
        <v>14</v>
      </c>
    </row>
    <row r="3854" customFormat="false" ht="15.4" hidden="false" customHeight="false" outlineLevel="0" collapsed="false">
      <c r="P3854" s="6" t="n">
        <v>39896</v>
      </c>
      <c r="Q3854" s="0" t="n">
        <f aca="false">Q3847-1</f>
        <v>9</v>
      </c>
      <c r="R3854" s="0" t="n">
        <v>14</v>
      </c>
    </row>
    <row r="3855" customFormat="false" ht="15.4" hidden="false" customHeight="false" outlineLevel="0" collapsed="false">
      <c r="P3855" s="6" t="n">
        <v>39895</v>
      </c>
      <c r="Q3855" s="0" t="n">
        <f aca="false">Q3848-1</f>
        <v>9</v>
      </c>
      <c r="R3855" s="0" t="n">
        <v>14</v>
      </c>
    </row>
    <row r="3856" customFormat="false" ht="15.4" hidden="false" customHeight="false" outlineLevel="0" collapsed="false">
      <c r="P3856" s="6" t="n">
        <v>39894</v>
      </c>
      <c r="Q3856" s="0" t="n">
        <f aca="false">Q3849-1</f>
        <v>8</v>
      </c>
      <c r="R3856" s="0" t="n">
        <v>14</v>
      </c>
    </row>
    <row r="3857" customFormat="false" ht="15.4" hidden="false" customHeight="false" outlineLevel="0" collapsed="false">
      <c r="P3857" s="6" t="n">
        <v>39893</v>
      </c>
      <c r="Q3857" s="0" t="n">
        <f aca="false">Q3850-1</f>
        <v>8</v>
      </c>
      <c r="R3857" s="0" t="n">
        <v>14</v>
      </c>
    </row>
    <row r="3858" customFormat="false" ht="15.4" hidden="false" customHeight="false" outlineLevel="0" collapsed="false">
      <c r="P3858" s="6" t="n">
        <v>39892</v>
      </c>
      <c r="Q3858" s="0" t="n">
        <f aca="false">Q3851-1</f>
        <v>8</v>
      </c>
      <c r="R3858" s="0" t="n">
        <v>14</v>
      </c>
    </row>
    <row r="3859" customFormat="false" ht="15.4" hidden="false" customHeight="false" outlineLevel="0" collapsed="false">
      <c r="P3859" s="6" t="n">
        <v>39891</v>
      </c>
      <c r="Q3859" s="0" t="n">
        <f aca="false">Q3852-1</f>
        <v>8</v>
      </c>
      <c r="R3859" s="0" t="n">
        <v>14</v>
      </c>
    </row>
    <row r="3860" customFormat="false" ht="15.4" hidden="false" customHeight="false" outlineLevel="0" collapsed="false">
      <c r="P3860" s="6" t="n">
        <v>39890</v>
      </c>
      <c r="Q3860" s="0" t="n">
        <f aca="false">Q3853-1</f>
        <v>8</v>
      </c>
      <c r="R3860" s="0" t="n">
        <v>14</v>
      </c>
    </row>
    <row r="3861" customFormat="false" ht="15.4" hidden="false" customHeight="false" outlineLevel="0" collapsed="false">
      <c r="P3861" s="6" t="n">
        <v>39889</v>
      </c>
      <c r="Q3861" s="0" t="n">
        <f aca="false">Q3854-1</f>
        <v>8</v>
      </c>
      <c r="R3861" s="0" t="n">
        <v>14</v>
      </c>
    </row>
    <row r="3862" customFormat="false" ht="15.4" hidden="false" customHeight="false" outlineLevel="0" collapsed="false">
      <c r="P3862" s="6" t="n">
        <v>39888</v>
      </c>
      <c r="Q3862" s="0" t="n">
        <f aca="false">Q3855-1</f>
        <v>8</v>
      </c>
      <c r="R3862" s="0" t="n">
        <v>14</v>
      </c>
    </row>
    <row r="3863" customFormat="false" ht="15.4" hidden="false" customHeight="false" outlineLevel="0" collapsed="false">
      <c r="P3863" s="6" t="n">
        <v>39887</v>
      </c>
      <c r="Q3863" s="0" t="n">
        <f aca="false">Q3856-1</f>
        <v>7</v>
      </c>
      <c r="R3863" s="0" t="n">
        <v>14</v>
      </c>
    </row>
    <row r="3864" customFormat="false" ht="15.4" hidden="false" customHeight="false" outlineLevel="0" collapsed="false">
      <c r="P3864" s="6" t="n">
        <v>39886</v>
      </c>
      <c r="Q3864" s="0" t="n">
        <f aca="false">Q3857-1</f>
        <v>7</v>
      </c>
      <c r="R3864" s="0" t="n">
        <v>14</v>
      </c>
    </row>
    <row r="3865" customFormat="false" ht="15.4" hidden="false" customHeight="false" outlineLevel="0" collapsed="false">
      <c r="P3865" s="6" t="n">
        <v>39885</v>
      </c>
      <c r="Q3865" s="0" t="n">
        <f aca="false">Q3858-1</f>
        <v>7</v>
      </c>
      <c r="R3865" s="0" t="n">
        <v>14</v>
      </c>
    </row>
    <row r="3866" customFormat="false" ht="15.4" hidden="false" customHeight="false" outlineLevel="0" collapsed="false">
      <c r="P3866" s="6" t="n">
        <v>39884</v>
      </c>
      <c r="Q3866" s="0" t="n">
        <f aca="false">Q3859-1</f>
        <v>7</v>
      </c>
      <c r="R3866" s="0" t="n">
        <v>14</v>
      </c>
    </row>
    <row r="3867" customFormat="false" ht="15.4" hidden="false" customHeight="false" outlineLevel="0" collapsed="false">
      <c r="P3867" s="6" t="n">
        <v>39883</v>
      </c>
      <c r="Q3867" s="0" t="n">
        <f aca="false">Q3860-1</f>
        <v>7</v>
      </c>
      <c r="R3867" s="0" t="n">
        <v>14</v>
      </c>
    </row>
    <row r="3868" customFormat="false" ht="15.4" hidden="false" customHeight="false" outlineLevel="0" collapsed="false">
      <c r="P3868" s="6" t="n">
        <v>39882</v>
      </c>
      <c r="Q3868" s="0" t="n">
        <f aca="false">Q3861-1</f>
        <v>7</v>
      </c>
      <c r="R3868" s="0" t="n">
        <v>14</v>
      </c>
    </row>
    <row r="3869" customFormat="false" ht="15.4" hidden="false" customHeight="false" outlineLevel="0" collapsed="false">
      <c r="P3869" s="6" t="n">
        <v>39881</v>
      </c>
      <c r="Q3869" s="0" t="n">
        <f aca="false">Q3862-1</f>
        <v>7</v>
      </c>
      <c r="R3869" s="0" t="n">
        <v>14</v>
      </c>
    </row>
    <row r="3870" customFormat="false" ht="15.4" hidden="false" customHeight="false" outlineLevel="0" collapsed="false">
      <c r="P3870" s="6" t="n">
        <v>39880</v>
      </c>
      <c r="Q3870" s="0" t="n">
        <f aca="false">Q3863-1</f>
        <v>6</v>
      </c>
      <c r="R3870" s="0" t="n">
        <v>14</v>
      </c>
    </row>
    <row r="3871" customFormat="false" ht="15.4" hidden="false" customHeight="false" outlineLevel="0" collapsed="false">
      <c r="P3871" s="6" t="n">
        <v>39879</v>
      </c>
      <c r="Q3871" s="0" t="n">
        <f aca="false">Q3864-1</f>
        <v>6</v>
      </c>
      <c r="R3871" s="0" t="n">
        <v>14</v>
      </c>
    </row>
    <row r="3872" customFormat="false" ht="15.4" hidden="false" customHeight="false" outlineLevel="0" collapsed="false">
      <c r="P3872" s="6" t="n">
        <v>39878</v>
      </c>
      <c r="Q3872" s="0" t="n">
        <f aca="false">Q3865-1</f>
        <v>6</v>
      </c>
      <c r="R3872" s="0" t="n">
        <v>14</v>
      </c>
    </row>
    <row r="3873" customFormat="false" ht="15.4" hidden="false" customHeight="false" outlineLevel="0" collapsed="false">
      <c r="P3873" s="6" t="n">
        <v>39877</v>
      </c>
      <c r="Q3873" s="0" t="n">
        <f aca="false">Q3866-1</f>
        <v>6</v>
      </c>
      <c r="R3873" s="0" t="n">
        <v>14</v>
      </c>
    </row>
    <row r="3874" customFormat="false" ht="15.4" hidden="false" customHeight="false" outlineLevel="0" collapsed="false">
      <c r="P3874" s="6" t="n">
        <v>39876</v>
      </c>
      <c r="Q3874" s="0" t="n">
        <f aca="false">Q3867-1</f>
        <v>6</v>
      </c>
      <c r="R3874" s="0" t="n">
        <v>14</v>
      </c>
    </row>
    <row r="3875" customFormat="false" ht="15.4" hidden="false" customHeight="false" outlineLevel="0" collapsed="false">
      <c r="P3875" s="6" t="n">
        <v>39875</v>
      </c>
      <c r="Q3875" s="0" t="n">
        <f aca="false">Q3868-1</f>
        <v>6</v>
      </c>
      <c r="R3875" s="0" t="n">
        <v>14</v>
      </c>
    </row>
    <row r="3876" customFormat="false" ht="15.4" hidden="false" customHeight="false" outlineLevel="0" collapsed="false">
      <c r="P3876" s="6" t="n">
        <v>39874</v>
      </c>
      <c r="Q3876" s="0" t="n">
        <f aca="false">Q3869-1</f>
        <v>6</v>
      </c>
      <c r="R3876" s="0" t="n">
        <v>14</v>
      </c>
    </row>
    <row r="3877" customFormat="false" ht="15.4" hidden="false" customHeight="false" outlineLevel="0" collapsed="false">
      <c r="P3877" s="6" t="n">
        <v>39873</v>
      </c>
      <c r="Q3877" s="0" t="n">
        <f aca="false">Q3870-1</f>
        <v>5</v>
      </c>
      <c r="R3877" s="0" t="n">
        <v>14</v>
      </c>
    </row>
    <row r="3878" customFormat="false" ht="15.4" hidden="false" customHeight="false" outlineLevel="0" collapsed="false">
      <c r="P3878" s="6" t="n">
        <v>39872</v>
      </c>
      <c r="Q3878" s="0" t="n">
        <f aca="false">Q3871-1</f>
        <v>5</v>
      </c>
      <c r="R3878" s="0" t="n">
        <v>14</v>
      </c>
    </row>
    <row r="3879" customFormat="false" ht="15.4" hidden="false" customHeight="false" outlineLevel="0" collapsed="false">
      <c r="P3879" s="6" t="n">
        <v>39871</v>
      </c>
      <c r="Q3879" s="0" t="n">
        <f aca="false">Q3872-1</f>
        <v>5</v>
      </c>
      <c r="R3879" s="0" t="n">
        <v>14</v>
      </c>
    </row>
    <row r="3880" customFormat="false" ht="15.4" hidden="false" customHeight="false" outlineLevel="0" collapsed="false">
      <c r="P3880" s="6" t="n">
        <v>39870</v>
      </c>
      <c r="Q3880" s="0" t="n">
        <f aca="false">Q3873-1</f>
        <v>5</v>
      </c>
      <c r="R3880" s="0" t="n">
        <v>14</v>
      </c>
    </row>
    <row r="3881" customFormat="false" ht="15.4" hidden="false" customHeight="false" outlineLevel="0" collapsed="false">
      <c r="P3881" s="6" t="n">
        <v>39869</v>
      </c>
      <c r="Q3881" s="0" t="n">
        <f aca="false">Q3874-1</f>
        <v>5</v>
      </c>
      <c r="R3881" s="0" t="n">
        <v>14</v>
      </c>
    </row>
    <row r="3882" customFormat="false" ht="15.4" hidden="false" customHeight="false" outlineLevel="0" collapsed="false">
      <c r="P3882" s="6" t="n">
        <v>39868</v>
      </c>
      <c r="Q3882" s="0" t="n">
        <f aca="false">Q3875-1</f>
        <v>5</v>
      </c>
      <c r="R3882" s="0" t="n">
        <v>14</v>
      </c>
    </row>
    <row r="3883" customFormat="false" ht="15.4" hidden="false" customHeight="false" outlineLevel="0" collapsed="false">
      <c r="P3883" s="6" t="n">
        <v>39867</v>
      </c>
      <c r="Q3883" s="0" t="n">
        <f aca="false">Q3876-1</f>
        <v>5</v>
      </c>
      <c r="R3883" s="0" t="n">
        <v>14</v>
      </c>
    </row>
    <row r="3884" customFormat="false" ht="15.4" hidden="false" customHeight="false" outlineLevel="0" collapsed="false">
      <c r="P3884" s="6" t="n">
        <v>39866</v>
      </c>
      <c r="Q3884" s="0" t="n">
        <f aca="false">Q3877-1</f>
        <v>4</v>
      </c>
      <c r="R3884" s="0" t="n">
        <v>14</v>
      </c>
    </row>
    <row r="3885" customFormat="false" ht="15.4" hidden="false" customHeight="false" outlineLevel="0" collapsed="false">
      <c r="P3885" s="6" t="n">
        <v>39865</v>
      </c>
      <c r="Q3885" s="0" t="n">
        <f aca="false">Q3878-1</f>
        <v>4</v>
      </c>
      <c r="R3885" s="0" t="n">
        <v>14</v>
      </c>
    </row>
    <row r="3886" customFormat="false" ht="15.4" hidden="false" customHeight="false" outlineLevel="0" collapsed="false">
      <c r="P3886" s="6" t="n">
        <v>39864</v>
      </c>
      <c r="Q3886" s="0" t="n">
        <f aca="false">Q3879-1</f>
        <v>4</v>
      </c>
      <c r="R3886" s="0" t="n">
        <v>14</v>
      </c>
    </row>
    <row r="3887" customFormat="false" ht="15.4" hidden="false" customHeight="false" outlineLevel="0" collapsed="false">
      <c r="P3887" s="6" t="n">
        <v>39863</v>
      </c>
      <c r="Q3887" s="0" t="n">
        <f aca="false">Q3880-1</f>
        <v>4</v>
      </c>
      <c r="R3887" s="0" t="n">
        <v>14</v>
      </c>
    </row>
    <row r="3888" customFormat="false" ht="15.4" hidden="false" customHeight="false" outlineLevel="0" collapsed="false">
      <c r="P3888" s="6" t="n">
        <v>39862</v>
      </c>
      <c r="Q3888" s="0" t="n">
        <f aca="false">Q3881-1</f>
        <v>4</v>
      </c>
      <c r="R3888" s="0" t="n">
        <v>14</v>
      </c>
    </row>
    <row r="3889" customFormat="false" ht="15.4" hidden="false" customHeight="false" outlineLevel="0" collapsed="false">
      <c r="P3889" s="6" t="n">
        <v>39861</v>
      </c>
      <c r="Q3889" s="0" t="n">
        <f aca="false">Q3882-1</f>
        <v>4</v>
      </c>
      <c r="R3889" s="0" t="n">
        <v>14</v>
      </c>
    </row>
    <row r="3890" customFormat="false" ht="15.4" hidden="false" customHeight="false" outlineLevel="0" collapsed="false">
      <c r="P3890" s="6" t="n">
        <v>39860</v>
      </c>
      <c r="Q3890" s="0" t="n">
        <f aca="false">Q3883-1</f>
        <v>4</v>
      </c>
      <c r="R3890" s="0" t="n">
        <v>14</v>
      </c>
    </row>
    <row r="3891" customFormat="false" ht="15.4" hidden="false" customHeight="false" outlineLevel="0" collapsed="false">
      <c r="P3891" s="6" t="n">
        <v>39859</v>
      </c>
      <c r="Q3891" s="0" t="n">
        <f aca="false">Q3884-1</f>
        <v>3</v>
      </c>
      <c r="R3891" s="0" t="n">
        <v>14</v>
      </c>
    </row>
    <row r="3892" customFormat="false" ht="15.4" hidden="false" customHeight="false" outlineLevel="0" collapsed="false">
      <c r="P3892" s="6" t="n">
        <v>39858</v>
      </c>
      <c r="Q3892" s="0" t="n">
        <f aca="false">Q3885-1</f>
        <v>3</v>
      </c>
      <c r="R3892" s="0" t="n">
        <v>14</v>
      </c>
    </row>
    <row r="3893" customFormat="false" ht="15.4" hidden="false" customHeight="false" outlineLevel="0" collapsed="false">
      <c r="P3893" s="6" t="n">
        <v>39857</v>
      </c>
      <c r="Q3893" s="0" t="n">
        <f aca="false">Q3886-1</f>
        <v>3</v>
      </c>
      <c r="R3893" s="0" t="n">
        <v>14</v>
      </c>
    </row>
    <row r="3894" customFormat="false" ht="15.4" hidden="false" customHeight="false" outlineLevel="0" collapsed="false">
      <c r="P3894" s="6" t="n">
        <v>39856</v>
      </c>
      <c r="Q3894" s="0" t="n">
        <f aca="false">Q3887-1</f>
        <v>3</v>
      </c>
      <c r="R3894" s="0" t="n">
        <v>14</v>
      </c>
    </row>
    <row r="3895" customFormat="false" ht="15.4" hidden="false" customHeight="false" outlineLevel="0" collapsed="false">
      <c r="P3895" s="6" t="n">
        <v>39855</v>
      </c>
      <c r="Q3895" s="0" t="n">
        <f aca="false">Q3888-1</f>
        <v>3</v>
      </c>
      <c r="R3895" s="0" t="n">
        <v>14</v>
      </c>
    </row>
    <row r="3896" customFormat="false" ht="15.4" hidden="false" customHeight="false" outlineLevel="0" collapsed="false">
      <c r="P3896" s="6" t="n">
        <v>39854</v>
      </c>
      <c r="Q3896" s="0" t="n">
        <f aca="false">Q3889-1</f>
        <v>3</v>
      </c>
      <c r="R3896" s="0" t="n">
        <v>14</v>
      </c>
    </row>
    <row r="3897" customFormat="false" ht="15.4" hidden="false" customHeight="false" outlineLevel="0" collapsed="false">
      <c r="P3897" s="6" t="n">
        <v>39853</v>
      </c>
      <c r="Q3897" s="0" t="n">
        <f aca="false">Q3890-1</f>
        <v>3</v>
      </c>
      <c r="R3897" s="0" t="n">
        <v>14</v>
      </c>
    </row>
    <row r="3898" customFormat="false" ht="15.4" hidden="false" customHeight="false" outlineLevel="0" collapsed="false">
      <c r="P3898" s="6" t="n">
        <v>39852</v>
      </c>
      <c r="Q3898" s="0" t="n">
        <f aca="false">Q3891-1</f>
        <v>2</v>
      </c>
      <c r="R3898" s="0" t="n">
        <v>14</v>
      </c>
    </row>
    <row r="3899" customFormat="false" ht="15.4" hidden="false" customHeight="false" outlineLevel="0" collapsed="false">
      <c r="P3899" s="6" t="n">
        <v>39851</v>
      </c>
      <c r="Q3899" s="0" t="n">
        <f aca="false">Q3892-1</f>
        <v>2</v>
      </c>
      <c r="R3899" s="0" t="n">
        <v>14</v>
      </c>
    </row>
    <row r="3900" customFormat="false" ht="15.4" hidden="false" customHeight="false" outlineLevel="0" collapsed="false">
      <c r="P3900" s="6" t="n">
        <v>39850</v>
      </c>
      <c r="Q3900" s="0" t="n">
        <f aca="false">Q3893-1</f>
        <v>2</v>
      </c>
      <c r="R3900" s="0" t="n">
        <v>14</v>
      </c>
    </row>
    <row r="3901" customFormat="false" ht="15.4" hidden="false" customHeight="false" outlineLevel="0" collapsed="false">
      <c r="P3901" s="6" t="n">
        <v>39849</v>
      </c>
      <c r="Q3901" s="0" t="n">
        <f aca="false">Q3894-1</f>
        <v>2</v>
      </c>
      <c r="R3901" s="0" t="n">
        <v>14</v>
      </c>
    </row>
    <row r="3902" customFormat="false" ht="15.4" hidden="false" customHeight="false" outlineLevel="0" collapsed="false">
      <c r="P3902" s="6" t="n">
        <v>39848</v>
      </c>
      <c r="Q3902" s="0" t="n">
        <f aca="false">Q3895-1</f>
        <v>2</v>
      </c>
      <c r="R3902" s="0" t="n">
        <v>14</v>
      </c>
    </row>
    <row r="3903" customFormat="false" ht="15.4" hidden="false" customHeight="false" outlineLevel="0" collapsed="false">
      <c r="P3903" s="6" t="n">
        <v>39847</v>
      </c>
      <c r="Q3903" s="0" t="n">
        <f aca="false">Q3896-1</f>
        <v>2</v>
      </c>
      <c r="R3903" s="0" t="n">
        <v>14</v>
      </c>
    </row>
    <row r="3904" customFormat="false" ht="15.4" hidden="false" customHeight="false" outlineLevel="0" collapsed="false">
      <c r="P3904" s="6" t="n">
        <v>39846</v>
      </c>
      <c r="Q3904" s="0" t="n">
        <f aca="false">Q3897-1</f>
        <v>2</v>
      </c>
      <c r="R3904" s="0" t="n">
        <v>14</v>
      </c>
    </row>
    <row r="3905" customFormat="false" ht="15.4" hidden="false" customHeight="false" outlineLevel="0" collapsed="false">
      <c r="P3905" s="6" t="n">
        <v>39845</v>
      </c>
      <c r="Q3905" s="0" t="n">
        <f aca="false">Q3898-1</f>
        <v>1</v>
      </c>
      <c r="R3905" s="0" t="n">
        <v>14</v>
      </c>
    </row>
    <row r="3906" customFormat="false" ht="15.4" hidden="false" customHeight="false" outlineLevel="0" collapsed="false">
      <c r="P3906" s="6" t="n">
        <v>39844</v>
      </c>
      <c r="Q3906" s="0" t="n">
        <f aca="false">Q3899-1</f>
        <v>1</v>
      </c>
      <c r="R3906" s="0" t="n">
        <v>14</v>
      </c>
    </row>
    <row r="3907" customFormat="false" ht="15.4" hidden="false" customHeight="false" outlineLevel="0" collapsed="false">
      <c r="P3907" s="6" t="n">
        <v>39843</v>
      </c>
      <c r="Q3907" s="0" t="n">
        <f aca="false">Q3900-1</f>
        <v>1</v>
      </c>
      <c r="R3907" s="0" t="n">
        <v>14</v>
      </c>
    </row>
    <row r="3908" customFormat="false" ht="15.4" hidden="false" customHeight="false" outlineLevel="0" collapsed="false">
      <c r="P3908" s="6" t="n">
        <v>39842</v>
      </c>
      <c r="Q3908" s="0" t="n">
        <f aca="false">Q3901-1</f>
        <v>1</v>
      </c>
      <c r="R3908" s="0" t="n">
        <v>14</v>
      </c>
    </row>
    <row r="3909" customFormat="false" ht="15.4" hidden="false" customHeight="false" outlineLevel="0" collapsed="false">
      <c r="P3909" s="6" t="n">
        <v>39841</v>
      </c>
      <c r="Q3909" s="0" t="n">
        <f aca="false">Q3902-1</f>
        <v>1</v>
      </c>
      <c r="R3909" s="0" t="n">
        <v>14</v>
      </c>
    </row>
    <row r="3910" customFormat="false" ht="15.4" hidden="false" customHeight="false" outlineLevel="0" collapsed="false">
      <c r="P3910" s="6" t="n">
        <v>39840</v>
      </c>
      <c r="Q3910" s="0" t="n">
        <f aca="false">Q3903-1</f>
        <v>1</v>
      </c>
      <c r="R3910" s="0" t="n">
        <v>14</v>
      </c>
    </row>
    <row r="3911" customFormat="false" ht="15.4" hidden="false" customHeight="false" outlineLevel="0" collapsed="false">
      <c r="P3911" s="6" t="n">
        <v>39839</v>
      </c>
      <c r="Q3911" s="0" t="n">
        <f aca="false">Q3904-1</f>
        <v>1</v>
      </c>
      <c r="R3911" s="0" t="n">
        <v>14</v>
      </c>
    </row>
    <row r="3912" customFormat="false" ht="15.4" hidden="false" customHeight="false" outlineLevel="0" collapsed="false">
      <c r="P3912" s="6" t="n">
        <v>39838</v>
      </c>
      <c r="Q3912" s="0" t="n">
        <v>16</v>
      </c>
      <c r="R3912" s="0" t="n">
        <v>13</v>
      </c>
    </row>
    <row r="3913" customFormat="false" ht="15.4" hidden="false" customHeight="false" outlineLevel="0" collapsed="false">
      <c r="P3913" s="6" t="n">
        <v>39837</v>
      </c>
      <c r="Q3913" s="0" t="n">
        <v>16</v>
      </c>
      <c r="R3913" s="0" t="n">
        <v>13</v>
      </c>
    </row>
    <row r="3914" customFormat="false" ht="15.4" hidden="false" customHeight="false" outlineLevel="0" collapsed="false">
      <c r="P3914" s="6" t="n">
        <v>39836</v>
      </c>
      <c r="Q3914" s="0" t="n">
        <v>16</v>
      </c>
      <c r="R3914" s="0" t="n">
        <v>13</v>
      </c>
    </row>
    <row r="3915" customFormat="false" ht="15.4" hidden="false" customHeight="false" outlineLevel="0" collapsed="false">
      <c r="P3915" s="6" t="n">
        <v>39835</v>
      </c>
      <c r="Q3915" s="0" t="n">
        <v>16</v>
      </c>
      <c r="R3915" s="0" t="n">
        <v>13</v>
      </c>
    </row>
    <row r="3916" customFormat="false" ht="15.4" hidden="false" customHeight="false" outlineLevel="0" collapsed="false">
      <c r="P3916" s="6" t="n">
        <v>39834</v>
      </c>
      <c r="Q3916" s="0" t="n">
        <v>16</v>
      </c>
      <c r="R3916" s="0" t="n">
        <v>13</v>
      </c>
    </row>
    <row r="3917" customFormat="false" ht="15.4" hidden="false" customHeight="false" outlineLevel="0" collapsed="false">
      <c r="P3917" s="6" t="n">
        <v>39833</v>
      </c>
      <c r="Q3917" s="0" t="n">
        <v>16</v>
      </c>
      <c r="R3917" s="0" t="n">
        <v>13</v>
      </c>
    </row>
    <row r="3918" customFormat="false" ht="15.4" hidden="false" customHeight="false" outlineLevel="0" collapsed="false">
      <c r="P3918" s="6" t="n">
        <v>39832</v>
      </c>
      <c r="Q3918" s="0" t="n">
        <v>16</v>
      </c>
      <c r="R3918" s="0" t="n">
        <v>13</v>
      </c>
    </row>
    <row r="3919" customFormat="false" ht="15.4" hidden="false" customHeight="false" outlineLevel="0" collapsed="false">
      <c r="P3919" s="6" t="n">
        <v>39831</v>
      </c>
      <c r="Q3919" s="0" t="n">
        <f aca="false">Q3912-1</f>
        <v>15</v>
      </c>
      <c r="R3919" s="0" t="n">
        <v>13</v>
      </c>
    </row>
    <row r="3920" customFormat="false" ht="15.4" hidden="false" customHeight="false" outlineLevel="0" collapsed="false">
      <c r="P3920" s="6" t="n">
        <v>39830</v>
      </c>
      <c r="Q3920" s="0" t="n">
        <f aca="false">Q3913-1</f>
        <v>15</v>
      </c>
      <c r="R3920" s="0" t="n">
        <v>13</v>
      </c>
    </row>
    <row r="3921" customFormat="false" ht="15.4" hidden="false" customHeight="false" outlineLevel="0" collapsed="false">
      <c r="P3921" s="6" t="n">
        <v>39829</v>
      </c>
      <c r="Q3921" s="0" t="n">
        <f aca="false">Q3914-1</f>
        <v>15</v>
      </c>
      <c r="R3921" s="0" t="n">
        <v>13</v>
      </c>
    </row>
    <row r="3922" customFormat="false" ht="15.4" hidden="false" customHeight="false" outlineLevel="0" collapsed="false">
      <c r="P3922" s="6" t="n">
        <v>39828</v>
      </c>
      <c r="Q3922" s="0" t="n">
        <f aca="false">Q3915-1</f>
        <v>15</v>
      </c>
      <c r="R3922" s="0" t="n">
        <v>13</v>
      </c>
    </row>
    <row r="3923" customFormat="false" ht="15.4" hidden="false" customHeight="false" outlineLevel="0" collapsed="false">
      <c r="P3923" s="6" t="n">
        <v>39827</v>
      </c>
      <c r="Q3923" s="0" t="n">
        <f aca="false">Q3916-1</f>
        <v>15</v>
      </c>
      <c r="R3923" s="0" t="n">
        <v>13</v>
      </c>
    </row>
    <row r="3924" customFormat="false" ht="15.4" hidden="false" customHeight="false" outlineLevel="0" collapsed="false">
      <c r="P3924" s="6" t="n">
        <v>39826</v>
      </c>
      <c r="Q3924" s="0" t="n">
        <f aca="false">Q3917-1</f>
        <v>15</v>
      </c>
      <c r="R3924" s="0" t="n">
        <v>13</v>
      </c>
    </row>
    <row r="3925" customFormat="false" ht="15.4" hidden="false" customHeight="false" outlineLevel="0" collapsed="false">
      <c r="P3925" s="6" t="n">
        <v>39825</v>
      </c>
      <c r="Q3925" s="0" t="n">
        <f aca="false">Q3918-1</f>
        <v>15</v>
      </c>
      <c r="R3925" s="0" t="n">
        <v>13</v>
      </c>
    </row>
    <row r="3926" customFormat="false" ht="15.4" hidden="false" customHeight="false" outlineLevel="0" collapsed="false">
      <c r="P3926" s="6" t="n">
        <v>39824</v>
      </c>
      <c r="Q3926" s="0" t="n">
        <f aca="false">Q3919-1</f>
        <v>14</v>
      </c>
      <c r="R3926" s="0" t="n">
        <v>13</v>
      </c>
    </row>
    <row r="3927" customFormat="false" ht="15.4" hidden="false" customHeight="false" outlineLevel="0" collapsed="false">
      <c r="P3927" s="6" t="n">
        <v>39823</v>
      </c>
      <c r="Q3927" s="0" t="n">
        <f aca="false">Q3920-1</f>
        <v>14</v>
      </c>
      <c r="R3927" s="0" t="n">
        <v>13</v>
      </c>
    </row>
    <row r="3928" customFormat="false" ht="15.4" hidden="false" customHeight="false" outlineLevel="0" collapsed="false">
      <c r="P3928" s="6" t="n">
        <v>39822</v>
      </c>
      <c r="Q3928" s="0" t="n">
        <f aca="false">Q3921-1</f>
        <v>14</v>
      </c>
      <c r="R3928" s="0" t="n">
        <v>13</v>
      </c>
    </row>
    <row r="3929" customFormat="false" ht="15.4" hidden="false" customHeight="false" outlineLevel="0" collapsed="false">
      <c r="P3929" s="6" t="n">
        <v>39821</v>
      </c>
      <c r="Q3929" s="0" t="n">
        <f aca="false">Q3922-1</f>
        <v>14</v>
      </c>
      <c r="R3929" s="0" t="n">
        <v>13</v>
      </c>
    </row>
    <row r="3930" customFormat="false" ht="15.4" hidden="false" customHeight="false" outlineLevel="0" collapsed="false">
      <c r="P3930" s="6" t="n">
        <v>39820</v>
      </c>
      <c r="Q3930" s="0" t="n">
        <f aca="false">Q3923-1</f>
        <v>14</v>
      </c>
      <c r="R3930" s="0" t="n">
        <v>13</v>
      </c>
    </row>
    <row r="3931" customFormat="false" ht="15.4" hidden="false" customHeight="false" outlineLevel="0" collapsed="false">
      <c r="P3931" s="6" t="n">
        <v>39819</v>
      </c>
      <c r="Q3931" s="0" t="n">
        <f aca="false">Q3924-1</f>
        <v>14</v>
      </c>
      <c r="R3931" s="0" t="n">
        <v>13</v>
      </c>
    </row>
    <row r="3932" customFormat="false" ht="15.4" hidden="false" customHeight="false" outlineLevel="0" collapsed="false">
      <c r="P3932" s="6" t="n">
        <v>39818</v>
      </c>
      <c r="Q3932" s="0" t="n">
        <f aca="false">Q3925-1</f>
        <v>14</v>
      </c>
      <c r="R3932" s="0" t="n">
        <v>13</v>
      </c>
    </row>
    <row r="3933" customFormat="false" ht="15.4" hidden="false" customHeight="false" outlineLevel="0" collapsed="false">
      <c r="P3933" s="6" t="n">
        <v>39817</v>
      </c>
      <c r="Q3933" s="0" t="n">
        <f aca="false">Q3926-1</f>
        <v>13</v>
      </c>
      <c r="R3933" s="0" t="n">
        <v>13</v>
      </c>
    </row>
    <row r="3934" customFormat="false" ht="15.4" hidden="false" customHeight="false" outlineLevel="0" collapsed="false">
      <c r="P3934" s="6" t="n">
        <v>39816</v>
      </c>
      <c r="Q3934" s="0" t="n">
        <f aca="false">Q3927-1</f>
        <v>13</v>
      </c>
      <c r="R3934" s="0" t="n">
        <v>13</v>
      </c>
    </row>
    <row r="3935" customFormat="false" ht="15.4" hidden="false" customHeight="false" outlineLevel="0" collapsed="false">
      <c r="P3935" s="6" t="n">
        <v>39815</v>
      </c>
      <c r="Q3935" s="0" t="n">
        <f aca="false">Q3928-1</f>
        <v>13</v>
      </c>
      <c r="R3935" s="0" t="n">
        <v>13</v>
      </c>
    </row>
    <row r="3936" customFormat="false" ht="15.4" hidden="false" customHeight="false" outlineLevel="0" collapsed="false">
      <c r="P3936" s="6" t="n">
        <v>39814</v>
      </c>
      <c r="Q3936" s="0" t="n">
        <f aca="false">Q3929-1</f>
        <v>13</v>
      </c>
      <c r="R3936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V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7" min="7" style="0" width="5.29"/>
    <col collapsed="false" customWidth="true" hidden="false" outlineLevel="0" max="13" min="8" style="0" width="4.57"/>
    <col collapsed="false" customWidth="true" hidden="false" outlineLevel="0" max="14" min="14" style="1" width="9.7"/>
    <col collapsed="false" customWidth="true" hidden="false" outlineLevel="0" max="21" min="15" style="0" width="8.57"/>
    <col collapsed="false" customWidth="true" hidden="false" outlineLevel="0" max="22" min="22" style="0" width="6.01"/>
  </cols>
  <sheetData>
    <row r="1" customFormat="false" ht="15.4" hidden="false" customHeight="false" outlineLevel="0" collapsed="false">
      <c r="A1" s="6" t="n">
        <v>43745</v>
      </c>
    </row>
    <row r="2" customFormat="false" ht="15.4" hidden="false" customHeight="false" outlineLevel="0" collapsed="false">
      <c r="O2" s="17" t="n">
        <v>0.597</v>
      </c>
      <c r="P2" s="17" t="n">
        <v>0.866</v>
      </c>
      <c r="Q2" s="17" t="n">
        <v>0.597</v>
      </c>
      <c r="R2" s="17"/>
      <c r="S2" s="17"/>
      <c r="T2" s="17"/>
      <c r="U2" s="17"/>
    </row>
    <row r="3" customFormat="false" ht="15.4" hidden="false" customHeight="false" outlineLevel="0" collapsed="false">
      <c r="A3" s="353" t="s">
        <v>56</v>
      </c>
      <c r="B3" s="354" t="s">
        <v>57</v>
      </c>
      <c r="C3" s="354" t="s">
        <v>58</v>
      </c>
      <c r="D3" s="354" t="s">
        <v>59</v>
      </c>
      <c r="E3" s="354" t="s">
        <v>62</v>
      </c>
      <c r="F3" s="354" t="s">
        <v>67</v>
      </c>
      <c r="G3" s="354" t="s">
        <v>75</v>
      </c>
      <c r="H3" s="354" t="s">
        <v>76</v>
      </c>
      <c r="I3" s="354" t="s">
        <v>77</v>
      </c>
      <c r="J3" s="354" t="s">
        <v>78</v>
      </c>
      <c r="K3" s="354" t="s">
        <v>79</v>
      </c>
      <c r="L3" s="354" t="s">
        <v>80</v>
      </c>
      <c r="M3" s="354" t="s">
        <v>59</v>
      </c>
      <c r="N3" s="355" t="s">
        <v>182</v>
      </c>
      <c r="O3" s="356" t="s">
        <v>539</v>
      </c>
      <c r="P3" s="356" t="s">
        <v>540</v>
      </c>
      <c r="Q3" s="356" t="s">
        <v>541</v>
      </c>
      <c r="R3" s="356" t="s">
        <v>542</v>
      </c>
      <c r="S3" s="356" t="s">
        <v>543</v>
      </c>
      <c r="T3" s="356" t="s">
        <v>544</v>
      </c>
      <c r="U3" s="356" t="s">
        <v>545</v>
      </c>
      <c r="V3" s="356" t="s">
        <v>15</v>
      </c>
    </row>
    <row r="4" customFormat="false" ht="15.4" hidden="false" customHeight="false" outlineLevel="0" collapsed="false">
      <c r="A4" s="0" t="str">
        <f aca="false">Plantilla!D5</f>
        <v>S. Candela</v>
      </c>
      <c r="B4" s="0" t="n">
        <f aca="false">Plantilla!E5</f>
        <v>23</v>
      </c>
      <c r="C4" s="334" t="n">
        <f aca="false">Plantilla!F5</f>
        <v>86</v>
      </c>
      <c r="D4" s="0" t="str">
        <f aca="false">Plantilla!G5</f>
        <v>CAB</v>
      </c>
      <c r="E4" s="89" t="n">
        <f aca="false">Plantilla!J5</f>
        <v>0.741736667689717</v>
      </c>
      <c r="F4" s="87" t="n">
        <f aca="false">Plantilla!O5</f>
        <v>1.5</v>
      </c>
      <c r="G4" s="87" t="n">
        <f aca="false">Plantilla!W5</f>
        <v>12.5</v>
      </c>
      <c r="H4" s="87" t="n">
        <f aca="false">Plantilla!X5</f>
        <v>2</v>
      </c>
      <c r="I4" s="87" t="n">
        <f aca="false">Plantilla!Y5</f>
        <v>0</v>
      </c>
      <c r="J4" s="87" t="n">
        <f aca="false">Plantilla!Z5</f>
        <v>0</v>
      </c>
      <c r="K4" s="87" t="n">
        <f aca="false">Plantilla!AA5</f>
        <v>0</v>
      </c>
      <c r="L4" s="87" t="n">
        <f aca="false">Plantilla!AB5</f>
        <v>0</v>
      </c>
      <c r="M4" s="87" t="n">
        <f aca="false">Plantilla!AC5</f>
        <v>4</v>
      </c>
      <c r="N4" s="89" t="n">
        <f aca="false">1/3</f>
        <v>0.333333333333333</v>
      </c>
      <c r="O4" s="357" t="n">
        <f aca="false">N4*O$2</f>
        <v>0.199</v>
      </c>
      <c r="P4" s="357" t="n">
        <f aca="false">$N4*P$2</f>
        <v>0.288666666666666</v>
      </c>
      <c r="Q4" s="357" t="n">
        <f aca="false">$N4*Q$2</f>
        <v>0.199</v>
      </c>
      <c r="V4" s="358" t="n">
        <f aca="false">Q4+P4+O4</f>
        <v>0.686666666666666</v>
      </c>
    </row>
    <row r="5" customFormat="false" ht="15.4" hidden="false" customHeight="false" outlineLevel="0" collapsed="false">
      <c r="A5" s="0" t="str">
        <f aca="false">Plantilla!D4</f>
        <v>E. Tarrida</v>
      </c>
      <c r="B5" s="0" t="n">
        <f aca="false">Plantilla!E4</f>
        <v>20</v>
      </c>
      <c r="C5" s="334" t="n">
        <f aca="false">Plantilla!F4</f>
        <v>95</v>
      </c>
      <c r="D5" s="0" t="str">
        <f aca="false">Plantilla!G4</f>
        <v>RAP</v>
      </c>
      <c r="E5" s="89" t="n">
        <f aca="false">Plantilla!J4</f>
        <v>0.788086142702</v>
      </c>
      <c r="F5" s="87" t="n">
        <f aca="false">Plantilla!O4</f>
        <v>1.5</v>
      </c>
      <c r="G5" s="87" t="n">
        <f aca="false">Plantilla!W4</f>
        <v>13.1666666666667</v>
      </c>
      <c r="H5" s="87" t="n">
        <f aca="false">Plantilla!X4</f>
        <v>6</v>
      </c>
      <c r="I5" s="87" t="n">
        <f aca="false">Plantilla!Y4</f>
        <v>2</v>
      </c>
      <c r="J5" s="87" t="n">
        <f aca="false">Plantilla!Z4</f>
        <v>2</v>
      </c>
      <c r="K5" s="87" t="n">
        <f aca="false">Plantilla!AA4</f>
        <v>3</v>
      </c>
      <c r="L5" s="87" t="n">
        <f aca="false">Plantilla!AB4</f>
        <v>2</v>
      </c>
      <c r="M5" s="87" t="n">
        <f aca="false">Plantilla!AC4</f>
        <v>4</v>
      </c>
      <c r="N5" s="1" t="n">
        <f aca="false">1/4</f>
        <v>0.25</v>
      </c>
      <c r="O5" s="357" t="n">
        <f aca="false">$N5*O$2</f>
        <v>0.14925</v>
      </c>
      <c r="P5" s="357" t="n">
        <f aca="false">$N5*P$2</f>
        <v>0.2165</v>
      </c>
      <c r="Q5" s="357" t="n">
        <f aca="false">$N5*Q$2</f>
        <v>0.14925</v>
      </c>
      <c r="V5" s="358" t="n">
        <f aca="false">Q5+P5+O5</f>
        <v>0.515</v>
      </c>
    </row>
    <row r="6" customFormat="false" ht="15.4" hidden="false" customHeight="false" outlineLevel="0" collapsed="false">
      <c r="A6" s="0" t="str">
        <f aca="false">Plantilla!D6</f>
        <v>D. Juliol</v>
      </c>
      <c r="B6" s="0" t="n">
        <f aca="false">Plantilla!E6</f>
        <v>17</v>
      </c>
      <c r="C6" s="334" t="n">
        <f aca="false">Plantilla!F6</f>
        <v>40</v>
      </c>
      <c r="E6" s="89" t="n">
        <f aca="false">Plantilla!J6</f>
        <v>0.429625726311893</v>
      </c>
      <c r="F6" s="87" t="n">
        <f aca="false">Plantilla!O6</f>
        <v>1.5</v>
      </c>
      <c r="G6" s="87" t="n">
        <f aca="false">Plantilla!W6</f>
        <v>1</v>
      </c>
      <c r="H6" s="87" t="n">
        <f aca="false">Plantilla!X6</f>
        <v>5</v>
      </c>
      <c r="I6" s="87" t="n">
        <f aca="false">Plantilla!Y6</f>
        <v>4</v>
      </c>
      <c r="J6" s="87" t="n">
        <f aca="false">Plantilla!Z6</f>
        <v>5</v>
      </c>
      <c r="K6" s="87" t="n">
        <f aca="false">Plantilla!AA6</f>
        <v>2</v>
      </c>
      <c r="L6" s="87" t="n">
        <f aca="false">Plantilla!AB6</f>
        <v>5</v>
      </c>
      <c r="M6" s="87" t="n">
        <f aca="false">Plantilla!AC6</f>
        <v>1</v>
      </c>
      <c r="N6" s="89"/>
      <c r="V6" s="11"/>
    </row>
    <row r="7" customFormat="false" ht="15.4" hidden="false" customHeight="false" outlineLevel="0" collapsed="false">
      <c r="A7" s="0" t="str">
        <f aca="false">Plantilla!D7</f>
        <v>M. Teixé</v>
      </c>
      <c r="B7" s="0" t="n">
        <f aca="false">Plantilla!E7</f>
        <v>29</v>
      </c>
      <c r="C7" s="334" t="n">
        <f aca="false">Plantilla!F7</f>
        <v>12</v>
      </c>
      <c r="E7" s="89" t="n">
        <f aca="false">Plantilla!J7</f>
        <v>1.04710644668102</v>
      </c>
      <c r="F7" s="87" t="n">
        <f aca="false">Plantilla!O7</f>
        <v>1.5</v>
      </c>
      <c r="G7" s="87" t="n">
        <f aca="false">Plantilla!W7</f>
        <v>0</v>
      </c>
      <c r="H7" s="87" t="n">
        <f aca="false">Plantilla!X7</f>
        <v>6</v>
      </c>
      <c r="I7" s="87" t="n">
        <f aca="false">Plantilla!Y7</f>
        <v>2</v>
      </c>
      <c r="J7" s="87" t="n">
        <f aca="false">Plantilla!Z7</f>
        <v>5</v>
      </c>
      <c r="K7" s="87" t="n">
        <f aca="false">Plantilla!AA7</f>
        <v>3</v>
      </c>
      <c r="L7" s="87" t="n">
        <f aca="false">Plantilla!AB7</f>
        <v>1</v>
      </c>
      <c r="M7" s="87" t="n">
        <f aca="false">Plantilla!AC7</f>
        <v>4</v>
      </c>
      <c r="N7" s="89"/>
      <c r="V7" s="11"/>
    </row>
    <row r="8" customFormat="false" ht="15.4" hidden="false" customHeight="false" outlineLevel="0" collapsed="false">
      <c r="A8" s="0" t="str">
        <f aca="false">Plantilla!D11</f>
        <v>J-L. Grellier</v>
      </c>
      <c r="B8" s="0" t="n">
        <f aca="false">Plantilla!E11</f>
        <v>31</v>
      </c>
      <c r="C8" s="334" t="n">
        <f aca="false">Plantilla!F11</f>
        <v>15</v>
      </c>
      <c r="E8" s="89" t="n">
        <f aca="false">Plantilla!J11</f>
        <v>1.09272524738916</v>
      </c>
      <c r="F8" s="87" t="n">
        <f aca="false">Plantilla!O11</f>
        <v>1.5</v>
      </c>
      <c r="G8" s="87" t="n">
        <f aca="false">Plantilla!W11</f>
        <v>0</v>
      </c>
      <c r="H8" s="87" t="n">
        <f aca="false">Plantilla!X11</f>
        <v>5</v>
      </c>
      <c r="I8" s="87" t="n">
        <f aca="false">Plantilla!Y11</f>
        <v>5</v>
      </c>
      <c r="J8" s="87" t="n">
        <f aca="false">Plantilla!Z11</f>
        <v>2</v>
      </c>
      <c r="K8" s="87" t="n">
        <f aca="false">Plantilla!AA11</f>
        <v>1</v>
      </c>
      <c r="L8" s="87" t="n">
        <f aca="false">Plantilla!AB11</f>
        <v>1</v>
      </c>
      <c r="M8" s="87" t="n">
        <f aca="false">Plantilla!AC11</f>
        <v>3</v>
      </c>
      <c r="N8" s="89"/>
      <c r="V8" s="11"/>
    </row>
    <row r="9" customFormat="false" ht="15.4" hidden="false" customHeight="false" outlineLevel="0" collapsed="false">
      <c r="A9" s="0" t="str">
        <f aca="false">Plantilla!D12</f>
        <v>A. Aluja</v>
      </c>
      <c r="B9" s="0" t="n">
        <f aca="false">Plantilla!E12</f>
        <v>33</v>
      </c>
      <c r="C9" s="334" t="n">
        <f aca="false">Plantilla!F12</f>
        <v>43</v>
      </c>
      <c r="E9" s="89" t="n">
        <f aca="false">Plantilla!J12</f>
        <v>1.18945947025397</v>
      </c>
      <c r="F9" s="87" t="n">
        <f aca="false">Plantilla!O12</f>
        <v>1.5</v>
      </c>
      <c r="G9" s="87" t="n">
        <f aca="false">Plantilla!W12</f>
        <v>0</v>
      </c>
      <c r="H9" s="87" t="n">
        <f aca="false">Plantilla!X12</f>
        <v>5</v>
      </c>
      <c r="I9" s="87" t="n">
        <f aca="false">Plantilla!Y12</f>
        <v>3.95</v>
      </c>
      <c r="J9" s="87" t="n">
        <f aca="false">Plantilla!Z12</f>
        <v>2.95</v>
      </c>
      <c r="K9" s="87" t="n">
        <f aca="false">Plantilla!AA12</f>
        <v>2</v>
      </c>
      <c r="L9" s="87" t="n">
        <f aca="false">Plantilla!AB12</f>
        <v>0</v>
      </c>
      <c r="M9" s="87" t="n">
        <f aca="false">Plantilla!AC12</f>
        <v>6</v>
      </c>
      <c r="N9" s="89"/>
      <c r="V9" s="11"/>
    </row>
    <row r="10" customFormat="false" ht="15.4" hidden="false" customHeight="false" outlineLevel="0" collapsed="false">
      <c r="A10" s="0" t="str">
        <f aca="false">Plantilla!D14</f>
        <v>J. Banal</v>
      </c>
      <c r="B10" s="0" t="n">
        <f aca="false">Plantilla!E14</f>
        <v>27</v>
      </c>
      <c r="C10" s="334" t="n">
        <f aca="false">Plantilla!F14</f>
        <v>78</v>
      </c>
      <c r="D10" s="0" t="str">
        <f aca="false">Plantilla!G14</f>
        <v>POT</v>
      </c>
      <c r="E10" s="89" t="n">
        <f aca="false">Plantilla!J14</f>
        <v>0.857936901981583</v>
      </c>
      <c r="F10" s="87" t="n">
        <f aca="false">Plantilla!O14</f>
        <v>1.5</v>
      </c>
      <c r="G10" s="87" t="n">
        <f aca="false">Plantilla!W14</f>
        <v>1</v>
      </c>
      <c r="H10" s="87" t="n">
        <f aca="false">Plantilla!X14</f>
        <v>4</v>
      </c>
      <c r="I10" s="87" t="n">
        <f aca="false">Plantilla!Y14</f>
        <v>5</v>
      </c>
      <c r="J10" s="87" t="n">
        <f aca="false">Plantilla!Z14</f>
        <v>2</v>
      </c>
      <c r="K10" s="87" t="n">
        <f aca="false">Plantilla!AA14</f>
        <v>4</v>
      </c>
      <c r="L10" s="87" t="n">
        <f aca="false">Plantilla!AB14</f>
        <v>2</v>
      </c>
      <c r="M10" s="87" t="n">
        <f aca="false">Plantilla!AC14</f>
        <v>5</v>
      </c>
      <c r="N10" s="89"/>
      <c r="V10" s="11"/>
    </row>
    <row r="11" customFormat="false" ht="15.4" hidden="false" customHeight="false" outlineLevel="0" collapsed="false">
      <c r="A11" s="0" t="str">
        <f aca="false">Plantilla!D15</f>
        <v>D. Salat</v>
      </c>
      <c r="B11" s="0" t="n">
        <f aca="false">Plantilla!E15</f>
        <v>23</v>
      </c>
      <c r="C11" s="334" t="n">
        <f aca="false">Plantilla!F15</f>
        <v>40</v>
      </c>
      <c r="E11" s="89" t="n">
        <f aca="false">Plantilla!J15</f>
        <v>0.830999053863867</v>
      </c>
      <c r="F11" s="87" t="n">
        <f aca="false">Plantilla!O15</f>
        <v>1.5</v>
      </c>
      <c r="G11" s="87" t="n">
        <f aca="false">Plantilla!W15</f>
        <v>0</v>
      </c>
      <c r="H11" s="87" t="n">
        <f aca="false">Plantilla!X15</f>
        <v>4</v>
      </c>
      <c r="I11" s="87" t="n">
        <f aca="false">Plantilla!Y15</f>
        <v>5</v>
      </c>
      <c r="J11" s="87" t="n">
        <f aca="false">Plantilla!Z15</f>
        <v>3</v>
      </c>
      <c r="K11" s="87" t="n">
        <f aca="false">Plantilla!AA15</f>
        <v>3</v>
      </c>
      <c r="L11" s="87" t="n">
        <f aca="false">Plantilla!AB15</f>
        <v>1</v>
      </c>
      <c r="M11" s="87" t="n">
        <f aca="false">Plantilla!AC15</f>
        <v>4</v>
      </c>
      <c r="N11" s="89"/>
      <c r="V11" s="11"/>
    </row>
    <row r="12" customFormat="false" ht="15.4" hidden="false" customHeight="false" outlineLevel="0" collapsed="false">
      <c r="A12" s="0" t="str">
        <f aca="false">Plantilla!D16</f>
        <v>P-P. Cunill</v>
      </c>
      <c r="B12" s="0" t="n">
        <f aca="false">Plantilla!E16</f>
        <v>22</v>
      </c>
      <c r="C12" s="334" t="n">
        <f aca="false">Plantilla!F16</f>
        <v>5</v>
      </c>
      <c r="E12" s="89" t="n">
        <f aca="false">Plantilla!J16</f>
        <v>0.67353330442654</v>
      </c>
      <c r="F12" s="87" t="n">
        <f aca="false">Plantilla!O16</f>
        <v>1.5</v>
      </c>
      <c r="G12" s="87" t="n">
        <f aca="false">Plantilla!W16</f>
        <v>0</v>
      </c>
      <c r="H12" s="87" t="n">
        <f aca="false">Plantilla!X16</f>
        <v>3</v>
      </c>
      <c r="I12" s="87" t="n">
        <f aca="false">Plantilla!Y16</f>
        <v>5</v>
      </c>
      <c r="J12" s="87" t="n">
        <f aca="false">Plantilla!Z16</f>
        <v>1</v>
      </c>
      <c r="K12" s="87" t="n">
        <f aca="false">Plantilla!AA16</f>
        <v>5</v>
      </c>
      <c r="L12" s="87" t="n">
        <f aca="false">Plantilla!AB16</f>
        <v>2</v>
      </c>
      <c r="M12" s="87" t="n">
        <f aca="false">Plantilla!AC16</f>
        <v>5</v>
      </c>
      <c r="N12" s="89"/>
      <c r="V12" s="11"/>
    </row>
    <row r="13" customFormat="false" ht="15.4" hidden="false" customHeight="false" outlineLevel="0" collapsed="false">
      <c r="A13" s="0" t="str">
        <f aca="false">Plantilla!D18</f>
        <v>I. Escuder</v>
      </c>
      <c r="B13" s="0" t="n">
        <f aca="false">Plantilla!E18</f>
        <v>25</v>
      </c>
      <c r="C13" s="334" t="n">
        <f aca="false">Plantilla!F18</f>
        <v>67</v>
      </c>
      <c r="E13" s="89" t="n">
        <f aca="false">Plantilla!J18</f>
        <v>0.908321649834117</v>
      </c>
      <c r="F13" s="87" t="n">
        <f aca="false">Plantilla!O18</f>
        <v>1.5</v>
      </c>
      <c r="G13" s="87" t="n">
        <f aca="false">Plantilla!W18</f>
        <v>0</v>
      </c>
      <c r="H13" s="87" t="n">
        <f aca="false">Plantilla!X18</f>
        <v>5</v>
      </c>
      <c r="I13" s="87" t="n">
        <f aca="false">Plantilla!Y18</f>
        <v>6</v>
      </c>
      <c r="J13" s="87" t="n">
        <f aca="false">Plantilla!Z18</f>
        <v>2</v>
      </c>
      <c r="K13" s="87" t="n">
        <f aca="false">Plantilla!AA18</f>
        <v>3</v>
      </c>
      <c r="L13" s="87" t="n">
        <f aca="false">Plantilla!AB18</f>
        <v>1</v>
      </c>
      <c r="M13" s="87" t="n">
        <f aca="false">Plantilla!AC18</f>
        <v>4</v>
      </c>
      <c r="N13" s="89"/>
      <c r="V13" s="11"/>
    </row>
    <row r="14" customFormat="false" ht="15.4" hidden="false" customHeight="false" outlineLevel="0" collapsed="false">
      <c r="A14" s="0" t="str">
        <f aca="false">Plantilla!D19</f>
        <v>A. Guau</v>
      </c>
      <c r="B14" s="0" t="n">
        <f aca="false">Plantilla!E19</f>
        <v>26</v>
      </c>
      <c r="C14" s="334" t="n">
        <f aca="false">Plantilla!F19</f>
        <v>65</v>
      </c>
      <c r="E14" s="89" t="n">
        <f aca="false">Plantilla!J19</f>
        <v>0.943426901463917</v>
      </c>
      <c r="F14" s="87" t="n">
        <f aca="false">Plantilla!O19</f>
        <v>1.5</v>
      </c>
      <c r="G14" s="87" t="n">
        <f aca="false">Plantilla!W19</f>
        <v>0</v>
      </c>
      <c r="H14" s="87" t="n">
        <f aca="false">Plantilla!X19</f>
        <v>3</v>
      </c>
      <c r="I14" s="87" t="n">
        <f aca="false">Plantilla!Y19</f>
        <v>6</v>
      </c>
      <c r="J14" s="87" t="n">
        <f aca="false">Plantilla!Z19</f>
        <v>2</v>
      </c>
      <c r="K14" s="87" t="n">
        <f aca="false">Plantilla!AA19</f>
        <v>4</v>
      </c>
      <c r="L14" s="87" t="n">
        <f aca="false">Plantilla!AB19</f>
        <v>3</v>
      </c>
      <c r="M14" s="87" t="n">
        <f aca="false">Plantilla!AC19</f>
        <v>4</v>
      </c>
      <c r="N14" s="89"/>
      <c r="V14" s="11"/>
    </row>
    <row r="15" customFormat="false" ht="15.4" hidden="false" customHeight="false" outlineLevel="0" collapsed="false">
      <c r="A15" s="0" t="str">
        <f aca="false">Plantilla!D21</f>
        <v>M. Tàcias</v>
      </c>
      <c r="B15" s="0" t="n">
        <f aca="false">Plantilla!E21</f>
        <v>29</v>
      </c>
      <c r="C15" s="334" t="n">
        <f aca="false">Plantilla!F21</f>
        <v>69</v>
      </c>
      <c r="D15" s="0" t="str">
        <f aca="false">Plantilla!G21</f>
        <v>IMP</v>
      </c>
      <c r="E15" s="89" t="n">
        <f aca="false">Plantilla!J21</f>
        <v>1.11001188360831</v>
      </c>
      <c r="F15" s="87" t="n">
        <f aca="false">Plantilla!O21</f>
        <v>1.5</v>
      </c>
      <c r="G15" s="87" t="n">
        <f aca="false">Plantilla!W21</f>
        <v>0</v>
      </c>
      <c r="H15" s="87" t="n">
        <f aca="false">Plantilla!X21</f>
        <v>5</v>
      </c>
      <c r="I15" s="87" t="n">
        <f aca="false">Plantilla!Y21</f>
        <v>5</v>
      </c>
      <c r="J15" s="87" t="n">
        <f aca="false">Plantilla!Z21</f>
        <v>5</v>
      </c>
      <c r="K15" s="87" t="n">
        <f aca="false">Plantilla!AA21</f>
        <v>3</v>
      </c>
      <c r="L15" s="87" t="n">
        <f aca="false">Plantilla!AB21</f>
        <v>2</v>
      </c>
      <c r="M15" s="87" t="n">
        <f aca="false">Plantilla!AC21</f>
        <v>2</v>
      </c>
      <c r="N15" s="89"/>
      <c r="V15" s="11"/>
    </row>
    <row r="16" customFormat="false" ht="15.4" hidden="false" customHeight="false" outlineLevel="0" collapsed="false">
      <c r="A16" s="0" t="str">
        <f aca="false">Plantilla!D22</f>
        <v>A. Aguilella</v>
      </c>
      <c r="B16" s="0" t="n">
        <f aca="false">Plantilla!E22</f>
        <v>23</v>
      </c>
      <c r="C16" s="334" t="n">
        <f aca="false">Plantilla!F22</f>
        <v>41</v>
      </c>
      <c r="E16" s="89" t="n">
        <f aca="false">Plantilla!J22</f>
        <v>0.741736667689717</v>
      </c>
      <c r="F16" s="87" t="n">
        <f aca="false">Plantilla!O22</f>
        <v>1.5</v>
      </c>
      <c r="G16" s="87" t="n">
        <f aca="false">Plantilla!W22</f>
        <v>0</v>
      </c>
      <c r="H16" s="87" t="n">
        <f aca="false">Plantilla!X22</f>
        <v>4</v>
      </c>
      <c r="I16" s="87" t="n">
        <f aca="false">Plantilla!Y22</f>
        <v>5</v>
      </c>
      <c r="J16" s="87" t="n">
        <f aca="false">Plantilla!Z22</f>
        <v>5</v>
      </c>
      <c r="K16" s="87" t="n">
        <f aca="false">Plantilla!AA22</f>
        <v>4</v>
      </c>
      <c r="L16" s="87" t="n">
        <f aca="false">Plantilla!AB22</f>
        <v>1</v>
      </c>
      <c r="M16" s="87" t="n">
        <f aca="false">Plantilla!AC22</f>
        <v>4</v>
      </c>
      <c r="N16" s="89"/>
      <c r="V16" s="11"/>
    </row>
    <row r="17" customFormat="false" ht="15.4" hidden="false" customHeight="false" outlineLevel="0" collapsed="false">
      <c r="A17" s="0" t="str">
        <f aca="false">Plantilla!D23</f>
        <v>T. Averous</v>
      </c>
      <c r="B17" s="0" t="n">
        <f aca="false">Plantilla!E23</f>
        <v>25</v>
      </c>
      <c r="C17" s="334" t="n">
        <f aca="false">Plantilla!F23</f>
        <v>23</v>
      </c>
      <c r="E17" s="89" t="n">
        <f aca="false">Plantilla!J23</f>
        <v>0.93196000578136</v>
      </c>
      <c r="F17" s="87" t="n">
        <f aca="false">Plantilla!O23</f>
        <v>1.5</v>
      </c>
      <c r="G17" s="87" t="n">
        <f aca="false">Plantilla!W23</f>
        <v>0</v>
      </c>
      <c r="H17" s="87" t="n">
        <f aca="false">Plantilla!X23</f>
        <v>3</v>
      </c>
      <c r="I17" s="87" t="n">
        <f aca="false">Plantilla!Y23</f>
        <v>5</v>
      </c>
      <c r="J17" s="87" t="n">
        <f aca="false">Plantilla!Z23</f>
        <v>6</v>
      </c>
      <c r="K17" s="87" t="n">
        <f aca="false">Plantilla!AA23</f>
        <v>5</v>
      </c>
      <c r="L17" s="87" t="n">
        <f aca="false">Plantilla!AB23</f>
        <v>2</v>
      </c>
      <c r="M17" s="87" t="n">
        <f aca="false">Plantilla!AC23</f>
        <v>4</v>
      </c>
      <c r="N17" s="89"/>
      <c r="V17" s="11"/>
    </row>
    <row r="18" customFormat="false" ht="15.4" hidden="false" customHeight="false" outlineLevel="0" collapsed="false">
      <c r="A18" s="0" t="str">
        <f aca="false">Plantilla!D25</f>
        <v>L-G. Salares</v>
      </c>
      <c r="B18" s="0" t="n">
        <f aca="false">Plantilla!E25</f>
        <v>20</v>
      </c>
      <c r="C18" s="334" t="n">
        <f aca="false">Plantilla!F25</f>
        <v>69</v>
      </c>
      <c r="E18" s="89" t="n">
        <f aca="false">Plantilla!J25</f>
        <v>0.757602298755993</v>
      </c>
      <c r="F18" s="87" t="n">
        <f aca="false">Plantilla!O25</f>
        <v>1.5</v>
      </c>
      <c r="G18" s="87" t="n">
        <f aca="false">Plantilla!W25</f>
        <v>0</v>
      </c>
      <c r="H18" s="87" t="n">
        <f aca="false">Plantilla!X25</f>
        <v>1</v>
      </c>
      <c r="I18" s="87" t="n">
        <f aca="false">Plantilla!Y25</f>
        <v>3</v>
      </c>
      <c r="J18" s="87" t="n">
        <f aca="false">Plantilla!Z25</f>
        <v>5</v>
      </c>
      <c r="K18" s="87" t="n">
        <f aca="false">Plantilla!AA25</f>
        <v>3</v>
      </c>
      <c r="L18" s="87" t="n">
        <f aca="false">Plantilla!AB25</f>
        <v>7</v>
      </c>
      <c r="M18" s="87" t="n">
        <f aca="false">Plantilla!AC25</f>
        <v>5</v>
      </c>
      <c r="N18" s="89"/>
      <c r="V18" s="11"/>
    </row>
    <row r="19" customFormat="false" ht="15.4" hidden="false" customHeight="false" outlineLevel="0" collapsed="false">
      <c r="A19" s="0" t="str">
        <f aca="false">Plantilla!D26</f>
        <v>I. Velayo</v>
      </c>
      <c r="B19" s="0" t="n">
        <f aca="false">Plantilla!E26</f>
        <v>19</v>
      </c>
      <c r="C19" s="334" t="n">
        <f aca="false">Plantilla!F26</f>
        <v>10</v>
      </c>
      <c r="E19" s="89" t="n">
        <f aca="false">Plantilla!J26</f>
        <v>0.48230378135679</v>
      </c>
      <c r="F19" s="87" t="n">
        <f aca="false">Plantilla!O26</f>
        <v>1.5</v>
      </c>
      <c r="G19" s="87" t="n">
        <f aca="false">Plantilla!W26</f>
        <v>0</v>
      </c>
      <c r="H19" s="87" t="n">
        <f aca="false">Plantilla!X26</f>
        <v>4</v>
      </c>
      <c r="I19" s="87" t="n">
        <f aca="false">Plantilla!Y26</f>
        <v>3</v>
      </c>
      <c r="J19" s="87" t="n">
        <f aca="false">Plantilla!Z26</f>
        <v>3</v>
      </c>
      <c r="K19" s="87" t="n">
        <f aca="false">Plantilla!AA26</f>
        <v>3</v>
      </c>
      <c r="L19" s="87" t="n">
        <f aca="false">Plantilla!AB26</f>
        <v>5.4</v>
      </c>
      <c r="M19" s="87" t="n">
        <f aca="false">Plantilla!AC26</f>
        <v>1</v>
      </c>
      <c r="N19" s="89"/>
      <c r="V19" s="11"/>
    </row>
    <row r="20" customFormat="false" ht="15.4" hidden="false" customHeight="false" outlineLevel="0" collapsed="false">
      <c r="A20" s="0" t="str">
        <f aca="false">Plantilla!D27</f>
        <v>A. Manent</v>
      </c>
      <c r="B20" s="0" t="n">
        <f aca="false">Plantilla!E27</f>
        <v>28</v>
      </c>
      <c r="C20" s="334" t="n">
        <f aca="false">Plantilla!F27</f>
        <v>58</v>
      </c>
      <c r="E20" s="89" t="n">
        <f aca="false">Plantilla!J27</f>
        <v>0.987150252658994</v>
      </c>
      <c r="F20" s="87" t="n">
        <f aca="false">Plantilla!O27</f>
        <v>1.5</v>
      </c>
      <c r="G20" s="87" t="n">
        <f aca="false">Plantilla!W27</f>
        <v>0</v>
      </c>
      <c r="H20" s="87" t="n">
        <f aca="false">Plantilla!X27</f>
        <v>2</v>
      </c>
      <c r="I20" s="87" t="n">
        <f aca="false">Plantilla!Y27</f>
        <v>3</v>
      </c>
      <c r="J20" s="87" t="n">
        <f aca="false">Plantilla!Z27</f>
        <v>2</v>
      </c>
      <c r="K20" s="87" t="n">
        <f aca="false">Plantilla!AA27</f>
        <v>5</v>
      </c>
      <c r="L20" s="87" t="n">
        <f aca="false">Plantilla!AB27</f>
        <v>5</v>
      </c>
      <c r="M20" s="87" t="n">
        <f aca="false">Plantilla!AC27</f>
        <v>2</v>
      </c>
      <c r="N20" s="89"/>
      <c r="V20" s="11"/>
    </row>
  </sheetData>
  <conditionalFormatting sqref="O4:V20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{7435FD67-82B7-48D8-BC3E-B7379F1FBFBC}</x14:id>
        </ext>
      </extLst>
    </cfRule>
  </conditionalFormatting>
  <conditionalFormatting sqref="E4:F20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4:N20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{6C169085-4A70-48CE-9215-2AD36257B8E0}</x14:id>
        </ext>
      </extLst>
    </cfRule>
  </conditionalFormatting>
  <conditionalFormatting sqref="G4:M20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35FD67-82B7-48D8-BC3E-B7379F1FBFB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O4:V20</xm:sqref>
        </x14:conditionalFormatting>
        <x14:conditionalFormatting xmlns:xm="http://schemas.microsoft.com/office/excel/2006/main">
          <x14:cfRule type="dataBar" id="{6C169085-4A70-48CE-9215-2AD36257B8E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N4:N20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4" min="14" style="1" width="8.7"/>
    <col collapsed="false" customWidth="true" hidden="false" outlineLevel="0" max="15" min="15" style="1" width="4.86"/>
    <col collapsed="false" customWidth="true" hidden="false" outlineLevel="0" max="22" min="16" style="0" width="8.57"/>
    <col collapsed="false" customWidth="true" hidden="false" outlineLevel="0" max="23" min="23" style="0" width="6.01"/>
  </cols>
  <sheetData>
    <row r="1" customFormat="false" ht="15.4" hidden="false" customHeight="false" outlineLevel="0" collapsed="false">
      <c r="A1" s="6" t="n">
        <v>43745</v>
      </c>
    </row>
    <row r="2" customFormat="false" ht="15.4" hidden="false" customHeight="false" outlineLevel="0" collapsed="false">
      <c r="O2" s="1" t="s">
        <v>20</v>
      </c>
      <c r="P2" s="17" t="n">
        <v>0.276</v>
      </c>
      <c r="Q2" s="17" t="n">
        <v>0.425</v>
      </c>
      <c r="R2" s="17" t="n">
        <v>0.276</v>
      </c>
      <c r="S2" s="17"/>
      <c r="T2" s="17"/>
      <c r="U2" s="17"/>
      <c r="V2" s="17"/>
    </row>
    <row r="3" customFormat="false" ht="15.4" hidden="false" customHeight="false" outlineLevel="0" collapsed="false">
      <c r="O3" s="1" t="s">
        <v>103</v>
      </c>
      <c r="P3" s="17" t="n">
        <v>0.142</v>
      </c>
      <c r="Q3" s="17" t="n">
        <v>0.4</v>
      </c>
      <c r="R3" s="17" t="n">
        <v>0.142</v>
      </c>
      <c r="S3" s="17"/>
      <c r="T3" s="17"/>
      <c r="U3" s="17"/>
      <c r="V3" s="17"/>
    </row>
    <row r="4" customFormat="false" ht="15.4" hidden="false" customHeight="false" outlineLevel="0" collapsed="false">
      <c r="O4" s="1" t="s">
        <v>105</v>
      </c>
      <c r="P4" s="17" t="n">
        <v>0.349</v>
      </c>
      <c r="Q4" s="17" t="n">
        <v>0.201</v>
      </c>
      <c r="R4" s="17" t="n">
        <v>0</v>
      </c>
      <c r="S4" s="17"/>
      <c r="T4" s="17"/>
      <c r="U4" s="17"/>
      <c r="V4" s="17"/>
    </row>
    <row r="5" customFormat="false" ht="15.4" hidden="false" customHeight="false" outlineLevel="0" collapsed="false">
      <c r="A5" s="353" t="s">
        <v>56</v>
      </c>
      <c r="B5" s="354" t="s">
        <v>57</v>
      </c>
      <c r="C5" s="354" t="s">
        <v>58</v>
      </c>
      <c r="D5" s="354" t="s">
        <v>59</v>
      </c>
      <c r="E5" s="354" t="s">
        <v>62</v>
      </c>
      <c r="F5" s="354" t="s">
        <v>67</v>
      </c>
      <c r="G5" s="354" t="s">
        <v>75</v>
      </c>
      <c r="H5" s="354" t="s">
        <v>76</v>
      </c>
      <c r="I5" s="354" t="s">
        <v>77</v>
      </c>
      <c r="J5" s="354" t="s">
        <v>78</v>
      </c>
      <c r="K5" s="354" t="s">
        <v>79</v>
      </c>
      <c r="L5" s="354" t="s">
        <v>80</v>
      </c>
      <c r="M5" s="354" t="s">
        <v>59</v>
      </c>
      <c r="N5" s="355" t="s">
        <v>182</v>
      </c>
      <c r="O5" s="355" t="s">
        <v>55</v>
      </c>
      <c r="P5" s="356" t="s">
        <v>539</v>
      </c>
      <c r="Q5" s="356" t="s">
        <v>540</v>
      </c>
      <c r="R5" s="356" t="s">
        <v>541</v>
      </c>
      <c r="S5" s="356" t="s">
        <v>542</v>
      </c>
      <c r="T5" s="356" t="s">
        <v>543</v>
      </c>
      <c r="U5" s="356" t="s">
        <v>544</v>
      </c>
      <c r="V5" s="356" t="s">
        <v>545</v>
      </c>
      <c r="W5" s="356" t="s">
        <v>15</v>
      </c>
    </row>
    <row r="6" customFormat="false" ht="15.4" hidden="false" customHeight="false" outlineLevel="0" collapsed="false">
      <c r="A6" s="0" t="str">
        <f aca="false">Plantilla!D5</f>
        <v>S. Candela</v>
      </c>
      <c r="B6" s="0" t="n">
        <f aca="false">Plantilla!E5</f>
        <v>23</v>
      </c>
      <c r="C6" s="334" t="n">
        <f aca="false">Plantilla!F5</f>
        <v>86</v>
      </c>
      <c r="D6" s="0" t="str">
        <f aca="false">Plantilla!G5</f>
        <v>CAB</v>
      </c>
      <c r="E6" s="89" t="n">
        <f aca="false">Plantilla!J5</f>
        <v>0.741736667689717</v>
      </c>
      <c r="F6" s="87" t="n">
        <f aca="false">Plantilla!O5</f>
        <v>1.5</v>
      </c>
      <c r="G6" s="87" t="n">
        <f aca="false">Plantilla!W5</f>
        <v>12.5</v>
      </c>
      <c r="H6" s="87" t="n">
        <f aca="false">Plantilla!X5</f>
        <v>2</v>
      </c>
      <c r="I6" s="87" t="n">
        <f aca="false">Plantilla!Y5</f>
        <v>0</v>
      </c>
      <c r="J6" s="87" t="n">
        <f aca="false">Plantilla!Z5</f>
        <v>0</v>
      </c>
      <c r="K6" s="87" t="n">
        <f aca="false">Plantilla!AA5</f>
        <v>0</v>
      </c>
      <c r="L6" s="87" t="n">
        <f aca="false">Plantilla!AB5</f>
        <v>0</v>
      </c>
      <c r="M6" s="87" t="n">
        <f aca="false">Plantilla!AC5</f>
        <v>4</v>
      </c>
      <c r="N6" s="89" t="n">
        <f aca="false">1/3</f>
        <v>0.333333333333333</v>
      </c>
      <c r="O6" s="89" t="s">
        <v>20</v>
      </c>
      <c r="P6" s="357" t="n">
        <f aca="false">$N6*P$2</f>
        <v>0.092</v>
      </c>
      <c r="Q6" s="357" t="n">
        <f aca="false">$N6*Q$2</f>
        <v>0.141666666666667</v>
      </c>
      <c r="R6" s="357" t="n">
        <f aca="false">$N6*R$2</f>
        <v>0.092</v>
      </c>
      <c r="W6" s="358" t="n">
        <f aca="false">R6+Q6+P6</f>
        <v>0.325666666666667</v>
      </c>
    </row>
    <row r="7" customFormat="false" ht="15.4" hidden="false" customHeight="false" outlineLevel="0" collapsed="false">
      <c r="A7" s="0" t="str">
        <f aca="false">Plantilla!D16</f>
        <v>P-P. Cunill</v>
      </c>
      <c r="B7" s="0" t="n">
        <f aca="false">Plantilla!E16</f>
        <v>22</v>
      </c>
      <c r="C7" s="334" t="n">
        <f aca="false">Plantilla!F16</f>
        <v>5</v>
      </c>
      <c r="E7" s="89" t="n">
        <f aca="false">Plantilla!J16</f>
        <v>0.67353330442654</v>
      </c>
      <c r="F7" s="87" t="n">
        <f aca="false">Plantilla!O16</f>
        <v>1.5</v>
      </c>
      <c r="G7" s="87" t="n">
        <f aca="false">Plantilla!W16</f>
        <v>0</v>
      </c>
      <c r="H7" s="87" t="n">
        <f aca="false">Plantilla!X16</f>
        <v>3</v>
      </c>
      <c r="I7" s="87" t="n">
        <f aca="false">Plantilla!Y16</f>
        <v>5</v>
      </c>
      <c r="J7" s="87" t="n">
        <f aca="false">Plantilla!Z16</f>
        <v>1</v>
      </c>
      <c r="K7" s="87" t="n">
        <f aca="false">Plantilla!AA16</f>
        <v>5</v>
      </c>
      <c r="L7" s="87" t="n">
        <f aca="false">Plantilla!AB16</f>
        <v>2</v>
      </c>
      <c r="M7" s="87" t="n">
        <f aca="false">Plantilla!AC16</f>
        <v>5</v>
      </c>
      <c r="N7" s="89" t="n">
        <f aca="false">1/3</f>
        <v>0.333333333333333</v>
      </c>
      <c r="O7" s="89" t="s">
        <v>103</v>
      </c>
      <c r="P7" s="357" t="n">
        <f aca="false">N7*P$3</f>
        <v>0.047333333333333</v>
      </c>
      <c r="Q7" s="357" t="n">
        <f aca="false">N7*Q$3</f>
        <v>0.133333333333333</v>
      </c>
      <c r="R7" s="357" t="n">
        <f aca="false">N7*R$3</f>
        <v>0.047333333333333</v>
      </c>
      <c r="W7" s="358" t="n">
        <f aca="false">R7+Q7+P7</f>
        <v>0.227999999999999</v>
      </c>
    </row>
    <row r="8" customFormat="false" ht="15.4" hidden="false" customHeight="false" outlineLevel="0" collapsed="false">
      <c r="A8" s="0" t="str">
        <f aca="false">Plantilla!D4</f>
        <v>E. Tarrida</v>
      </c>
      <c r="B8" s="0" t="n">
        <f aca="false">Plantilla!E4</f>
        <v>20</v>
      </c>
      <c r="C8" s="334" t="n">
        <f aca="false">Plantilla!F4</f>
        <v>95</v>
      </c>
      <c r="D8" s="0" t="str">
        <f aca="false">Plantilla!G4</f>
        <v>RAP</v>
      </c>
      <c r="E8" s="89" t="n">
        <f aca="false">Plantilla!J4</f>
        <v>0.788086142702</v>
      </c>
      <c r="F8" s="87" t="n">
        <f aca="false">Plantilla!O4</f>
        <v>1.5</v>
      </c>
      <c r="G8" s="87" t="n">
        <f aca="false">Plantilla!W4</f>
        <v>13.1666666666667</v>
      </c>
      <c r="H8" s="87" t="n">
        <f aca="false">Plantilla!X4</f>
        <v>6</v>
      </c>
      <c r="I8" s="87" t="n">
        <f aca="false">Plantilla!Y4</f>
        <v>2</v>
      </c>
      <c r="J8" s="87" t="n">
        <f aca="false">Plantilla!Z4</f>
        <v>2</v>
      </c>
      <c r="K8" s="87" t="n">
        <f aca="false">Plantilla!AA4</f>
        <v>3</v>
      </c>
      <c r="L8" s="87" t="n">
        <f aca="false">Plantilla!AB4</f>
        <v>2</v>
      </c>
      <c r="M8" s="87" t="n">
        <f aca="false">Plantilla!AC4</f>
        <v>4</v>
      </c>
      <c r="N8" s="1" t="n">
        <f aca="false">1/5</f>
        <v>0.2</v>
      </c>
      <c r="O8" s="1" t="s">
        <v>20</v>
      </c>
      <c r="P8" s="357" t="n">
        <f aca="false">$N8*P$2</f>
        <v>0.0552</v>
      </c>
      <c r="Q8" s="357" t="n">
        <f aca="false">$N8*Q$2</f>
        <v>0.085</v>
      </c>
      <c r="R8" s="357" t="n">
        <f aca="false">$N8*R$2</f>
        <v>0.0552</v>
      </c>
      <c r="W8" s="358" t="n">
        <f aca="false">R8+Q8+P8</f>
        <v>0.1954</v>
      </c>
    </row>
    <row r="9" customFormat="false" ht="15.4" hidden="false" customHeight="false" outlineLevel="0" collapsed="false">
      <c r="A9" s="0" t="str">
        <f aca="false">Plantilla!D22</f>
        <v>A. Aguilella</v>
      </c>
      <c r="B9" s="0" t="n">
        <f aca="false">Plantilla!E22</f>
        <v>23</v>
      </c>
      <c r="C9" s="334" t="n">
        <f aca="false">Plantilla!F22</f>
        <v>41</v>
      </c>
      <c r="E9" s="89" t="n">
        <f aca="false">Plantilla!J22</f>
        <v>0.741736667689717</v>
      </c>
      <c r="F9" s="87" t="n">
        <f aca="false">Plantilla!O22</f>
        <v>1.5</v>
      </c>
      <c r="G9" s="87" t="n">
        <f aca="false">Plantilla!W22</f>
        <v>0</v>
      </c>
      <c r="H9" s="87" t="n">
        <f aca="false">Plantilla!X22</f>
        <v>4</v>
      </c>
      <c r="I9" s="87" t="n">
        <f aca="false">Plantilla!Y22</f>
        <v>5</v>
      </c>
      <c r="J9" s="87" t="n">
        <f aca="false">Plantilla!Z22</f>
        <v>5</v>
      </c>
      <c r="K9" s="87" t="n">
        <f aca="false">Plantilla!AA22</f>
        <v>4</v>
      </c>
      <c r="L9" s="87" t="n">
        <f aca="false">Plantilla!AB22</f>
        <v>1</v>
      </c>
      <c r="M9" s="87" t="n">
        <f aca="false">Plantilla!AC22</f>
        <v>4</v>
      </c>
      <c r="N9" s="89" t="n">
        <f aca="false">1/4</f>
        <v>0.25</v>
      </c>
      <c r="O9" s="89" t="s">
        <v>105</v>
      </c>
      <c r="P9" s="357" t="n">
        <f aca="false">N9*P$4</f>
        <v>0.08725</v>
      </c>
      <c r="Q9" s="357" t="n">
        <f aca="false">$N9*Q$4</f>
        <v>0.05025</v>
      </c>
      <c r="R9" s="357" t="n">
        <f aca="false">$N9*R$4</f>
        <v>0</v>
      </c>
      <c r="W9" s="358" t="n">
        <f aca="false">R9+Q9+P9</f>
        <v>0.1375</v>
      </c>
    </row>
    <row r="10" customFormat="false" ht="15.4" hidden="false" customHeight="false" outlineLevel="0" collapsed="false">
      <c r="A10" s="0" t="str">
        <f aca="false">Plantilla!D15</f>
        <v>D. Salat</v>
      </c>
      <c r="B10" s="0" t="n">
        <f aca="false">Plantilla!E15</f>
        <v>23</v>
      </c>
      <c r="C10" s="334" t="n">
        <f aca="false">Plantilla!F15</f>
        <v>40</v>
      </c>
      <c r="E10" s="89" t="n">
        <f aca="false">Plantilla!J15</f>
        <v>0.830999053863867</v>
      </c>
      <c r="F10" s="87" t="n">
        <f aca="false">Plantilla!O15</f>
        <v>1.5</v>
      </c>
      <c r="G10" s="87" t="n">
        <f aca="false">Plantilla!W15</f>
        <v>0</v>
      </c>
      <c r="H10" s="87" t="n">
        <f aca="false">Plantilla!X15</f>
        <v>4</v>
      </c>
      <c r="I10" s="87" t="n">
        <f aca="false">Plantilla!Y15</f>
        <v>5</v>
      </c>
      <c r="J10" s="87" t="n">
        <f aca="false">Plantilla!Z15</f>
        <v>3</v>
      </c>
      <c r="K10" s="87" t="n">
        <f aca="false">Plantilla!AA15</f>
        <v>3</v>
      </c>
      <c r="L10" s="87" t="n">
        <f aca="false">Plantilla!AB15</f>
        <v>1</v>
      </c>
      <c r="M10" s="87" t="n">
        <f aca="false">Plantilla!AC15</f>
        <v>4</v>
      </c>
      <c r="N10" s="89"/>
      <c r="O10" s="89"/>
      <c r="P10" s="357"/>
      <c r="Q10" s="357"/>
      <c r="R10" s="357"/>
      <c r="W10" s="358"/>
    </row>
    <row r="11" customFormat="false" ht="15.4" hidden="false" customHeight="false" outlineLevel="0" collapsed="false">
      <c r="A11" s="0" t="str">
        <f aca="false">Plantilla!D23</f>
        <v>T. Averous</v>
      </c>
      <c r="B11" s="0" t="n">
        <f aca="false">Plantilla!E23</f>
        <v>25</v>
      </c>
      <c r="C11" s="334" t="n">
        <f aca="false">Plantilla!F23</f>
        <v>23</v>
      </c>
      <c r="E11" s="89" t="n">
        <f aca="false">Plantilla!J23</f>
        <v>0.93196000578136</v>
      </c>
      <c r="F11" s="87" t="n">
        <f aca="false">Plantilla!O23</f>
        <v>1.5</v>
      </c>
      <c r="G11" s="87" t="n">
        <f aca="false">Plantilla!W23</f>
        <v>0</v>
      </c>
      <c r="H11" s="87" t="n">
        <f aca="false">Plantilla!X23</f>
        <v>3</v>
      </c>
      <c r="I11" s="87" t="n">
        <f aca="false">Plantilla!Y23</f>
        <v>5</v>
      </c>
      <c r="J11" s="87" t="n">
        <f aca="false">Plantilla!Z23</f>
        <v>6</v>
      </c>
      <c r="K11" s="87" t="n">
        <f aca="false">Plantilla!AA23</f>
        <v>5</v>
      </c>
      <c r="L11" s="87" t="n">
        <f aca="false">Plantilla!AB23</f>
        <v>2</v>
      </c>
      <c r="M11" s="87" t="n">
        <f aca="false">Plantilla!AC23</f>
        <v>4</v>
      </c>
      <c r="N11" s="89"/>
      <c r="O11" s="89"/>
      <c r="P11" s="357"/>
      <c r="Q11" s="357"/>
      <c r="R11" s="357"/>
      <c r="W11" s="358"/>
    </row>
    <row r="12" customFormat="false" ht="15.4" hidden="false" customHeight="false" outlineLevel="0" collapsed="false">
      <c r="A12" s="0" t="str">
        <f aca="false">Plantilla!D18</f>
        <v>I. Escuder</v>
      </c>
      <c r="B12" s="0" t="n">
        <f aca="false">Plantilla!E18</f>
        <v>25</v>
      </c>
      <c r="C12" s="334" t="n">
        <f aca="false">Plantilla!F18</f>
        <v>67</v>
      </c>
      <c r="E12" s="89" t="n">
        <f aca="false">Plantilla!J18</f>
        <v>0.908321649834117</v>
      </c>
      <c r="F12" s="87" t="n">
        <f aca="false">Plantilla!O18</f>
        <v>1.5</v>
      </c>
      <c r="G12" s="87" t="n">
        <f aca="false">Plantilla!W18</f>
        <v>0</v>
      </c>
      <c r="H12" s="87" t="n">
        <f aca="false">Plantilla!X18</f>
        <v>5</v>
      </c>
      <c r="I12" s="87" t="n">
        <f aca="false">Plantilla!Y18</f>
        <v>6</v>
      </c>
      <c r="J12" s="87" t="n">
        <f aca="false">Plantilla!Z18</f>
        <v>2</v>
      </c>
      <c r="K12" s="87" t="n">
        <f aca="false">Plantilla!AA18</f>
        <v>3</v>
      </c>
      <c r="L12" s="87" t="n">
        <f aca="false">Plantilla!AB18</f>
        <v>1</v>
      </c>
      <c r="M12" s="87" t="n">
        <f aca="false">Plantilla!AC18</f>
        <v>4</v>
      </c>
      <c r="N12" s="89"/>
      <c r="O12" s="89"/>
      <c r="P12" s="357"/>
      <c r="Q12" s="357"/>
      <c r="R12" s="357"/>
      <c r="W12" s="358"/>
    </row>
    <row r="13" customFormat="false" ht="15.4" hidden="false" customHeight="false" outlineLevel="0" collapsed="false">
      <c r="A13" s="0" t="str">
        <f aca="false">Plantilla!D6</f>
        <v>D. Juliol</v>
      </c>
      <c r="B13" s="0" t="n">
        <f aca="false">Plantilla!E6</f>
        <v>17</v>
      </c>
      <c r="C13" s="334" t="n">
        <f aca="false">Plantilla!F6</f>
        <v>40</v>
      </c>
      <c r="E13" s="89" t="n">
        <f aca="false">Plantilla!J6</f>
        <v>0.429625726311893</v>
      </c>
      <c r="F13" s="87" t="n">
        <f aca="false">Plantilla!O6</f>
        <v>1.5</v>
      </c>
      <c r="G13" s="87" t="n">
        <f aca="false">Plantilla!W6</f>
        <v>1</v>
      </c>
      <c r="H13" s="87" t="n">
        <f aca="false">Plantilla!X6</f>
        <v>5</v>
      </c>
      <c r="I13" s="87" t="n">
        <f aca="false">Plantilla!Y6</f>
        <v>4</v>
      </c>
      <c r="J13" s="87" t="n">
        <f aca="false">Plantilla!Z6</f>
        <v>5</v>
      </c>
      <c r="K13" s="87" t="n">
        <f aca="false">Plantilla!AA6</f>
        <v>2</v>
      </c>
      <c r="L13" s="87" t="n">
        <f aca="false">Plantilla!AB6</f>
        <v>5</v>
      </c>
      <c r="M13" s="87" t="n">
        <f aca="false">Plantilla!AC6</f>
        <v>1</v>
      </c>
      <c r="N13" s="89"/>
      <c r="O13" s="89"/>
      <c r="W13" s="11"/>
    </row>
    <row r="14" customFormat="false" ht="15.4" hidden="false" customHeight="false" outlineLevel="0" collapsed="false">
      <c r="A14" s="0" t="str">
        <f aca="false">Plantilla!D7</f>
        <v>M. Teixé</v>
      </c>
      <c r="B14" s="0" t="n">
        <f aca="false">Plantilla!E7</f>
        <v>29</v>
      </c>
      <c r="C14" s="334" t="n">
        <f aca="false">Plantilla!F7</f>
        <v>12</v>
      </c>
      <c r="E14" s="89" t="n">
        <f aca="false">Plantilla!J7</f>
        <v>1.04710644668102</v>
      </c>
      <c r="F14" s="87" t="n">
        <f aca="false">Plantilla!O7</f>
        <v>1.5</v>
      </c>
      <c r="G14" s="87" t="n">
        <f aca="false">Plantilla!W7</f>
        <v>0</v>
      </c>
      <c r="H14" s="87" t="n">
        <f aca="false">Plantilla!X7</f>
        <v>6</v>
      </c>
      <c r="I14" s="87" t="n">
        <f aca="false">Plantilla!Y7</f>
        <v>2</v>
      </c>
      <c r="J14" s="87" t="n">
        <f aca="false">Plantilla!Z7</f>
        <v>5</v>
      </c>
      <c r="K14" s="87" t="n">
        <f aca="false">Plantilla!AA7</f>
        <v>3</v>
      </c>
      <c r="L14" s="87" t="n">
        <f aca="false">Plantilla!AB7</f>
        <v>1</v>
      </c>
      <c r="M14" s="87" t="n">
        <f aca="false">Plantilla!AC7</f>
        <v>4</v>
      </c>
      <c r="N14" s="89"/>
      <c r="O14" s="89"/>
      <c r="W14" s="11"/>
    </row>
    <row r="15" customFormat="false" ht="15.4" hidden="false" customHeight="false" outlineLevel="0" collapsed="false">
      <c r="A15" s="0" t="str">
        <f aca="false">Plantilla!D11</f>
        <v>J-L. Grellier</v>
      </c>
      <c r="B15" s="0" t="n">
        <f aca="false">Plantilla!E11</f>
        <v>31</v>
      </c>
      <c r="C15" s="334" t="n">
        <f aca="false">Plantilla!F11</f>
        <v>15</v>
      </c>
      <c r="E15" s="89" t="n">
        <f aca="false">Plantilla!J11</f>
        <v>1.09272524738916</v>
      </c>
      <c r="F15" s="87" t="n">
        <f aca="false">Plantilla!O11</f>
        <v>1.5</v>
      </c>
      <c r="G15" s="87" t="n">
        <f aca="false">Plantilla!W11</f>
        <v>0</v>
      </c>
      <c r="H15" s="87" t="n">
        <f aca="false">Plantilla!X11</f>
        <v>5</v>
      </c>
      <c r="I15" s="87" t="n">
        <f aca="false">Plantilla!Y11</f>
        <v>5</v>
      </c>
      <c r="J15" s="87" t="n">
        <f aca="false">Plantilla!Z11</f>
        <v>2</v>
      </c>
      <c r="K15" s="87" t="n">
        <f aca="false">Plantilla!AA11</f>
        <v>1</v>
      </c>
      <c r="L15" s="87" t="n">
        <f aca="false">Plantilla!AB11</f>
        <v>1</v>
      </c>
      <c r="M15" s="87" t="n">
        <f aca="false">Plantilla!AC11</f>
        <v>3</v>
      </c>
      <c r="N15" s="89"/>
      <c r="O15" s="89"/>
      <c r="W15" s="11"/>
    </row>
    <row r="16" customFormat="false" ht="15.4" hidden="false" customHeight="false" outlineLevel="0" collapsed="false">
      <c r="A16" s="0" t="str">
        <f aca="false">Plantilla!D12</f>
        <v>A. Aluja</v>
      </c>
      <c r="B16" s="0" t="n">
        <f aca="false">Plantilla!E12</f>
        <v>33</v>
      </c>
      <c r="C16" s="334" t="n">
        <f aca="false">Plantilla!F12</f>
        <v>43</v>
      </c>
      <c r="E16" s="89" t="n">
        <f aca="false">Plantilla!J12</f>
        <v>1.18945947025397</v>
      </c>
      <c r="F16" s="87" t="n">
        <f aca="false">Plantilla!O12</f>
        <v>1.5</v>
      </c>
      <c r="G16" s="87" t="n">
        <f aca="false">Plantilla!W12</f>
        <v>0</v>
      </c>
      <c r="H16" s="87" t="n">
        <f aca="false">Plantilla!X12</f>
        <v>5</v>
      </c>
      <c r="I16" s="87" t="n">
        <f aca="false">Plantilla!Y12</f>
        <v>3.95</v>
      </c>
      <c r="J16" s="87" t="n">
        <f aca="false">Plantilla!Z12</f>
        <v>2.95</v>
      </c>
      <c r="K16" s="87" t="n">
        <f aca="false">Plantilla!AA12</f>
        <v>2</v>
      </c>
      <c r="L16" s="87" t="n">
        <f aca="false">Plantilla!AB12</f>
        <v>0</v>
      </c>
      <c r="M16" s="87" t="n">
        <f aca="false">Plantilla!AC12</f>
        <v>6</v>
      </c>
      <c r="N16" s="89"/>
      <c r="O16" s="89"/>
      <c r="W16" s="11"/>
    </row>
    <row r="17" customFormat="false" ht="15.4" hidden="false" customHeight="false" outlineLevel="0" collapsed="false">
      <c r="A17" s="0" t="str">
        <f aca="false">Plantilla!D14</f>
        <v>J. Banal</v>
      </c>
      <c r="B17" s="0" t="n">
        <f aca="false">Plantilla!E14</f>
        <v>27</v>
      </c>
      <c r="C17" s="334" t="n">
        <f aca="false">Plantilla!F14</f>
        <v>78</v>
      </c>
      <c r="D17" s="0" t="str">
        <f aca="false">Plantilla!G14</f>
        <v>POT</v>
      </c>
      <c r="E17" s="89" t="n">
        <f aca="false">Plantilla!J14</f>
        <v>0.857936901981583</v>
      </c>
      <c r="F17" s="87" t="n">
        <f aca="false">Plantilla!O14</f>
        <v>1.5</v>
      </c>
      <c r="G17" s="87" t="n">
        <f aca="false">Plantilla!W14</f>
        <v>1</v>
      </c>
      <c r="H17" s="87" t="n">
        <f aca="false">Plantilla!X14</f>
        <v>4</v>
      </c>
      <c r="I17" s="87" t="n">
        <f aca="false">Plantilla!Y14</f>
        <v>5</v>
      </c>
      <c r="J17" s="87" t="n">
        <f aca="false">Plantilla!Z14</f>
        <v>2</v>
      </c>
      <c r="K17" s="87" t="n">
        <f aca="false">Plantilla!AA14</f>
        <v>4</v>
      </c>
      <c r="L17" s="87" t="n">
        <f aca="false">Plantilla!AB14</f>
        <v>2</v>
      </c>
      <c r="M17" s="87" t="n">
        <f aca="false">Plantilla!AC14</f>
        <v>5</v>
      </c>
      <c r="N17" s="89"/>
      <c r="O17" s="89"/>
      <c r="W17" s="11"/>
    </row>
    <row r="18" customFormat="false" ht="15.4" hidden="false" customHeight="false" outlineLevel="0" collapsed="false">
      <c r="A18" s="0" t="str">
        <f aca="false">Plantilla!D19</f>
        <v>A. Guau</v>
      </c>
      <c r="B18" s="0" t="n">
        <f aca="false">Plantilla!E19</f>
        <v>26</v>
      </c>
      <c r="C18" s="334" t="n">
        <f aca="false">Plantilla!F19</f>
        <v>65</v>
      </c>
      <c r="E18" s="89" t="n">
        <f aca="false">Plantilla!J19</f>
        <v>0.943426901463917</v>
      </c>
      <c r="F18" s="87" t="n">
        <f aca="false">Plantilla!O19</f>
        <v>1.5</v>
      </c>
      <c r="G18" s="87" t="n">
        <f aca="false">Plantilla!W19</f>
        <v>0</v>
      </c>
      <c r="H18" s="87" t="n">
        <f aca="false">Plantilla!X19</f>
        <v>3</v>
      </c>
      <c r="I18" s="87" t="n">
        <f aca="false">Plantilla!Y19</f>
        <v>6</v>
      </c>
      <c r="J18" s="87" t="n">
        <f aca="false">Plantilla!Z19</f>
        <v>2</v>
      </c>
      <c r="K18" s="87" t="n">
        <f aca="false">Plantilla!AA19</f>
        <v>4</v>
      </c>
      <c r="L18" s="87" t="n">
        <f aca="false">Plantilla!AB19</f>
        <v>3</v>
      </c>
      <c r="M18" s="87" t="n">
        <f aca="false">Plantilla!AC19</f>
        <v>4</v>
      </c>
      <c r="N18" s="89"/>
      <c r="O18" s="89"/>
      <c r="W18" s="11"/>
    </row>
    <row r="19" customFormat="false" ht="15.4" hidden="false" customHeight="false" outlineLevel="0" collapsed="false">
      <c r="A19" s="0" t="str">
        <f aca="false">Plantilla!D21</f>
        <v>M. Tàcias</v>
      </c>
      <c r="B19" s="0" t="n">
        <f aca="false">Plantilla!E21</f>
        <v>29</v>
      </c>
      <c r="C19" s="334" t="n">
        <f aca="false">Plantilla!F21</f>
        <v>69</v>
      </c>
      <c r="D19" s="0" t="str">
        <f aca="false">Plantilla!G21</f>
        <v>IMP</v>
      </c>
      <c r="E19" s="89" t="n">
        <f aca="false">Plantilla!J21</f>
        <v>1.11001188360831</v>
      </c>
      <c r="F19" s="87" t="n">
        <f aca="false">Plantilla!O21</f>
        <v>1.5</v>
      </c>
      <c r="G19" s="87" t="n">
        <f aca="false">Plantilla!W21</f>
        <v>0</v>
      </c>
      <c r="H19" s="87" t="n">
        <f aca="false">Plantilla!X21</f>
        <v>5</v>
      </c>
      <c r="I19" s="87" t="n">
        <f aca="false">Plantilla!Y21</f>
        <v>5</v>
      </c>
      <c r="J19" s="87" t="n">
        <f aca="false">Plantilla!Z21</f>
        <v>5</v>
      </c>
      <c r="K19" s="87" t="n">
        <f aca="false">Plantilla!AA21</f>
        <v>3</v>
      </c>
      <c r="L19" s="87" t="n">
        <f aca="false">Plantilla!AB21</f>
        <v>2</v>
      </c>
      <c r="M19" s="87" t="n">
        <f aca="false">Plantilla!AC21</f>
        <v>2</v>
      </c>
      <c r="N19" s="89"/>
      <c r="O19" s="89"/>
      <c r="W19" s="11"/>
    </row>
    <row r="20" customFormat="false" ht="15.4" hidden="false" customHeight="false" outlineLevel="0" collapsed="false">
      <c r="A20" s="0" t="str">
        <f aca="false">Plantilla!D25</f>
        <v>L-G. Salares</v>
      </c>
      <c r="B20" s="0" t="n">
        <f aca="false">Plantilla!E25</f>
        <v>20</v>
      </c>
      <c r="C20" s="334" t="n">
        <f aca="false">Plantilla!F25</f>
        <v>69</v>
      </c>
      <c r="E20" s="89" t="n">
        <f aca="false">Plantilla!J25</f>
        <v>0.757602298755993</v>
      </c>
      <c r="F20" s="87" t="n">
        <f aca="false">Plantilla!O25</f>
        <v>1.5</v>
      </c>
      <c r="G20" s="87" t="n">
        <f aca="false">Plantilla!W25</f>
        <v>0</v>
      </c>
      <c r="H20" s="87" t="n">
        <f aca="false">Plantilla!X25</f>
        <v>1</v>
      </c>
      <c r="I20" s="87" t="n">
        <f aca="false">Plantilla!Y25</f>
        <v>3</v>
      </c>
      <c r="J20" s="87" t="n">
        <f aca="false">Plantilla!Z25</f>
        <v>5</v>
      </c>
      <c r="K20" s="87" t="n">
        <f aca="false">Plantilla!AA25</f>
        <v>3</v>
      </c>
      <c r="L20" s="87" t="n">
        <f aca="false">Plantilla!AB25</f>
        <v>7</v>
      </c>
      <c r="M20" s="87" t="n">
        <f aca="false">Plantilla!AC25</f>
        <v>5</v>
      </c>
      <c r="N20" s="89"/>
      <c r="O20" s="89"/>
      <c r="W20" s="11"/>
    </row>
    <row r="21" customFormat="false" ht="15.4" hidden="false" customHeight="false" outlineLevel="0" collapsed="false">
      <c r="A21" s="0" t="str">
        <f aca="false">Plantilla!D26</f>
        <v>I. Velayo</v>
      </c>
      <c r="B21" s="0" t="n">
        <f aca="false">Plantilla!E26</f>
        <v>19</v>
      </c>
      <c r="C21" s="334" t="n">
        <f aca="false">Plantilla!F26</f>
        <v>10</v>
      </c>
      <c r="E21" s="89" t="n">
        <f aca="false">Plantilla!J26</f>
        <v>0.48230378135679</v>
      </c>
      <c r="F21" s="87" t="n">
        <f aca="false">Plantilla!O26</f>
        <v>1.5</v>
      </c>
      <c r="G21" s="87" t="n">
        <f aca="false">Plantilla!W26</f>
        <v>0</v>
      </c>
      <c r="H21" s="87" t="n">
        <f aca="false">Plantilla!X26</f>
        <v>4</v>
      </c>
      <c r="I21" s="87" t="n">
        <f aca="false">Plantilla!Y26</f>
        <v>3</v>
      </c>
      <c r="J21" s="87" t="n">
        <f aca="false">Plantilla!Z26</f>
        <v>3</v>
      </c>
      <c r="K21" s="87" t="n">
        <f aca="false">Plantilla!AA26</f>
        <v>3</v>
      </c>
      <c r="L21" s="87" t="n">
        <f aca="false">Plantilla!AB26</f>
        <v>5.4</v>
      </c>
      <c r="M21" s="87" t="n">
        <f aca="false">Plantilla!AC26</f>
        <v>1</v>
      </c>
      <c r="N21" s="89"/>
      <c r="O21" s="89"/>
      <c r="W21" s="11"/>
    </row>
    <row r="22" customFormat="false" ht="15.4" hidden="false" customHeight="false" outlineLevel="0" collapsed="false">
      <c r="A22" s="0" t="str">
        <f aca="false">Plantilla!D27</f>
        <v>A. Manent</v>
      </c>
      <c r="B22" s="0" t="n">
        <f aca="false">Plantilla!E27</f>
        <v>28</v>
      </c>
      <c r="C22" s="334" t="n">
        <f aca="false">Plantilla!F27</f>
        <v>58</v>
      </c>
      <c r="E22" s="89" t="n">
        <f aca="false">Plantilla!J27</f>
        <v>0.987150252658994</v>
      </c>
      <c r="F22" s="87" t="n">
        <f aca="false">Plantilla!O27</f>
        <v>1.5</v>
      </c>
      <c r="G22" s="87" t="n">
        <f aca="false">Plantilla!W27</f>
        <v>0</v>
      </c>
      <c r="H22" s="87" t="n">
        <f aca="false">Plantilla!X27</f>
        <v>2</v>
      </c>
      <c r="I22" s="87" t="n">
        <f aca="false">Plantilla!Y27</f>
        <v>3</v>
      </c>
      <c r="J22" s="87" t="n">
        <f aca="false">Plantilla!Z27</f>
        <v>2</v>
      </c>
      <c r="K22" s="87" t="n">
        <f aca="false">Plantilla!AA27</f>
        <v>5</v>
      </c>
      <c r="L22" s="87" t="n">
        <f aca="false">Plantilla!AB27</f>
        <v>5</v>
      </c>
      <c r="M22" s="87" t="n">
        <f aca="false">Plantilla!AC27</f>
        <v>2</v>
      </c>
      <c r="N22" s="89"/>
      <c r="O22" s="89"/>
      <c r="W22" s="11"/>
    </row>
  </sheetData>
  <conditionalFormatting sqref="P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{39CDC484-F455-42A2-AD6D-67E6DB821228}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6:O22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{A0C96044-A11D-4F8C-921B-77FA5DC091BA}</x14:id>
        </ext>
      </extLst>
    </cfRule>
  </conditionalFormatting>
  <conditionalFormatting sqref="G6:M22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CDC484-F455-42A2-AD6D-67E6DB82122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A0C96044-A11D-4F8C-921B-77FA5DC091B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18" min="14" style="0" width="8.57"/>
    <col collapsed="false" customWidth="true" hidden="false" outlineLevel="0" max="19" min="19" style="0" width="7.15"/>
    <col collapsed="false" customWidth="true" hidden="false" outlineLevel="0" max="22" min="20" style="0" width="8.5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20</v>
      </c>
      <c r="P2" s="17"/>
      <c r="Q2" s="17"/>
      <c r="R2" s="17"/>
      <c r="S2" s="17" t="n">
        <v>0</v>
      </c>
      <c r="T2" s="17"/>
      <c r="U2" s="17"/>
      <c r="V2" s="17"/>
    </row>
    <row r="3" customFormat="false" ht="15.4" hidden="false" customHeight="false" outlineLevel="0" collapsed="false">
      <c r="N3" s="1"/>
      <c r="O3" s="1" t="s">
        <v>103</v>
      </c>
      <c r="P3" s="17"/>
      <c r="Q3" s="17"/>
      <c r="R3" s="17"/>
      <c r="S3" s="17" t="n">
        <v>1</v>
      </c>
      <c r="T3" s="17"/>
      <c r="U3" s="17"/>
      <c r="V3" s="17"/>
    </row>
    <row r="4" customFormat="false" ht="15.4" hidden="false" customHeight="false" outlineLevel="0" collapsed="false">
      <c r="N4" s="1"/>
      <c r="O4" s="1" t="s">
        <v>104</v>
      </c>
      <c r="P4" s="17"/>
      <c r="Q4" s="17"/>
      <c r="R4" s="17"/>
      <c r="S4" s="17" t="n">
        <v>0.944</v>
      </c>
      <c r="T4" s="17"/>
      <c r="U4" s="17"/>
      <c r="V4" s="17"/>
    </row>
    <row r="5" customFormat="false" ht="15.4" hidden="false" customHeight="false" outlineLevel="0" collapsed="false">
      <c r="N5" s="1"/>
      <c r="O5" s="1" t="s">
        <v>105</v>
      </c>
      <c r="P5" s="17"/>
      <c r="Q5" s="17"/>
      <c r="R5" s="17"/>
      <c r="S5" s="17" t="n">
        <v>0.455</v>
      </c>
      <c r="T5" s="17"/>
      <c r="U5" s="17"/>
      <c r="V5" s="17"/>
    </row>
    <row r="6" customFormat="false" ht="15.4" hidden="false" customHeight="false" outlineLevel="0" collapsed="false">
      <c r="N6" s="1"/>
      <c r="O6" s="1" t="s">
        <v>22</v>
      </c>
      <c r="P6" s="17"/>
      <c r="Q6" s="17"/>
      <c r="R6" s="17"/>
      <c r="S6" s="17" t="n">
        <v>0.25</v>
      </c>
      <c r="T6" s="17"/>
      <c r="U6" s="17"/>
      <c r="V6" s="17"/>
    </row>
    <row r="7" customFormat="false" ht="15.4" hidden="false" customHeight="false" outlineLevel="0" collapsed="false">
      <c r="A7" s="353" t="s">
        <v>56</v>
      </c>
      <c r="B7" s="354" t="s">
        <v>57</v>
      </c>
      <c r="C7" s="354" t="s">
        <v>58</v>
      </c>
      <c r="D7" s="354" t="s">
        <v>59</v>
      </c>
      <c r="E7" s="354" t="s">
        <v>62</v>
      </c>
      <c r="F7" s="354" t="s">
        <v>67</v>
      </c>
      <c r="G7" s="354" t="s">
        <v>75</v>
      </c>
      <c r="H7" s="354" t="s">
        <v>76</v>
      </c>
      <c r="I7" s="354" t="s">
        <v>77</v>
      </c>
      <c r="J7" s="354" t="s">
        <v>78</v>
      </c>
      <c r="K7" s="354" t="s">
        <v>79</v>
      </c>
      <c r="L7" s="354" t="s">
        <v>80</v>
      </c>
      <c r="M7" s="354" t="s">
        <v>59</v>
      </c>
      <c r="N7" s="355" t="s">
        <v>182</v>
      </c>
      <c r="O7" s="355" t="s">
        <v>55</v>
      </c>
      <c r="P7" s="356" t="s">
        <v>539</v>
      </c>
      <c r="Q7" s="356" t="s">
        <v>540</v>
      </c>
      <c r="R7" s="356" t="s">
        <v>541</v>
      </c>
      <c r="S7" s="356" t="s">
        <v>542</v>
      </c>
      <c r="T7" s="356" t="s">
        <v>543</v>
      </c>
      <c r="U7" s="356" t="s">
        <v>544</v>
      </c>
      <c r="V7" s="356" t="s">
        <v>545</v>
      </c>
      <c r="W7" s="356" t="s">
        <v>15</v>
      </c>
    </row>
    <row r="8" customFormat="false" ht="15.4" hidden="false" customHeight="false" outlineLevel="0" collapsed="false">
      <c r="A8" s="0" t="str">
        <f aca="false">Plantilla!D22</f>
        <v>A. Aguilella</v>
      </c>
      <c r="B8" s="0" t="n">
        <f aca="false">Plantilla!E22</f>
        <v>23</v>
      </c>
      <c r="C8" s="334" t="n">
        <f aca="false">Plantilla!F22</f>
        <v>41</v>
      </c>
      <c r="E8" s="89" t="n">
        <f aca="false">Plantilla!J22</f>
        <v>0.741736667689717</v>
      </c>
      <c r="F8" s="87" t="n">
        <f aca="false">Plantilla!O22</f>
        <v>1.5</v>
      </c>
      <c r="G8" s="87" t="n">
        <f aca="false">Plantilla!W22</f>
        <v>0</v>
      </c>
      <c r="H8" s="87" t="n">
        <f aca="false">Plantilla!X22</f>
        <v>4</v>
      </c>
      <c r="I8" s="87" t="n">
        <f aca="false">Plantilla!Y22</f>
        <v>5</v>
      </c>
      <c r="J8" s="87" t="n">
        <f aca="false">Plantilla!Z22</f>
        <v>5</v>
      </c>
      <c r="K8" s="87" t="n">
        <f aca="false">Plantilla!AA22</f>
        <v>4</v>
      </c>
      <c r="L8" s="87" t="n">
        <f aca="false">Plantilla!AB22</f>
        <v>1</v>
      </c>
      <c r="M8" s="87" t="n">
        <f aca="false">Plantilla!AC22</f>
        <v>4</v>
      </c>
      <c r="N8" s="89" t="n">
        <f aca="false">1/4</f>
        <v>0.25</v>
      </c>
      <c r="O8" s="89" t="s">
        <v>105</v>
      </c>
      <c r="P8" s="357"/>
      <c r="Q8" s="357"/>
      <c r="R8" s="357"/>
      <c r="S8" s="358" t="n">
        <f aca="false">N8*S$3</f>
        <v>0.25</v>
      </c>
      <c r="W8" s="358" t="n">
        <f aca="false">S8</f>
        <v>0.25</v>
      </c>
    </row>
    <row r="9" customFormat="false" ht="15.4" hidden="false" customHeight="false" outlineLevel="0" collapsed="false">
      <c r="A9" s="0" t="str">
        <f aca="false">Plantilla!D16</f>
        <v>P-P. Cunill</v>
      </c>
      <c r="B9" s="0" t="n">
        <f aca="false">Plantilla!E16</f>
        <v>22</v>
      </c>
      <c r="C9" s="334" t="n">
        <f aca="false">Plantilla!F16</f>
        <v>5</v>
      </c>
      <c r="E9" s="89" t="n">
        <f aca="false">Plantilla!J16</f>
        <v>0.67353330442654</v>
      </c>
      <c r="F9" s="87" t="n">
        <f aca="false">Plantilla!O16</f>
        <v>1.5</v>
      </c>
      <c r="G9" s="87" t="n">
        <f aca="false">Plantilla!W16</f>
        <v>0</v>
      </c>
      <c r="H9" s="87" t="n">
        <f aca="false">Plantilla!X16</f>
        <v>3</v>
      </c>
      <c r="I9" s="87" t="n">
        <f aca="false">Plantilla!Y16</f>
        <v>5</v>
      </c>
      <c r="J9" s="87" t="n">
        <f aca="false">Plantilla!Z16</f>
        <v>1</v>
      </c>
      <c r="K9" s="87" t="n">
        <f aca="false">Plantilla!AA16</f>
        <v>5</v>
      </c>
      <c r="L9" s="87" t="n">
        <f aca="false">Plantilla!AB16</f>
        <v>2</v>
      </c>
      <c r="M9" s="87" t="n">
        <f aca="false">Plantilla!AC16</f>
        <v>5</v>
      </c>
      <c r="N9" s="89" t="n">
        <f aca="false">1/4</f>
        <v>0.25</v>
      </c>
      <c r="O9" s="89" t="s">
        <v>104</v>
      </c>
      <c r="P9" s="357"/>
      <c r="Q9" s="357"/>
      <c r="R9" s="357"/>
      <c r="S9" s="358" t="n">
        <f aca="false">N9*S$4</f>
        <v>0.236</v>
      </c>
      <c r="W9" s="358" t="n">
        <f aca="false">S9</f>
        <v>0.236</v>
      </c>
    </row>
    <row r="10" customFormat="false" ht="15.4" hidden="false" customHeight="false" outlineLevel="0" collapsed="false">
      <c r="A10" s="0" t="str">
        <f aca="false">Plantilla!D25</f>
        <v>L-G. Salares</v>
      </c>
      <c r="B10" s="0" t="n">
        <f aca="false">Plantilla!E25</f>
        <v>20</v>
      </c>
      <c r="C10" s="334" t="n">
        <f aca="false">Plantilla!F25</f>
        <v>69</v>
      </c>
      <c r="E10" s="89" t="n">
        <f aca="false">Plantilla!J25</f>
        <v>0.757602298755993</v>
      </c>
      <c r="F10" s="87" t="n">
        <f aca="false">Plantilla!O25</f>
        <v>1.5</v>
      </c>
      <c r="G10" s="87" t="n">
        <f aca="false">Plantilla!W25</f>
        <v>0</v>
      </c>
      <c r="H10" s="87" t="n">
        <f aca="false">Plantilla!X25</f>
        <v>1</v>
      </c>
      <c r="I10" s="87" t="n">
        <f aca="false">Plantilla!Y25</f>
        <v>3</v>
      </c>
      <c r="J10" s="87" t="n">
        <f aca="false">Plantilla!Z25</f>
        <v>5</v>
      </c>
      <c r="K10" s="87" t="n">
        <f aca="false">Plantilla!AA25</f>
        <v>3</v>
      </c>
      <c r="L10" s="87" t="n">
        <f aca="false">Plantilla!AB25</f>
        <v>7</v>
      </c>
      <c r="M10" s="87" t="n">
        <f aca="false">Plantilla!AC25</f>
        <v>5</v>
      </c>
      <c r="N10" s="89" t="n">
        <f aca="false">1/3</f>
        <v>0.333333333333333</v>
      </c>
      <c r="O10" s="89" t="s">
        <v>22</v>
      </c>
      <c r="S10" s="358" t="n">
        <f aca="false">N10*S$6</f>
        <v>0.083333333333333</v>
      </c>
      <c r="W10" s="358" t="n">
        <f aca="false">S10</f>
        <v>0.083333333333333</v>
      </c>
    </row>
    <row r="11" customFormat="false" ht="15.4" hidden="false" customHeight="false" outlineLevel="0" collapsed="false">
      <c r="A11" s="0" t="str">
        <f aca="false">Plantilla!D15</f>
        <v>D. Salat</v>
      </c>
      <c r="B11" s="0" t="n">
        <f aca="false">Plantilla!E15</f>
        <v>23</v>
      </c>
      <c r="C11" s="334" t="n">
        <f aca="false">Plantilla!F15</f>
        <v>40</v>
      </c>
      <c r="E11" s="89" t="n">
        <f aca="false">Plantilla!J15</f>
        <v>0.830999053863867</v>
      </c>
      <c r="F11" s="87" t="n">
        <f aca="false">Plantilla!O15</f>
        <v>1.5</v>
      </c>
      <c r="G11" s="87" t="n">
        <f aca="false">Plantilla!W15</f>
        <v>0</v>
      </c>
      <c r="H11" s="87" t="n">
        <f aca="false">Plantilla!X15</f>
        <v>4</v>
      </c>
      <c r="I11" s="87" t="n">
        <f aca="false">Plantilla!Y15</f>
        <v>5</v>
      </c>
      <c r="J11" s="87" t="n">
        <f aca="false">Plantilla!Z15</f>
        <v>3</v>
      </c>
      <c r="K11" s="87" t="n">
        <f aca="false">Plantilla!AA15</f>
        <v>3</v>
      </c>
      <c r="L11" s="87" t="n">
        <f aca="false">Plantilla!AB15</f>
        <v>1</v>
      </c>
      <c r="M11" s="87" t="n">
        <f aca="false">Plantilla!AC15</f>
        <v>4</v>
      </c>
      <c r="N11" s="89"/>
      <c r="O11" s="89"/>
      <c r="P11" s="357"/>
      <c r="Q11" s="357"/>
      <c r="R11" s="357"/>
      <c r="S11" s="358"/>
      <c r="W11" s="358"/>
    </row>
    <row r="12" customFormat="false" ht="15.4" hidden="false" customHeight="false" outlineLevel="0" collapsed="false">
      <c r="A12" s="0" t="str">
        <f aca="false">Plantilla!D23</f>
        <v>T. Averous</v>
      </c>
      <c r="B12" s="0" t="n">
        <f aca="false">Plantilla!E23</f>
        <v>25</v>
      </c>
      <c r="C12" s="334" t="n">
        <f aca="false">Plantilla!F23</f>
        <v>23</v>
      </c>
      <c r="E12" s="89" t="n">
        <f aca="false">Plantilla!J23</f>
        <v>0.93196000578136</v>
      </c>
      <c r="F12" s="87" t="n">
        <f aca="false">Plantilla!O23</f>
        <v>1.5</v>
      </c>
      <c r="G12" s="87" t="n">
        <f aca="false">Plantilla!W23</f>
        <v>0</v>
      </c>
      <c r="H12" s="87" t="n">
        <f aca="false">Plantilla!X23</f>
        <v>3</v>
      </c>
      <c r="I12" s="87" t="n">
        <f aca="false">Plantilla!Y23</f>
        <v>5</v>
      </c>
      <c r="J12" s="87" t="n">
        <f aca="false">Plantilla!Z23</f>
        <v>6</v>
      </c>
      <c r="K12" s="87" t="n">
        <f aca="false">Plantilla!AA23</f>
        <v>5</v>
      </c>
      <c r="L12" s="87" t="n">
        <f aca="false">Plantilla!AB23</f>
        <v>2</v>
      </c>
      <c r="M12" s="87" t="n">
        <f aca="false">Plantilla!AC23</f>
        <v>4</v>
      </c>
      <c r="N12" s="89"/>
      <c r="O12" s="89"/>
      <c r="P12" s="357"/>
      <c r="Q12" s="357"/>
      <c r="R12" s="357"/>
      <c r="S12" s="358"/>
      <c r="W12" s="358"/>
    </row>
    <row r="13" customFormat="false" ht="15.4" hidden="false" customHeight="false" outlineLevel="0" collapsed="false">
      <c r="A13" s="0" t="str">
        <f aca="false">Plantilla!D18</f>
        <v>I. Escuder</v>
      </c>
      <c r="B13" s="0" t="n">
        <f aca="false">Plantilla!E18</f>
        <v>25</v>
      </c>
      <c r="C13" s="334" t="n">
        <f aca="false">Plantilla!F18</f>
        <v>67</v>
      </c>
      <c r="E13" s="89" t="n">
        <f aca="false">Plantilla!J18</f>
        <v>0.908321649834117</v>
      </c>
      <c r="F13" s="87" t="n">
        <f aca="false">Plantilla!O18</f>
        <v>1.5</v>
      </c>
      <c r="G13" s="87" t="n">
        <f aca="false">Plantilla!W18</f>
        <v>0</v>
      </c>
      <c r="H13" s="87" t="n">
        <f aca="false">Plantilla!X18</f>
        <v>5</v>
      </c>
      <c r="I13" s="87" t="n">
        <f aca="false">Plantilla!Y18</f>
        <v>6</v>
      </c>
      <c r="J13" s="87" t="n">
        <f aca="false">Plantilla!Z18</f>
        <v>2</v>
      </c>
      <c r="K13" s="87" t="n">
        <f aca="false">Plantilla!AA18</f>
        <v>3</v>
      </c>
      <c r="L13" s="87" t="n">
        <f aca="false">Plantilla!AB18</f>
        <v>1</v>
      </c>
      <c r="M13" s="87" t="n">
        <f aca="false">Plantilla!AC18</f>
        <v>4</v>
      </c>
      <c r="N13" s="89"/>
      <c r="O13" s="89"/>
      <c r="P13" s="357"/>
      <c r="Q13" s="357"/>
      <c r="R13" s="357"/>
      <c r="S13" s="358"/>
      <c r="W13" s="358"/>
    </row>
    <row r="14" customFormat="false" ht="15.4" hidden="false" customHeight="false" outlineLevel="0" collapsed="false">
      <c r="A14" s="0" t="str">
        <f aca="false">Plantilla!D19</f>
        <v>A. Guau</v>
      </c>
      <c r="B14" s="0" t="n">
        <f aca="false">Plantilla!E19</f>
        <v>26</v>
      </c>
      <c r="C14" s="334" t="n">
        <f aca="false">Plantilla!F19</f>
        <v>65</v>
      </c>
      <c r="E14" s="89" t="n">
        <f aca="false">Plantilla!J19</f>
        <v>0.943426901463917</v>
      </c>
      <c r="F14" s="87" t="n">
        <f aca="false">Plantilla!O19</f>
        <v>1.5</v>
      </c>
      <c r="G14" s="87" t="n">
        <f aca="false">Plantilla!W19</f>
        <v>0</v>
      </c>
      <c r="H14" s="87" t="n">
        <f aca="false">Plantilla!X19</f>
        <v>3</v>
      </c>
      <c r="I14" s="87" t="n">
        <f aca="false">Plantilla!Y19</f>
        <v>6</v>
      </c>
      <c r="J14" s="87" t="n">
        <f aca="false">Plantilla!Z19</f>
        <v>2</v>
      </c>
      <c r="K14" s="87" t="n">
        <f aca="false">Plantilla!AA19</f>
        <v>4</v>
      </c>
      <c r="L14" s="87" t="n">
        <f aca="false">Plantilla!AB19</f>
        <v>3</v>
      </c>
      <c r="M14" s="87" t="n">
        <f aca="false">Plantilla!AC19</f>
        <v>4</v>
      </c>
      <c r="N14" s="89"/>
      <c r="O14" s="89"/>
      <c r="S14" s="358"/>
      <c r="W14" s="358"/>
    </row>
    <row r="15" customFormat="false" ht="15.4" hidden="false" customHeight="false" outlineLevel="0" collapsed="false">
      <c r="A15" s="0" t="str">
        <f aca="false">Plantilla!D5</f>
        <v>S. Candela</v>
      </c>
      <c r="B15" s="0" t="n">
        <f aca="false">Plantilla!E5</f>
        <v>23</v>
      </c>
      <c r="C15" s="334" t="n">
        <f aca="false">Plantilla!F5</f>
        <v>86</v>
      </c>
      <c r="D15" s="0" t="str">
        <f aca="false">Plantilla!G5</f>
        <v>CAB</v>
      </c>
      <c r="E15" s="89" t="n">
        <f aca="false">Plantilla!J5</f>
        <v>0.741736667689717</v>
      </c>
      <c r="F15" s="87" t="n">
        <f aca="false">Plantilla!O5</f>
        <v>1.5</v>
      </c>
      <c r="G15" s="87" t="n">
        <f aca="false">Plantilla!W5</f>
        <v>12.5</v>
      </c>
      <c r="H15" s="87" t="n">
        <f aca="false">Plantilla!X5</f>
        <v>2</v>
      </c>
      <c r="I15" s="87" t="n">
        <f aca="false">Plantilla!Y5</f>
        <v>0</v>
      </c>
      <c r="J15" s="87" t="n">
        <f aca="false">Plantilla!Z5</f>
        <v>0</v>
      </c>
      <c r="K15" s="87" t="n">
        <f aca="false">Plantilla!AA5</f>
        <v>0</v>
      </c>
      <c r="L15" s="87" t="n">
        <f aca="false">Plantilla!AB5</f>
        <v>0</v>
      </c>
      <c r="M15" s="87" t="n">
        <f aca="false">Plantilla!AC5</f>
        <v>4</v>
      </c>
      <c r="N15" s="89"/>
      <c r="O15" s="89"/>
      <c r="P15" s="357"/>
      <c r="Q15" s="357"/>
      <c r="R15" s="357"/>
      <c r="S15" s="357"/>
    </row>
    <row r="16" customFormat="false" ht="15.4" hidden="false" customHeight="false" outlineLevel="0" collapsed="false">
      <c r="A16" s="0" t="str">
        <f aca="false">Plantilla!D4</f>
        <v>E. Tarrida</v>
      </c>
      <c r="B16" s="0" t="n">
        <f aca="false">Plantilla!E4</f>
        <v>20</v>
      </c>
      <c r="C16" s="334" t="n">
        <f aca="false">Plantilla!F4</f>
        <v>95</v>
      </c>
      <c r="D16" s="0" t="str">
        <f aca="false">Plantilla!G4</f>
        <v>RAP</v>
      </c>
      <c r="E16" s="89" t="n">
        <f aca="false">Plantilla!J4</f>
        <v>0.788086142702</v>
      </c>
      <c r="F16" s="87" t="n">
        <f aca="false">Plantilla!O4</f>
        <v>1.5</v>
      </c>
      <c r="G16" s="87" t="n">
        <f aca="false">Plantilla!W4</f>
        <v>13.1666666666667</v>
      </c>
      <c r="H16" s="87" t="n">
        <f aca="false">Plantilla!X4</f>
        <v>6</v>
      </c>
      <c r="I16" s="87" t="n">
        <f aca="false">Plantilla!Y4</f>
        <v>2</v>
      </c>
      <c r="J16" s="87" t="n">
        <f aca="false">Plantilla!Z4</f>
        <v>2</v>
      </c>
      <c r="K16" s="87" t="n">
        <f aca="false">Plantilla!AA4</f>
        <v>3</v>
      </c>
      <c r="L16" s="87" t="n">
        <f aca="false">Plantilla!AB4</f>
        <v>2</v>
      </c>
      <c r="M16" s="87" t="n">
        <f aca="false">Plantilla!AC4</f>
        <v>4</v>
      </c>
      <c r="N16" s="1"/>
      <c r="O16" s="1"/>
      <c r="P16" s="357"/>
      <c r="Q16" s="357"/>
      <c r="R16" s="357"/>
      <c r="S16" s="357"/>
    </row>
    <row r="17" customFormat="false" ht="15.4" hidden="false" customHeight="false" outlineLevel="0" collapsed="false">
      <c r="A17" s="0" t="str">
        <f aca="false">Plantilla!D6</f>
        <v>D. Juliol</v>
      </c>
      <c r="B17" s="0" t="n">
        <f aca="false">Plantilla!E6</f>
        <v>17</v>
      </c>
      <c r="C17" s="334" t="n">
        <f aca="false">Plantilla!F6</f>
        <v>40</v>
      </c>
      <c r="E17" s="89" t="n">
        <f aca="false">Plantilla!J6</f>
        <v>0.429625726311893</v>
      </c>
      <c r="F17" s="87" t="n">
        <f aca="false">Plantilla!O6</f>
        <v>1.5</v>
      </c>
      <c r="G17" s="87" t="n">
        <f aca="false">Plantilla!W6</f>
        <v>1</v>
      </c>
      <c r="H17" s="87" t="n">
        <f aca="false">Plantilla!X6</f>
        <v>5</v>
      </c>
      <c r="I17" s="87" t="n">
        <f aca="false">Plantilla!Y6</f>
        <v>4</v>
      </c>
      <c r="J17" s="87" t="n">
        <f aca="false">Plantilla!Z6</f>
        <v>5</v>
      </c>
      <c r="K17" s="87" t="n">
        <f aca="false">Plantilla!AA6</f>
        <v>2</v>
      </c>
      <c r="L17" s="87" t="n">
        <f aca="false">Plantilla!AB6</f>
        <v>5</v>
      </c>
      <c r="M17" s="87" t="n">
        <f aca="false">Plantilla!AC6</f>
        <v>1</v>
      </c>
      <c r="N17" s="89"/>
      <c r="O17" s="89"/>
      <c r="S17" s="357"/>
    </row>
    <row r="18" customFormat="false" ht="15.4" hidden="false" customHeight="false" outlineLevel="0" collapsed="false">
      <c r="A18" s="0" t="str">
        <f aca="false">Plantilla!D7</f>
        <v>M. Teixé</v>
      </c>
      <c r="B18" s="0" t="n">
        <f aca="false">Plantilla!E7</f>
        <v>29</v>
      </c>
      <c r="C18" s="334" t="n">
        <f aca="false">Plantilla!F7</f>
        <v>12</v>
      </c>
      <c r="E18" s="89" t="n">
        <f aca="false">Plantilla!J7</f>
        <v>1.04710644668102</v>
      </c>
      <c r="F18" s="87" t="n">
        <f aca="false">Plantilla!O7</f>
        <v>1.5</v>
      </c>
      <c r="G18" s="87" t="n">
        <f aca="false">Plantilla!W7</f>
        <v>0</v>
      </c>
      <c r="H18" s="87" t="n">
        <f aca="false">Plantilla!X7</f>
        <v>6</v>
      </c>
      <c r="I18" s="87" t="n">
        <f aca="false">Plantilla!Y7</f>
        <v>2</v>
      </c>
      <c r="J18" s="87" t="n">
        <f aca="false">Plantilla!Z7</f>
        <v>5</v>
      </c>
      <c r="K18" s="87" t="n">
        <f aca="false">Plantilla!AA7</f>
        <v>3</v>
      </c>
      <c r="L18" s="87" t="n">
        <f aca="false">Plantilla!AB7</f>
        <v>1</v>
      </c>
      <c r="M18" s="87" t="n">
        <f aca="false">Plantilla!AC7</f>
        <v>4</v>
      </c>
      <c r="N18" s="89"/>
      <c r="O18" s="89"/>
      <c r="S18" s="357"/>
    </row>
    <row r="19" customFormat="false" ht="15.4" hidden="false" customHeight="false" outlineLevel="0" collapsed="false">
      <c r="A19" s="0" t="str">
        <f aca="false">Plantilla!D11</f>
        <v>J-L. Grellier</v>
      </c>
      <c r="B19" s="0" t="n">
        <f aca="false">Plantilla!E11</f>
        <v>31</v>
      </c>
      <c r="C19" s="334" t="n">
        <f aca="false">Plantilla!F11</f>
        <v>15</v>
      </c>
      <c r="E19" s="89" t="n">
        <f aca="false">Plantilla!J11</f>
        <v>1.09272524738916</v>
      </c>
      <c r="F19" s="87" t="n">
        <f aca="false">Plantilla!O11</f>
        <v>1.5</v>
      </c>
      <c r="G19" s="87" t="n">
        <f aca="false">Plantilla!W11</f>
        <v>0</v>
      </c>
      <c r="H19" s="87" t="n">
        <f aca="false">Plantilla!X11</f>
        <v>5</v>
      </c>
      <c r="I19" s="87" t="n">
        <f aca="false">Plantilla!Y11</f>
        <v>5</v>
      </c>
      <c r="J19" s="87" t="n">
        <f aca="false">Plantilla!Z11</f>
        <v>2</v>
      </c>
      <c r="K19" s="87" t="n">
        <f aca="false">Plantilla!AA11</f>
        <v>1</v>
      </c>
      <c r="L19" s="87" t="n">
        <f aca="false">Plantilla!AB11</f>
        <v>1</v>
      </c>
      <c r="M19" s="87" t="n">
        <f aca="false">Plantilla!AC11</f>
        <v>3</v>
      </c>
      <c r="N19" s="89"/>
      <c r="O19" s="89"/>
      <c r="S19" s="357"/>
    </row>
    <row r="20" customFormat="false" ht="15.4" hidden="false" customHeight="false" outlineLevel="0" collapsed="false">
      <c r="A20" s="0" t="str">
        <f aca="false">Plantilla!D12</f>
        <v>A. Aluja</v>
      </c>
      <c r="B20" s="0" t="n">
        <f aca="false">Plantilla!E12</f>
        <v>33</v>
      </c>
      <c r="C20" s="334" t="n">
        <f aca="false">Plantilla!F12</f>
        <v>43</v>
      </c>
      <c r="E20" s="89" t="n">
        <f aca="false">Plantilla!J12</f>
        <v>1.18945947025397</v>
      </c>
      <c r="F20" s="87" t="n">
        <f aca="false">Plantilla!O12</f>
        <v>1.5</v>
      </c>
      <c r="G20" s="87" t="n">
        <f aca="false">Plantilla!W12</f>
        <v>0</v>
      </c>
      <c r="H20" s="87" t="n">
        <f aca="false">Plantilla!X12</f>
        <v>5</v>
      </c>
      <c r="I20" s="87" t="n">
        <f aca="false">Plantilla!Y12</f>
        <v>3.95</v>
      </c>
      <c r="J20" s="87" t="n">
        <f aca="false">Plantilla!Z12</f>
        <v>2.95</v>
      </c>
      <c r="K20" s="87" t="n">
        <f aca="false">Plantilla!AA12</f>
        <v>2</v>
      </c>
      <c r="L20" s="87" t="n">
        <f aca="false">Plantilla!AB12</f>
        <v>0</v>
      </c>
      <c r="M20" s="87" t="n">
        <f aca="false">Plantilla!AC12</f>
        <v>6</v>
      </c>
      <c r="N20" s="89"/>
      <c r="O20" s="89"/>
      <c r="S20" s="357"/>
    </row>
    <row r="21" customFormat="false" ht="15.4" hidden="false" customHeight="false" outlineLevel="0" collapsed="false">
      <c r="A21" s="0" t="str">
        <f aca="false">Plantilla!D14</f>
        <v>J. Banal</v>
      </c>
      <c r="B21" s="0" t="n">
        <f aca="false">Plantilla!E14</f>
        <v>27</v>
      </c>
      <c r="C21" s="334" t="n">
        <f aca="false">Plantilla!F14</f>
        <v>78</v>
      </c>
      <c r="D21" s="0" t="str">
        <f aca="false">Plantilla!G14</f>
        <v>POT</v>
      </c>
      <c r="E21" s="89" t="n">
        <f aca="false">Plantilla!J14</f>
        <v>0.857936901981583</v>
      </c>
      <c r="F21" s="87" t="n">
        <f aca="false">Plantilla!O14</f>
        <v>1.5</v>
      </c>
      <c r="G21" s="87" t="n">
        <f aca="false">Plantilla!W14</f>
        <v>1</v>
      </c>
      <c r="H21" s="87" t="n">
        <f aca="false">Plantilla!X14</f>
        <v>4</v>
      </c>
      <c r="I21" s="87" t="n">
        <f aca="false">Plantilla!Y14</f>
        <v>5</v>
      </c>
      <c r="J21" s="87" t="n">
        <f aca="false">Plantilla!Z14</f>
        <v>2</v>
      </c>
      <c r="K21" s="87" t="n">
        <f aca="false">Plantilla!AA14</f>
        <v>4</v>
      </c>
      <c r="L21" s="87" t="n">
        <f aca="false">Plantilla!AB14</f>
        <v>2</v>
      </c>
      <c r="M21" s="87" t="n">
        <f aca="false">Plantilla!AC14</f>
        <v>5</v>
      </c>
      <c r="N21" s="89"/>
      <c r="O21" s="89"/>
      <c r="S21" s="357"/>
    </row>
    <row r="22" customFormat="false" ht="15.4" hidden="false" customHeight="false" outlineLevel="0" collapsed="false">
      <c r="A22" s="0" t="str">
        <f aca="false">Plantilla!D21</f>
        <v>M. Tàcias</v>
      </c>
      <c r="B22" s="0" t="n">
        <f aca="false">Plantilla!E21</f>
        <v>29</v>
      </c>
      <c r="C22" s="334" t="n">
        <f aca="false">Plantilla!F21</f>
        <v>69</v>
      </c>
      <c r="D22" s="0" t="str">
        <f aca="false">Plantilla!G21</f>
        <v>IMP</v>
      </c>
      <c r="E22" s="89" t="n">
        <f aca="false">Plantilla!J21</f>
        <v>1.11001188360831</v>
      </c>
      <c r="F22" s="87" t="n">
        <f aca="false">Plantilla!O21</f>
        <v>1.5</v>
      </c>
      <c r="G22" s="87" t="n">
        <f aca="false">Plantilla!W21</f>
        <v>0</v>
      </c>
      <c r="H22" s="87" t="n">
        <f aca="false">Plantilla!X21</f>
        <v>5</v>
      </c>
      <c r="I22" s="87" t="n">
        <f aca="false">Plantilla!Y21</f>
        <v>5</v>
      </c>
      <c r="J22" s="87" t="n">
        <f aca="false">Plantilla!Z21</f>
        <v>5</v>
      </c>
      <c r="K22" s="87" t="n">
        <f aca="false">Plantilla!AA21</f>
        <v>3</v>
      </c>
      <c r="L22" s="87" t="n">
        <f aca="false">Plantilla!AB21</f>
        <v>2</v>
      </c>
      <c r="M22" s="87" t="n">
        <f aca="false">Plantilla!AC21</f>
        <v>2</v>
      </c>
      <c r="N22" s="89"/>
      <c r="O22" s="89"/>
    </row>
    <row r="23" customFormat="false" ht="15.4" hidden="false" customHeight="false" outlineLevel="0" collapsed="false">
      <c r="A23" s="0" t="str">
        <f aca="false">Plantilla!D26</f>
        <v>I. Velayo</v>
      </c>
      <c r="B23" s="0" t="n">
        <f aca="false">Plantilla!E26</f>
        <v>19</v>
      </c>
      <c r="C23" s="334" t="n">
        <f aca="false">Plantilla!F26</f>
        <v>10</v>
      </c>
      <c r="E23" s="89" t="n">
        <f aca="false">Plantilla!J26</f>
        <v>0.48230378135679</v>
      </c>
      <c r="F23" s="87" t="n">
        <f aca="false">Plantilla!O26</f>
        <v>1.5</v>
      </c>
      <c r="G23" s="87" t="n">
        <f aca="false">Plantilla!W26</f>
        <v>0</v>
      </c>
      <c r="H23" s="87" t="n">
        <f aca="false">Plantilla!X26</f>
        <v>4</v>
      </c>
      <c r="I23" s="87" t="n">
        <f aca="false">Plantilla!Y26</f>
        <v>3</v>
      </c>
      <c r="J23" s="87" t="n">
        <f aca="false">Plantilla!Z26</f>
        <v>3</v>
      </c>
      <c r="K23" s="87" t="n">
        <f aca="false">Plantilla!AA26</f>
        <v>3</v>
      </c>
      <c r="L23" s="87" t="n">
        <f aca="false">Plantilla!AB26</f>
        <v>5.4</v>
      </c>
      <c r="M23" s="87" t="n">
        <f aca="false">Plantilla!AC26</f>
        <v>1</v>
      </c>
      <c r="N23" s="89"/>
      <c r="O23" s="89"/>
    </row>
    <row r="24" customFormat="false" ht="15.4" hidden="false" customHeight="false" outlineLevel="0" collapsed="false">
      <c r="A24" s="0" t="str">
        <f aca="false">Plantilla!D27</f>
        <v>A. Manent</v>
      </c>
      <c r="B24" s="0" t="n">
        <f aca="false">Plantilla!E27</f>
        <v>28</v>
      </c>
      <c r="C24" s="334" t="n">
        <f aca="false">Plantilla!F27</f>
        <v>58</v>
      </c>
      <c r="E24" s="89" t="n">
        <f aca="false">Plantilla!J27</f>
        <v>0.987150252658994</v>
      </c>
      <c r="F24" s="87" t="n">
        <f aca="false">Plantilla!O27</f>
        <v>1.5</v>
      </c>
      <c r="G24" s="87" t="n">
        <f aca="false">Plantilla!W27</f>
        <v>0</v>
      </c>
      <c r="H24" s="87" t="n">
        <f aca="false">Plantilla!X27</f>
        <v>2</v>
      </c>
      <c r="I24" s="87" t="n">
        <f aca="false">Plantilla!Y27</f>
        <v>3</v>
      </c>
      <c r="J24" s="87" t="n">
        <f aca="false">Plantilla!Z27</f>
        <v>2</v>
      </c>
      <c r="K24" s="87" t="n">
        <f aca="false">Plantilla!AA27</f>
        <v>5</v>
      </c>
      <c r="L24" s="87" t="n">
        <f aca="false">Plantilla!AB27</f>
        <v>5</v>
      </c>
      <c r="M24" s="87" t="n">
        <f aca="false">Plantilla!AC27</f>
        <v>2</v>
      </c>
      <c r="N24" s="89"/>
      <c r="O24" s="89"/>
    </row>
  </sheetData>
  <conditionalFormatting sqref="W8:W14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{9CFFE1EE-D067-46F7-812B-C4F01F105B3C}</x14:id>
        </ext>
      </extLst>
    </cfRule>
  </conditionalFormatting>
  <conditionalFormatting sqref="E8:F24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P8:V24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{EDA620EE-95E1-4E8F-A774-15A7B0A1FE77}</x14:id>
        </ext>
      </extLst>
    </cfRule>
  </conditionalFormatting>
  <conditionalFormatting sqref="N8:O24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{B057D68C-C27B-4133-A51D-C6911080D69E}</x14:id>
        </ext>
      </extLst>
    </cfRule>
  </conditionalFormatting>
  <conditionalFormatting sqref="G8:M24">
    <cfRule type="colorScale" priority="6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FFE1EE-D067-46F7-812B-C4F01F105B3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EDA620EE-95E1-4E8F-A774-15A7B0A1FE7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B057D68C-C27B-4133-A51D-C6911080D69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85"/>
    <col collapsed="false" customWidth="true" hidden="false" outlineLevel="0" max="23" min="23" style="0" width="6.8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A2" s="6"/>
      <c r="N2" s="1"/>
      <c r="O2" s="1" t="s">
        <v>117</v>
      </c>
      <c r="T2" s="17" t="n">
        <v>0.588</v>
      </c>
      <c r="U2" s="17" t="n">
        <v>0</v>
      </c>
      <c r="V2" s="17" t="n">
        <v>0</v>
      </c>
    </row>
    <row r="3" customFormat="false" ht="15.4" hidden="false" customHeight="false" outlineLevel="0" collapsed="false">
      <c r="N3" s="1"/>
      <c r="O3" s="1" t="s">
        <v>105</v>
      </c>
      <c r="P3" s="17"/>
      <c r="Q3" s="17"/>
      <c r="R3" s="17"/>
      <c r="S3" s="17"/>
      <c r="T3" s="17" t="n">
        <v>0.864</v>
      </c>
      <c r="U3" s="17" t="n">
        <v>0</v>
      </c>
      <c r="V3" s="17" t="n">
        <v>0</v>
      </c>
    </row>
    <row r="4" customFormat="false" ht="15.4" hidden="false" customHeight="false" outlineLevel="0" collapsed="false">
      <c r="N4" s="1"/>
      <c r="O4" s="1" t="s">
        <v>22</v>
      </c>
      <c r="P4" s="17"/>
      <c r="Q4" s="17"/>
      <c r="R4" s="17"/>
      <c r="S4" s="17"/>
      <c r="T4" s="17" t="n">
        <v>0.221</v>
      </c>
      <c r="U4" s="17" t="n">
        <v>0</v>
      </c>
      <c r="V4" s="17" t="n">
        <v>0.221</v>
      </c>
    </row>
    <row r="5" customFormat="false" ht="15.4" hidden="false" customHeight="false" outlineLevel="0" collapsed="false">
      <c r="A5" s="353" t="s">
        <v>56</v>
      </c>
      <c r="B5" s="354" t="s">
        <v>57</v>
      </c>
      <c r="C5" s="354" t="s">
        <v>58</v>
      </c>
      <c r="D5" s="354" t="s">
        <v>59</v>
      </c>
      <c r="E5" s="354" t="s">
        <v>62</v>
      </c>
      <c r="F5" s="354" t="s">
        <v>67</v>
      </c>
      <c r="G5" s="354" t="s">
        <v>75</v>
      </c>
      <c r="H5" s="354" t="s">
        <v>76</v>
      </c>
      <c r="I5" s="354" t="s">
        <v>77</v>
      </c>
      <c r="J5" s="354" t="s">
        <v>78</v>
      </c>
      <c r="K5" s="354" t="s">
        <v>79</v>
      </c>
      <c r="L5" s="354" t="s">
        <v>80</v>
      </c>
      <c r="M5" s="354" t="s">
        <v>59</v>
      </c>
      <c r="N5" s="355" t="s">
        <v>182</v>
      </c>
      <c r="O5" s="355" t="s">
        <v>55</v>
      </c>
      <c r="P5" s="356" t="s">
        <v>539</v>
      </c>
      <c r="Q5" s="356" t="s">
        <v>540</v>
      </c>
      <c r="R5" s="356" t="s">
        <v>541</v>
      </c>
      <c r="S5" s="356" t="s">
        <v>542</v>
      </c>
      <c r="T5" s="356" t="s">
        <v>543</v>
      </c>
      <c r="U5" s="356" t="s">
        <v>544</v>
      </c>
      <c r="V5" s="356" t="s">
        <v>545</v>
      </c>
      <c r="W5" s="356" t="s">
        <v>376</v>
      </c>
    </row>
    <row r="6" customFormat="false" ht="15.4" hidden="false" customHeight="false" outlineLevel="0" collapsed="false">
      <c r="A6" s="0" t="str">
        <f aca="false">Plantilla!D22</f>
        <v>A. Aguilella</v>
      </c>
      <c r="B6" s="0" t="n">
        <f aca="false">Plantilla!E22</f>
        <v>23</v>
      </c>
      <c r="C6" s="334" t="n">
        <f aca="false">Plantilla!F22</f>
        <v>41</v>
      </c>
      <c r="E6" s="89" t="n">
        <f aca="false">Plantilla!J22</f>
        <v>0.741736667689717</v>
      </c>
      <c r="F6" s="87" t="n">
        <f aca="false">Plantilla!O22</f>
        <v>1.5</v>
      </c>
      <c r="G6" s="87" t="n">
        <f aca="false">Plantilla!W22</f>
        <v>0</v>
      </c>
      <c r="H6" s="87" t="n">
        <f aca="false">Plantilla!X22</f>
        <v>4</v>
      </c>
      <c r="I6" s="87" t="n">
        <f aca="false">Plantilla!Y22</f>
        <v>5</v>
      </c>
      <c r="J6" s="87" t="n">
        <f aca="false">Plantilla!Z22</f>
        <v>5</v>
      </c>
      <c r="K6" s="87" t="n">
        <f aca="false">Plantilla!AA22</f>
        <v>4</v>
      </c>
      <c r="L6" s="87" t="n">
        <f aca="false">Plantilla!AB22</f>
        <v>1</v>
      </c>
      <c r="M6" s="87" t="n">
        <f aca="false">Plantilla!AC22</f>
        <v>4</v>
      </c>
      <c r="N6" s="89" t="n">
        <f aca="false">1/3</f>
        <v>0.333333333333333</v>
      </c>
      <c r="O6" s="89" t="s">
        <v>105</v>
      </c>
      <c r="P6" s="357"/>
      <c r="Q6" s="357"/>
      <c r="R6" s="357"/>
      <c r="S6" s="357"/>
      <c r="T6" s="357" t="n">
        <f aca="false">$N6*T$3</f>
        <v>0.288</v>
      </c>
      <c r="U6" s="357" t="n">
        <f aca="false">$N6*U$3</f>
        <v>0</v>
      </c>
      <c r="V6" s="357" t="n">
        <f aca="false">$N6*V$3</f>
        <v>0</v>
      </c>
      <c r="W6" s="358" t="n">
        <f aca="false">V6+U6+T6</f>
        <v>0.288</v>
      </c>
    </row>
    <row r="7" customFormat="false" ht="15.4" hidden="false" customHeight="false" outlineLevel="0" collapsed="false">
      <c r="A7" s="0" t="str">
        <f aca="false">Plantilla!D25</f>
        <v>L-G. Salares</v>
      </c>
      <c r="B7" s="0" t="n">
        <f aca="false">Plantilla!E25</f>
        <v>20</v>
      </c>
      <c r="C7" s="334" t="n">
        <f aca="false">Plantilla!F25</f>
        <v>69</v>
      </c>
      <c r="E7" s="89" t="n">
        <f aca="false">Plantilla!J25</f>
        <v>0.757602298755993</v>
      </c>
      <c r="F7" s="87" t="n">
        <f aca="false">Plantilla!O25</f>
        <v>1.5</v>
      </c>
      <c r="G7" s="87" t="n">
        <f aca="false">Plantilla!W25</f>
        <v>0</v>
      </c>
      <c r="H7" s="87" t="n">
        <f aca="false">Plantilla!X25</f>
        <v>1</v>
      </c>
      <c r="I7" s="87" t="n">
        <f aca="false">Plantilla!Y25</f>
        <v>3</v>
      </c>
      <c r="J7" s="87" t="n">
        <f aca="false">Plantilla!Z25</f>
        <v>5</v>
      </c>
      <c r="K7" s="87" t="n">
        <f aca="false">Plantilla!AA25</f>
        <v>3</v>
      </c>
      <c r="L7" s="87" t="n">
        <f aca="false">Plantilla!AB25</f>
        <v>7</v>
      </c>
      <c r="M7" s="87" t="n">
        <f aca="false">Plantilla!AC25</f>
        <v>5</v>
      </c>
      <c r="N7" s="89" t="n">
        <f aca="false">1/3</f>
        <v>0.333333333333333</v>
      </c>
      <c r="O7" s="89" t="s">
        <v>22</v>
      </c>
      <c r="T7" s="357" t="n">
        <f aca="false">$N7*T$4</f>
        <v>0.073666666666667</v>
      </c>
      <c r="U7" s="357" t="n">
        <f aca="false">$N7*U$4</f>
        <v>0</v>
      </c>
      <c r="V7" s="357" t="n">
        <f aca="false">$N7*V$4</f>
        <v>0.073666666666667</v>
      </c>
      <c r="W7" s="358" t="n">
        <f aca="false">V7+U7+T7</f>
        <v>0.147333333333334</v>
      </c>
    </row>
    <row r="8" customFormat="false" ht="15.4" hidden="false" customHeight="false" outlineLevel="0" collapsed="false">
      <c r="A8" s="0" t="str">
        <f aca="false">Plantilla!D23</f>
        <v>T. Averous</v>
      </c>
      <c r="B8" s="0" t="n">
        <f aca="false">Plantilla!E23</f>
        <v>25</v>
      </c>
      <c r="C8" s="334" t="n">
        <f aca="false">Plantilla!F23</f>
        <v>23</v>
      </c>
      <c r="E8" s="89" t="n">
        <f aca="false">Plantilla!J23</f>
        <v>0.93196000578136</v>
      </c>
      <c r="F8" s="87" t="n">
        <f aca="false">Plantilla!O23</f>
        <v>1.5</v>
      </c>
      <c r="G8" s="87" t="n">
        <f aca="false">Plantilla!W23</f>
        <v>0</v>
      </c>
      <c r="H8" s="87" t="n">
        <f aca="false">Plantilla!X23</f>
        <v>3</v>
      </c>
      <c r="I8" s="87" t="n">
        <f aca="false">Plantilla!Y23</f>
        <v>5</v>
      </c>
      <c r="J8" s="87" t="n">
        <f aca="false">Plantilla!Z23</f>
        <v>6</v>
      </c>
      <c r="K8" s="87" t="n">
        <f aca="false">Plantilla!AA23</f>
        <v>5</v>
      </c>
      <c r="L8" s="87" t="n">
        <f aca="false">Plantilla!AB23</f>
        <v>2</v>
      </c>
      <c r="M8" s="87" t="n">
        <f aca="false">Plantilla!AC23</f>
        <v>4</v>
      </c>
      <c r="N8" s="89"/>
      <c r="O8" s="89"/>
      <c r="P8" s="357"/>
      <c r="Q8" s="357"/>
      <c r="R8" s="357"/>
      <c r="S8" s="357"/>
      <c r="T8" s="357"/>
      <c r="U8" s="357"/>
      <c r="V8" s="357"/>
      <c r="W8" s="358"/>
    </row>
    <row r="9" customFormat="false" ht="15.4" hidden="false" customHeight="false" outlineLevel="0" collapsed="false">
      <c r="A9" s="0" t="str">
        <f aca="false">Plantilla!D6</f>
        <v>D. Juliol</v>
      </c>
      <c r="B9" s="0" t="n">
        <f aca="false">Plantilla!E6</f>
        <v>17</v>
      </c>
      <c r="C9" s="334" t="n">
        <f aca="false">Plantilla!F6</f>
        <v>40</v>
      </c>
      <c r="E9" s="89" t="n">
        <f aca="false">Plantilla!J6</f>
        <v>0.429625726311893</v>
      </c>
      <c r="F9" s="87" t="n">
        <f aca="false">Plantilla!O6</f>
        <v>1.5</v>
      </c>
      <c r="G9" s="87" t="n">
        <f aca="false">Plantilla!W6</f>
        <v>1</v>
      </c>
      <c r="H9" s="87" t="n">
        <f aca="false">Plantilla!X6</f>
        <v>5</v>
      </c>
      <c r="I9" s="87" t="n">
        <f aca="false">Plantilla!Y6</f>
        <v>4</v>
      </c>
      <c r="J9" s="87" t="n">
        <f aca="false">Plantilla!Z6</f>
        <v>5</v>
      </c>
      <c r="K9" s="87" t="n">
        <f aca="false">Plantilla!AA6</f>
        <v>2</v>
      </c>
      <c r="L9" s="87" t="n">
        <f aca="false">Plantilla!AB6</f>
        <v>5</v>
      </c>
      <c r="M9" s="87" t="n">
        <f aca="false">Plantilla!AC6</f>
        <v>1</v>
      </c>
      <c r="N9" s="89"/>
      <c r="O9" s="89"/>
      <c r="T9" s="357"/>
      <c r="U9" s="357"/>
      <c r="V9" s="357"/>
      <c r="W9" s="358"/>
    </row>
    <row r="10" customFormat="false" ht="15.4" hidden="false" customHeight="false" outlineLevel="0" collapsed="false">
      <c r="A10" s="0" t="str">
        <f aca="false">Plantilla!D7</f>
        <v>M. Teixé</v>
      </c>
      <c r="B10" s="0" t="n">
        <f aca="false">Plantilla!E7</f>
        <v>29</v>
      </c>
      <c r="C10" s="334" t="n">
        <f aca="false">Plantilla!F7</f>
        <v>12</v>
      </c>
      <c r="E10" s="89" t="n">
        <f aca="false">Plantilla!J7</f>
        <v>1.04710644668102</v>
      </c>
      <c r="F10" s="87" t="n">
        <f aca="false">Plantilla!O7</f>
        <v>1.5</v>
      </c>
      <c r="G10" s="87" t="n">
        <f aca="false">Plantilla!W7</f>
        <v>0</v>
      </c>
      <c r="H10" s="87" t="n">
        <f aca="false">Plantilla!X7</f>
        <v>6</v>
      </c>
      <c r="I10" s="87" t="n">
        <f aca="false">Plantilla!Y7</f>
        <v>2</v>
      </c>
      <c r="J10" s="87" t="n">
        <f aca="false">Plantilla!Z7</f>
        <v>5</v>
      </c>
      <c r="K10" s="87" t="n">
        <f aca="false">Plantilla!AA7</f>
        <v>3</v>
      </c>
      <c r="L10" s="87" t="n">
        <f aca="false">Plantilla!AB7</f>
        <v>1</v>
      </c>
      <c r="M10" s="87" t="n">
        <f aca="false">Plantilla!AC7</f>
        <v>4</v>
      </c>
      <c r="N10" s="89"/>
      <c r="O10" s="89"/>
      <c r="T10" s="357"/>
      <c r="U10" s="357"/>
      <c r="V10" s="357"/>
      <c r="W10" s="358"/>
    </row>
    <row r="11" customFormat="false" ht="15.4" hidden="false" customHeight="false" outlineLevel="0" collapsed="false">
      <c r="A11" s="0" t="str">
        <f aca="false">Plantilla!D21</f>
        <v>M. Tàcias</v>
      </c>
      <c r="B11" s="0" t="n">
        <f aca="false">Plantilla!E21</f>
        <v>29</v>
      </c>
      <c r="C11" s="334" t="n">
        <f aca="false">Plantilla!F21</f>
        <v>69</v>
      </c>
      <c r="D11" s="0" t="str">
        <f aca="false">Plantilla!G21</f>
        <v>IMP</v>
      </c>
      <c r="E11" s="89" t="n">
        <f aca="false">Plantilla!J21</f>
        <v>1.11001188360831</v>
      </c>
      <c r="F11" s="87" t="n">
        <f aca="false">Plantilla!O21</f>
        <v>1.5</v>
      </c>
      <c r="G11" s="87" t="n">
        <f aca="false">Plantilla!W21</f>
        <v>0</v>
      </c>
      <c r="H11" s="87" t="n">
        <f aca="false">Plantilla!X21</f>
        <v>5</v>
      </c>
      <c r="I11" s="87" t="n">
        <f aca="false">Plantilla!Y21</f>
        <v>5</v>
      </c>
      <c r="J11" s="87" t="n">
        <f aca="false">Plantilla!Z21</f>
        <v>5</v>
      </c>
      <c r="K11" s="87" t="n">
        <f aca="false">Plantilla!AA21</f>
        <v>3</v>
      </c>
      <c r="L11" s="87" t="n">
        <f aca="false">Plantilla!AB21</f>
        <v>2</v>
      </c>
      <c r="M11" s="87" t="n">
        <f aca="false">Plantilla!AC21</f>
        <v>2</v>
      </c>
      <c r="N11" s="89"/>
      <c r="O11" s="89"/>
      <c r="T11" s="357"/>
      <c r="U11" s="357"/>
      <c r="V11" s="357"/>
      <c r="W11" s="357"/>
    </row>
    <row r="12" customFormat="false" ht="15.4" hidden="false" customHeight="false" outlineLevel="0" collapsed="false">
      <c r="A12" s="0" t="str">
        <f aca="false">Plantilla!D5</f>
        <v>S. Candela</v>
      </c>
      <c r="B12" s="0" t="n">
        <f aca="false">Plantilla!E5</f>
        <v>23</v>
      </c>
      <c r="C12" s="334" t="n">
        <f aca="false">Plantilla!F5</f>
        <v>86</v>
      </c>
      <c r="D12" s="0" t="str">
        <f aca="false">Plantilla!G5</f>
        <v>CAB</v>
      </c>
      <c r="E12" s="89" t="n">
        <f aca="false">Plantilla!J5</f>
        <v>0.741736667689717</v>
      </c>
      <c r="F12" s="87" t="n">
        <f aca="false">Plantilla!O5</f>
        <v>1.5</v>
      </c>
      <c r="G12" s="87" t="n">
        <f aca="false">Plantilla!W5</f>
        <v>12.5</v>
      </c>
      <c r="H12" s="87" t="n">
        <f aca="false">Plantilla!X5</f>
        <v>2</v>
      </c>
      <c r="I12" s="87" t="n">
        <f aca="false">Plantilla!Y5</f>
        <v>0</v>
      </c>
      <c r="J12" s="87" t="n">
        <f aca="false">Plantilla!Z5</f>
        <v>0</v>
      </c>
      <c r="K12" s="87" t="n">
        <f aca="false">Plantilla!AA5</f>
        <v>0</v>
      </c>
      <c r="L12" s="87" t="n">
        <f aca="false">Plantilla!AB5</f>
        <v>0</v>
      </c>
      <c r="M12" s="87" t="n">
        <f aca="false">Plantilla!AC5</f>
        <v>4</v>
      </c>
      <c r="N12" s="89"/>
      <c r="O12" s="89"/>
      <c r="P12" s="357"/>
      <c r="Q12" s="357"/>
      <c r="R12" s="357"/>
      <c r="S12" s="357"/>
    </row>
    <row r="13" customFormat="false" ht="15.4" hidden="false" customHeight="false" outlineLevel="0" collapsed="false">
      <c r="A13" s="0" t="str">
        <f aca="false">Plantilla!D16</f>
        <v>P-P. Cunill</v>
      </c>
      <c r="B13" s="0" t="n">
        <f aca="false">Plantilla!E16</f>
        <v>22</v>
      </c>
      <c r="C13" s="334" t="n">
        <f aca="false">Plantilla!F16</f>
        <v>5</v>
      </c>
      <c r="E13" s="89" t="n">
        <f aca="false">Plantilla!J16</f>
        <v>0.67353330442654</v>
      </c>
      <c r="F13" s="87" t="n">
        <f aca="false">Plantilla!O16</f>
        <v>1.5</v>
      </c>
      <c r="G13" s="87" t="n">
        <f aca="false">Plantilla!W16</f>
        <v>0</v>
      </c>
      <c r="H13" s="87" t="n">
        <f aca="false">Plantilla!X16</f>
        <v>3</v>
      </c>
      <c r="I13" s="87" t="n">
        <f aca="false">Plantilla!Y16</f>
        <v>5</v>
      </c>
      <c r="J13" s="87" t="n">
        <f aca="false">Plantilla!Z16</f>
        <v>1</v>
      </c>
      <c r="K13" s="87" t="n">
        <f aca="false">Plantilla!AA16</f>
        <v>5</v>
      </c>
      <c r="L13" s="87" t="n">
        <f aca="false">Plantilla!AB16</f>
        <v>2</v>
      </c>
      <c r="M13" s="87" t="n">
        <f aca="false">Plantilla!AC16</f>
        <v>5</v>
      </c>
      <c r="N13" s="89"/>
      <c r="O13" s="89"/>
      <c r="P13" s="357"/>
      <c r="Q13" s="357"/>
      <c r="R13" s="357"/>
      <c r="S13" s="357"/>
    </row>
    <row r="14" customFormat="false" ht="15.4" hidden="false" customHeight="false" outlineLevel="0" collapsed="false">
      <c r="A14" s="0" t="str">
        <f aca="false">Plantilla!D15</f>
        <v>D. Salat</v>
      </c>
      <c r="B14" s="0" t="n">
        <f aca="false">Plantilla!E15</f>
        <v>23</v>
      </c>
      <c r="C14" s="334" t="n">
        <f aca="false">Plantilla!F15</f>
        <v>40</v>
      </c>
      <c r="E14" s="89" t="n">
        <f aca="false">Plantilla!J15</f>
        <v>0.830999053863867</v>
      </c>
      <c r="F14" s="87" t="n">
        <f aca="false">Plantilla!O15</f>
        <v>1.5</v>
      </c>
      <c r="G14" s="87" t="n">
        <f aca="false">Plantilla!W15</f>
        <v>0</v>
      </c>
      <c r="H14" s="87" t="n">
        <f aca="false">Plantilla!X15</f>
        <v>4</v>
      </c>
      <c r="I14" s="87" t="n">
        <f aca="false">Plantilla!Y15</f>
        <v>5</v>
      </c>
      <c r="J14" s="87" t="n">
        <f aca="false">Plantilla!Z15</f>
        <v>3</v>
      </c>
      <c r="K14" s="87" t="n">
        <f aca="false">Plantilla!AA15</f>
        <v>3</v>
      </c>
      <c r="L14" s="87" t="n">
        <f aca="false">Plantilla!AB15</f>
        <v>1</v>
      </c>
      <c r="M14" s="87" t="n">
        <f aca="false">Plantilla!AC15</f>
        <v>4</v>
      </c>
      <c r="N14" s="89"/>
      <c r="O14" s="89"/>
      <c r="P14" s="357"/>
      <c r="Q14" s="357"/>
      <c r="R14" s="357"/>
      <c r="S14" s="357"/>
    </row>
    <row r="15" customFormat="false" ht="15.4" hidden="false" customHeight="false" outlineLevel="0" collapsed="false">
      <c r="A15" s="0" t="str">
        <f aca="false">Plantilla!D4</f>
        <v>E. Tarrida</v>
      </c>
      <c r="B15" s="0" t="n">
        <f aca="false">Plantilla!E4</f>
        <v>20</v>
      </c>
      <c r="C15" s="334" t="n">
        <f aca="false">Plantilla!F4</f>
        <v>95</v>
      </c>
      <c r="D15" s="0" t="str">
        <f aca="false">Plantilla!G4</f>
        <v>RAP</v>
      </c>
      <c r="E15" s="89" t="n">
        <f aca="false">Plantilla!J4</f>
        <v>0.788086142702</v>
      </c>
      <c r="F15" s="87" t="n">
        <f aca="false">Plantilla!O4</f>
        <v>1.5</v>
      </c>
      <c r="G15" s="87" t="n">
        <f aca="false">Plantilla!W4</f>
        <v>13.1666666666667</v>
      </c>
      <c r="H15" s="87" t="n">
        <f aca="false">Plantilla!X4</f>
        <v>6</v>
      </c>
      <c r="I15" s="87" t="n">
        <f aca="false">Plantilla!Y4</f>
        <v>2</v>
      </c>
      <c r="J15" s="87" t="n">
        <f aca="false">Plantilla!Z4</f>
        <v>2</v>
      </c>
      <c r="K15" s="87" t="n">
        <f aca="false">Plantilla!AA4</f>
        <v>3</v>
      </c>
      <c r="L15" s="87" t="n">
        <f aca="false">Plantilla!AB4</f>
        <v>2</v>
      </c>
      <c r="M15" s="87" t="n">
        <f aca="false">Plantilla!AC4</f>
        <v>4</v>
      </c>
      <c r="N15" s="1"/>
      <c r="O15" s="1"/>
      <c r="P15" s="357"/>
      <c r="Q15" s="357"/>
      <c r="R15" s="357"/>
      <c r="S15" s="357"/>
    </row>
    <row r="16" customFormat="false" ht="15.4" hidden="false" customHeight="false" outlineLevel="0" collapsed="false">
      <c r="A16" s="0" t="str">
        <f aca="false">Plantilla!D18</f>
        <v>I. Escuder</v>
      </c>
      <c r="B16" s="0" t="n">
        <f aca="false">Plantilla!E18</f>
        <v>25</v>
      </c>
      <c r="C16" s="334" t="n">
        <f aca="false">Plantilla!F18</f>
        <v>67</v>
      </c>
      <c r="E16" s="89" t="n">
        <f aca="false">Plantilla!J18</f>
        <v>0.908321649834117</v>
      </c>
      <c r="F16" s="87" t="n">
        <f aca="false">Plantilla!O18</f>
        <v>1.5</v>
      </c>
      <c r="G16" s="87" t="n">
        <f aca="false">Plantilla!W18</f>
        <v>0</v>
      </c>
      <c r="H16" s="87" t="n">
        <f aca="false">Plantilla!X18</f>
        <v>5</v>
      </c>
      <c r="I16" s="87" t="n">
        <f aca="false">Plantilla!Y18</f>
        <v>6</v>
      </c>
      <c r="J16" s="87" t="n">
        <f aca="false">Plantilla!Z18</f>
        <v>2</v>
      </c>
      <c r="K16" s="87" t="n">
        <f aca="false">Plantilla!AA18</f>
        <v>3</v>
      </c>
      <c r="L16" s="87" t="n">
        <f aca="false">Plantilla!AB18</f>
        <v>1</v>
      </c>
      <c r="M16" s="87" t="n">
        <f aca="false">Plantilla!AC18</f>
        <v>4</v>
      </c>
      <c r="N16" s="89"/>
      <c r="O16" s="89"/>
      <c r="P16" s="357"/>
      <c r="Q16" s="357"/>
      <c r="R16" s="357"/>
      <c r="S16" s="357"/>
    </row>
    <row r="17" customFormat="false" ht="15.4" hidden="false" customHeight="false" outlineLevel="0" collapsed="false">
      <c r="A17" s="0" t="str">
        <f aca="false">Plantilla!D11</f>
        <v>J-L. Grellier</v>
      </c>
      <c r="B17" s="0" t="n">
        <f aca="false">Plantilla!E11</f>
        <v>31</v>
      </c>
      <c r="C17" s="334" t="n">
        <f aca="false">Plantilla!F11</f>
        <v>15</v>
      </c>
      <c r="E17" s="89" t="n">
        <f aca="false">Plantilla!J11</f>
        <v>1.09272524738916</v>
      </c>
      <c r="F17" s="87" t="n">
        <f aca="false">Plantilla!O11</f>
        <v>1.5</v>
      </c>
      <c r="G17" s="87" t="n">
        <f aca="false">Plantilla!W11</f>
        <v>0</v>
      </c>
      <c r="H17" s="87" t="n">
        <f aca="false">Plantilla!X11</f>
        <v>5</v>
      </c>
      <c r="I17" s="87" t="n">
        <f aca="false">Plantilla!Y11</f>
        <v>5</v>
      </c>
      <c r="J17" s="87" t="n">
        <f aca="false">Plantilla!Z11</f>
        <v>2</v>
      </c>
      <c r="K17" s="87" t="n">
        <f aca="false">Plantilla!AA11</f>
        <v>1</v>
      </c>
      <c r="L17" s="87" t="n">
        <f aca="false">Plantilla!AB11</f>
        <v>1</v>
      </c>
      <c r="M17" s="87" t="n">
        <f aca="false">Plantilla!AC11</f>
        <v>3</v>
      </c>
      <c r="N17" s="89"/>
      <c r="O17" s="89"/>
    </row>
    <row r="18" customFormat="false" ht="15.4" hidden="false" customHeight="false" outlineLevel="0" collapsed="false">
      <c r="A18" s="0" t="str">
        <f aca="false">Plantilla!D12</f>
        <v>A. Aluja</v>
      </c>
      <c r="B18" s="0" t="n">
        <f aca="false">Plantilla!E12</f>
        <v>33</v>
      </c>
      <c r="C18" s="334" t="n">
        <f aca="false">Plantilla!F12</f>
        <v>43</v>
      </c>
      <c r="E18" s="89" t="n">
        <f aca="false">Plantilla!J12</f>
        <v>1.18945947025397</v>
      </c>
      <c r="F18" s="87" t="n">
        <f aca="false">Plantilla!O12</f>
        <v>1.5</v>
      </c>
      <c r="G18" s="87" t="n">
        <f aca="false">Plantilla!W12</f>
        <v>0</v>
      </c>
      <c r="H18" s="87" t="n">
        <f aca="false">Plantilla!X12</f>
        <v>5</v>
      </c>
      <c r="I18" s="87" t="n">
        <f aca="false">Plantilla!Y12</f>
        <v>3.95</v>
      </c>
      <c r="J18" s="87" t="n">
        <f aca="false">Plantilla!Z12</f>
        <v>2.95</v>
      </c>
      <c r="K18" s="87" t="n">
        <f aca="false">Plantilla!AA12</f>
        <v>2</v>
      </c>
      <c r="L18" s="87" t="n">
        <f aca="false">Plantilla!AB12</f>
        <v>0</v>
      </c>
      <c r="M18" s="87" t="n">
        <f aca="false">Plantilla!AC12</f>
        <v>6</v>
      </c>
      <c r="N18" s="89"/>
      <c r="O18" s="89"/>
    </row>
    <row r="19" customFormat="false" ht="15.4" hidden="false" customHeight="false" outlineLevel="0" collapsed="false">
      <c r="A19" s="0" t="str">
        <f aca="false">Plantilla!D14</f>
        <v>J. Banal</v>
      </c>
      <c r="B19" s="0" t="n">
        <f aca="false">Plantilla!E14</f>
        <v>27</v>
      </c>
      <c r="C19" s="334" t="n">
        <f aca="false">Plantilla!F14</f>
        <v>78</v>
      </c>
      <c r="D19" s="0" t="str">
        <f aca="false">Plantilla!G14</f>
        <v>POT</v>
      </c>
      <c r="E19" s="89" t="n">
        <f aca="false">Plantilla!J14</f>
        <v>0.857936901981583</v>
      </c>
      <c r="F19" s="87" t="n">
        <f aca="false">Plantilla!O14</f>
        <v>1.5</v>
      </c>
      <c r="G19" s="87" t="n">
        <f aca="false">Plantilla!W14</f>
        <v>1</v>
      </c>
      <c r="H19" s="87" t="n">
        <f aca="false">Plantilla!X14</f>
        <v>4</v>
      </c>
      <c r="I19" s="87" t="n">
        <f aca="false">Plantilla!Y14</f>
        <v>5</v>
      </c>
      <c r="J19" s="87" t="n">
        <f aca="false">Plantilla!Z14</f>
        <v>2</v>
      </c>
      <c r="K19" s="87" t="n">
        <f aca="false">Plantilla!AA14</f>
        <v>4</v>
      </c>
      <c r="L19" s="87" t="n">
        <f aca="false">Plantilla!AB14</f>
        <v>2</v>
      </c>
      <c r="M19" s="87" t="n">
        <f aca="false">Plantilla!AC14</f>
        <v>5</v>
      </c>
      <c r="N19" s="89"/>
      <c r="O19" s="89"/>
    </row>
    <row r="20" customFormat="false" ht="15.4" hidden="false" customHeight="false" outlineLevel="0" collapsed="false">
      <c r="A20" s="0" t="str">
        <f aca="false">Plantilla!D19</f>
        <v>A. Guau</v>
      </c>
      <c r="B20" s="0" t="n">
        <f aca="false">Plantilla!E19</f>
        <v>26</v>
      </c>
      <c r="C20" s="334" t="n">
        <f aca="false">Plantilla!F19</f>
        <v>65</v>
      </c>
      <c r="E20" s="89" t="n">
        <f aca="false">Plantilla!J19</f>
        <v>0.943426901463917</v>
      </c>
      <c r="F20" s="87" t="n">
        <f aca="false">Plantilla!O19</f>
        <v>1.5</v>
      </c>
      <c r="G20" s="87" t="n">
        <f aca="false">Plantilla!W19</f>
        <v>0</v>
      </c>
      <c r="H20" s="87" t="n">
        <f aca="false">Plantilla!X19</f>
        <v>3</v>
      </c>
      <c r="I20" s="87" t="n">
        <f aca="false">Plantilla!Y19</f>
        <v>6</v>
      </c>
      <c r="J20" s="87" t="n">
        <f aca="false">Plantilla!Z19</f>
        <v>2</v>
      </c>
      <c r="K20" s="87" t="n">
        <f aca="false">Plantilla!AA19</f>
        <v>4</v>
      </c>
      <c r="L20" s="87" t="n">
        <f aca="false">Plantilla!AB19</f>
        <v>3</v>
      </c>
      <c r="M20" s="87" t="n">
        <f aca="false">Plantilla!AC19</f>
        <v>4</v>
      </c>
      <c r="N20" s="89"/>
      <c r="O20" s="89"/>
    </row>
    <row r="21" customFormat="false" ht="15.4" hidden="false" customHeight="false" outlineLevel="0" collapsed="false">
      <c r="A21" s="0" t="str">
        <f aca="false">Plantilla!D26</f>
        <v>I. Velayo</v>
      </c>
      <c r="B21" s="0" t="n">
        <f aca="false">Plantilla!E26</f>
        <v>19</v>
      </c>
      <c r="C21" s="334" t="n">
        <f aca="false">Plantilla!F26</f>
        <v>10</v>
      </c>
      <c r="E21" s="89" t="n">
        <f aca="false">Plantilla!J26</f>
        <v>0.48230378135679</v>
      </c>
      <c r="F21" s="87" t="n">
        <f aca="false">Plantilla!O26</f>
        <v>1.5</v>
      </c>
      <c r="G21" s="87" t="n">
        <f aca="false">Plantilla!W26</f>
        <v>0</v>
      </c>
      <c r="H21" s="87" t="n">
        <f aca="false">Plantilla!X26</f>
        <v>4</v>
      </c>
      <c r="I21" s="87" t="n">
        <f aca="false">Plantilla!Y26</f>
        <v>3</v>
      </c>
      <c r="J21" s="87" t="n">
        <f aca="false">Plantilla!Z26</f>
        <v>3</v>
      </c>
      <c r="K21" s="87" t="n">
        <f aca="false">Plantilla!AA26</f>
        <v>3</v>
      </c>
      <c r="L21" s="87" t="n">
        <f aca="false">Plantilla!AB26</f>
        <v>5.4</v>
      </c>
      <c r="M21" s="87" t="n">
        <f aca="false">Plantilla!AC26</f>
        <v>1</v>
      </c>
      <c r="N21" s="89"/>
      <c r="O21" s="89"/>
    </row>
    <row r="22" customFormat="false" ht="15.4" hidden="false" customHeight="false" outlineLevel="0" collapsed="false">
      <c r="A22" s="0" t="str">
        <f aca="false">Plantilla!D27</f>
        <v>A. Manent</v>
      </c>
      <c r="B22" s="0" t="n">
        <f aca="false">Plantilla!E27</f>
        <v>28</v>
      </c>
      <c r="C22" s="334" t="n">
        <f aca="false">Plantilla!F27</f>
        <v>58</v>
      </c>
      <c r="E22" s="89" t="n">
        <f aca="false">Plantilla!J27</f>
        <v>0.987150252658994</v>
      </c>
      <c r="F22" s="87" t="n">
        <f aca="false">Plantilla!O27</f>
        <v>1.5</v>
      </c>
      <c r="G22" s="87" t="n">
        <f aca="false">Plantilla!W27</f>
        <v>0</v>
      </c>
      <c r="H22" s="87" t="n">
        <f aca="false">Plantilla!X27</f>
        <v>2</v>
      </c>
      <c r="I22" s="87" t="n">
        <f aca="false">Plantilla!Y27</f>
        <v>3</v>
      </c>
      <c r="J22" s="87" t="n">
        <f aca="false">Plantilla!Z27</f>
        <v>2</v>
      </c>
      <c r="K22" s="87" t="n">
        <f aca="false">Plantilla!AA27</f>
        <v>5</v>
      </c>
      <c r="L22" s="87" t="n">
        <f aca="false">Plantilla!AB27</f>
        <v>5</v>
      </c>
      <c r="M22" s="87" t="n">
        <f aca="false">Plantilla!AC27</f>
        <v>2</v>
      </c>
      <c r="N22" s="89"/>
      <c r="O22" s="89"/>
    </row>
  </sheetData>
  <conditionalFormatting sqref="W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{EDB1ADDB-E92A-409D-B8F8-D8D2B3968096}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P6:V22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{35598164-CEA0-4550-A724-BE2BFAE8218A}</x14:id>
        </ext>
      </extLst>
    </cfRule>
  </conditionalFormatting>
  <conditionalFormatting sqref="N6:O22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{D28CEB93-B877-4495-91E0-547BD195C2C4}</x14:id>
        </ext>
      </extLst>
    </cfRule>
  </conditionalFormatting>
  <conditionalFormatting sqref="G6:M22">
    <cfRule type="colorScale" priority="6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B1ADDB-E92A-409D-B8F8-D8D2B396809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5598164-CEA0-4550-A724-BE2BFAE8218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D28CEB93-B877-4495-91E0-547BD195C2C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7"/>
    <col collapsed="false" customWidth="true" hidden="false" outlineLevel="0" max="23" min="23" style="0" width="5.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104</v>
      </c>
      <c r="P2" s="17"/>
      <c r="Q2" s="17"/>
      <c r="R2" s="17"/>
      <c r="S2" s="17"/>
      <c r="T2" s="17" t="n">
        <v>0.188</v>
      </c>
      <c r="U2" s="17" t="n">
        <v>0.507</v>
      </c>
      <c r="V2" s="17" t="n">
        <v>0.188</v>
      </c>
    </row>
    <row r="3" customFormat="false" ht="15.4" hidden="false" customHeight="false" outlineLevel="0" collapsed="false">
      <c r="N3" s="1"/>
      <c r="O3" s="1" t="s">
        <v>103</v>
      </c>
      <c r="P3" s="17"/>
      <c r="Q3" s="17"/>
      <c r="R3" s="17"/>
      <c r="S3" s="17"/>
      <c r="T3" s="17" t="n">
        <v>0.188</v>
      </c>
      <c r="U3" s="17" t="n">
        <v>0.341</v>
      </c>
      <c r="V3" s="17" t="n">
        <v>0.188</v>
      </c>
    </row>
    <row r="4" customFormat="false" ht="15.4" hidden="false" customHeight="false" outlineLevel="0" collapsed="false">
      <c r="N4" s="1"/>
      <c r="O4" s="1" t="s">
        <v>105</v>
      </c>
      <c r="P4" s="17"/>
      <c r="Q4" s="17"/>
      <c r="R4" s="17"/>
      <c r="S4" s="17"/>
      <c r="T4" s="17" t="n">
        <v>0.244</v>
      </c>
      <c r="U4" s="17" t="n">
        <v>0.121</v>
      </c>
      <c r="V4" s="17" t="n">
        <v>0</v>
      </c>
    </row>
    <row r="5" customFormat="false" ht="15.4" hidden="false" customHeight="false" outlineLevel="0" collapsed="false">
      <c r="N5" s="1"/>
      <c r="O5" s="1" t="s">
        <v>22</v>
      </c>
      <c r="P5" s="17"/>
      <c r="Q5" s="17"/>
      <c r="R5" s="17"/>
      <c r="S5" s="17"/>
      <c r="T5" s="17" t="n">
        <v>0.142</v>
      </c>
      <c r="U5" s="17" t="n">
        <v>0.369</v>
      </c>
      <c r="V5" s="17" t="n">
        <v>0.142</v>
      </c>
    </row>
    <row r="6" customFormat="false" ht="15.4" hidden="false" customHeight="false" outlineLevel="0" collapsed="false">
      <c r="A6" s="353" t="s">
        <v>56</v>
      </c>
      <c r="B6" s="354" t="s">
        <v>57</v>
      </c>
      <c r="C6" s="354" t="s">
        <v>58</v>
      </c>
      <c r="D6" s="354" t="s">
        <v>59</v>
      </c>
      <c r="E6" s="354" t="s">
        <v>62</v>
      </c>
      <c r="F6" s="354" t="s">
        <v>67</v>
      </c>
      <c r="G6" s="354" t="s">
        <v>75</v>
      </c>
      <c r="H6" s="354" t="s">
        <v>76</v>
      </c>
      <c r="I6" s="354" t="s">
        <v>77</v>
      </c>
      <c r="J6" s="354" t="s">
        <v>78</v>
      </c>
      <c r="K6" s="354" t="s">
        <v>79</v>
      </c>
      <c r="L6" s="354" t="s">
        <v>80</v>
      </c>
      <c r="M6" s="354" t="s">
        <v>59</v>
      </c>
      <c r="N6" s="355" t="s">
        <v>182</v>
      </c>
      <c r="O6" s="355" t="s">
        <v>55</v>
      </c>
      <c r="P6" s="356" t="s">
        <v>539</v>
      </c>
      <c r="Q6" s="356" t="s">
        <v>540</v>
      </c>
      <c r="R6" s="356" t="s">
        <v>541</v>
      </c>
      <c r="S6" s="356" t="s">
        <v>542</v>
      </c>
      <c r="T6" s="356" t="s">
        <v>543</v>
      </c>
      <c r="U6" s="356" t="s">
        <v>544</v>
      </c>
      <c r="V6" s="356" t="s">
        <v>545</v>
      </c>
      <c r="W6" s="356" t="s">
        <v>15</v>
      </c>
    </row>
    <row r="7" customFormat="false" ht="15.4" hidden="false" customHeight="false" outlineLevel="0" collapsed="false">
      <c r="A7" s="0" t="str">
        <f aca="false">Plantilla!D16</f>
        <v>P-P. Cunill</v>
      </c>
      <c r="B7" s="0" t="n">
        <f aca="false">Plantilla!E16</f>
        <v>22</v>
      </c>
      <c r="C7" s="334" t="n">
        <f aca="false">Plantilla!F16</f>
        <v>5</v>
      </c>
      <c r="E7" s="89" t="n">
        <f aca="false">Plantilla!J16</f>
        <v>0.67353330442654</v>
      </c>
      <c r="F7" s="87" t="n">
        <f aca="false">Plantilla!O16</f>
        <v>1.5</v>
      </c>
      <c r="G7" s="87" t="n">
        <f aca="false">Plantilla!W16</f>
        <v>0</v>
      </c>
      <c r="H7" s="87" t="n">
        <f aca="false">Plantilla!X16</f>
        <v>3</v>
      </c>
      <c r="I7" s="87" t="n">
        <f aca="false">Plantilla!Y16</f>
        <v>5</v>
      </c>
      <c r="J7" s="87" t="n">
        <f aca="false">Plantilla!Z16</f>
        <v>1</v>
      </c>
      <c r="K7" s="87" t="n">
        <f aca="false">Plantilla!AA16</f>
        <v>5</v>
      </c>
      <c r="L7" s="87" t="n">
        <f aca="false">Plantilla!AB16</f>
        <v>2</v>
      </c>
      <c r="M7" s="87" t="n">
        <f aca="false">Plantilla!AC16</f>
        <v>5</v>
      </c>
      <c r="N7" s="89" t="n">
        <f aca="false">1/4</f>
        <v>0.25</v>
      </c>
      <c r="O7" s="89" t="s">
        <v>104</v>
      </c>
      <c r="P7" s="357"/>
      <c r="Q7" s="357"/>
      <c r="R7" s="357"/>
      <c r="S7" s="357"/>
      <c r="T7" s="357" t="n">
        <f aca="false">$N7*T$2</f>
        <v>0.047</v>
      </c>
      <c r="U7" s="357" t="n">
        <f aca="false">$N7*U$2</f>
        <v>0.12675</v>
      </c>
      <c r="V7" s="357" t="n">
        <f aca="false">$N7*V$2</f>
        <v>0.047</v>
      </c>
      <c r="W7" s="359" t="n">
        <f aca="false">V7+U7+T7</f>
        <v>0.22075</v>
      </c>
    </row>
    <row r="8" customFormat="false" ht="15.4" hidden="false" customHeight="false" outlineLevel="0" collapsed="false">
      <c r="A8" s="0" t="str">
        <f aca="false">Plantilla!D25</f>
        <v>L-G. Salares</v>
      </c>
      <c r="B8" s="0" t="n">
        <f aca="false">Plantilla!E25</f>
        <v>20</v>
      </c>
      <c r="C8" s="334" t="n">
        <f aca="false">Plantilla!F25</f>
        <v>69</v>
      </c>
      <c r="E8" s="89" t="n">
        <f aca="false">Plantilla!J25</f>
        <v>0.757602298755993</v>
      </c>
      <c r="F8" s="87" t="n">
        <f aca="false">Plantilla!O25</f>
        <v>1.5</v>
      </c>
      <c r="G8" s="87" t="n">
        <f aca="false">Plantilla!W25</f>
        <v>0</v>
      </c>
      <c r="H8" s="87" t="n">
        <f aca="false">Plantilla!X25</f>
        <v>1</v>
      </c>
      <c r="I8" s="87" t="n">
        <f aca="false">Plantilla!Y25</f>
        <v>3</v>
      </c>
      <c r="J8" s="87" t="n">
        <f aca="false">Plantilla!Z25</f>
        <v>5</v>
      </c>
      <c r="K8" s="87" t="n">
        <f aca="false">Plantilla!AA25</f>
        <v>3</v>
      </c>
      <c r="L8" s="87" t="n">
        <f aca="false">Plantilla!AB25</f>
        <v>7</v>
      </c>
      <c r="M8" s="87" t="n">
        <f aca="false">Plantilla!AC25</f>
        <v>5</v>
      </c>
      <c r="N8" s="89" t="n">
        <f aca="false">1/3</f>
        <v>0.333333333333333</v>
      </c>
      <c r="O8" s="89" t="s">
        <v>22</v>
      </c>
      <c r="T8" s="357" t="n">
        <f aca="false">$N8*T$5</f>
        <v>0.047333333333333</v>
      </c>
      <c r="U8" s="357" t="n">
        <f aca="false">$N8*U$5</f>
        <v>0.123</v>
      </c>
      <c r="V8" s="357" t="n">
        <f aca="false">$N8*V$5</f>
        <v>0.047333333333333</v>
      </c>
      <c r="W8" s="359" t="n">
        <f aca="false">V8+U8+T8</f>
        <v>0.217666666666666</v>
      </c>
    </row>
    <row r="9" customFormat="false" ht="15.4" hidden="false" customHeight="false" outlineLevel="0" collapsed="false">
      <c r="A9" s="0" t="str">
        <f aca="false">Plantilla!D22</f>
        <v>A. Aguilella</v>
      </c>
      <c r="B9" s="0" t="n">
        <f aca="false">Plantilla!E22</f>
        <v>23</v>
      </c>
      <c r="C9" s="334" t="n">
        <f aca="false">Plantilla!F22</f>
        <v>41</v>
      </c>
      <c r="E9" s="89" t="n">
        <f aca="false">Plantilla!J22</f>
        <v>0.741736667689717</v>
      </c>
      <c r="F9" s="87" t="n">
        <f aca="false">Plantilla!O22</f>
        <v>1.5</v>
      </c>
      <c r="G9" s="87" t="n">
        <f aca="false">Plantilla!W22</f>
        <v>0</v>
      </c>
      <c r="H9" s="87" t="n">
        <f aca="false">Plantilla!X22</f>
        <v>4</v>
      </c>
      <c r="I9" s="87" t="n">
        <f aca="false">Plantilla!Y22</f>
        <v>5</v>
      </c>
      <c r="J9" s="87" t="n">
        <f aca="false">Plantilla!Z22</f>
        <v>5</v>
      </c>
      <c r="K9" s="87" t="n">
        <f aca="false">Plantilla!AA22</f>
        <v>4</v>
      </c>
      <c r="L9" s="87" t="n">
        <f aca="false">Plantilla!AB22</f>
        <v>1</v>
      </c>
      <c r="M9" s="87" t="n">
        <f aca="false">Plantilla!AC22</f>
        <v>4</v>
      </c>
      <c r="N9" s="89" t="n">
        <f aca="false">1/3</f>
        <v>0.333333333333333</v>
      </c>
      <c r="O9" s="89" t="s">
        <v>105</v>
      </c>
      <c r="P9" s="357"/>
      <c r="Q9" s="357"/>
      <c r="R9" s="357"/>
      <c r="S9" s="357"/>
      <c r="T9" s="357" t="n">
        <f aca="false">$N9*T$4</f>
        <v>0.081333333333333</v>
      </c>
      <c r="U9" s="357" t="n">
        <f aca="false">$N9*U$4</f>
        <v>0.040333333333333</v>
      </c>
      <c r="V9" s="357" t="n">
        <f aca="false">$N9*V$4</f>
        <v>0</v>
      </c>
      <c r="W9" s="359" t="n">
        <f aca="false">V9+U9+T9</f>
        <v>0.121666666666666</v>
      </c>
    </row>
    <row r="10" customFormat="false" ht="15.4" hidden="false" customHeight="false" outlineLevel="0" collapsed="false">
      <c r="A10" s="0" t="str">
        <f aca="false">Plantilla!D15</f>
        <v>D. Salat</v>
      </c>
      <c r="B10" s="0" t="n">
        <f aca="false">Plantilla!E15</f>
        <v>23</v>
      </c>
      <c r="C10" s="334" t="n">
        <f aca="false">Plantilla!F15</f>
        <v>40</v>
      </c>
      <c r="E10" s="89" t="n">
        <f aca="false">Plantilla!J15</f>
        <v>0.830999053863867</v>
      </c>
      <c r="F10" s="87" t="n">
        <f aca="false">Plantilla!O15</f>
        <v>1.5</v>
      </c>
      <c r="G10" s="87" t="n">
        <f aca="false">Plantilla!W15</f>
        <v>0</v>
      </c>
      <c r="H10" s="87" t="n">
        <f aca="false">Plantilla!X15</f>
        <v>4</v>
      </c>
      <c r="I10" s="87" t="n">
        <f aca="false">Plantilla!Y15</f>
        <v>5</v>
      </c>
      <c r="J10" s="87" t="n">
        <f aca="false">Plantilla!Z15</f>
        <v>3</v>
      </c>
      <c r="K10" s="87" t="n">
        <f aca="false">Plantilla!AA15</f>
        <v>3</v>
      </c>
      <c r="L10" s="87" t="n">
        <f aca="false">Plantilla!AB15</f>
        <v>1</v>
      </c>
      <c r="M10" s="87" t="n">
        <f aca="false">Plantilla!AC15</f>
        <v>4</v>
      </c>
      <c r="N10" s="89"/>
      <c r="O10" s="89"/>
      <c r="P10" s="357"/>
      <c r="Q10" s="357"/>
      <c r="R10" s="357"/>
      <c r="S10" s="357"/>
      <c r="T10" s="357"/>
      <c r="U10" s="357"/>
      <c r="V10" s="357"/>
      <c r="W10" s="359"/>
    </row>
    <row r="11" customFormat="false" ht="15.4" hidden="false" customHeight="false" outlineLevel="0" collapsed="false">
      <c r="A11" s="0" t="str">
        <f aca="false">Plantilla!D18</f>
        <v>I. Escuder</v>
      </c>
      <c r="B11" s="0" t="n">
        <f aca="false">Plantilla!E18</f>
        <v>25</v>
      </c>
      <c r="C11" s="334" t="n">
        <f aca="false">Plantilla!F18</f>
        <v>67</v>
      </c>
      <c r="E11" s="89" t="n">
        <f aca="false">Plantilla!J18</f>
        <v>0.908321649834117</v>
      </c>
      <c r="F11" s="87" t="n">
        <f aca="false">Plantilla!O18</f>
        <v>1.5</v>
      </c>
      <c r="G11" s="87" t="n">
        <f aca="false">Plantilla!W18</f>
        <v>0</v>
      </c>
      <c r="H11" s="87" t="n">
        <f aca="false">Plantilla!X18</f>
        <v>5</v>
      </c>
      <c r="I11" s="87" t="n">
        <f aca="false">Plantilla!Y18</f>
        <v>6</v>
      </c>
      <c r="J11" s="87" t="n">
        <f aca="false">Plantilla!Z18</f>
        <v>2</v>
      </c>
      <c r="K11" s="87" t="n">
        <f aca="false">Plantilla!AA18</f>
        <v>3</v>
      </c>
      <c r="L11" s="87" t="n">
        <f aca="false">Plantilla!AB18</f>
        <v>1</v>
      </c>
      <c r="M11" s="87" t="n">
        <f aca="false">Plantilla!AC18</f>
        <v>4</v>
      </c>
      <c r="N11" s="89"/>
      <c r="O11" s="89"/>
      <c r="P11" s="357"/>
      <c r="Q11" s="357"/>
      <c r="R11" s="357"/>
      <c r="S11" s="357"/>
      <c r="T11" s="357"/>
      <c r="U11" s="357"/>
      <c r="V11" s="357"/>
      <c r="W11" s="359"/>
    </row>
    <row r="12" customFormat="false" ht="15.4" hidden="false" customHeight="false" outlineLevel="0" collapsed="false">
      <c r="A12" s="0" t="str">
        <f aca="false">Plantilla!D23</f>
        <v>T. Averous</v>
      </c>
      <c r="B12" s="0" t="n">
        <f aca="false">Plantilla!E23</f>
        <v>25</v>
      </c>
      <c r="C12" s="334" t="n">
        <f aca="false">Plantilla!F23</f>
        <v>23</v>
      </c>
      <c r="E12" s="89" t="n">
        <f aca="false">Plantilla!J23</f>
        <v>0.93196000578136</v>
      </c>
      <c r="F12" s="87" t="n">
        <f aca="false">Plantilla!O23</f>
        <v>1.5</v>
      </c>
      <c r="G12" s="87" t="n">
        <f aca="false">Plantilla!W23</f>
        <v>0</v>
      </c>
      <c r="H12" s="87" t="n">
        <f aca="false">Plantilla!X23</f>
        <v>3</v>
      </c>
      <c r="I12" s="87" t="n">
        <f aca="false">Plantilla!Y23</f>
        <v>5</v>
      </c>
      <c r="J12" s="87" t="n">
        <f aca="false">Plantilla!Z23</f>
        <v>6</v>
      </c>
      <c r="K12" s="87" t="n">
        <f aca="false">Plantilla!AA23</f>
        <v>5</v>
      </c>
      <c r="L12" s="87" t="n">
        <f aca="false">Plantilla!AB23</f>
        <v>2</v>
      </c>
      <c r="M12" s="87" t="n">
        <f aca="false">Plantilla!AC23</f>
        <v>4</v>
      </c>
      <c r="N12" s="89"/>
      <c r="O12" s="89"/>
      <c r="P12" s="357"/>
      <c r="Q12" s="357"/>
      <c r="R12" s="357"/>
      <c r="S12" s="357"/>
      <c r="T12" s="357"/>
      <c r="U12" s="357"/>
      <c r="V12" s="357"/>
      <c r="W12" s="359"/>
    </row>
    <row r="13" customFormat="false" ht="15.4" hidden="false" customHeight="false" outlineLevel="0" collapsed="false">
      <c r="A13" s="0" t="str">
        <f aca="false">Plantilla!D5</f>
        <v>S. Candela</v>
      </c>
      <c r="B13" s="0" t="n">
        <f aca="false">Plantilla!E5</f>
        <v>23</v>
      </c>
      <c r="C13" s="334" t="n">
        <f aca="false">Plantilla!F5</f>
        <v>86</v>
      </c>
      <c r="D13" s="0" t="str">
        <f aca="false">Plantilla!G5</f>
        <v>CAB</v>
      </c>
      <c r="E13" s="89" t="n">
        <f aca="false">Plantilla!J5</f>
        <v>0.741736667689717</v>
      </c>
      <c r="F13" s="87" t="n">
        <f aca="false">Plantilla!O5</f>
        <v>1.5</v>
      </c>
      <c r="G13" s="87" t="n">
        <f aca="false">Plantilla!W5</f>
        <v>12.5</v>
      </c>
      <c r="H13" s="87" t="n">
        <f aca="false">Plantilla!X5</f>
        <v>2</v>
      </c>
      <c r="I13" s="87" t="n">
        <f aca="false">Plantilla!Y5</f>
        <v>0</v>
      </c>
      <c r="J13" s="87" t="n">
        <f aca="false">Plantilla!Z5</f>
        <v>0</v>
      </c>
      <c r="K13" s="87" t="n">
        <f aca="false">Plantilla!AA5</f>
        <v>0</v>
      </c>
      <c r="L13" s="87" t="n">
        <f aca="false">Plantilla!AB5</f>
        <v>0</v>
      </c>
      <c r="M13" s="87" t="n">
        <f aca="false">Plantilla!AC5</f>
        <v>4</v>
      </c>
      <c r="N13" s="89"/>
      <c r="O13" s="89"/>
      <c r="P13" s="357"/>
      <c r="Q13" s="357"/>
      <c r="R13" s="357"/>
      <c r="S13" s="357"/>
    </row>
    <row r="14" customFormat="false" ht="15.4" hidden="false" customHeight="false" outlineLevel="0" collapsed="false">
      <c r="A14" s="0" t="str">
        <f aca="false">Plantilla!D4</f>
        <v>E. Tarrida</v>
      </c>
      <c r="B14" s="0" t="n">
        <f aca="false">Plantilla!E4</f>
        <v>20</v>
      </c>
      <c r="C14" s="334" t="n">
        <f aca="false">Plantilla!F4</f>
        <v>95</v>
      </c>
      <c r="D14" s="0" t="str">
        <f aca="false">Plantilla!G4</f>
        <v>RAP</v>
      </c>
      <c r="E14" s="89" t="n">
        <f aca="false">Plantilla!J4</f>
        <v>0.788086142702</v>
      </c>
      <c r="F14" s="87" t="n">
        <f aca="false">Plantilla!O4</f>
        <v>1.5</v>
      </c>
      <c r="G14" s="87" t="n">
        <f aca="false">Plantilla!W4</f>
        <v>13.1666666666667</v>
      </c>
      <c r="H14" s="87" t="n">
        <f aca="false">Plantilla!X4</f>
        <v>6</v>
      </c>
      <c r="I14" s="87" t="n">
        <f aca="false">Plantilla!Y4</f>
        <v>2</v>
      </c>
      <c r="J14" s="87" t="n">
        <f aca="false">Plantilla!Z4</f>
        <v>2</v>
      </c>
      <c r="K14" s="87" t="n">
        <f aca="false">Plantilla!AA4</f>
        <v>3</v>
      </c>
      <c r="L14" s="87" t="n">
        <f aca="false">Plantilla!AB4</f>
        <v>2</v>
      </c>
      <c r="M14" s="87" t="n">
        <f aca="false">Plantilla!AC4</f>
        <v>4</v>
      </c>
      <c r="N14" s="1"/>
      <c r="O14" s="1"/>
      <c r="P14" s="357"/>
      <c r="Q14" s="357"/>
      <c r="R14" s="357"/>
      <c r="S14" s="357"/>
      <c r="T14" s="357"/>
      <c r="U14" s="357"/>
      <c r="V14" s="357"/>
      <c r="W14" s="357"/>
    </row>
    <row r="15" customFormat="false" ht="15.4" hidden="false" customHeight="false" outlineLevel="0" collapsed="false">
      <c r="A15" s="0" t="str">
        <f aca="false">Plantilla!D6</f>
        <v>D. Juliol</v>
      </c>
      <c r="B15" s="0" t="n">
        <f aca="false">Plantilla!E6</f>
        <v>17</v>
      </c>
      <c r="C15" s="334" t="n">
        <f aca="false">Plantilla!F6</f>
        <v>40</v>
      </c>
      <c r="E15" s="89" t="n">
        <f aca="false">Plantilla!J6</f>
        <v>0.429625726311893</v>
      </c>
      <c r="F15" s="87" t="n">
        <f aca="false">Plantilla!O6</f>
        <v>1.5</v>
      </c>
      <c r="G15" s="87" t="n">
        <f aca="false">Plantilla!W6</f>
        <v>1</v>
      </c>
      <c r="H15" s="87" t="n">
        <f aca="false">Plantilla!X6</f>
        <v>5</v>
      </c>
      <c r="I15" s="87" t="n">
        <f aca="false">Plantilla!Y6</f>
        <v>4</v>
      </c>
      <c r="J15" s="87" t="n">
        <f aca="false">Plantilla!Z6</f>
        <v>5</v>
      </c>
      <c r="K15" s="87" t="n">
        <f aca="false">Plantilla!AA6</f>
        <v>2</v>
      </c>
      <c r="L15" s="87" t="n">
        <f aca="false">Plantilla!AB6</f>
        <v>5</v>
      </c>
      <c r="M15" s="87" t="n">
        <f aca="false">Plantilla!AC6</f>
        <v>1</v>
      </c>
      <c r="N15" s="89"/>
      <c r="O15" s="89"/>
    </row>
    <row r="16" customFormat="false" ht="15.4" hidden="false" customHeight="false" outlineLevel="0" collapsed="false">
      <c r="A16" s="0" t="str">
        <f aca="false">Plantilla!D7</f>
        <v>M. Teixé</v>
      </c>
      <c r="B16" s="0" t="n">
        <f aca="false">Plantilla!E7</f>
        <v>29</v>
      </c>
      <c r="C16" s="334" t="n">
        <f aca="false">Plantilla!F7</f>
        <v>12</v>
      </c>
      <c r="E16" s="89" t="n">
        <f aca="false">Plantilla!J7</f>
        <v>1.04710644668102</v>
      </c>
      <c r="F16" s="87" t="n">
        <f aca="false">Plantilla!O7</f>
        <v>1.5</v>
      </c>
      <c r="G16" s="87" t="n">
        <f aca="false">Plantilla!W7</f>
        <v>0</v>
      </c>
      <c r="H16" s="87" t="n">
        <f aca="false">Plantilla!X7</f>
        <v>6</v>
      </c>
      <c r="I16" s="87" t="n">
        <f aca="false">Plantilla!Y7</f>
        <v>2</v>
      </c>
      <c r="J16" s="87" t="n">
        <f aca="false">Plantilla!Z7</f>
        <v>5</v>
      </c>
      <c r="K16" s="87" t="n">
        <f aca="false">Plantilla!AA7</f>
        <v>3</v>
      </c>
      <c r="L16" s="87" t="n">
        <f aca="false">Plantilla!AB7</f>
        <v>1</v>
      </c>
      <c r="M16" s="87" t="n">
        <f aca="false">Plantilla!AC7</f>
        <v>4</v>
      </c>
      <c r="N16" s="89"/>
      <c r="O16" s="89"/>
    </row>
    <row r="17" customFormat="false" ht="15.4" hidden="false" customHeight="false" outlineLevel="0" collapsed="false">
      <c r="A17" s="0" t="str">
        <f aca="false">Plantilla!D11</f>
        <v>J-L. Grellier</v>
      </c>
      <c r="B17" s="0" t="n">
        <f aca="false">Plantilla!E11</f>
        <v>31</v>
      </c>
      <c r="C17" s="334" t="n">
        <f aca="false">Plantilla!F11</f>
        <v>15</v>
      </c>
      <c r="E17" s="89" t="n">
        <f aca="false">Plantilla!J11</f>
        <v>1.09272524738916</v>
      </c>
      <c r="F17" s="87" t="n">
        <f aca="false">Plantilla!O11</f>
        <v>1.5</v>
      </c>
      <c r="G17" s="87" t="n">
        <f aca="false">Plantilla!W11</f>
        <v>0</v>
      </c>
      <c r="H17" s="87" t="n">
        <f aca="false">Plantilla!X11</f>
        <v>5</v>
      </c>
      <c r="I17" s="87" t="n">
        <f aca="false">Plantilla!Y11</f>
        <v>5</v>
      </c>
      <c r="J17" s="87" t="n">
        <f aca="false">Plantilla!Z11</f>
        <v>2</v>
      </c>
      <c r="K17" s="87" t="n">
        <f aca="false">Plantilla!AA11</f>
        <v>1</v>
      </c>
      <c r="L17" s="87" t="n">
        <f aca="false">Plantilla!AB11</f>
        <v>1</v>
      </c>
      <c r="M17" s="87" t="n">
        <f aca="false">Plantilla!AC11</f>
        <v>3</v>
      </c>
      <c r="N17" s="89"/>
      <c r="O17" s="89"/>
    </row>
    <row r="18" customFormat="false" ht="15.4" hidden="false" customHeight="false" outlineLevel="0" collapsed="false">
      <c r="A18" s="0" t="str">
        <f aca="false">Plantilla!D12</f>
        <v>A. Aluja</v>
      </c>
      <c r="B18" s="0" t="n">
        <f aca="false">Plantilla!E12</f>
        <v>33</v>
      </c>
      <c r="C18" s="334" t="n">
        <f aca="false">Plantilla!F12</f>
        <v>43</v>
      </c>
      <c r="E18" s="89" t="n">
        <f aca="false">Plantilla!J12</f>
        <v>1.18945947025397</v>
      </c>
      <c r="F18" s="87" t="n">
        <f aca="false">Plantilla!O12</f>
        <v>1.5</v>
      </c>
      <c r="G18" s="87" t="n">
        <f aca="false">Plantilla!W12</f>
        <v>0</v>
      </c>
      <c r="H18" s="87" t="n">
        <f aca="false">Plantilla!X12</f>
        <v>5</v>
      </c>
      <c r="I18" s="87" t="n">
        <f aca="false">Plantilla!Y12</f>
        <v>3.95</v>
      </c>
      <c r="J18" s="87" t="n">
        <f aca="false">Plantilla!Z12</f>
        <v>2.95</v>
      </c>
      <c r="K18" s="87" t="n">
        <f aca="false">Plantilla!AA12</f>
        <v>2</v>
      </c>
      <c r="L18" s="87" t="n">
        <f aca="false">Plantilla!AB12</f>
        <v>0</v>
      </c>
      <c r="M18" s="87" t="n">
        <f aca="false">Plantilla!AC12</f>
        <v>6</v>
      </c>
      <c r="N18" s="89"/>
      <c r="O18" s="89"/>
    </row>
    <row r="19" customFormat="false" ht="15.4" hidden="false" customHeight="false" outlineLevel="0" collapsed="false">
      <c r="A19" s="0" t="str">
        <f aca="false">Plantilla!D14</f>
        <v>J. Banal</v>
      </c>
      <c r="B19" s="0" t="n">
        <f aca="false">Plantilla!E14</f>
        <v>27</v>
      </c>
      <c r="C19" s="334" t="n">
        <f aca="false">Plantilla!F14</f>
        <v>78</v>
      </c>
      <c r="D19" s="0" t="str">
        <f aca="false">Plantilla!G14</f>
        <v>POT</v>
      </c>
      <c r="E19" s="89" t="n">
        <f aca="false">Plantilla!J14</f>
        <v>0.857936901981583</v>
      </c>
      <c r="F19" s="87" t="n">
        <f aca="false">Plantilla!O14</f>
        <v>1.5</v>
      </c>
      <c r="G19" s="87" t="n">
        <f aca="false">Plantilla!W14</f>
        <v>1</v>
      </c>
      <c r="H19" s="87" t="n">
        <f aca="false">Plantilla!X14</f>
        <v>4</v>
      </c>
      <c r="I19" s="87" t="n">
        <f aca="false">Plantilla!Y14</f>
        <v>5</v>
      </c>
      <c r="J19" s="87" t="n">
        <f aca="false">Plantilla!Z14</f>
        <v>2</v>
      </c>
      <c r="K19" s="87" t="n">
        <f aca="false">Plantilla!AA14</f>
        <v>4</v>
      </c>
      <c r="L19" s="87" t="n">
        <f aca="false">Plantilla!AB14</f>
        <v>2</v>
      </c>
      <c r="M19" s="87" t="n">
        <f aca="false">Plantilla!AC14</f>
        <v>5</v>
      </c>
      <c r="N19" s="89"/>
      <c r="O19" s="89"/>
    </row>
    <row r="20" customFormat="false" ht="15.4" hidden="false" customHeight="false" outlineLevel="0" collapsed="false">
      <c r="A20" s="0" t="str">
        <f aca="false">Plantilla!D19</f>
        <v>A. Guau</v>
      </c>
      <c r="B20" s="0" t="n">
        <f aca="false">Plantilla!E19</f>
        <v>26</v>
      </c>
      <c r="C20" s="334" t="n">
        <f aca="false">Plantilla!F19</f>
        <v>65</v>
      </c>
      <c r="E20" s="89" t="n">
        <f aca="false">Plantilla!J19</f>
        <v>0.943426901463917</v>
      </c>
      <c r="F20" s="87" t="n">
        <f aca="false">Plantilla!O19</f>
        <v>1.5</v>
      </c>
      <c r="G20" s="87" t="n">
        <f aca="false">Plantilla!W19</f>
        <v>0</v>
      </c>
      <c r="H20" s="87" t="n">
        <f aca="false">Plantilla!X19</f>
        <v>3</v>
      </c>
      <c r="I20" s="87" t="n">
        <f aca="false">Plantilla!Y19</f>
        <v>6</v>
      </c>
      <c r="J20" s="87" t="n">
        <f aca="false">Plantilla!Z19</f>
        <v>2</v>
      </c>
      <c r="K20" s="87" t="n">
        <f aca="false">Plantilla!AA19</f>
        <v>4</v>
      </c>
      <c r="L20" s="87" t="n">
        <f aca="false">Plantilla!AB19</f>
        <v>3</v>
      </c>
      <c r="M20" s="87" t="n">
        <f aca="false">Plantilla!AC19</f>
        <v>4</v>
      </c>
      <c r="N20" s="89"/>
      <c r="O20" s="89"/>
    </row>
    <row r="21" customFormat="false" ht="15.4" hidden="false" customHeight="false" outlineLevel="0" collapsed="false">
      <c r="A21" s="0" t="str">
        <f aca="false">Plantilla!D21</f>
        <v>M. Tàcias</v>
      </c>
      <c r="B21" s="0" t="n">
        <f aca="false">Plantilla!E21</f>
        <v>29</v>
      </c>
      <c r="C21" s="334" t="n">
        <f aca="false">Plantilla!F21</f>
        <v>69</v>
      </c>
      <c r="D21" s="0" t="str">
        <f aca="false">Plantilla!G21</f>
        <v>IMP</v>
      </c>
      <c r="E21" s="89" t="n">
        <f aca="false">Plantilla!J21</f>
        <v>1.11001188360831</v>
      </c>
      <c r="F21" s="87" t="n">
        <f aca="false">Plantilla!O21</f>
        <v>1.5</v>
      </c>
      <c r="G21" s="87" t="n">
        <f aca="false">Plantilla!W21</f>
        <v>0</v>
      </c>
      <c r="H21" s="87" t="n">
        <f aca="false">Plantilla!X21</f>
        <v>5</v>
      </c>
      <c r="I21" s="87" t="n">
        <f aca="false">Plantilla!Y21</f>
        <v>5</v>
      </c>
      <c r="J21" s="87" t="n">
        <f aca="false">Plantilla!Z21</f>
        <v>5</v>
      </c>
      <c r="K21" s="87" t="n">
        <f aca="false">Plantilla!AA21</f>
        <v>3</v>
      </c>
      <c r="L21" s="87" t="n">
        <f aca="false">Plantilla!AB21</f>
        <v>2</v>
      </c>
      <c r="M21" s="87" t="n">
        <f aca="false">Plantilla!AC21</f>
        <v>2</v>
      </c>
      <c r="N21" s="89"/>
      <c r="O21" s="89"/>
    </row>
    <row r="22" customFormat="false" ht="15.4" hidden="false" customHeight="false" outlineLevel="0" collapsed="false">
      <c r="A22" s="0" t="str">
        <f aca="false">Plantilla!D26</f>
        <v>I. Velayo</v>
      </c>
      <c r="B22" s="0" t="n">
        <f aca="false">Plantilla!E26</f>
        <v>19</v>
      </c>
      <c r="C22" s="334" t="n">
        <f aca="false">Plantilla!F26</f>
        <v>10</v>
      </c>
      <c r="E22" s="89" t="n">
        <f aca="false">Plantilla!J26</f>
        <v>0.48230378135679</v>
      </c>
      <c r="F22" s="87" t="n">
        <f aca="false">Plantilla!O26</f>
        <v>1.5</v>
      </c>
      <c r="G22" s="87" t="n">
        <f aca="false">Plantilla!W26</f>
        <v>0</v>
      </c>
      <c r="H22" s="87" t="n">
        <f aca="false">Plantilla!X26</f>
        <v>4</v>
      </c>
      <c r="I22" s="87" t="n">
        <f aca="false">Plantilla!Y26</f>
        <v>3</v>
      </c>
      <c r="J22" s="87" t="n">
        <f aca="false">Plantilla!Z26</f>
        <v>3</v>
      </c>
      <c r="K22" s="87" t="n">
        <f aca="false">Plantilla!AA26</f>
        <v>3</v>
      </c>
      <c r="L22" s="87" t="n">
        <f aca="false">Plantilla!AB26</f>
        <v>5.4</v>
      </c>
      <c r="M22" s="87" t="n">
        <f aca="false">Plantilla!AC26</f>
        <v>1</v>
      </c>
      <c r="N22" s="89"/>
      <c r="O22" s="89"/>
    </row>
    <row r="23" customFormat="false" ht="15.4" hidden="false" customHeight="false" outlineLevel="0" collapsed="false">
      <c r="A23" s="0" t="str">
        <f aca="false">Plantilla!D27</f>
        <v>A. Manent</v>
      </c>
      <c r="B23" s="0" t="n">
        <f aca="false">Plantilla!E27</f>
        <v>28</v>
      </c>
      <c r="C23" s="334" t="n">
        <f aca="false">Plantilla!F27</f>
        <v>58</v>
      </c>
      <c r="E23" s="89" t="n">
        <f aca="false">Plantilla!J27</f>
        <v>0.987150252658994</v>
      </c>
      <c r="F23" s="87" t="n">
        <f aca="false">Plantilla!O27</f>
        <v>1.5</v>
      </c>
      <c r="G23" s="87" t="n">
        <f aca="false">Plantilla!W27</f>
        <v>0</v>
      </c>
      <c r="H23" s="87" t="n">
        <f aca="false">Plantilla!X27</f>
        <v>2</v>
      </c>
      <c r="I23" s="87" t="n">
        <f aca="false">Plantilla!Y27</f>
        <v>3</v>
      </c>
      <c r="J23" s="87" t="n">
        <f aca="false">Plantilla!Z27</f>
        <v>2</v>
      </c>
      <c r="K23" s="87" t="n">
        <f aca="false">Plantilla!AA27</f>
        <v>5</v>
      </c>
      <c r="L23" s="87" t="n">
        <f aca="false">Plantilla!AB27</f>
        <v>5</v>
      </c>
      <c r="M23" s="87" t="n">
        <f aca="false">Plantilla!AC27</f>
        <v>2</v>
      </c>
      <c r="N23" s="89"/>
      <c r="O23" s="89"/>
    </row>
  </sheetData>
  <conditionalFormatting sqref="P7:W23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{434CDA10-6079-44B2-9EB3-352D8C6355F5}</x14:id>
        </ext>
      </extLst>
    </cfRule>
  </conditionalFormatting>
  <conditionalFormatting sqref="E7:F23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7:O23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{75B1D064-5732-45D6-B18C-E8FF46257BF6}</x14:id>
        </ext>
      </extLst>
    </cfRule>
  </conditionalFormatting>
  <conditionalFormatting sqref="G7:M23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4CDA10-6079-44B2-9EB3-352D8C6355F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75B1D064-5732-45D6-B18C-E8FF46257BF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5.57"/>
    <col collapsed="false" customWidth="true" hidden="false" outlineLevel="0" max="3" min="3" style="0" width="5.01"/>
    <col collapsed="false" customWidth="true" hidden="false" outlineLevel="0" max="5" min="4" style="0" width="4.57"/>
    <col collapsed="false" customWidth="true" hidden="false" outlineLevel="0" max="6" min="6" style="0" width="4.29"/>
    <col collapsed="false" customWidth="true" hidden="false" outlineLevel="0" max="13" min="7" style="0" width="4.57"/>
    <col collapsed="false" customWidth="true" hidden="false" outlineLevel="0" max="22" min="14" style="0" width="9.29"/>
    <col collapsed="false" customWidth="true" hidden="false" outlineLevel="0" max="23" min="23" style="0" width="6.87"/>
  </cols>
  <sheetData>
    <row r="1" customFormat="false" ht="15.4" hidden="false" customHeight="false" outlineLevel="0" collapsed="false">
      <c r="A1" s="6" t="n">
        <v>43745</v>
      </c>
      <c r="N1" s="1"/>
      <c r="O1" s="1"/>
    </row>
    <row r="2" customFormat="false" ht="15.4" hidden="false" customHeight="false" outlineLevel="0" collapsed="false">
      <c r="N2" s="1"/>
      <c r="O2" s="1" t="s">
        <v>104</v>
      </c>
      <c r="P2" s="17"/>
      <c r="Q2" s="17"/>
      <c r="R2" s="17"/>
      <c r="S2" s="17"/>
      <c r="T2" s="17" t="n">
        <v>0</v>
      </c>
      <c r="U2" s="17" t="n">
        <v>0.21</v>
      </c>
      <c r="V2" s="17" t="n">
        <v>0</v>
      </c>
    </row>
    <row r="3" customFormat="false" ht="15.4" hidden="false" customHeight="false" outlineLevel="0" collapsed="false">
      <c r="N3" s="1"/>
      <c r="O3" s="1" t="s">
        <v>103</v>
      </c>
      <c r="P3" s="17"/>
      <c r="Q3" s="17"/>
      <c r="R3" s="17"/>
      <c r="S3" s="17"/>
      <c r="T3" s="17" t="n">
        <v>0</v>
      </c>
      <c r="U3" s="17" t="n">
        <v>0.31</v>
      </c>
      <c r="V3" s="17" t="n">
        <v>0</v>
      </c>
    </row>
    <row r="4" customFormat="false" ht="15.4" hidden="false" customHeight="false" outlineLevel="0" collapsed="false">
      <c r="N4" s="1"/>
      <c r="O4" s="1" t="s">
        <v>22</v>
      </c>
      <c r="P4" s="17"/>
      <c r="Q4" s="17"/>
      <c r="R4" s="17"/>
      <c r="S4" s="17"/>
      <c r="T4" s="17" t="n">
        <v>0.26</v>
      </c>
      <c r="U4" s="17" t="n">
        <v>1</v>
      </c>
      <c r="V4" s="17" t="n">
        <v>0.26</v>
      </c>
    </row>
    <row r="5" customFormat="false" ht="15.4" hidden="false" customHeight="false" outlineLevel="0" collapsed="false">
      <c r="A5" s="353" t="s">
        <v>56</v>
      </c>
      <c r="B5" s="354" t="s">
        <v>57</v>
      </c>
      <c r="C5" s="354" t="s">
        <v>58</v>
      </c>
      <c r="D5" s="354" t="s">
        <v>59</v>
      </c>
      <c r="E5" s="354" t="s">
        <v>62</v>
      </c>
      <c r="F5" s="354" t="s">
        <v>67</v>
      </c>
      <c r="G5" s="354" t="s">
        <v>75</v>
      </c>
      <c r="H5" s="354" t="s">
        <v>76</v>
      </c>
      <c r="I5" s="354" t="s">
        <v>77</v>
      </c>
      <c r="J5" s="354" t="s">
        <v>78</v>
      </c>
      <c r="K5" s="354" t="s">
        <v>79</v>
      </c>
      <c r="L5" s="354" t="s">
        <v>80</v>
      </c>
      <c r="M5" s="354" t="s">
        <v>59</v>
      </c>
      <c r="N5" s="355" t="s">
        <v>182</v>
      </c>
      <c r="O5" s="355" t="s">
        <v>55</v>
      </c>
      <c r="P5" s="356" t="s">
        <v>539</v>
      </c>
      <c r="Q5" s="356" t="s">
        <v>540</v>
      </c>
      <c r="R5" s="356" t="s">
        <v>541</v>
      </c>
      <c r="S5" s="356" t="s">
        <v>542</v>
      </c>
      <c r="T5" s="356" t="s">
        <v>543</v>
      </c>
      <c r="U5" s="356" t="s">
        <v>544</v>
      </c>
      <c r="V5" s="356" t="s">
        <v>545</v>
      </c>
      <c r="W5" s="356" t="s">
        <v>376</v>
      </c>
    </row>
    <row r="6" customFormat="false" ht="15.4" hidden="false" customHeight="false" outlineLevel="0" collapsed="false">
      <c r="A6" s="0" t="str">
        <f aca="false">Plantilla!D25</f>
        <v>L-G. Salares</v>
      </c>
      <c r="B6" s="0" t="n">
        <f aca="false">Plantilla!E25</f>
        <v>20</v>
      </c>
      <c r="C6" s="334" t="n">
        <f aca="false">Plantilla!F25</f>
        <v>69</v>
      </c>
      <c r="E6" s="89" t="n">
        <f aca="false">Plantilla!J25</f>
        <v>0.757602298755993</v>
      </c>
      <c r="F6" s="87" t="n">
        <f aca="false">Plantilla!O25</f>
        <v>1.5</v>
      </c>
      <c r="G6" s="87" t="n">
        <f aca="false">Plantilla!W25</f>
        <v>0</v>
      </c>
      <c r="H6" s="87" t="n">
        <f aca="false">Plantilla!X25</f>
        <v>1</v>
      </c>
      <c r="I6" s="87" t="n">
        <f aca="false">Plantilla!Y25</f>
        <v>3</v>
      </c>
      <c r="J6" s="87" t="n">
        <f aca="false">Plantilla!Z25</f>
        <v>5</v>
      </c>
      <c r="K6" s="87" t="n">
        <f aca="false">Plantilla!AA25</f>
        <v>3</v>
      </c>
      <c r="L6" s="87" t="n">
        <f aca="false">Plantilla!AB25</f>
        <v>7</v>
      </c>
      <c r="M6" s="87" t="n">
        <f aca="false">Plantilla!AC25</f>
        <v>5</v>
      </c>
      <c r="N6" s="89" t="n">
        <f aca="false">1/4</f>
        <v>0.25</v>
      </c>
      <c r="O6" s="89" t="s">
        <v>22</v>
      </c>
      <c r="P6" s="357"/>
      <c r="Q6" s="357"/>
      <c r="R6" s="357"/>
      <c r="S6" s="357"/>
      <c r="T6" s="357" t="n">
        <f aca="false">$N6*T$4</f>
        <v>0.065</v>
      </c>
      <c r="U6" s="357" t="n">
        <f aca="false">$N6*U$4</f>
        <v>0.25</v>
      </c>
      <c r="V6" s="357" t="n">
        <f aca="false">$N6*V$4</f>
        <v>0.065</v>
      </c>
      <c r="W6" s="359" t="n">
        <f aca="false">V6+U6+T6</f>
        <v>0.38</v>
      </c>
    </row>
    <row r="7" customFormat="false" ht="15.4" hidden="false" customHeight="false" outlineLevel="0" collapsed="false">
      <c r="A7" s="0" t="str">
        <f aca="false">Plantilla!D16</f>
        <v>P-P. Cunill</v>
      </c>
      <c r="B7" s="0" t="n">
        <f aca="false">Plantilla!E16</f>
        <v>22</v>
      </c>
      <c r="C7" s="334" t="n">
        <f aca="false">Plantilla!F16</f>
        <v>5</v>
      </c>
      <c r="E7" s="89" t="n">
        <f aca="false">Plantilla!J16</f>
        <v>0.67353330442654</v>
      </c>
      <c r="F7" s="87" t="n">
        <f aca="false">Plantilla!O16</f>
        <v>1.5</v>
      </c>
      <c r="G7" s="87" t="n">
        <f aca="false">Plantilla!W16</f>
        <v>0</v>
      </c>
      <c r="H7" s="87" t="n">
        <f aca="false">Plantilla!X16</f>
        <v>3</v>
      </c>
      <c r="I7" s="87" t="n">
        <f aca="false">Plantilla!Y16</f>
        <v>5</v>
      </c>
      <c r="J7" s="87" t="n">
        <f aca="false">Plantilla!Z16</f>
        <v>1</v>
      </c>
      <c r="K7" s="87" t="n">
        <f aca="false">Plantilla!AA16</f>
        <v>5</v>
      </c>
      <c r="L7" s="87" t="n">
        <f aca="false">Plantilla!AB16</f>
        <v>2</v>
      </c>
      <c r="M7" s="87" t="n">
        <f aca="false">Plantilla!AC16</f>
        <v>5</v>
      </c>
      <c r="N7" s="89" t="n">
        <f aca="false">1/3</f>
        <v>0.333333333333333</v>
      </c>
      <c r="O7" s="89" t="s">
        <v>104</v>
      </c>
      <c r="P7" s="357"/>
      <c r="Q7" s="357"/>
      <c r="R7" s="357"/>
      <c r="S7" s="357"/>
      <c r="T7" s="357" t="n">
        <f aca="false">$N7*T$3</f>
        <v>0</v>
      </c>
      <c r="U7" s="357" t="n">
        <f aca="false">$N7*U$3</f>
        <v>0.103333333333333</v>
      </c>
      <c r="V7" s="357" t="n">
        <f aca="false">$N7*V$3</f>
        <v>0</v>
      </c>
      <c r="W7" s="359" t="n">
        <f aca="false">V7+U7+T7</f>
        <v>0.103333333333333</v>
      </c>
    </row>
    <row r="8" customFormat="false" ht="15.4" hidden="false" customHeight="false" outlineLevel="0" collapsed="false">
      <c r="A8" s="0" t="str">
        <f aca="false">Plantilla!D15</f>
        <v>D. Salat</v>
      </c>
      <c r="B8" s="0" t="n">
        <f aca="false">Plantilla!E15</f>
        <v>23</v>
      </c>
      <c r="C8" s="334" t="n">
        <f aca="false">Plantilla!F15</f>
        <v>40</v>
      </c>
      <c r="E8" s="89" t="n">
        <f aca="false">Plantilla!J15</f>
        <v>0.830999053863867</v>
      </c>
      <c r="F8" s="87" t="n">
        <f aca="false">Plantilla!O15</f>
        <v>1.5</v>
      </c>
      <c r="G8" s="87" t="n">
        <f aca="false">Plantilla!W15</f>
        <v>0</v>
      </c>
      <c r="H8" s="87" t="n">
        <f aca="false">Plantilla!X15</f>
        <v>4</v>
      </c>
      <c r="I8" s="87" t="n">
        <f aca="false">Plantilla!Y15</f>
        <v>5</v>
      </c>
      <c r="J8" s="87" t="n">
        <f aca="false">Plantilla!Z15</f>
        <v>3</v>
      </c>
      <c r="K8" s="87" t="n">
        <f aca="false">Plantilla!AA15</f>
        <v>3</v>
      </c>
      <c r="L8" s="87" t="n">
        <f aca="false">Plantilla!AB15</f>
        <v>1</v>
      </c>
      <c r="M8" s="87" t="n">
        <f aca="false">Plantilla!AC15</f>
        <v>4</v>
      </c>
      <c r="N8" s="89"/>
      <c r="O8" s="89"/>
      <c r="P8" s="357"/>
      <c r="Q8" s="357"/>
      <c r="R8" s="357"/>
      <c r="S8" s="357"/>
      <c r="T8" s="357"/>
      <c r="U8" s="357"/>
      <c r="V8" s="357"/>
      <c r="W8" s="359"/>
    </row>
    <row r="9" customFormat="false" ht="15.4" hidden="false" customHeight="false" outlineLevel="0" collapsed="false">
      <c r="A9" s="0" t="str">
        <f aca="false">Plantilla!D14</f>
        <v>J. Banal</v>
      </c>
      <c r="B9" s="0" t="n">
        <f aca="false">Plantilla!E14</f>
        <v>27</v>
      </c>
      <c r="C9" s="334" t="n">
        <f aca="false">Plantilla!F14</f>
        <v>78</v>
      </c>
      <c r="D9" s="0" t="str">
        <f aca="false">Plantilla!G14</f>
        <v>POT</v>
      </c>
      <c r="E9" s="89" t="n">
        <f aca="false">Plantilla!J14</f>
        <v>0.857936901981583</v>
      </c>
      <c r="F9" s="87" t="n">
        <f aca="false">Plantilla!O14</f>
        <v>1.5</v>
      </c>
      <c r="G9" s="87" t="n">
        <f aca="false">Plantilla!W14</f>
        <v>1</v>
      </c>
      <c r="H9" s="87" t="n">
        <f aca="false">Plantilla!X14</f>
        <v>4</v>
      </c>
      <c r="I9" s="87" t="n">
        <f aca="false">Plantilla!Y14</f>
        <v>5</v>
      </c>
      <c r="J9" s="87" t="n">
        <f aca="false">Plantilla!Z14</f>
        <v>2</v>
      </c>
      <c r="K9" s="87" t="n">
        <f aca="false">Plantilla!AA14</f>
        <v>4</v>
      </c>
      <c r="L9" s="87" t="n">
        <f aca="false">Plantilla!AB14</f>
        <v>2</v>
      </c>
      <c r="M9" s="87" t="n">
        <f aca="false">Plantilla!AC14</f>
        <v>5</v>
      </c>
      <c r="N9" s="89"/>
      <c r="O9" s="89"/>
      <c r="P9" s="357"/>
      <c r="Q9" s="357"/>
      <c r="R9" s="357"/>
      <c r="S9" s="357"/>
      <c r="T9" s="357"/>
      <c r="U9" s="357"/>
      <c r="V9" s="357"/>
      <c r="W9" s="359"/>
    </row>
    <row r="10" customFormat="false" ht="15.4" hidden="false" customHeight="false" outlineLevel="0" collapsed="false">
      <c r="A10" s="0" t="str">
        <f aca="false">Plantilla!D18</f>
        <v>I. Escuder</v>
      </c>
      <c r="B10" s="0" t="n">
        <f aca="false">Plantilla!E18</f>
        <v>25</v>
      </c>
      <c r="C10" s="334" t="n">
        <f aca="false">Plantilla!F18</f>
        <v>67</v>
      </c>
      <c r="E10" s="89" t="n">
        <f aca="false">Plantilla!J18</f>
        <v>0.908321649834117</v>
      </c>
      <c r="F10" s="87" t="n">
        <f aca="false">Plantilla!O18</f>
        <v>1.5</v>
      </c>
      <c r="G10" s="87" t="n">
        <f aca="false">Plantilla!W18</f>
        <v>0</v>
      </c>
      <c r="H10" s="87" t="n">
        <f aca="false">Plantilla!X18</f>
        <v>5</v>
      </c>
      <c r="I10" s="87" t="n">
        <f aca="false">Plantilla!Y18</f>
        <v>6</v>
      </c>
      <c r="J10" s="87" t="n">
        <f aca="false">Plantilla!Z18</f>
        <v>2</v>
      </c>
      <c r="K10" s="87" t="n">
        <f aca="false">Plantilla!AA18</f>
        <v>3</v>
      </c>
      <c r="L10" s="87" t="n">
        <f aca="false">Plantilla!AB18</f>
        <v>1</v>
      </c>
      <c r="M10" s="87" t="n">
        <f aca="false">Plantilla!AC18</f>
        <v>4</v>
      </c>
      <c r="N10" s="89"/>
      <c r="O10" s="89"/>
      <c r="P10" s="357"/>
      <c r="Q10" s="357"/>
      <c r="R10" s="357"/>
      <c r="S10" s="357"/>
      <c r="T10" s="357"/>
      <c r="U10" s="357"/>
      <c r="V10" s="357"/>
      <c r="W10" s="359"/>
    </row>
    <row r="11" customFormat="false" ht="15.4" hidden="false" customHeight="false" outlineLevel="0" collapsed="false">
      <c r="A11" s="0" t="str">
        <f aca="false">Plantilla!D19</f>
        <v>A. Guau</v>
      </c>
      <c r="B11" s="0" t="n">
        <f aca="false">Plantilla!E19</f>
        <v>26</v>
      </c>
      <c r="C11" s="334" t="n">
        <f aca="false">Plantilla!F19</f>
        <v>65</v>
      </c>
      <c r="E11" s="89" t="n">
        <f aca="false">Plantilla!J19</f>
        <v>0.943426901463917</v>
      </c>
      <c r="F11" s="87" t="n">
        <f aca="false">Plantilla!O19</f>
        <v>1.5</v>
      </c>
      <c r="G11" s="87" t="n">
        <f aca="false">Plantilla!W19</f>
        <v>0</v>
      </c>
      <c r="H11" s="87" t="n">
        <f aca="false">Plantilla!X19</f>
        <v>3</v>
      </c>
      <c r="I11" s="87" t="n">
        <f aca="false">Plantilla!Y19</f>
        <v>6</v>
      </c>
      <c r="J11" s="87" t="n">
        <f aca="false">Plantilla!Z19</f>
        <v>2</v>
      </c>
      <c r="K11" s="87" t="n">
        <f aca="false">Plantilla!AA19</f>
        <v>4</v>
      </c>
      <c r="L11" s="87" t="n">
        <f aca="false">Plantilla!AB19</f>
        <v>3</v>
      </c>
      <c r="M11" s="87" t="n">
        <f aca="false">Plantilla!AC19</f>
        <v>4</v>
      </c>
      <c r="N11" s="89"/>
      <c r="O11" s="89"/>
      <c r="P11" s="357"/>
      <c r="Q11" s="357"/>
      <c r="R11" s="357"/>
      <c r="S11" s="357"/>
      <c r="T11" s="357"/>
      <c r="U11" s="357"/>
      <c r="V11" s="357"/>
      <c r="W11" s="359"/>
    </row>
    <row r="12" customFormat="false" ht="15.4" hidden="false" customHeight="false" outlineLevel="0" collapsed="false">
      <c r="A12" s="0" t="str">
        <f aca="false">Plantilla!D5</f>
        <v>S. Candela</v>
      </c>
      <c r="B12" s="0" t="n">
        <f aca="false">Plantilla!E5</f>
        <v>23</v>
      </c>
      <c r="C12" s="334" t="n">
        <f aca="false">Plantilla!F5</f>
        <v>86</v>
      </c>
      <c r="D12" s="0" t="str">
        <f aca="false">Plantilla!G5</f>
        <v>CAB</v>
      </c>
      <c r="E12" s="89" t="n">
        <f aca="false">Plantilla!J5</f>
        <v>0.741736667689717</v>
      </c>
      <c r="F12" s="87" t="n">
        <f aca="false">Plantilla!O5</f>
        <v>1.5</v>
      </c>
      <c r="G12" s="87" t="n">
        <f aca="false">Plantilla!W5</f>
        <v>12.5</v>
      </c>
      <c r="H12" s="87" t="n">
        <f aca="false">Plantilla!X5</f>
        <v>2</v>
      </c>
      <c r="I12" s="87" t="n">
        <f aca="false">Plantilla!Y5</f>
        <v>0</v>
      </c>
      <c r="J12" s="87" t="n">
        <f aca="false">Plantilla!Z5</f>
        <v>0</v>
      </c>
      <c r="K12" s="87" t="n">
        <f aca="false">Plantilla!AA5</f>
        <v>0</v>
      </c>
      <c r="L12" s="87" t="n">
        <f aca="false">Plantilla!AB5</f>
        <v>0</v>
      </c>
      <c r="M12" s="87" t="n">
        <f aca="false">Plantilla!AC5</f>
        <v>4</v>
      </c>
      <c r="N12" s="89"/>
      <c r="O12" s="89"/>
      <c r="P12" s="357"/>
      <c r="Q12" s="357"/>
      <c r="R12" s="357"/>
      <c r="S12" s="357"/>
      <c r="T12" s="357"/>
      <c r="U12" s="357"/>
      <c r="V12" s="357"/>
    </row>
    <row r="13" customFormat="false" ht="15.4" hidden="false" customHeight="false" outlineLevel="0" collapsed="false">
      <c r="A13" s="0" t="str">
        <f aca="false">Plantilla!D4</f>
        <v>E. Tarrida</v>
      </c>
      <c r="B13" s="0" t="n">
        <f aca="false">Plantilla!E4</f>
        <v>20</v>
      </c>
      <c r="C13" s="334" t="n">
        <f aca="false">Plantilla!F4</f>
        <v>95</v>
      </c>
      <c r="D13" s="0" t="str">
        <f aca="false">Plantilla!G4</f>
        <v>RAP</v>
      </c>
      <c r="E13" s="89" t="n">
        <f aca="false">Plantilla!J4</f>
        <v>0.788086142702</v>
      </c>
      <c r="F13" s="87" t="n">
        <f aca="false">Plantilla!O4</f>
        <v>1.5</v>
      </c>
      <c r="G13" s="87" t="n">
        <f aca="false">Plantilla!W4</f>
        <v>13.1666666666667</v>
      </c>
      <c r="H13" s="87" t="n">
        <f aca="false">Plantilla!X4</f>
        <v>6</v>
      </c>
      <c r="I13" s="87" t="n">
        <f aca="false">Plantilla!Y4</f>
        <v>2</v>
      </c>
      <c r="J13" s="87" t="n">
        <f aca="false">Plantilla!Z4</f>
        <v>2</v>
      </c>
      <c r="K13" s="87" t="n">
        <f aca="false">Plantilla!AA4</f>
        <v>3</v>
      </c>
      <c r="L13" s="87" t="n">
        <f aca="false">Plantilla!AB4</f>
        <v>2</v>
      </c>
      <c r="M13" s="87" t="n">
        <f aca="false">Plantilla!AC4</f>
        <v>4</v>
      </c>
      <c r="N13" s="1"/>
      <c r="O13" s="1"/>
      <c r="P13" s="357"/>
      <c r="Q13" s="357"/>
      <c r="R13" s="357"/>
      <c r="S13" s="357"/>
      <c r="T13" s="357"/>
      <c r="U13" s="357"/>
      <c r="V13" s="357"/>
    </row>
    <row r="14" customFormat="false" ht="15.4" hidden="false" customHeight="false" outlineLevel="0" collapsed="false">
      <c r="A14" s="0" t="str">
        <f aca="false">Plantilla!D22</f>
        <v>A. Aguilella</v>
      </c>
      <c r="B14" s="0" t="n">
        <f aca="false">Plantilla!E22</f>
        <v>23</v>
      </c>
      <c r="C14" s="334" t="n">
        <f aca="false">Plantilla!F22</f>
        <v>41</v>
      </c>
      <c r="E14" s="89" t="n">
        <f aca="false">Plantilla!J22</f>
        <v>0.741736667689717</v>
      </c>
      <c r="F14" s="87" t="n">
        <f aca="false">Plantilla!O22</f>
        <v>1.5</v>
      </c>
      <c r="G14" s="87" t="n">
        <f aca="false">Plantilla!W22</f>
        <v>0</v>
      </c>
      <c r="H14" s="87" t="n">
        <f aca="false">Plantilla!X22</f>
        <v>4</v>
      </c>
      <c r="I14" s="87" t="n">
        <f aca="false">Plantilla!Y22</f>
        <v>5</v>
      </c>
      <c r="J14" s="87" t="n">
        <f aca="false">Plantilla!Z22</f>
        <v>5</v>
      </c>
      <c r="K14" s="87" t="n">
        <f aca="false">Plantilla!AA22</f>
        <v>4</v>
      </c>
      <c r="L14" s="87" t="n">
        <f aca="false">Plantilla!AB22</f>
        <v>1</v>
      </c>
      <c r="M14" s="87" t="n">
        <f aca="false">Plantilla!AC22</f>
        <v>4</v>
      </c>
      <c r="N14" s="89"/>
      <c r="O14" s="89"/>
      <c r="P14" s="357"/>
      <c r="Q14" s="357"/>
      <c r="R14" s="357"/>
      <c r="S14" s="357"/>
      <c r="T14" s="357"/>
      <c r="U14" s="357"/>
      <c r="V14" s="357"/>
    </row>
    <row r="15" customFormat="false" ht="15.4" hidden="false" customHeight="false" outlineLevel="0" collapsed="false">
      <c r="A15" s="0" t="str">
        <f aca="false">Plantilla!D23</f>
        <v>T. Averous</v>
      </c>
      <c r="B15" s="0" t="n">
        <f aca="false">Plantilla!E23</f>
        <v>25</v>
      </c>
      <c r="C15" s="334" t="n">
        <f aca="false">Plantilla!F23</f>
        <v>23</v>
      </c>
      <c r="E15" s="89" t="n">
        <f aca="false">Plantilla!J23</f>
        <v>0.93196000578136</v>
      </c>
      <c r="F15" s="87" t="n">
        <f aca="false">Plantilla!O23</f>
        <v>1.5</v>
      </c>
      <c r="G15" s="87" t="n">
        <f aca="false">Plantilla!W23</f>
        <v>0</v>
      </c>
      <c r="H15" s="87" t="n">
        <f aca="false">Plantilla!X23</f>
        <v>3</v>
      </c>
      <c r="I15" s="87" t="n">
        <f aca="false">Plantilla!Y23</f>
        <v>5</v>
      </c>
      <c r="J15" s="87" t="n">
        <f aca="false">Plantilla!Z23</f>
        <v>6</v>
      </c>
      <c r="K15" s="87" t="n">
        <f aca="false">Plantilla!AA23</f>
        <v>5</v>
      </c>
      <c r="L15" s="87" t="n">
        <f aca="false">Plantilla!AB23</f>
        <v>2</v>
      </c>
      <c r="M15" s="87" t="n">
        <f aca="false">Plantilla!AC23</f>
        <v>4</v>
      </c>
      <c r="N15" s="89"/>
      <c r="O15" s="89"/>
      <c r="P15" s="357"/>
      <c r="Q15" s="357"/>
      <c r="R15" s="357"/>
      <c r="S15" s="357"/>
      <c r="T15" s="357"/>
      <c r="U15" s="357"/>
      <c r="V15" s="357"/>
    </row>
    <row r="16" customFormat="false" ht="15.4" hidden="false" customHeight="false" outlineLevel="0" collapsed="false">
      <c r="A16" s="0" t="str">
        <f aca="false">Plantilla!D6</f>
        <v>D. Juliol</v>
      </c>
      <c r="B16" s="0" t="n">
        <f aca="false">Plantilla!E6</f>
        <v>17</v>
      </c>
      <c r="C16" s="334" t="n">
        <f aca="false">Plantilla!F6</f>
        <v>40</v>
      </c>
      <c r="E16" s="89" t="n">
        <f aca="false">Plantilla!J6</f>
        <v>0.429625726311893</v>
      </c>
      <c r="F16" s="87" t="n">
        <f aca="false">Plantilla!O6</f>
        <v>1.5</v>
      </c>
      <c r="G16" s="87" t="n">
        <f aca="false">Plantilla!W6</f>
        <v>1</v>
      </c>
      <c r="H16" s="87" t="n">
        <f aca="false">Plantilla!X6</f>
        <v>5</v>
      </c>
      <c r="I16" s="87" t="n">
        <f aca="false">Plantilla!Y6</f>
        <v>4</v>
      </c>
      <c r="J16" s="87" t="n">
        <f aca="false">Plantilla!Z6</f>
        <v>5</v>
      </c>
      <c r="K16" s="87" t="n">
        <f aca="false">Plantilla!AA6</f>
        <v>2</v>
      </c>
      <c r="L16" s="87" t="n">
        <f aca="false">Plantilla!AB6</f>
        <v>5</v>
      </c>
      <c r="M16" s="87" t="n">
        <f aca="false">Plantilla!AC6</f>
        <v>1</v>
      </c>
      <c r="N16" s="89"/>
      <c r="O16" s="89"/>
      <c r="P16" s="357"/>
      <c r="Q16" s="357"/>
      <c r="R16" s="357"/>
      <c r="S16" s="357"/>
      <c r="T16" s="357"/>
      <c r="U16" s="357"/>
      <c r="V16" s="357"/>
    </row>
    <row r="17" customFormat="false" ht="15.4" hidden="false" customHeight="false" outlineLevel="0" collapsed="false">
      <c r="A17" s="0" t="str">
        <f aca="false">Plantilla!D7</f>
        <v>M. Teixé</v>
      </c>
      <c r="B17" s="0" t="n">
        <f aca="false">Plantilla!E7</f>
        <v>29</v>
      </c>
      <c r="C17" s="334" t="n">
        <f aca="false">Plantilla!F7</f>
        <v>12</v>
      </c>
      <c r="E17" s="89" t="n">
        <f aca="false">Plantilla!J7</f>
        <v>1.04710644668102</v>
      </c>
      <c r="F17" s="87" t="n">
        <f aca="false">Plantilla!O7</f>
        <v>1.5</v>
      </c>
      <c r="G17" s="87" t="n">
        <f aca="false">Plantilla!W7</f>
        <v>0</v>
      </c>
      <c r="H17" s="87" t="n">
        <f aca="false">Plantilla!X7</f>
        <v>6</v>
      </c>
      <c r="I17" s="87" t="n">
        <f aca="false">Plantilla!Y7</f>
        <v>2</v>
      </c>
      <c r="J17" s="87" t="n">
        <f aca="false">Plantilla!Z7</f>
        <v>5</v>
      </c>
      <c r="K17" s="87" t="n">
        <f aca="false">Plantilla!AA7</f>
        <v>3</v>
      </c>
      <c r="L17" s="87" t="n">
        <f aca="false">Plantilla!AB7</f>
        <v>1</v>
      </c>
      <c r="M17" s="87" t="n">
        <f aca="false">Plantilla!AC7</f>
        <v>4</v>
      </c>
      <c r="N17" s="89"/>
      <c r="O17" s="89"/>
      <c r="P17" s="357"/>
      <c r="Q17" s="357"/>
      <c r="R17" s="357"/>
      <c r="S17" s="357"/>
      <c r="T17" s="357"/>
      <c r="U17" s="357"/>
      <c r="V17" s="357"/>
    </row>
    <row r="18" customFormat="false" ht="15.4" hidden="false" customHeight="false" outlineLevel="0" collapsed="false">
      <c r="A18" s="0" t="str">
        <f aca="false">Plantilla!D11</f>
        <v>J-L. Grellier</v>
      </c>
      <c r="B18" s="0" t="n">
        <f aca="false">Plantilla!E11</f>
        <v>31</v>
      </c>
      <c r="C18" s="334" t="n">
        <f aca="false">Plantilla!F11</f>
        <v>15</v>
      </c>
      <c r="E18" s="89" t="n">
        <f aca="false">Plantilla!J11</f>
        <v>1.09272524738916</v>
      </c>
      <c r="F18" s="87" t="n">
        <f aca="false">Plantilla!O11</f>
        <v>1.5</v>
      </c>
      <c r="G18" s="87" t="n">
        <f aca="false">Plantilla!W11</f>
        <v>0</v>
      </c>
      <c r="H18" s="87" t="n">
        <f aca="false">Plantilla!X11</f>
        <v>5</v>
      </c>
      <c r="I18" s="87" t="n">
        <f aca="false">Plantilla!Y11</f>
        <v>5</v>
      </c>
      <c r="J18" s="87" t="n">
        <f aca="false">Plantilla!Z11</f>
        <v>2</v>
      </c>
      <c r="K18" s="87" t="n">
        <f aca="false">Plantilla!AA11</f>
        <v>1</v>
      </c>
      <c r="L18" s="87" t="n">
        <f aca="false">Plantilla!AB11</f>
        <v>1</v>
      </c>
      <c r="M18" s="87" t="n">
        <f aca="false">Plantilla!AC11</f>
        <v>3</v>
      </c>
      <c r="N18" s="89"/>
      <c r="O18" s="89"/>
      <c r="P18" s="357"/>
      <c r="Q18" s="357"/>
      <c r="R18" s="357"/>
      <c r="S18" s="357"/>
      <c r="T18" s="357"/>
      <c r="U18" s="357"/>
      <c r="V18" s="357"/>
    </row>
    <row r="19" customFormat="false" ht="15.4" hidden="false" customHeight="false" outlineLevel="0" collapsed="false">
      <c r="A19" s="0" t="str">
        <f aca="false">Plantilla!D12</f>
        <v>A. Aluja</v>
      </c>
      <c r="B19" s="0" t="n">
        <f aca="false">Plantilla!E12</f>
        <v>33</v>
      </c>
      <c r="C19" s="334" t="n">
        <f aca="false">Plantilla!F12</f>
        <v>43</v>
      </c>
      <c r="E19" s="89" t="n">
        <f aca="false">Plantilla!J12</f>
        <v>1.18945947025397</v>
      </c>
      <c r="F19" s="87" t="n">
        <f aca="false">Plantilla!O12</f>
        <v>1.5</v>
      </c>
      <c r="G19" s="87" t="n">
        <f aca="false">Plantilla!W12</f>
        <v>0</v>
      </c>
      <c r="H19" s="87" t="n">
        <f aca="false">Plantilla!X12</f>
        <v>5</v>
      </c>
      <c r="I19" s="87" t="n">
        <f aca="false">Plantilla!Y12</f>
        <v>3.95</v>
      </c>
      <c r="J19" s="87" t="n">
        <f aca="false">Plantilla!Z12</f>
        <v>2.95</v>
      </c>
      <c r="K19" s="87" t="n">
        <f aca="false">Plantilla!AA12</f>
        <v>2</v>
      </c>
      <c r="L19" s="87" t="n">
        <f aca="false">Plantilla!AB12</f>
        <v>0</v>
      </c>
      <c r="M19" s="87" t="n">
        <f aca="false">Plantilla!AC12</f>
        <v>6</v>
      </c>
      <c r="N19" s="89"/>
      <c r="O19" s="89"/>
      <c r="P19" s="357"/>
      <c r="Q19" s="357"/>
      <c r="R19" s="357"/>
      <c r="S19" s="357"/>
      <c r="T19" s="357"/>
      <c r="U19" s="357"/>
      <c r="V19" s="357"/>
    </row>
    <row r="20" customFormat="false" ht="15.4" hidden="false" customHeight="false" outlineLevel="0" collapsed="false">
      <c r="A20" s="0" t="str">
        <f aca="false">Plantilla!D21</f>
        <v>M. Tàcias</v>
      </c>
      <c r="B20" s="0" t="n">
        <f aca="false">Plantilla!E21</f>
        <v>29</v>
      </c>
      <c r="C20" s="334" t="n">
        <f aca="false">Plantilla!F21</f>
        <v>69</v>
      </c>
      <c r="D20" s="0" t="str">
        <f aca="false">Plantilla!G21</f>
        <v>IMP</v>
      </c>
      <c r="E20" s="89" t="n">
        <f aca="false">Plantilla!J21</f>
        <v>1.11001188360831</v>
      </c>
      <c r="F20" s="87" t="n">
        <f aca="false">Plantilla!O21</f>
        <v>1.5</v>
      </c>
      <c r="G20" s="87" t="n">
        <f aca="false">Plantilla!W21</f>
        <v>0</v>
      </c>
      <c r="H20" s="87" t="n">
        <f aca="false">Plantilla!X21</f>
        <v>5</v>
      </c>
      <c r="I20" s="87" t="n">
        <f aca="false">Plantilla!Y21</f>
        <v>5</v>
      </c>
      <c r="J20" s="87" t="n">
        <f aca="false">Plantilla!Z21</f>
        <v>5</v>
      </c>
      <c r="K20" s="87" t="n">
        <f aca="false">Plantilla!AA21</f>
        <v>3</v>
      </c>
      <c r="L20" s="87" t="n">
        <f aca="false">Plantilla!AB21</f>
        <v>2</v>
      </c>
      <c r="M20" s="87" t="n">
        <f aca="false">Plantilla!AC21</f>
        <v>2</v>
      </c>
      <c r="N20" s="89"/>
      <c r="O20" s="89"/>
      <c r="P20" s="357"/>
      <c r="Q20" s="357"/>
      <c r="R20" s="357"/>
      <c r="S20" s="357"/>
      <c r="T20" s="357"/>
      <c r="U20" s="357"/>
      <c r="V20" s="357"/>
    </row>
    <row r="21" customFormat="false" ht="15.4" hidden="false" customHeight="false" outlineLevel="0" collapsed="false">
      <c r="A21" s="0" t="str">
        <f aca="false">Plantilla!D26</f>
        <v>I. Velayo</v>
      </c>
      <c r="B21" s="0" t="n">
        <f aca="false">Plantilla!E26</f>
        <v>19</v>
      </c>
      <c r="C21" s="334" t="n">
        <f aca="false">Plantilla!F26</f>
        <v>10</v>
      </c>
      <c r="E21" s="89" t="n">
        <f aca="false">Plantilla!J26</f>
        <v>0.48230378135679</v>
      </c>
      <c r="F21" s="87" t="n">
        <f aca="false">Plantilla!O26</f>
        <v>1.5</v>
      </c>
      <c r="G21" s="87" t="n">
        <f aca="false">Plantilla!W26</f>
        <v>0</v>
      </c>
      <c r="H21" s="87" t="n">
        <f aca="false">Plantilla!X26</f>
        <v>4</v>
      </c>
      <c r="I21" s="87" t="n">
        <f aca="false">Plantilla!Y26</f>
        <v>3</v>
      </c>
      <c r="J21" s="87" t="n">
        <f aca="false">Plantilla!Z26</f>
        <v>3</v>
      </c>
      <c r="K21" s="87" t="n">
        <f aca="false">Plantilla!AA26</f>
        <v>3</v>
      </c>
      <c r="L21" s="87" t="n">
        <f aca="false">Plantilla!AB26</f>
        <v>5.4</v>
      </c>
      <c r="M21" s="87" t="n">
        <f aca="false">Plantilla!AC26</f>
        <v>1</v>
      </c>
      <c r="N21" s="89"/>
      <c r="O21" s="89"/>
    </row>
    <row r="22" customFormat="false" ht="15.4" hidden="false" customHeight="false" outlineLevel="0" collapsed="false">
      <c r="A22" s="0" t="str">
        <f aca="false">Plantilla!D27</f>
        <v>A. Manent</v>
      </c>
      <c r="B22" s="0" t="n">
        <f aca="false">Plantilla!E27</f>
        <v>28</v>
      </c>
      <c r="C22" s="334" t="n">
        <f aca="false">Plantilla!F27</f>
        <v>58</v>
      </c>
      <c r="E22" s="89" t="n">
        <f aca="false">Plantilla!J27</f>
        <v>0.987150252658994</v>
      </c>
      <c r="F22" s="87" t="n">
        <f aca="false">Plantilla!O27</f>
        <v>1.5</v>
      </c>
      <c r="G22" s="87" t="n">
        <f aca="false">Plantilla!W27</f>
        <v>0</v>
      </c>
      <c r="H22" s="87" t="n">
        <f aca="false">Plantilla!X27</f>
        <v>2</v>
      </c>
      <c r="I22" s="87" t="n">
        <f aca="false">Plantilla!Y27</f>
        <v>3</v>
      </c>
      <c r="J22" s="87" t="n">
        <f aca="false">Plantilla!Z27</f>
        <v>2</v>
      </c>
      <c r="K22" s="87" t="n">
        <f aca="false">Plantilla!AA27</f>
        <v>5</v>
      </c>
      <c r="L22" s="87" t="n">
        <f aca="false">Plantilla!AB27</f>
        <v>5</v>
      </c>
      <c r="M22" s="87" t="n">
        <f aca="false">Plantilla!AC27</f>
        <v>2</v>
      </c>
      <c r="N22" s="89"/>
      <c r="O22" s="89"/>
    </row>
  </sheetData>
  <conditionalFormatting sqref="P6:W2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{652F2318-C6D1-438E-A4CD-E8DAA7269B2C}</x14:id>
        </ext>
      </extLst>
    </cfRule>
  </conditionalFormatting>
  <conditionalFormatting sqref="E6:F22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N6:O22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{CAA9B8C3-36C4-4425-BF5D-3B3D7AC081A9}</x14:id>
        </ext>
      </extLst>
    </cfRule>
  </conditionalFormatting>
  <conditionalFormatting sqref="G6:M22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F2318-C6D1-438E-A4CD-E8DAA7269B2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CAA9B8C3-36C4-4425-BF5D-3B3D7AC081A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D964"/>
    <pageSetUpPr fitToPage="false"/>
  </sheetPr>
  <dimension ref="B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2.31"/>
    <col collapsed="false" customWidth="true" hidden="false" outlineLevel="0" max="2" min="2" style="0" width="11.43"/>
    <col collapsed="false" customWidth="true" hidden="false" outlineLevel="0" max="3" min="3" style="0" width="8.43"/>
    <col collapsed="false" customWidth="true" hidden="false" outlineLevel="0" max="4" min="4" style="0" width="7.87"/>
    <col collapsed="false" customWidth="true" hidden="false" outlineLevel="0" max="5" min="5" style="0" width="8.43"/>
    <col collapsed="false" customWidth="true" hidden="false" outlineLevel="0" max="10" min="6" style="0" width="7.57"/>
    <col collapsed="false" customWidth="true" hidden="false" outlineLevel="0" max="12" min="12" style="1" width="12.71"/>
    <col collapsed="false" customWidth="true" hidden="false" outlineLevel="0" max="13" min="13" style="1" width="4.86"/>
  </cols>
  <sheetData>
    <row r="1" customFormat="false" ht="8.25" hidden="false" customHeight="true" outlineLevel="0" collapsed="false"/>
    <row r="2" customFormat="false" ht="15.4" hidden="false" customHeight="false" outlineLevel="0" collapsed="false">
      <c r="B2" s="360" t="s">
        <v>546</v>
      </c>
      <c r="C2" s="361" t="s">
        <v>539</v>
      </c>
      <c r="D2" s="361" t="s">
        <v>540</v>
      </c>
      <c r="E2" s="361" t="s">
        <v>541</v>
      </c>
      <c r="F2" s="361" t="s">
        <v>542</v>
      </c>
      <c r="G2" s="361" t="s">
        <v>543</v>
      </c>
      <c r="H2" s="361" t="s">
        <v>544</v>
      </c>
      <c r="I2" s="361" t="s">
        <v>545</v>
      </c>
      <c r="J2" s="361" t="s">
        <v>15</v>
      </c>
      <c r="L2" s="360" t="s">
        <v>546</v>
      </c>
      <c r="M2" s="356" t="s">
        <v>55</v>
      </c>
    </row>
    <row r="3" customFormat="false" ht="15.4" hidden="false" customHeight="false" outlineLevel="0" collapsed="false">
      <c r="B3" s="51" t="s">
        <v>547</v>
      </c>
      <c r="C3" s="362" t="n">
        <f aca="false">POR!O5</f>
        <v>0.14925</v>
      </c>
      <c r="D3" s="362" t="n">
        <f aca="false">POR!P5</f>
        <v>0.2165</v>
      </c>
      <c r="E3" s="362" t="n">
        <f aca="false">POR!Q5</f>
        <v>0.14925</v>
      </c>
      <c r="F3" s="362" t="n">
        <f aca="false">POR!R5</f>
        <v>0</v>
      </c>
      <c r="G3" s="362" t="n">
        <f aca="false">POR!S5</f>
        <v>0</v>
      </c>
      <c r="H3" s="362" t="n">
        <f aca="false">POR!T5</f>
        <v>0</v>
      </c>
      <c r="I3" s="362" t="n">
        <f aca="false">POR!U5</f>
        <v>0</v>
      </c>
      <c r="J3" s="363" t="n">
        <f aca="false">POR!V5</f>
        <v>0.515</v>
      </c>
      <c r="L3" s="1" t="str">
        <f aca="false">Plantilla!D4</f>
        <v>E. Tarrida</v>
      </c>
      <c r="M3" s="1" t="s">
        <v>20</v>
      </c>
    </row>
    <row r="4" customFormat="false" ht="15.4" hidden="false" customHeight="false" outlineLevel="0" collapsed="false">
      <c r="B4" s="51" t="s">
        <v>548</v>
      </c>
      <c r="C4" s="362" t="n">
        <f aca="false">DEF!P7+DEF!P8+DEF!P9+DEF!P10+DEF!P11+DEF!P12</f>
        <v>0.189783333333333</v>
      </c>
      <c r="D4" s="362" t="n">
        <f aca="false">DEF!Q7+DEF!Q8+DEF!Q9+DEF!Q10+DEF!Q11+DEF!Q12</f>
        <v>0.268583333333333</v>
      </c>
      <c r="E4" s="362" t="n">
        <f aca="false">DEF!R7+DEF!R8+DEF!R9+DEF!R10+DEF!R11+DEF!R12</f>
        <v>0.102533333333333</v>
      </c>
      <c r="F4" s="362" t="n">
        <f aca="false">DEF!S7+DEF!S8+DEF!S9+DEF!S10+DEF!S11+DEF!S12</f>
        <v>0</v>
      </c>
      <c r="G4" s="362" t="n">
        <f aca="false">DEF!T7+DEF!T8+DEF!T9+DEF!T10+DEF!T11+DEF!T12</f>
        <v>0</v>
      </c>
      <c r="H4" s="362" t="n">
        <f aca="false">DEF!U7+DEF!U8+DEF!U9+DEF!U10+DEF!U11+DEF!U12</f>
        <v>0</v>
      </c>
      <c r="I4" s="362" t="n">
        <f aca="false">DEF!V7+DEF!V8+DEF!V9+DEF!V10+DEF!V11+DEF!V12</f>
        <v>0</v>
      </c>
      <c r="J4" s="363" t="n">
        <f aca="false">DEF!W7+DEF!W8+DEF!W9+DEF!W10+DEF!W11+DEF!W12</f>
        <v>0.560899999999999</v>
      </c>
      <c r="L4" s="1" t="s">
        <v>143</v>
      </c>
      <c r="M4" s="1" t="s">
        <v>103</v>
      </c>
    </row>
    <row r="5" customFormat="false" ht="15.4" hidden="false" customHeight="false" outlineLevel="0" collapsed="false">
      <c r="B5" s="51" t="s">
        <v>549</v>
      </c>
      <c r="C5" s="362" t="n">
        <f aca="false">JUG!P8+JUG!P9+JUG!P10+JUG!P11+JUG!P12+JUG!P14</f>
        <v>0</v>
      </c>
      <c r="D5" s="362" t="n">
        <f aca="false">JUG!Q8+JUG!Q9+JUG!Q10+JUG!Q11+JUG!Q12+JUG!Q14</f>
        <v>0</v>
      </c>
      <c r="E5" s="362" t="n">
        <f aca="false">JUG!R8+JUG!R9+JUG!R10+JUG!R11+JUG!R12+JUG!R14</f>
        <v>0</v>
      </c>
      <c r="F5" s="362" t="n">
        <f aca="false">JUG!S8+JUG!S9+JUG!S10+JUG!S11+JUG!S12+JUG!S14</f>
        <v>0.569333333333333</v>
      </c>
      <c r="G5" s="362" t="n">
        <f aca="false">JUG!T8+JUG!T9+JUG!T10+JUG!T11+JUG!T12+JUG!T14</f>
        <v>0</v>
      </c>
      <c r="H5" s="362" t="n">
        <f aca="false">JUG!U8+JUG!U9+JUG!U10+JUG!U11+JUG!U12+JUG!U14</f>
        <v>0</v>
      </c>
      <c r="I5" s="362" t="n">
        <f aca="false">JUG!V8+JUG!V9+JUG!V10+JUG!V11+JUG!V12+JUG!V14</f>
        <v>0</v>
      </c>
      <c r="J5" s="363" t="n">
        <f aca="false">JUG!W8+JUG!W9+JUG!W10+JUG!W11+JUG!W12+JUG!W14</f>
        <v>0.569333333333333</v>
      </c>
      <c r="L5" s="1" t="s">
        <v>157</v>
      </c>
      <c r="M5" s="1" t="s">
        <v>105</v>
      </c>
    </row>
    <row r="6" customFormat="false" ht="15.4" hidden="false" customHeight="false" outlineLevel="0" collapsed="false">
      <c r="B6" s="51" t="s">
        <v>550</v>
      </c>
      <c r="C6" s="362" t="n">
        <f aca="false">LAT!P6+LAT!P7+LAT!P8+LAT!P9</f>
        <v>0</v>
      </c>
      <c r="D6" s="362" t="n">
        <f aca="false">LAT!Q6+LAT!Q7+LAT!Q8+LAT!Q9</f>
        <v>0</v>
      </c>
      <c r="E6" s="362" t="n">
        <f aca="false">LAT!R6+LAT!R7+LAT!R8+LAT!R9</f>
        <v>0</v>
      </c>
      <c r="F6" s="362" t="n">
        <f aca="false">LAT!S6+LAT!S7+LAT!S8+LAT!S9</f>
        <v>0</v>
      </c>
      <c r="G6" s="362" t="n">
        <f aca="false">LAT!T6+LAT!T7+LAT!T8+LAT!T9</f>
        <v>0.361666666666667</v>
      </c>
      <c r="H6" s="362" t="n">
        <f aca="false">LAT!U6+LAT!U7+LAT!U8+LAT!U9</f>
        <v>0</v>
      </c>
      <c r="I6" s="362" t="n">
        <f aca="false">LAT!V6+LAT!V7+LAT!V8+LAT!V9</f>
        <v>0.073666666666667</v>
      </c>
      <c r="J6" s="363" t="n">
        <f aca="false">LAT!W6+LAT!W7+LAT!W8+LAT!W9</f>
        <v>0.435333333333334</v>
      </c>
      <c r="L6" s="1" t="s">
        <v>163</v>
      </c>
      <c r="M6" s="1" t="s">
        <v>22</v>
      </c>
    </row>
    <row r="7" customFormat="false" ht="15.4" hidden="false" customHeight="false" outlineLevel="0" collapsed="false">
      <c r="B7" s="51" t="s">
        <v>551</v>
      </c>
      <c r="C7" s="362" t="n">
        <f aca="false">PAS!P7+PAS!P8+PAS!P9+PAS!P10+PAS!P11+PAS!P12</f>
        <v>0</v>
      </c>
      <c r="D7" s="362" t="n">
        <f aca="false">PAS!Q7+PAS!Q8+PAS!Q9+PAS!Q10+PAS!Q11+PAS!Q12</f>
        <v>0</v>
      </c>
      <c r="E7" s="362" t="n">
        <f aca="false">PAS!R7+PAS!R8+PAS!R9+PAS!R10+PAS!R11+PAS!R12</f>
        <v>0</v>
      </c>
      <c r="F7" s="362" t="n">
        <f aca="false">PAS!S7+PAS!S8+PAS!S9+PAS!S10+PAS!S11+PAS!S12</f>
        <v>0</v>
      </c>
      <c r="G7" s="362" t="n">
        <f aca="false">PAS!T7+PAS!T8+PAS!T9+PAS!T10+PAS!T11+PAS!T12</f>
        <v>0.175666666666666</v>
      </c>
      <c r="H7" s="362" t="n">
        <f aca="false">PAS!U7+PAS!U8+PAS!U9+PAS!U10+PAS!U11+PAS!U12</f>
        <v>0.290083333333333</v>
      </c>
      <c r="I7" s="362" t="n">
        <f aca="false">PAS!V7+PAS!V8+PAS!V9+PAS!V10+PAS!V11+PAS!V12</f>
        <v>0.094333333333333</v>
      </c>
      <c r="J7" s="363" t="n">
        <f aca="false">PAS!W7+PAS!W8+PAS!W9+PAS!W10+PAS!W11+PAS!W12</f>
        <v>0.560083333333332</v>
      </c>
    </row>
    <row r="8" customFormat="false" ht="15.4" hidden="false" customHeight="false" outlineLevel="0" collapsed="false">
      <c r="B8" s="51" t="s">
        <v>552</v>
      </c>
      <c r="C8" s="362" t="n">
        <f aca="false">ANO!P6+ANO!P8+ANO!P10+ANO!P9</f>
        <v>0</v>
      </c>
      <c r="D8" s="362" t="n">
        <f aca="false">ANO!Q6+ANO!Q8+ANO!Q10+ANO!Q9</f>
        <v>0</v>
      </c>
      <c r="E8" s="362" t="n">
        <f aca="false">ANO!R6+ANO!R8+ANO!R10+ANO!R9</f>
        <v>0</v>
      </c>
      <c r="F8" s="362" t="n">
        <f aca="false">ANO!S6+ANO!S8+ANO!S10+ANO!S9</f>
        <v>0</v>
      </c>
      <c r="G8" s="362" t="n">
        <f aca="false">ANO!T6+ANO!T8+ANO!T10+ANO!T9</f>
        <v>0.065</v>
      </c>
      <c r="H8" s="362" t="n">
        <f aca="false">ANO!U6+ANO!U8+ANO!U10+ANO!U9</f>
        <v>0.25</v>
      </c>
      <c r="I8" s="362" t="n">
        <f aca="false">ANO!V6+ANO!V8+ANO!V10+ANO!V9</f>
        <v>0.065</v>
      </c>
      <c r="J8" s="363" t="n">
        <f aca="false">ANO!W6+ANO!W8+ANO!W10+ANO!W9</f>
        <v>0.38</v>
      </c>
    </row>
  </sheetData>
  <conditionalFormatting sqref="C3:J8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{D950FBFB-8BB0-402F-BF00-D8A68029B8EC}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50FBFB-8BB0-402F-BF00-D8A68029B8E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I36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7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G9" activeCellId="0" sqref="G9"/>
    </sheetView>
  </sheetViews>
  <sheetFormatPr defaultColWidth="10.76953125" defaultRowHeight="15.4" zeroHeight="false" outlineLevelRow="0" outlineLevelCol="0"/>
  <cols>
    <col collapsed="false" customWidth="true" hidden="false" outlineLevel="0" max="1" min="1" style="28" width="3.79"/>
    <col collapsed="false" customWidth="true" hidden="false" outlineLevel="0" max="2" min="2" style="1" width="3.59"/>
    <col collapsed="false" customWidth="true" hidden="false" outlineLevel="0" max="3" min="3" style="0" width="4.64"/>
    <col collapsed="false" customWidth="true" hidden="false" outlineLevel="0" max="4" min="4" style="0" width="15.45"/>
    <col collapsed="false" customWidth="true" hidden="false" outlineLevel="0" max="5" min="5" style="0" width="4.3"/>
    <col collapsed="false" customWidth="true" hidden="false" outlineLevel="0" max="6" min="6" style="0" width="3.83"/>
    <col collapsed="false" customWidth="true" hidden="false" outlineLevel="0" max="7" min="7" style="0" width="3.74"/>
    <col collapsed="false" customWidth="true" hidden="false" outlineLevel="0" max="8" min="8" style="1" width="3.79"/>
    <col collapsed="false" customWidth="true" hidden="false" outlineLevel="0" max="9" min="9" style="0" width="4.35"/>
    <col collapsed="false" customWidth="true" hidden="false" outlineLevel="0" max="10" min="10" style="0" width="4.9"/>
    <col collapsed="false" customWidth="true" hidden="false" outlineLevel="0" max="11" min="11" style="0" width="5.01"/>
    <col collapsed="false" customWidth="true" hidden="false" outlineLevel="0" max="12" min="12" style="0" width="4.9"/>
    <col collapsed="false" customWidth="true" hidden="false" outlineLevel="0" max="13" min="13" style="0" width="4.45"/>
    <col collapsed="false" customWidth="true" hidden="false" outlineLevel="0" max="14" min="14" style="0" width="5.01"/>
    <col collapsed="false" customWidth="true" hidden="false" outlineLevel="0" max="15" min="15" style="0" width="4.57"/>
    <col collapsed="false" customWidth="true" hidden="false" outlineLevel="0" max="16" min="16" style="0" width="4.02"/>
    <col collapsed="false" customWidth="true" hidden="false" outlineLevel="0" max="18" min="17" style="0" width="5.9"/>
    <col collapsed="false" customWidth="true" hidden="false" outlineLevel="0" max="19" min="19" style="0" width="10.24"/>
    <col collapsed="false" customWidth="true" hidden="false" outlineLevel="0" max="21" min="20" style="0" width="9.24"/>
    <col collapsed="false" customWidth="true" hidden="false" outlineLevel="0" max="22" min="22" style="0" width="6.8"/>
    <col collapsed="false" customWidth="true" hidden="false" outlineLevel="0" max="23" min="23" style="0" width="4.9"/>
    <col collapsed="false" customWidth="true" hidden="false" outlineLevel="0" max="29" min="24" style="0" width="3.91"/>
    <col collapsed="false" customWidth="true" hidden="false" outlineLevel="0" max="30" min="30" style="0" width="7.23"/>
    <col collapsed="false" customWidth="true" hidden="false" outlineLevel="0" max="31" min="31" style="0" width="8.79"/>
    <col collapsed="false" customWidth="true" hidden="false" outlineLevel="0" max="32" min="32" style="0" width="4.45"/>
    <col collapsed="false" customWidth="true" hidden="false" outlineLevel="0" max="33" min="33" style="0" width="4.35"/>
    <col collapsed="false" customWidth="true" hidden="false" outlineLevel="0" max="34" min="34" style="0" width="6.57"/>
    <col collapsed="false" customWidth="true" hidden="false" outlineLevel="0" max="35" min="35" style="0" width="7.01"/>
    <col collapsed="false" customWidth="true" hidden="false" outlineLevel="0" max="37" min="36" style="0" width="5.9"/>
    <col collapsed="false" customWidth="true" hidden="false" outlineLevel="0" max="38" min="38" style="0" width="3.57"/>
    <col collapsed="false" customWidth="true" hidden="false" outlineLevel="0" max="39" min="39" style="0" width="3.68"/>
    <col collapsed="false" customWidth="true" hidden="false" outlineLevel="0" max="40" min="40" style="0" width="5.01"/>
    <col collapsed="false" customWidth="true" hidden="false" outlineLevel="0" max="41" min="41" style="0" width="7.8"/>
    <col collapsed="false" customWidth="true" hidden="false" outlineLevel="0" max="44" min="42" style="0" width="6.8"/>
    <col collapsed="false" customWidth="true" hidden="false" outlineLevel="0" max="45" min="45" style="0" width="6.01"/>
    <col collapsed="false" customWidth="true" hidden="false" outlineLevel="0" max="46" min="46" style="0" width="5.9"/>
    <col collapsed="false" customWidth="true" hidden="false" outlineLevel="0" max="47" min="47" style="0" width="6.8"/>
    <col collapsed="false" customWidth="true" hidden="false" outlineLevel="0" max="48" min="48" style="0" width="6.01"/>
    <col collapsed="false" customWidth="true" hidden="false" outlineLevel="0" max="49" min="49" style="1" width="8.23"/>
    <col collapsed="false" customWidth="true" hidden="false" outlineLevel="0" max="50" min="50" style="1" width="6.9"/>
    <col collapsed="false" customWidth="true" hidden="false" outlineLevel="0" max="52" min="51" style="1" width="6.68"/>
    <col collapsed="false" customWidth="true" hidden="false" outlineLevel="0" max="54" min="53" style="1" width="7.46"/>
    <col collapsed="false" customWidth="true" hidden="false" outlineLevel="0" max="55" min="55" style="1" width="7.57"/>
    <col collapsed="false" customWidth="true" hidden="false" outlineLevel="0" max="56" min="56" style="1" width="6.8"/>
    <col collapsed="false" customWidth="true" hidden="false" outlineLevel="0" max="57" min="57" style="1" width="8.13"/>
    <col collapsed="false" customWidth="true" hidden="false" outlineLevel="0" max="58" min="58" style="1" width="6.9"/>
    <col collapsed="false" customWidth="true" hidden="false" outlineLevel="0" max="59" min="59" style="1" width="8.02"/>
    <col collapsed="false" customWidth="true" hidden="false" outlineLevel="0" max="61" min="60" style="0" width="9.46"/>
    <col collapsed="false" customWidth="true" hidden="false" outlineLevel="0" max="63" min="62" style="0" width="11.52"/>
    <col collapsed="false" customWidth="true" hidden="false" outlineLevel="0" max="1024" min="1023" style="0" width="8.67"/>
  </cols>
  <sheetData>
    <row r="1" customFormat="false" ht="15.4" hidden="false" customHeight="false" outlineLevel="0" collapsed="false">
      <c r="A1" s="29"/>
      <c r="B1" s="29"/>
      <c r="C1" s="30"/>
      <c r="D1" s="31" t="n">
        <f aca="true">TODAY()</f>
        <v>43925</v>
      </c>
      <c r="E1" s="31" t="n">
        <v>43637</v>
      </c>
      <c r="F1" s="31"/>
      <c r="G1" s="31"/>
      <c r="H1" s="32"/>
      <c r="I1" s="33"/>
      <c r="J1" s="33"/>
      <c r="K1" s="32"/>
      <c r="L1" s="33"/>
      <c r="M1" s="32"/>
      <c r="N1" s="32"/>
      <c r="O1" s="32"/>
      <c r="P1" s="34"/>
      <c r="Q1" s="32"/>
      <c r="R1" s="32"/>
      <c r="S1" s="33"/>
      <c r="T1" s="33"/>
      <c r="U1" s="33"/>
      <c r="V1" s="33"/>
      <c r="W1" s="35"/>
      <c r="X1" s="33"/>
      <c r="Y1" s="33"/>
      <c r="Z1" s="33"/>
      <c r="AA1" s="33"/>
      <c r="AB1" s="33"/>
      <c r="AC1" s="33"/>
      <c r="AD1" s="35"/>
      <c r="AE1" s="35"/>
      <c r="AF1" s="30"/>
      <c r="AG1" s="30"/>
      <c r="AH1" s="35"/>
      <c r="AI1" s="35"/>
      <c r="AJ1" s="35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BH1" s="32"/>
      <c r="BI1" s="30"/>
    </row>
    <row r="2" customFormat="false" ht="15.4" hidden="false" customHeight="false" outlineLevel="0" collapsed="false">
      <c r="A2" s="28" t="n">
        <v>16</v>
      </c>
      <c r="B2" s="28"/>
      <c r="C2" s="29"/>
      <c r="D2" s="36"/>
      <c r="E2" s="34"/>
      <c r="F2" s="34"/>
      <c r="G2" s="28"/>
      <c r="H2" s="28"/>
      <c r="I2" s="37" t="n">
        <f aca="false">AVERAGE(I4:I27)</f>
        <v>2.90833333333333</v>
      </c>
      <c r="J2" s="34"/>
      <c r="K2" s="34"/>
      <c r="L2" s="28"/>
      <c r="M2" s="37" t="n">
        <f aca="false">AVERAGE(M4:M27)</f>
        <v>5.39583333333333</v>
      </c>
      <c r="N2" s="34"/>
      <c r="O2" s="34"/>
      <c r="P2" s="37" t="n">
        <f aca="false">AVERAGE(P4:P27)</f>
        <v>5.41666666666667</v>
      </c>
      <c r="Q2" s="38" t="n">
        <f aca="false">AVERAGE(Q4:Q27)</f>
        <v>0.868479656036896</v>
      </c>
      <c r="R2" s="38" t="n">
        <f aca="false">AVERAGE(R4:R27)</f>
        <v>0.931661640568007</v>
      </c>
      <c r="S2" s="39" t="n">
        <f aca="false">AVERAGE(S4:S27)</f>
        <v>4436.25</v>
      </c>
      <c r="T2" s="39" t="n">
        <f aca="false">AVERAGE(T4:T27)</f>
        <v>142.5</v>
      </c>
      <c r="U2" s="39" t="n">
        <f aca="false">AVERAGE(U4:U27)</f>
        <v>876.666666666667</v>
      </c>
      <c r="V2" s="40"/>
      <c r="W2" s="40"/>
      <c r="X2" s="40"/>
      <c r="Y2" s="40"/>
      <c r="Z2" s="40"/>
      <c r="AA2" s="40"/>
      <c r="AB2" s="40"/>
      <c r="AC2" s="40"/>
      <c r="AD2" s="41" t="n">
        <f aca="false">AVERAGE(AD4:AD27)</f>
        <v>401.5</v>
      </c>
      <c r="AE2" s="35"/>
      <c r="AF2" s="28"/>
      <c r="AG2" s="28"/>
      <c r="AH2" s="40"/>
      <c r="AI2" s="40"/>
      <c r="AJ2" s="40"/>
      <c r="AK2" s="40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BH2" s="34"/>
      <c r="BI2" s="28"/>
    </row>
    <row r="3" customFormat="false" ht="15.4" hidden="false" customHeight="false" outlineLevel="0" collapsed="false">
      <c r="A3" s="42" t="s">
        <v>53</v>
      </c>
      <c r="B3" s="42" t="s">
        <v>54</v>
      </c>
      <c r="C3" s="42" t="s">
        <v>55</v>
      </c>
      <c r="D3" s="43" t="s">
        <v>56</v>
      </c>
      <c r="E3" s="42" t="s">
        <v>57</v>
      </c>
      <c r="F3" s="42" t="s">
        <v>58</v>
      </c>
      <c r="G3" s="42" t="s">
        <v>59</v>
      </c>
      <c r="H3" s="42" t="s">
        <v>60</v>
      </c>
      <c r="I3" s="42" t="s">
        <v>61</v>
      </c>
      <c r="J3" s="42" t="s">
        <v>62</v>
      </c>
      <c r="K3" s="44" t="s">
        <v>63</v>
      </c>
      <c r="L3" s="44" t="s">
        <v>64</v>
      </c>
      <c r="M3" s="42" t="s">
        <v>65</v>
      </c>
      <c r="N3" s="42" t="s">
        <v>66</v>
      </c>
      <c r="O3" s="42" t="s">
        <v>67</v>
      </c>
      <c r="P3" s="42" t="s">
        <v>68</v>
      </c>
      <c r="Q3" s="45" t="s">
        <v>69</v>
      </c>
      <c r="R3" s="45" t="s">
        <v>70</v>
      </c>
      <c r="S3" s="42" t="s">
        <v>71</v>
      </c>
      <c r="T3" s="42" t="s">
        <v>72</v>
      </c>
      <c r="U3" s="42" t="s">
        <v>73</v>
      </c>
      <c r="V3" s="42" t="s">
        <v>74</v>
      </c>
      <c r="W3" s="42" t="s">
        <v>75</v>
      </c>
      <c r="X3" s="42" t="s">
        <v>76</v>
      </c>
      <c r="Y3" s="42" t="s">
        <v>77</v>
      </c>
      <c r="Z3" s="42" t="s">
        <v>78</v>
      </c>
      <c r="AA3" s="42" t="s">
        <v>79</v>
      </c>
      <c r="AB3" s="42" t="s">
        <v>80</v>
      </c>
      <c r="AC3" s="42" t="s">
        <v>59</v>
      </c>
      <c r="AD3" s="42" t="s">
        <v>81</v>
      </c>
      <c r="AE3" s="42" t="s">
        <v>82</v>
      </c>
      <c r="AF3" s="46" t="s">
        <v>83</v>
      </c>
      <c r="AG3" s="46" t="s">
        <v>84</v>
      </c>
      <c r="AH3" s="46" t="s">
        <v>85</v>
      </c>
      <c r="AI3" s="46" t="s">
        <v>86</v>
      </c>
      <c r="AJ3" s="46" t="s">
        <v>87</v>
      </c>
      <c r="AK3" s="46" t="s">
        <v>88</v>
      </c>
      <c r="AL3" s="42" t="s">
        <v>89</v>
      </c>
      <c r="AM3" s="42" t="s">
        <v>90</v>
      </c>
      <c r="AN3" s="42" t="s">
        <v>91</v>
      </c>
      <c r="AO3" s="47" t="s">
        <v>15</v>
      </c>
      <c r="AP3" s="47" t="s">
        <v>92</v>
      </c>
      <c r="AQ3" s="47" t="s">
        <v>93</v>
      </c>
      <c r="AR3" s="47" t="s">
        <v>94</v>
      </c>
      <c r="AS3" s="47" t="s">
        <v>95</v>
      </c>
      <c r="AT3" s="47" t="s">
        <v>96</v>
      </c>
      <c r="AU3" s="47" t="s">
        <v>97</v>
      </c>
      <c r="AV3" s="47" t="s">
        <v>98</v>
      </c>
      <c r="AW3" s="48" t="s">
        <v>20</v>
      </c>
      <c r="AX3" s="48" t="s">
        <v>99</v>
      </c>
      <c r="AY3" s="48" t="s">
        <v>100</v>
      </c>
      <c r="AZ3" s="48" t="s">
        <v>101</v>
      </c>
      <c r="BA3" s="48" t="s">
        <v>102</v>
      </c>
      <c r="BB3" s="48" t="s">
        <v>103</v>
      </c>
      <c r="BC3" s="48" t="s">
        <v>104</v>
      </c>
      <c r="BD3" s="48" t="s">
        <v>105</v>
      </c>
      <c r="BE3" s="48" t="s">
        <v>106</v>
      </c>
      <c r="BF3" s="48" t="s">
        <v>107</v>
      </c>
      <c r="BG3" s="48" t="s">
        <v>22</v>
      </c>
      <c r="BH3" s="42" t="s">
        <v>108</v>
      </c>
      <c r="BI3" s="49" t="s">
        <v>109</v>
      </c>
    </row>
    <row r="4" customFormat="false" ht="13.8" hidden="false" customHeight="false" outlineLevel="0" collapsed="false">
      <c r="A4" s="50" t="s">
        <v>110</v>
      </c>
      <c r="B4" s="50" t="n">
        <v>29</v>
      </c>
      <c r="C4" s="51" t="s">
        <v>20</v>
      </c>
      <c r="D4" s="52" t="s">
        <v>111</v>
      </c>
      <c r="E4" s="53" t="n">
        <v>20</v>
      </c>
      <c r="F4" s="54" t="n">
        <f aca="false">$D$1-43606-112-112</f>
        <v>95</v>
      </c>
      <c r="G4" s="55" t="s">
        <v>112</v>
      </c>
      <c r="H4" s="56" t="n">
        <v>2</v>
      </c>
      <c r="I4" s="57" t="n">
        <v>2.9</v>
      </c>
      <c r="J4" s="58" t="n">
        <f aca="false">LOG(I4+1)*4/3</f>
        <v>0.788086142702</v>
      </c>
      <c r="K4" s="59" t="n">
        <f aca="false">(H4)*(H4)*(I4)</f>
        <v>11.6</v>
      </c>
      <c r="L4" s="59" t="n">
        <f aca="false">(H4+1)*(H4+1)*I4</f>
        <v>26.1</v>
      </c>
      <c r="M4" s="60" t="n">
        <v>6</v>
      </c>
      <c r="N4" s="61" t="n">
        <f aca="false">M4*10+19</f>
        <v>79</v>
      </c>
      <c r="O4" s="62" t="n">
        <v>1.5</v>
      </c>
      <c r="P4" s="61" t="n">
        <v>6</v>
      </c>
      <c r="Q4" s="63" t="n">
        <f aca="false">(P4/7)^0.5</f>
        <v>0.925820099772552</v>
      </c>
      <c r="R4" s="63" t="n">
        <f aca="false">IF(P4=7,1,((P4+0.99)/7)^0.5)</f>
        <v>0.999285459001295</v>
      </c>
      <c r="S4" s="64" t="n">
        <v>46430</v>
      </c>
      <c r="T4" s="65" t="n">
        <f aca="false">S4-BI4</f>
        <v>5130</v>
      </c>
      <c r="U4" s="64" t="n">
        <v>7490</v>
      </c>
      <c r="V4" s="66" t="n">
        <f aca="false">S4/U4</f>
        <v>6.19893190921228</v>
      </c>
      <c r="W4" s="67" t="n">
        <f aca="false">13+1/6</f>
        <v>13.1666666666667</v>
      </c>
      <c r="X4" s="67" t="n">
        <v>6</v>
      </c>
      <c r="Y4" s="67" t="n">
        <v>2</v>
      </c>
      <c r="Z4" s="67" t="n">
        <v>2</v>
      </c>
      <c r="AA4" s="67" t="n">
        <v>3</v>
      </c>
      <c r="AB4" s="67" t="n">
        <v>2</v>
      </c>
      <c r="AC4" s="67" t="n">
        <v>4</v>
      </c>
      <c r="AD4" s="41" t="n">
        <v>716</v>
      </c>
      <c r="AE4" s="41" t="n">
        <v>1764</v>
      </c>
      <c r="AF4" s="68" t="n">
        <f aca="false">(Y4+O4+J4)*(P4/7)^0.5</f>
        <v>3.96999634046966</v>
      </c>
      <c r="AG4" s="68" t="n">
        <f aca="false">(Y4+O4+J4)*(IF(P4=7,(P4/7)^0.5,((P4+1)/7)^0.5))</f>
        <v>4.288086142702</v>
      </c>
      <c r="AH4" s="69" t="n">
        <f aca="false">(AC4+O4+(LOG(I4)*4/3))*(P4/7)^0.5</f>
        <v>5.66280702948162</v>
      </c>
      <c r="AI4" s="69" t="n">
        <f aca="false">(AC4+O4+(LOG(I4)*4/3))*(IF(P4=7,(P4/7)^0.5,((P4+1)/7)^0.5))</f>
        <v>6.11653066386527</v>
      </c>
      <c r="AJ4" s="66" t="n">
        <f aca="false">(((X4+O4+J4)+(AA4+O4+J4)*2)/8)*(P4/7)^0.5</f>
        <v>2.18311370250554</v>
      </c>
      <c r="AK4" s="66" t="n">
        <f aca="false">((AC4+J4+O4)*0.7+(AB4+J4+O4)*0.3)*(P4/7)^0.5</f>
        <v>5.26614448015124</v>
      </c>
      <c r="AL4" s="61" t="n">
        <v>0</v>
      </c>
      <c r="AM4" s="61" t="n">
        <v>0</v>
      </c>
      <c r="AN4" s="63" t="n">
        <f aca="false">IF(AL4=4,IF(AM4=0,0.137+0.0697,0.137+0.02),IF(AL4=3,IF(AM4=0,0.0958+0.0697,0.0958+0.02),IF(AL4=2,IF(AM4=0,0.0415+0.0697,0.0415+0.02),IF(AL4=1,IF(AM4=0,0.0294+0.0697,0.0294+0.02),IF(AL4=0,IF(AM4=0,0.0063+0.0697,0.0063+0.02))))))</f>
        <v>0.076</v>
      </c>
      <c r="AO4" s="70" t="n">
        <f aca="false">SUM(AP4:AV4)</f>
        <v>53.5</v>
      </c>
      <c r="AP4" s="71" t="n">
        <v>37.5</v>
      </c>
      <c r="AQ4" s="71" t="n">
        <v>14</v>
      </c>
      <c r="AR4" s="71" t="n">
        <v>0</v>
      </c>
      <c r="AS4" s="71" t="n">
        <v>0</v>
      </c>
      <c r="AT4" s="71" t="n">
        <v>0</v>
      </c>
      <c r="AU4" s="71" t="n">
        <v>0</v>
      </c>
      <c r="AV4" s="71" t="n">
        <v>2</v>
      </c>
      <c r="AW4" s="72" t="n">
        <f aca="false">AP4+AQ4*0.33+AV4</f>
        <v>44.12</v>
      </c>
      <c r="AX4" s="72" t="n">
        <f aca="false">AQ4+AR47*0.25+AV4</f>
        <v>16</v>
      </c>
      <c r="AY4" s="72" t="n">
        <f aca="false">AQ4+AS4*0.33+AV4</f>
        <v>16</v>
      </c>
      <c r="AZ4" s="72" t="n">
        <f aca="false">AQ4+AS4/1.5+AV4</f>
        <v>16</v>
      </c>
      <c r="BA4" s="72" t="n">
        <f aca="false">AR4+AQ4*0.6+AT4*0.17+AV4</f>
        <v>10.4</v>
      </c>
      <c r="BB4" s="72" t="n">
        <f aca="false">AR4+AQ4*0.4+AT4*0.3+AV4</f>
        <v>7.6</v>
      </c>
      <c r="BC4" s="72" t="n">
        <f aca="false">AR4+AQ4*0.16+AT4*0.5+AV4</f>
        <v>4.24</v>
      </c>
      <c r="BD4" s="72" t="n">
        <f aca="false">AS4+AR4*0.45+AQ4*0.25+AT4*0.25+AV4</f>
        <v>5.5</v>
      </c>
      <c r="BE4" s="72" t="n">
        <f aca="false">AS4+AR4*0.63+AQ4*0.25+AT4*0.17+AV4</f>
        <v>5.5</v>
      </c>
      <c r="BF4" s="72" t="n">
        <f aca="false">AU4*0.6+AR4*0.4+AS4*0.15+AT4*0.5+AV4</f>
        <v>2</v>
      </c>
      <c r="BG4" s="72" t="n">
        <f aca="false">AU4+AR4*0.25+AS4*0.22+AT4*0.35+AV4</f>
        <v>2</v>
      </c>
      <c r="BH4" s="73" t="n">
        <v>43637</v>
      </c>
      <c r="BI4" s="64" t="n">
        <v>41300</v>
      </c>
    </row>
    <row r="5" customFormat="false" ht="13.8" hidden="false" customHeight="false" outlineLevel="0" collapsed="false">
      <c r="A5" s="50" t="s">
        <v>113</v>
      </c>
      <c r="B5" s="50" t="n">
        <v>26</v>
      </c>
      <c r="C5" s="51" t="s">
        <v>20</v>
      </c>
      <c r="D5" s="52" t="s">
        <v>114</v>
      </c>
      <c r="E5" s="53" t="n">
        <v>23</v>
      </c>
      <c r="F5" s="54" t="n">
        <f aca="false">$D$1-43615-112-112</f>
        <v>86</v>
      </c>
      <c r="G5" s="55" t="s">
        <v>115</v>
      </c>
      <c r="H5" s="74" t="n">
        <v>6</v>
      </c>
      <c r="I5" s="57" t="n">
        <v>2.6</v>
      </c>
      <c r="J5" s="58" t="n">
        <f aca="false">LOG(I5+1)*4/3</f>
        <v>0.741736667689717</v>
      </c>
      <c r="K5" s="59" t="n">
        <f aca="false">(H5)*(H5)*(I5)</f>
        <v>93.6</v>
      </c>
      <c r="L5" s="59" t="n">
        <f aca="false">(H5+1)*(H5+1)*I5</f>
        <v>127.4</v>
      </c>
      <c r="M5" s="60" t="n">
        <v>6</v>
      </c>
      <c r="N5" s="61" t="n">
        <f aca="false">M5*10+19</f>
        <v>79</v>
      </c>
      <c r="O5" s="62" t="n">
        <v>1.5</v>
      </c>
      <c r="P5" s="61" t="n">
        <v>4</v>
      </c>
      <c r="Q5" s="63" t="n">
        <f aca="false">(P5/7)^0.5</f>
        <v>0.755928946018454</v>
      </c>
      <c r="R5" s="63" t="n">
        <f aca="false">IF(P5=7,1,((P5+0.99)/7)^0.5)</f>
        <v>0.844308677473555</v>
      </c>
      <c r="S5" s="64" t="n">
        <v>33370</v>
      </c>
      <c r="T5" s="65" t="n">
        <f aca="false">S5-BI5</f>
        <v>-2620</v>
      </c>
      <c r="U5" s="64" t="n">
        <v>6130</v>
      </c>
      <c r="V5" s="66" t="n">
        <f aca="false">S5/U5</f>
        <v>5.44371941272431</v>
      </c>
      <c r="W5" s="67" t="n">
        <f aca="false">12+3/6</f>
        <v>12.5</v>
      </c>
      <c r="X5" s="67" t="n">
        <v>2</v>
      </c>
      <c r="Y5" s="67" t="n">
        <v>0</v>
      </c>
      <c r="Z5" s="67" t="n">
        <v>0</v>
      </c>
      <c r="AA5" s="67" t="n">
        <v>0</v>
      </c>
      <c r="AB5" s="67" t="n">
        <v>0</v>
      </c>
      <c r="AC5" s="67" t="n">
        <v>4</v>
      </c>
      <c r="AD5" s="41" t="n">
        <v>388</v>
      </c>
      <c r="AE5" s="41" t="n">
        <v>988</v>
      </c>
      <c r="AF5" s="68" t="n">
        <f aca="false">(Y5+O5+J5)*(P5/7)^0.5</f>
        <v>1.69459363645761</v>
      </c>
      <c r="AG5" s="68" t="n">
        <f aca="false">(Y5+O5+J5)*(IF(P5=7,(P5/7)^0.5,((P5+1)/7)^0.5))</f>
        <v>1.89461328267889</v>
      </c>
      <c r="AH5" s="69" t="n">
        <f aca="false">(AC5+O5+(LOG(I5)*4/3))*(P5/7)^0.5</f>
        <v>4.57586302384461</v>
      </c>
      <c r="AI5" s="69" t="n">
        <f aca="false">(AC5+O5+(LOG(I5)*4/3))*(IF(P5=7,(P5/7)^0.5,((P5+1)/7)^0.5))</f>
        <v>5.11597038852214</v>
      </c>
      <c r="AJ5" s="66" t="n">
        <f aca="false">(((X5+O5+J5)+(AA5+O5+J5)*2)/8)*(P5/7)^0.5</f>
        <v>0.824454850176217</v>
      </c>
      <c r="AK5" s="66" t="n">
        <f aca="false">((AC5+J5+O5)*0.7+(AB5+J5+O5)*0.3)*(P5/7)^0.5</f>
        <v>3.81119468530928</v>
      </c>
      <c r="AL5" s="61" t="n">
        <v>3</v>
      </c>
      <c r="AM5" s="61" t="n">
        <v>4</v>
      </c>
      <c r="AN5" s="63" t="n">
        <f aca="false">IF(AL5=4,IF(AM5=0,0.137+0.0697,0.137+0.02),IF(AL5=3,IF(AM5=0,0.0958+0.0697,0.0958+0.02),IF(AL5=2,IF(AM5=0,0.0415+0.0697,0.0415+0.02),IF(AL5=1,IF(AM5=0,0.0294+0.0697,0.0294+0.02),IF(AL5=0,IF(AM5=0,0.0063+0.0697,0.0063+0.02))))))</f>
        <v>0.1158</v>
      </c>
      <c r="AO5" s="70" t="n">
        <f aca="false">SUM(AP5:AV5)</f>
        <v>35.5</v>
      </c>
      <c r="AP5" s="71" t="n">
        <v>33.5</v>
      </c>
      <c r="AQ5" s="71" t="n">
        <v>0</v>
      </c>
      <c r="AR5" s="71" t="n">
        <v>0</v>
      </c>
      <c r="AS5" s="71" t="n">
        <v>0</v>
      </c>
      <c r="AT5" s="71" t="n">
        <v>0</v>
      </c>
      <c r="AU5" s="71" t="n">
        <v>0</v>
      </c>
      <c r="AV5" s="71" t="n">
        <v>2</v>
      </c>
      <c r="AW5" s="72" t="n">
        <f aca="false">AP5+AQ5*0.33+AV5</f>
        <v>35.5</v>
      </c>
      <c r="AX5" s="72" t="n">
        <f aca="false">AQ5+AR48*0.25+AV5</f>
        <v>2</v>
      </c>
      <c r="AY5" s="72" t="n">
        <f aca="false">AQ5+AS5*0.33+AV5</f>
        <v>2</v>
      </c>
      <c r="AZ5" s="72" t="n">
        <f aca="false">AQ5+AS5/1.5+AV5</f>
        <v>2</v>
      </c>
      <c r="BA5" s="72" t="n">
        <f aca="false">AR5+AQ5*0.6+AT5*0.17+AV5</f>
        <v>2</v>
      </c>
      <c r="BB5" s="72" t="n">
        <f aca="false">AR5+AQ5*0.4+AT5*0.3+AV5</f>
        <v>2</v>
      </c>
      <c r="BC5" s="72" t="n">
        <f aca="false">AR5+AQ5*0.16+AT5*0.5+AV5</f>
        <v>2</v>
      </c>
      <c r="BD5" s="72" t="n">
        <f aca="false">AS5+AR5*0.45+AQ5*0.25+AT5*0.25+AV5</f>
        <v>2</v>
      </c>
      <c r="BE5" s="72" t="n">
        <f aca="false">AS5+AR5*0.63+AQ5*0.25+AT5*0.17+AV5</f>
        <v>2</v>
      </c>
      <c r="BF5" s="72" t="n">
        <f aca="false">AU5*0.6+AR5*0.4+AS5*0.15+AT5*0.5+AV5</f>
        <v>2</v>
      </c>
      <c r="BG5" s="72" t="n">
        <f aca="false">AU5+AR5*0.25+AS5*0.22+AT5*0.35+AV5</f>
        <v>2</v>
      </c>
      <c r="BH5" s="73" t="n">
        <v>43637</v>
      </c>
      <c r="BI5" s="64" t="n">
        <v>35990</v>
      </c>
    </row>
    <row r="6" customFormat="false" ht="13.8" hidden="false" customHeight="false" outlineLevel="0" collapsed="false">
      <c r="A6" s="50" t="s">
        <v>116</v>
      </c>
      <c r="B6" s="50" t="n">
        <v>33</v>
      </c>
      <c r="C6" s="51" t="s">
        <v>117</v>
      </c>
      <c r="D6" s="52" t="s">
        <v>118</v>
      </c>
      <c r="E6" s="53" t="n">
        <v>17</v>
      </c>
      <c r="F6" s="54" t="n">
        <f aca="false">$D$1-43885</f>
        <v>40</v>
      </c>
      <c r="G6" s="55"/>
      <c r="H6" s="75" t="n">
        <v>5</v>
      </c>
      <c r="I6" s="57" t="n">
        <v>1.1</v>
      </c>
      <c r="J6" s="58" t="n">
        <f aca="false">LOG(I6+1)*4/3</f>
        <v>0.429625726311893</v>
      </c>
      <c r="K6" s="59" t="n">
        <f aca="false">(H6)*(H6)*(I6)</f>
        <v>27.5</v>
      </c>
      <c r="L6" s="59" t="n">
        <f aca="false">(H6+1)*(H6+1)*I6</f>
        <v>39.6</v>
      </c>
      <c r="M6" s="60" t="n">
        <v>4.5</v>
      </c>
      <c r="N6" s="61" t="n">
        <f aca="false">M6*10+19</f>
        <v>64</v>
      </c>
      <c r="O6" s="62" t="n">
        <v>1.5</v>
      </c>
      <c r="P6" s="61" t="n">
        <v>5</v>
      </c>
      <c r="Q6" s="63" t="n">
        <f aca="false">(P6/7)^0.5</f>
        <v>0.845154254728516</v>
      </c>
      <c r="R6" s="63" t="n">
        <f aca="false">IF(P6=7,1,((P6+0.99)/7)^0.5)</f>
        <v>0.925048261289262</v>
      </c>
      <c r="S6" s="64" t="n">
        <v>1310</v>
      </c>
      <c r="T6" s="65" t="n">
        <f aca="false">S6-BI6</f>
        <v>140</v>
      </c>
      <c r="U6" s="64" t="n">
        <v>290</v>
      </c>
      <c r="V6" s="66" t="n">
        <f aca="false">S6/U6</f>
        <v>4.51724137931035</v>
      </c>
      <c r="W6" s="67" t="n">
        <v>1</v>
      </c>
      <c r="X6" s="67" t="n">
        <v>5</v>
      </c>
      <c r="Y6" s="67" t="n">
        <v>4</v>
      </c>
      <c r="Z6" s="67" t="n">
        <v>5</v>
      </c>
      <c r="AA6" s="67" t="n">
        <v>2</v>
      </c>
      <c r="AB6" s="67" t="n">
        <v>5</v>
      </c>
      <c r="AC6" s="67" t="n">
        <v>1</v>
      </c>
      <c r="AD6" s="41" t="n">
        <v>453</v>
      </c>
      <c r="AE6" s="41" t="n">
        <v>2037</v>
      </c>
      <c r="AF6" s="68" t="n">
        <f aca="false">(Y6+O6+J6)*(P6/7)^0.5</f>
        <v>5.01144841154016</v>
      </c>
      <c r="AG6" s="68" t="n">
        <f aca="false">(Y6+O6+J6)*(IF(P6=7,(P6/7)^0.5,((P6+1)/7)^0.5))</f>
        <v>5.48976668154797</v>
      </c>
      <c r="AH6" s="69" t="n">
        <f aca="false">(AC6+O6+(LOG(I6)*4/3))*(P6/7)^0.5</f>
        <v>2.15952990878944</v>
      </c>
      <c r="AI6" s="69" t="n">
        <f aca="false">(AC6+O6+(LOG(I6)*4/3))*(IF(P6=7,(P6/7)^0.5,((P6+1)/7)^0.5))</f>
        <v>2.3656464893021</v>
      </c>
      <c r="AJ6" s="66" t="n">
        <f aca="false">(((X6+O6+J6)+(AA6+O6+J6)*2)/8)*(P6/7)^0.5</f>
        <v>1.56236030880437</v>
      </c>
      <c r="AK6" s="66" t="n">
        <f aca="false">((AC6+J6+O6)*0.7+(AB6+J6+O6)*0.3)*(P6/7)^0.5</f>
        <v>3.49017075302884</v>
      </c>
      <c r="AL6" s="61" t="n">
        <v>4</v>
      </c>
      <c r="AM6" s="61" t="n">
        <v>3</v>
      </c>
      <c r="AN6" s="63" t="n">
        <f aca="false">IF(AL6=4,IF(AM6=0,0.137+0.0697,0.137+0.02),IF(AL6=3,IF(AM6=0,0.0958+0.0697,0.0958+0.02),IF(AL6=2,IF(AM6=0,0.0415+0.0697,0.0415+0.02),IF(AL6=1,IF(AM6=0,0.0294+0.0697,0.0294+0.02),IF(AL6=0,IF(AM6=0,0.0063+0.0697,0.0063+0.02))))))</f>
        <v>0.157</v>
      </c>
      <c r="AO6" s="70" t="n">
        <f aca="false">SUM(AP6:AV6)</f>
        <v>28.5</v>
      </c>
      <c r="AP6" s="71" t="n">
        <v>0</v>
      </c>
      <c r="AQ6" s="71" t="n">
        <v>10</v>
      </c>
      <c r="AR6" s="71" t="n">
        <v>6</v>
      </c>
      <c r="AS6" s="71" t="n">
        <v>5.5</v>
      </c>
      <c r="AT6" s="71" t="n">
        <v>0</v>
      </c>
      <c r="AU6" s="71" t="n">
        <v>8</v>
      </c>
      <c r="AV6" s="71" t="n">
        <v>-1</v>
      </c>
      <c r="AW6" s="72" t="n">
        <f aca="false">AP6+AQ6*0.33+AV6</f>
        <v>2.3</v>
      </c>
      <c r="AX6" s="72" t="n">
        <f aca="false">AQ6+AR49*0.25+AV6</f>
        <v>9</v>
      </c>
      <c r="AY6" s="72" t="n">
        <f aca="false">AQ6+AS6*0.33+AV6</f>
        <v>10.815</v>
      </c>
      <c r="AZ6" s="72" t="n">
        <f aca="false">AQ6+AS6/1.5+AV6</f>
        <v>12.6666666666667</v>
      </c>
      <c r="BA6" s="72" t="n">
        <f aca="false">AR6+AQ6*0.6+AT6*0.17+AV6</f>
        <v>11</v>
      </c>
      <c r="BB6" s="72" t="n">
        <f aca="false">AR6+AQ6*0.4+AT6*0.3+AV6</f>
        <v>9</v>
      </c>
      <c r="BC6" s="72" t="n">
        <f aca="false">AR6+AQ6*0.16+AT6*0.5+AV6</f>
        <v>6.6</v>
      </c>
      <c r="BD6" s="72" t="n">
        <f aca="false">AS6+AR6*0.45+AQ6*0.25+AT6*0.25+AV6</f>
        <v>9.7</v>
      </c>
      <c r="BE6" s="72" t="n">
        <f aca="false">AS6+AR6*0.63+AQ6*0.25+AT6*0.17+AV6</f>
        <v>10.78</v>
      </c>
      <c r="BF6" s="72" t="n">
        <f aca="false">AU6*0.6+AR6*0.4+AS6*0.15+AT6*0.5+AV6</f>
        <v>7.025</v>
      </c>
      <c r="BG6" s="72" t="n">
        <f aca="false">AU6+AR6*0.25+AS6*0.22+AT6*0.35+AV6</f>
        <v>9.71</v>
      </c>
      <c r="BH6" s="73" t="s">
        <v>119</v>
      </c>
      <c r="BI6" s="64" t="n">
        <v>1170</v>
      </c>
    </row>
    <row r="7" customFormat="false" ht="13.8" hidden="false" customHeight="false" outlineLevel="0" collapsed="false">
      <c r="A7" s="76" t="s">
        <v>120</v>
      </c>
      <c r="B7" s="76" t="n">
        <v>21</v>
      </c>
      <c r="C7" s="51" t="s">
        <v>117</v>
      </c>
      <c r="D7" s="77" t="s">
        <v>121</v>
      </c>
      <c r="E7" s="53" t="n">
        <v>29</v>
      </c>
      <c r="F7" s="54" t="n">
        <f aca="false">$D$1-43577-112-112-112</f>
        <v>12</v>
      </c>
      <c r="G7" s="55"/>
      <c r="H7" s="56" t="n">
        <v>3</v>
      </c>
      <c r="I7" s="57" t="n">
        <v>5.1</v>
      </c>
      <c r="J7" s="58" t="n">
        <f aca="false">LOG(I7+1)*4/3</f>
        <v>1.04710644668102</v>
      </c>
      <c r="K7" s="59" t="n">
        <f aca="false">(H7)*(H7)*(I7)</f>
        <v>45.9</v>
      </c>
      <c r="L7" s="59" t="n">
        <f aca="false">(H7+1)*(H7+1)*I7</f>
        <v>81.6</v>
      </c>
      <c r="M7" s="60" t="n">
        <v>5.1</v>
      </c>
      <c r="N7" s="61" t="n">
        <f aca="false">M7*10+19</f>
        <v>70</v>
      </c>
      <c r="O7" s="62" t="n">
        <v>1.5</v>
      </c>
      <c r="P7" s="61" t="n">
        <v>7</v>
      </c>
      <c r="Q7" s="63" t="n">
        <f aca="false">(P7/7)^0.5</f>
        <v>1</v>
      </c>
      <c r="R7" s="63" t="n">
        <f aca="false">IF(P7=7,1,((P7+0.99)/7)^0.5)</f>
        <v>1</v>
      </c>
      <c r="S7" s="64" t="n">
        <v>1130</v>
      </c>
      <c r="T7" s="65" t="n">
        <f aca="false">S7-BI7</f>
        <v>0</v>
      </c>
      <c r="U7" s="64" t="n">
        <v>380</v>
      </c>
      <c r="V7" s="66" t="n">
        <f aca="false">S7/U7</f>
        <v>2.97368421052632</v>
      </c>
      <c r="W7" s="67" t="n">
        <v>0</v>
      </c>
      <c r="X7" s="67" t="n">
        <v>6</v>
      </c>
      <c r="Y7" s="67" t="n">
        <v>2</v>
      </c>
      <c r="Z7" s="67" t="n">
        <v>5</v>
      </c>
      <c r="AA7" s="67" t="n">
        <v>3</v>
      </c>
      <c r="AB7" s="67" t="n">
        <v>1</v>
      </c>
      <c r="AC7" s="67" t="n">
        <v>4</v>
      </c>
      <c r="AD7" s="41" t="n">
        <v>375</v>
      </c>
      <c r="AE7" s="41"/>
      <c r="AF7" s="68" t="n">
        <f aca="false">(Y7+O7+J7)*(P7/7)^0.5</f>
        <v>4.54710644668102</v>
      </c>
      <c r="AG7" s="68" t="n">
        <f aca="false">(Y7+O7+J7)*(IF(P7=7,(P7/7)^0.5,((P7+1)/7)^0.5))</f>
        <v>4.54710644668102</v>
      </c>
      <c r="AH7" s="69" t="n">
        <f aca="false">(AC7+O7+(LOG(I7)*4/3))*(P7/7)^0.5</f>
        <v>6.44342690146392</v>
      </c>
      <c r="AI7" s="69" t="n">
        <f aca="false">(AC7+O7+(LOG(I7)*4/3))*(IF(P7=7,(P7/7)^0.5,((P7+1)/7)^0.5))</f>
        <v>6.44342690146392</v>
      </c>
      <c r="AJ7" s="66" t="n">
        <f aca="false">(((X7+O7+J7)+(AA7+O7+J7)*2)/8)*(P7/7)^0.5</f>
        <v>2.45516491750538</v>
      </c>
      <c r="AK7" s="66" t="n">
        <f aca="false">((AC7+J7+O7)*0.7+(AB7+J7+O7)*0.3)*(P7/7)^0.5</f>
        <v>5.64710644668102</v>
      </c>
      <c r="AL7" s="61" t="n">
        <v>2</v>
      </c>
      <c r="AM7" s="61" t="n">
        <v>4</v>
      </c>
      <c r="AN7" s="63" t="n">
        <f aca="false">IF(AL7=4,IF(AM7=0,0.137+0.0697,0.137+0.02),IF(AL7=3,IF(AM7=0,0.0958+0.0697,0.0958+0.02),IF(AL7=2,IF(AM7=0,0.0415+0.0697,0.0415+0.02),IF(AL7=1,IF(AM7=0,0.0294+0.0697,0.0294+0.02),IF(AL7=0,IF(AM7=0,0.0063+0.0697,0.0063+0.02))))))</f>
        <v>0.0615</v>
      </c>
      <c r="AO7" s="70" t="n">
        <f aca="false">SUM(AP7:AV7)</f>
        <v>23.5</v>
      </c>
      <c r="AP7" s="71" t="n">
        <v>0</v>
      </c>
      <c r="AQ7" s="71" t="n">
        <v>14</v>
      </c>
      <c r="AR7" s="71" t="n">
        <v>0</v>
      </c>
      <c r="AS7" s="71" t="n">
        <v>5.5</v>
      </c>
      <c r="AT7" s="71" t="n">
        <v>2</v>
      </c>
      <c r="AU7" s="71" t="n">
        <v>0</v>
      </c>
      <c r="AV7" s="71" t="n">
        <v>2</v>
      </c>
      <c r="AW7" s="72" t="n">
        <f aca="false">AP7+AQ7*0.33+AV7</f>
        <v>6.62</v>
      </c>
      <c r="AX7" s="72" t="n">
        <f aca="false">AQ7+AR50*0.25+AV7</f>
        <v>16</v>
      </c>
      <c r="AY7" s="72" t="n">
        <f aca="false">AQ7+AS7*0.33+AV7</f>
        <v>17.815</v>
      </c>
      <c r="AZ7" s="72" t="n">
        <f aca="false">AQ7+AS7/1.5+AV7</f>
        <v>19.6666666666667</v>
      </c>
      <c r="BA7" s="72" t="n">
        <f aca="false">AR7+AQ7*0.6+AT7*0.17+AV7</f>
        <v>10.74</v>
      </c>
      <c r="BB7" s="72" t="n">
        <f aca="false">AR7+AQ7*0.4+AT7*0.3+AV7</f>
        <v>8.2</v>
      </c>
      <c r="BC7" s="72" t="n">
        <f aca="false">AR7+AQ7*0.16+AT7*0.5+AV7</f>
        <v>5.24</v>
      </c>
      <c r="BD7" s="72" t="n">
        <f aca="false">AS7+AR7*0.45+AQ7*0.25+AT7*0.25+AV7</f>
        <v>11.5</v>
      </c>
      <c r="BE7" s="72" t="n">
        <f aca="false">AS7+AR7*0.63+AQ7*0.25+AT7*0.17+AV7</f>
        <v>11.34</v>
      </c>
      <c r="BF7" s="72" t="n">
        <f aca="false">AU7*0.6+AR7*0.4+AS7*0.15+AT7*0.5+AV7</f>
        <v>3.825</v>
      </c>
      <c r="BG7" s="72" t="n">
        <f aca="false">AU7+AR7*0.25+AS7*0.22+AT7*0.35+AV7</f>
        <v>3.91</v>
      </c>
      <c r="BH7" s="73" t="n">
        <v>43637</v>
      </c>
      <c r="BI7" s="64" t="n">
        <v>1130</v>
      </c>
    </row>
    <row r="8" customFormat="false" ht="13.8" hidden="false" customHeight="false" outlineLevel="0" collapsed="false">
      <c r="A8" s="76" t="s">
        <v>122</v>
      </c>
      <c r="B8" s="76" t="n">
        <v>32</v>
      </c>
      <c r="C8" s="51" t="s">
        <v>123</v>
      </c>
      <c r="D8" s="77" t="s">
        <v>124</v>
      </c>
      <c r="E8" s="53" t="n">
        <v>18</v>
      </c>
      <c r="F8" s="54" t="n">
        <f aca="false">$D$1-43889</f>
        <v>36</v>
      </c>
      <c r="G8" s="55"/>
      <c r="H8" s="56" t="n">
        <v>2</v>
      </c>
      <c r="I8" s="57" t="n">
        <v>1.1</v>
      </c>
      <c r="J8" s="58" t="n">
        <f aca="false">LOG(I8+1)*4/3</f>
        <v>0.429625726311893</v>
      </c>
      <c r="K8" s="59" t="n">
        <f aca="false">(H8)*(H8)*(I8)</f>
        <v>4.4</v>
      </c>
      <c r="L8" s="59" t="n">
        <f aca="false">(H8+1)*(H8+1)*I8</f>
        <v>9.9</v>
      </c>
      <c r="M8" s="60" t="n">
        <v>4.5</v>
      </c>
      <c r="N8" s="61" t="n">
        <f aca="false">M8*10+19</f>
        <v>64</v>
      </c>
      <c r="O8" s="62" t="n">
        <v>1.5</v>
      </c>
      <c r="P8" s="61" t="n">
        <v>4</v>
      </c>
      <c r="Q8" s="63" t="n">
        <f aca="false">(P8/7)^0.5</f>
        <v>0.755928946018454</v>
      </c>
      <c r="R8" s="63" t="n">
        <f aca="false">IF(P8=7,1,((P8+0.99)/7)^0.5)</f>
        <v>0.844308677473555</v>
      </c>
      <c r="S8" s="64" t="n">
        <v>400</v>
      </c>
      <c r="T8" s="65" t="n">
        <f aca="false">S8-BI8</f>
        <v>-20</v>
      </c>
      <c r="U8" s="64" t="n">
        <v>290</v>
      </c>
      <c r="V8" s="66" t="n">
        <f aca="false">S8/U8</f>
        <v>1.37931034482759</v>
      </c>
      <c r="W8" s="67" t="n">
        <v>0</v>
      </c>
      <c r="X8" s="67" t="n">
        <v>5</v>
      </c>
      <c r="Y8" s="67" t="n">
        <v>4</v>
      </c>
      <c r="Z8" s="67" t="n">
        <v>3</v>
      </c>
      <c r="AA8" s="67" t="n">
        <v>2</v>
      </c>
      <c r="AB8" s="67" t="n">
        <v>2</v>
      </c>
      <c r="AC8" s="67" t="n">
        <v>3</v>
      </c>
      <c r="AD8" s="41" t="n">
        <v>337</v>
      </c>
      <c r="AE8" s="41"/>
      <c r="AF8" s="68" t="n">
        <f aca="false">(Y8+O8+J8)*(P8/7)^0.5</f>
        <v>4.48237572557486</v>
      </c>
      <c r="AG8" s="68" t="n">
        <f aca="false">(Y8+O8+J8)*(IF(P8=7,(P8/7)^0.5,((P8+1)/7)^0.5))</f>
        <v>5.01144841154017</v>
      </c>
      <c r="AH8" s="69" t="n">
        <f aca="false">(AC8+O8+(LOG(I8)*4/3))*(P8/7)^0.5</f>
        <v>3.44340016223575</v>
      </c>
      <c r="AI8" s="69" t="n">
        <f aca="false">(AC8+O8+(LOG(I8)*4/3))*(IF(P8=7,(P8/7)^0.5,((P8+1)/7)^0.5))</f>
        <v>3.84983841824647</v>
      </c>
      <c r="AJ8" s="66" t="n">
        <f aca="false">(((X8+O8+J8)+(AA8+O8+J8)*2)/8)*(P8/7)^0.5</f>
        <v>1.39741754233365</v>
      </c>
      <c r="AK8" s="66" t="n">
        <f aca="false">((AC8+J8+O8)*0.7+(AB8+J8+O8)*0.3)*(P8/7)^0.5</f>
        <v>3.49966809575087</v>
      </c>
      <c r="AL8" s="61" t="n">
        <v>2</v>
      </c>
      <c r="AM8" s="61" t="n">
        <v>2</v>
      </c>
      <c r="AN8" s="63" t="n">
        <f aca="false">IF(AL8=4,IF(AM8=0,0.137+0.0697,0.137+0.02),IF(AL8=3,IF(AM8=0,0.0958+0.0697,0.0958+0.02),IF(AL8=2,IF(AM8=0,0.0415+0.0697,0.0415+0.02),IF(AL8=1,IF(AM8=0,0.0294+0.0697,0.0294+0.02),IF(AL8=0,IF(AM8=0,0.0063+0.0697,0.0063+0.02))))))</f>
        <v>0.0615</v>
      </c>
      <c r="AO8" s="70" t="n">
        <f aca="false">SUM(AP8:AV8)</f>
        <v>18.5</v>
      </c>
      <c r="AP8" s="71" t="n">
        <v>0</v>
      </c>
      <c r="AQ8" s="71" t="n">
        <v>10</v>
      </c>
      <c r="AR8" s="71" t="n">
        <v>6</v>
      </c>
      <c r="AS8" s="71" t="n">
        <v>1.5</v>
      </c>
      <c r="AT8" s="71" t="n">
        <v>0</v>
      </c>
      <c r="AU8" s="71" t="n">
        <v>0</v>
      </c>
      <c r="AV8" s="71" t="n">
        <v>1</v>
      </c>
      <c r="AW8" s="72" t="n">
        <f aca="false">AP8+AQ8*0.33+AV8</f>
        <v>4.3</v>
      </c>
      <c r="AX8" s="72" t="n">
        <f aca="false">AQ8+AR51*0.25+AV8</f>
        <v>11</v>
      </c>
      <c r="AY8" s="72" t="n">
        <f aca="false">AQ8+AS8*0.33+AV8</f>
        <v>11.495</v>
      </c>
      <c r="AZ8" s="72" t="n">
        <f aca="false">AQ8+AS8/1.5+AV8</f>
        <v>12</v>
      </c>
      <c r="BA8" s="72" t="n">
        <f aca="false">AR8+AQ8*0.6+AT8*0.17+AV8</f>
        <v>13</v>
      </c>
      <c r="BB8" s="72" t="n">
        <f aca="false">AR8+AQ8*0.4+AT8*0.3+AV8</f>
        <v>11</v>
      </c>
      <c r="BC8" s="72" t="n">
        <f aca="false">AR8+AQ8*0.16+AT8*0.5+AV8</f>
        <v>8.6</v>
      </c>
      <c r="BD8" s="72" t="n">
        <f aca="false">AS8+AR8*0.45+AQ8*0.25+AT8*0.25+AV8</f>
        <v>7.7</v>
      </c>
      <c r="BE8" s="72" t="n">
        <f aca="false">AS8+AR8*0.63+AQ8*0.25+AT8*0.17+AV8</f>
        <v>8.78</v>
      </c>
      <c r="BF8" s="72" t="n">
        <f aca="false">AU8*0.6+AR8*0.4+AS8*0.15+AT8*0.5+AV8</f>
        <v>3.625</v>
      </c>
      <c r="BG8" s="72" t="n">
        <f aca="false">AU8+AR8*0.25+AS8*0.22+AT8*0.35+AV8</f>
        <v>2.83</v>
      </c>
      <c r="BH8" s="73" t="n">
        <v>44136</v>
      </c>
      <c r="BI8" s="64" t="n">
        <v>420</v>
      </c>
    </row>
    <row r="9" customFormat="false" ht="13.8" hidden="false" customHeight="false" outlineLevel="0" collapsed="false">
      <c r="A9" s="76" t="s">
        <v>125</v>
      </c>
      <c r="B9" s="76" t="n">
        <v>31</v>
      </c>
      <c r="C9" s="51" t="s">
        <v>123</v>
      </c>
      <c r="D9" s="52" t="s">
        <v>126</v>
      </c>
      <c r="E9" s="53" t="n">
        <v>18</v>
      </c>
      <c r="F9" s="54" t="n">
        <f aca="false">$D$1-43855</f>
        <v>70</v>
      </c>
      <c r="G9" s="55" t="s">
        <v>112</v>
      </c>
      <c r="H9" s="56" t="n">
        <v>2</v>
      </c>
      <c r="I9" s="57" t="n">
        <v>1.5</v>
      </c>
      <c r="J9" s="58" t="n">
        <f aca="false">LOG(I9+1)*4/3</f>
        <v>0.530586678229383</v>
      </c>
      <c r="K9" s="59" t="n">
        <f aca="false">(H9)*(H9)*(I9)</f>
        <v>6</v>
      </c>
      <c r="L9" s="59" t="n">
        <f aca="false">(H9+1)*(H9+1)*I9</f>
        <v>13.5</v>
      </c>
      <c r="M9" s="60" t="n">
        <v>4.8</v>
      </c>
      <c r="N9" s="61" t="n">
        <f aca="false">M9*10+19</f>
        <v>67</v>
      </c>
      <c r="O9" s="62" t="n">
        <v>1.5</v>
      </c>
      <c r="P9" s="61" t="n">
        <v>7</v>
      </c>
      <c r="Q9" s="63" t="n">
        <f aca="false">(P9/7)^0.5</f>
        <v>1</v>
      </c>
      <c r="R9" s="63" t="n">
        <f aca="false">IF(P9=7,1,((P9+0.99)/7)^0.5)</f>
        <v>1</v>
      </c>
      <c r="S9" s="64" t="n">
        <v>2730</v>
      </c>
      <c r="T9" s="65" t="n">
        <f aca="false">S9-BI9</f>
        <v>170</v>
      </c>
      <c r="U9" s="64" t="n">
        <v>410</v>
      </c>
      <c r="V9" s="66" t="n">
        <f aca="false">S9/U9</f>
        <v>6.65853658536585</v>
      </c>
      <c r="W9" s="67" t="n">
        <v>0</v>
      </c>
      <c r="X9" s="67" t="n">
        <v>6</v>
      </c>
      <c r="Y9" s="67" t="n">
        <v>4</v>
      </c>
      <c r="Z9" s="67" t="n">
        <v>2</v>
      </c>
      <c r="AA9" s="67" t="n">
        <v>5</v>
      </c>
      <c r="AB9" s="67" t="n">
        <f aca="false">4+1/3</f>
        <v>4.33333333333333</v>
      </c>
      <c r="AC9" s="67" t="n">
        <v>1</v>
      </c>
      <c r="AD9" s="41" t="n">
        <v>480</v>
      </c>
      <c r="AE9" s="41" t="n">
        <v>1868</v>
      </c>
      <c r="AF9" s="68" t="n">
        <f aca="false">(Y9+O9+J9)*(P9/7)^0.5</f>
        <v>6.03058667822938</v>
      </c>
      <c r="AG9" s="68" t="n">
        <f aca="false">(Y9+O9+J9)*(IF(P9=7,(P9/7)^0.5,((P9+1)/7)^0.5))</f>
        <v>6.03058667822938</v>
      </c>
      <c r="AH9" s="69" t="n">
        <f aca="false">(AC9+O9+(LOG(I9)*4/3))*(P9/7)^0.5</f>
        <v>2.73478834540758</v>
      </c>
      <c r="AI9" s="69" t="n">
        <f aca="false">(AC9+O9+(LOG(I9)*4/3))*(IF(P9=7,(P9/7)^0.5,((P9+1)/7)^0.5))</f>
        <v>2.73478834540758</v>
      </c>
      <c r="AJ9" s="66" t="n">
        <f aca="false">(((X9+O9+J9)+(AA9+O9+J9)*2)/8)*(P9/7)^0.5</f>
        <v>2.76147000433603</v>
      </c>
      <c r="AK9" s="66" t="n">
        <f aca="false">((AC9+J9+O9)*0.7+(AB9+J9+O9)*0.3)*(P9/7)^0.5</f>
        <v>4.03058667822938</v>
      </c>
      <c r="AL9" s="61" t="n">
        <v>0</v>
      </c>
      <c r="AM9" s="61" t="n">
        <v>1</v>
      </c>
      <c r="AN9" s="63" t="n">
        <f aca="false">IF(AL9=4,IF(AM9=0,0.137+0.0697,0.137+0.02),IF(AL9=3,IF(AM9=0,0.0958+0.0697,0.0958+0.02),IF(AL9=2,IF(AM9=0,0.0415+0.0697,0.0415+0.02),IF(AL9=1,IF(AM9=0,0.0294+0.0697,0.0294+0.02),IF(AL9=0,IF(AM9=0,0.0063+0.0697,0.0063+0.02))))))</f>
        <v>0.0263</v>
      </c>
      <c r="AO9" s="70" t="n">
        <f aca="false">SUM(AP9:AV9)</f>
        <v>32</v>
      </c>
      <c r="AP9" s="71" t="n">
        <v>0</v>
      </c>
      <c r="AQ9" s="71" t="n">
        <v>14</v>
      </c>
      <c r="AR9" s="71" t="n">
        <v>6</v>
      </c>
      <c r="AS9" s="71" t="n">
        <v>0</v>
      </c>
      <c r="AT9" s="71" t="n">
        <v>7</v>
      </c>
      <c r="AU9" s="71" t="n">
        <v>6</v>
      </c>
      <c r="AV9" s="71" t="n">
        <v>-1</v>
      </c>
      <c r="AW9" s="72" t="n">
        <f aca="false">AP9+AQ9*0.33+AV9</f>
        <v>3.62</v>
      </c>
      <c r="AX9" s="72" t="n">
        <f aca="false">AQ9+AR52*0.25+AV9</f>
        <v>13</v>
      </c>
      <c r="AY9" s="72" t="n">
        <f aca="false">AQ9+AS9*0.33+AV9</f>
        <v>13</v>
      </c>
      <c r="AZ9" s="72" t="n">
        <f aca="false">AQ9+AS9/1.5+AV9</f>
        <v>13</v>
      </c>
      <c r="BA9" s="72" t="n">
        <f aca="false">AR9+AQ9*0.6+AT9*0.17+AV9</f>
        <v>14.59</v>
      </c>
      <c r="BB9" s="72" t="n">
        <f aca="false">AR9+AQ9*0.4+AT9*0.3+AV9</f>
        <v>12.7</v>
      </c>
      <c r="BC9" s="72" t="n">
        <f aca="false">AR9+AQ9*0.16+AT9*0.5+AV9</f>
        <v>10.74</v>
      </c>
      <c r="BD9" s="72" t="n">
        <f aca="false">AS9+AR9*0.45+AQ9*0.25+AT9*0.25+AV9</f>
        <v>6.95</v>
      </c>
      <c r="BE9" s="72" t="n">
        <f aca="false">AS9+AR9*0.63+AQ9*0.25+AT9*0.17+AV9</f>
        <v>7.47</v>
      </c>
      <c r="BF9" s="72" t="n">
        <f aca="false">AU9*0.6+AR9*0.4+AS9*0.15+AT9*0.5+AV9</f>
        <v>8.5</v>
      </c>
      <c r="BG9" s="72" t="n">
        <f aca="false">AU9+AR9*0.25+AS9*0.22+AT9*0.35+AV9</f>
        <v>8.95</v>
      </c>
      <c r="BH9" s="73" t="s">
        <v>127</v>
      </c>
      <c r="BI9" s="64" t="n">
        <v>2560</v>
      </c>
    </row>
    <row r="10" customFormat="false" ht="13.8" hidden="false" customHeight="false" outlineLevel="0" collapsed="false">
      <c r="A10" s="76" t="s">
        <v>128</v>
      </c>
      <c r="B10" s="76" t="n">
        <v>31</v>
      </c>
      <c r="C10" s="51" t="s">
        <v>123</v>
      </c>
      <c r="D10" s="77" t="s">
        <v>52</v>
      </c>
      <c r="E10" s="53" t="n">
        <v>18</v>
      </c>
      <c r="F10" s="54" t="n">
        <f aca="false">$D$1-43821</f>
        <v>104</v>
      </c>
      <c r="G10" s="55" t="s">
        <v>115</v>
      </c>
      <c r="H10" s="56" t="n">
        <v>1</v>
      </c>
      <c r="I10" s="57" t="n">
        <v>1.1</v>
      </c>
      <c r="J10" s="58" t="n">
        <f aca="false">LOG(I10+1)*4/3</f>
        <v>0.429625726311893</v>
      </c>
      <c r="K10" s="59" t="n">
        <f aca="false">(H10)*(H10)*(I10)</f>
        <v>1.1</v>
      </c>
      <c r="L10" s="59" t="n">
        <f aca="false">(H10+1)*(H10+1)*I10</f>
        <v>4.4</v>
      </c>
      <c r="M10" s="60" t="n">
        <v>4.5</v>
      </c>
      <c r="N10" s="61" t="n">
        <f aca="false">M10*10+19</f>
        <v>64</v>
      </c>
      <c r="O10" s="62" t="n">
        <v>1.5</v>
      </c>
      <c r="P10" s="61" t="n">
        <v>5</v>
      </c>
      <c r="Q10" s="63" t="n">
        <f aca="false">(P10/7)^0.5</f>
        <v>0.845154254728516</v>
      </c>
      <c r="R10" s="63" t="n">
        <f aca="false">IF(P10=7,1,((P10+0.99)/7)^0.5)</f>
        <v>0.925048261289262</v>
      </c>
      <c r="S10" s="64" t="n">
        <v>200</v>
      </c>
      <c r="T10" s="65" t="n">
        <f aca="false">S10-BI10</f>
        <v>10</v>
      </c>
      <c r="U10" s="64" t="n">
        <v>290</v>
      </c>
      <c r="V10" s="66" t="n">
        <f aca="false">S10/U10</f>
        <v>0.689655172413793</v>
      </c>
      <c r="W10" s="67" t="n">
        <v>0</v>
      </c>
      <c r="X10" s="67" t="n">
        <v>5</v>
      </c>
      <c r="Y10" s="67" t="n">
        <v>1</v>
      </c>
      <c r="Z10" s="67" t="n">
        <v>1</v>
      </c>
      <c r="AA10" s="67" t="n">
        <v>2</v>
      </c>
      <c r="AB10" s="67" t="n">
        <v>1</v>
      </c>
      <c r="AC10" s="67" t="n">
        <v>0</v>
      </c>
      <c r="AD10" s="41" t="n">
        <v>214</v>
      </c>
      <c r="AE10" s="41"/>
      <c r="AF10" s="68" t="n">
        <f aca="false">(Y10+O10+J10)*(P10/7)^0.5</f>
        <v>2.47598564735461</v>
      </c>
      <c r="AG10" s="68" t="n">
        <f aca="false">(Y10+O10+J10)*(IF(P10=7,(P10/7)^0.5,((P10+1)/7)^0.5))</f>
        <v>2.71230638223031</v>
      </c>
      <c r="AH10" s="69" t="n">
        <f aca="false">(AC10+O10+(LOG(I10)*4/3))*(P10/7)^0.5</f>
        <v>1.31437565406092</v>
      </c>
      <c r="AI10" s="69" t="n">
        <f aca="false">(AC10+O10+(LOG(I10)*4/3))*(IF(P10=7,(P10/7)^0.5,((P10+1)/7)^0.5))</f>
        <v>1.43982638952955</v>
      </c>
      <c r="AJ10" s="66" t="n">
        <f aca="false">(((X10+O10+J10)+(AA10+O10+J10)*2)/8)*(P10/7)^0.5</f>
        <v>1.56236030880437</v>
      </c>
      <c r="AK10" s="66" t="n">
        <f aca="false">((AC10+J10+O10)*0.7+(AB10+J10+O10)*0.3)*(P10/7)^0.5</f>
        <v>1.88437766904465</v>
      </c>
      <c r="AL10" s="61" t="n">
        <v>2</v>
      </c>
      <c r="AM10" s="61" t="n">
        <v>0</v>
      </c>
      <c r="AN10" s="63" t="n">
        <f aca="false">IF(AL10=4,IF(AM10=0,0.137+0.0697,0.137+0.02),IF(AL10=3,IF(AM10=0,0.0958+0.0697,0.0958+0.02),IF(AL10=2,IF(AM10=0,0.0415+0.0697,0.0415+0.02),IF(AL10=1,IF(AM10=0,0.0294+0.0697,0.0294+0.02),IF(AL10=0,IF(AM10=0,0.0063+0.0697,0.0063+0.02))))))</f>
        <v>0.1112</v>
      </c>
      <c r="AO10" s="70" t="n">
        <f aca="false">SUM(AP10:AV10)</f>
        <v>3</v>
      </c>
      <c r="AP10" s="71" t="n">
        <v>0</v>
      </c>
      <c r="AQ10" s="71" t="n">
        <v>10</v>
      </c>
      <c r="AR10" s="71" t="n">
        <v>-2</v>
      </c>
      <c r="AS10" s="71" t="n">
        <v>-1</v>
      </c>
      <c r="AT10" s="71" t="n">
        <v>0</v>
      </c>
      <c r="AU10" s="71" t="n">
        <v>-2</v>
      </c>
      <c r="AV10" s="71" t="n">
        <v>-2</v>
      </c>
      <c r="AW10" s="72" t="n">
        <f aca="false">AP10+AQ10*0.33+AV10</f>
        <v>1.3</v>
      </c>
      <c r="AX10" s="72" t="n">
        <f aca="false">AQ10+AR53*0.25+AV10</f>
        <v>8</v>
      </c>
      <c r="AY10" s="72" t="n">
        <f aca="false">AQ10+AS10*0.33+AV10</f>
        <v>7.67</v>
      </c>
      <c r="AZ10" s="72" t="n">
        <f aca="false">AQ10+AS10/1.5+AV10</f>
        <v>7.33333333333333</v>
      </c>
      <c r="BA10" s="72" t="n">
        <f aca="false">AR10+AQ10*0.6+AT10*0.17+AV10</f>
        <v>2</v>
      </c>
      <c r="BB10" s="72" t="n">
        <f aca="false">AR10+AQ10*0.4+AT10*0.3+AV10</f>
        <v>0</v>
      </c>
      <c r="BC10" s="72" t="n">
        <f aca="false">AR10+AQ10*0.16+AT10*0.5+AV10</f>
        <v>-2.4</v>
      </c>
      <c r="BD10" s="72" t="n">
        <f aca="false">AS10+AR10*0.45+AQ10*0.25+AT10*0.25+AV10</f>
        <v>-1.4</v>
      </c>
      <c r="BE10" s="72" t="n">
        <f aca="false">AS10+AR10*0.63+AQ10*0.25+AT10*0.17+AV10</f>
        <v>-1.76</v>
      </c>
      <c r="BF10" s="72" t="n">
        <f aca="false">AU10*0.6+AR10*0.4+AS10*0.15+AT10*0.5+AV10</f>
        <v>-4.15</v>
      </c>
      <c r="BG10" s="72" t="n">
        <f aca="false">AU10+AR10*0.25+AS10*0.22+AT10*0.35+AV10</f>
        <v>-4.72</v>
      </c>
      <c r="BH10" s="73" t="s">
        <v>129</v>
      </c>
      <c r="BI10" s="64" t="n">
        <v>190</v>
      </c>
    </row>
    <row r="11" customFormat="false" ht="13.8" hidden="false" customHeight="false" outlineLevel="0" collapsed="false">
      <c r="A11" s="50" t="s">
        <v>130</v>
      </c>
      <c r="B11" s="50" t="n">
        <v>19</v>
      </c>
      <c r="C11" s="51" t="s">
        <v>123</v>
      </c>
      <c r="D11" s="78" t="s">
        <v>131</v>
      </c>
      <c r="E11" s="53" t="n">
        <v>31</v>
      </c>
      <c r="F11" s="54" t="n">
        <f aca="false">$D$1-43574-112-112-112</f>
        <v>15</v>
      </c>
      <c r="G11" s="55"/>
      <c r="H11" s="56" t="n">
        <v>5</v>
      </c>
      <c r="I11" s="57" t="n">
        <v>5.6</v>
      </c>
      <c r="J11" s="58" t="n">
        <f aca="false">LOG(I11+1)*4/3</f>
        <v>1.09272524738916</v>
      </c>
      <c r="K11" s="59" t="n">
        <f aca="false">(H11)*(H11)*(I11)</f>
        <v>140</v>
      </c>
      <c r="L11" s="59" t="n">
        <f aca="false">(H11+1)*(H11+1)*I11</f>
        <v>201.6</v>
      </c>
      <c r="M11" s="60" t="n">
        <v>5.4</v>
      </c>
      <c r="N11" s="61" t="n">
        <f aca="false">M11*10+19</f>
        <v>73</v>
      </c>
      <c r="O11" s="62" t="n">
        <v>1.5</v>
      </c>
      <c r="P11" s="61" t="n">
        <v>6</v>
      </c>
      <c r="Q11" s="63" t="n">
        <f aca="false">(P11/7)^0.5</f>
        <v>0.925820099772552</v>
      </c>
      <c r="R11" s="63" t="n">
        <f aca="false">IF(P11=7,1,((P11+0.99)/7)^0.5)</f>
        <v>0.999285459001295</v>
      </c>
      <c r="S11" s="64" t="n">
        <v>320</v>
      </c>
      <c r="T11" s="65" t="n">
        <f aca="false">S11-BI11</f>
        <v>0</v>
      </c>
      <c r="U11" s="64" t="n">
        <v>290</v>
      </c>
      <c r="V11" s="66" t="n">
        <f aca="false">S11/U11</f>
        <v>1.10344827586207</v>
      </c>
      <c r="W11" s="67" t="n">
        <v>0</v>
      </c>
      <c r="X11" s="67" t="n">
        <v>5</v>
      </c>
      <c r="Y11" s="67" t="n">
        <v>5</v>
      </c>
      <c r="Z11" s="67" t="n">
        <v>2</v>
      </c>
      <c r="AA11" s="67" t="n">
        <v>1</v>
      </c>
      <c r="AB11" s="67" t="n">
        <v>1</v>
      </c>
      <c r="AC11" s="67" t="n">
        <v>3</v>
      </c>
      <c r="AD11" s="41" t="n">
        <v>315</v>
      </c>
      <c r="AE11" s="41"/>
      <c r="AF11" s="68" t="n">
        <f aca="false">(Y11+O11+J11)*(P11/7)^0.5</f>
        <v>7.02949764608341</v>
      </c>
      <c r="AG11" s="68" t="n">
        <f aca="false">(Y11+O11+J11)*(IF(P11=7,(P11/7)^0.5,((P11+1)/7)^0.5))</f>
        <v>7.59272524738916</v>
      </c>
      <c r="AH11" s="69" t="n">
        <f aca="false">(AC11+O11+(LOG(I11)*4/3))*(P11/7)^0.5</f>
        <v>5.08977380072517</v>
      </c>
      <c r="AI11" s="69" t="n">
        <f aca="false">(AC11+O11+(LOG(I11)*4/3))*(IF(P11=7,(P11/7)^0.5,((P11+1)/7)^0.5))</f>
        <v>5.49758403600827</v>
      </c>
      <c r="AJ11" s="66" t="n">
        <f aca="false">(((X11+O11+J11)+(AA11+O11+J11)*2)/8)*(P11/7)^0.5</f>
        <v>1.71024151750873</v>
      </c>
      <c r="AK11" s="66" t="n">
        <f aca="false">((AC11+J11+O11)*0.7+(AB11+J11+O11)*0.3)*(P11/7)^0.5</f>
        <v>4.62236538667477</v>
      </c>
      <c r="AL11" s="61" t="n">
        <v>0</v>
      </c>
      <c r="AM11" s="61" t="n">
        <v>4</v>
      </c>
      <c r="AN11" s="63" t="n">
        <f aca="false">IF(AL11=4,IF(AM11=0,0.137+0.0697,0.137+0.02),IF(AL11=3,IF(AM11=0,0.0958+0.0697,0.0958+0.02),IF(AL11=2,IF(AM11=0,0.0415+0.0697,0.0415+0.02),IF(AL11=1,IF(AM11=0,0.0294+0.0697,0.0294+0.02),IF(AL11=0,IF(AM11=0,0.0063+0.0697,0.0063+0.02))))))</f>
        <v>0.0263</v>
      </c>
      <c r="AO11" s="70" t="n">
        <f aca="false">SUM(AP11:AV11)</f>
        <v>20</v>
      </c>
      <c r="AP11" s="71" t="n">
        <v>0</v>
      </c>
      <c r="AQ11" s="71" t="n">
        <v>10</v>
      </c>
      <c r="AR11" s="71" t="n">
        <v>9</v>
      </c>
      <c r="AS11" s="71" t="n">
        <v>0</v>
      </c>
      <c r="AT11" s="71" t="n">
        <v>0</v>
      </c>
      <c r="AU11" s="71" t="n">
        <v>0</v>
      </c>
      <c r="AV11" s="71" t="n">
        <v>1</v>
      </c>
      <c r="AW11" s="72" t="n">
        <f aca="false">AP11+AQ11*0.33+AV11</f>
        <v>4.3</v>
      </c>
      <c r="AX11" s="72" t="n">
        <f aca="false">AQ11+AR51*0.25+AV11</f>
        <v>11</v>
      </c>
      <c r="AY11" s="72" t="n">
        <f aca="false">AQ11+AS11*0.33+AV11</f>
        <v>11</v>
      </c>
      <c r="AZ11" s="72" t="n">
        <f aca="false">AQ11+AS11/1.5+AV11</f>
        <v>11</v>
      </c>
      <c r="BA11" s="72" t="n">
        <f aca="false">AR11+AQ11*0.6+AT11*0.17+AV11</f>
        <v>16</v>
      </c>
      <c r="BB11" s="72" t="n">
        <f aca="false">AR11+AQ11*0.4+AT11*0.3+AV11</f>
        <v>14</v>
      </c>
      <c r="BC11" s="72" t="n">
        <f aca="false">AR11+AQ11*0.16+AT11*0.5+AV11</f>
        <v>11.6</v>
      </c>
      <c r="BD11" s="72" t="n">
        <f aca="false">AS11+AR11*0.45+AQ11*0.25+AT11*0.25+AV11</f>
        <v>7.55</v>
      </c>
      <c r="BE11" s="72" t="n">
        <f aca="false">AS11+AR11*0.63+AQ11*0.25+AT11*0.17+AV11</f>
        <v>9.17</v>
      </c>
      <c r="BF11" s="72" t="n">
        <f aca="false">AU11*0.6+AR11*0.4+AS11*0.15+AT11*0.5+AV11</f>
        <v>4.6</v>
      </c>
      <c r="BG11" s="72" t="n">
        <f aca="false">AU11+AR11*0.25+AS11*0.22+AT11*0.35+AV11</f>
        <v>3.25</v>
      </c>
      <c r="BH11" s="73" t="n">
        <v>43637</v>
      </c>
      <c r="BI11" s="64" t="n">
        <v>320</v>
      </c>
    </row>
    <row r="12" customFormat="false" ht="13.8" hidden="false" customHeight="false" outlineLevel="0" collapsed="false">
      <c r="A12" s="50" t="s">
        <v>132</v>
      </c>
      <c r="B12" s="50" t="n">
        <v>17</v>
      </c>
      <c r="C12" s="51" t="s">
        <v>123</v>
      </c>
      <c r="D12" s="78" t="s">
        <v>133</v>
      </c>
      <c r="E12" s="53" t="n">
        <v>33</v>
      </c>
      <c r="F12" s="54" t="n">
        <f aca="false">$D$1-43546-112-112-112</f>
        <v>43</v>
      </c>
      <c r="G12" s="55"/>
      <c r="H12" s="56" t="n">
        <v>4</v>
      </c>
      <c r="I12" s="57" t="n">
        <v>6.8</v>
      </c>
      <c r="J12" s="58" t="n">
        <f aca="false">LOG(I12+1)*4/3</f>
        <v>1.18945947025397</v>
      </c>
      <c r="K12" s="59" t="n">
        <f aca="false">(H12)*(H12)*(I12)</f>
        <v>108.8</v>
      </c>
      <c r="L12" s="59" t="n">
        <f aca="false">(H12+1)*(H12+1)*I12</f>
        <v>170</v>
      </c>
      <c r="M12" s="60" t="n">
        <v>4.9</v>
      </c>
      <c r="N12" s="61" t="n">
        <f aca="false">M12*10+19</f>
        <v>68</v>
      </c>
      <c r="O12" s="62" t="n">
        <v>1.5</v>
      </c>
      <c r="P12" s="61" t="n">
        <v>7</v>
      </c>
      <c r="Q12" s="63" t="n">
        <f aca="false">(P12/7)^0.5</f>
        <v>1</v>
      </c>
      <c r="R12" s="63" t="n">
        <f aca="false">IF(P12=7,1,((P12+0.99)/7)^0.5)</f>
        <v>1</v>
      </c>
      <c r="S12" s="64" t="n">
        <v>80</v>
      </c>
      <c r="T12" s="65" t="n">
        <f aca="false">S12-BI12</f>
        <v>0</v>
      </c>
      <c r="U12" s="64" t="n">
        <v>270</v>
      </c>
      <c r="V12" s="66" t="n">
        <f aca="false">S12/U12</f>
        <v>0.296296296296296</v>
      </c>
      <c r="W12" s="67" t="n">
        <v>0</v>
      </c>
      <c r="X12" s="67" t="n">
        <v>5</v>
      </c>
      <c r="Y12" s="67" t="n">
        <v>3.95</v>
      </c>
      <c r="Z12" s="67" t="n">
        <v>2.95</v>
      </c>
      <c r="AA12" s="67" t="n">
        <v>2</v>
      </c>
      <c r="AB12" s="67" t="n">
        <v>0</v>
      </c>
      <c r="AC12" s="67" t="n">
        <v>6</v>
      </c>
      <c r="AD12" s="41" t="n">
        <v>281</v>
      </c>
      <c r="AE12" s="41"/>
      <c r="AF12" s="68" t="n">
        <f aca="false">(Y12+O12+J12)*(P12/7)^0.5</f>
        <v>6.63945947025397</v>
      </c>
      <c r="AG12" s="68" t="n">
        <f aca="false">(Y12+O12+J12)*(IF(P12=7,(P12/7)^0.5,((P12+1)/7)^0.5))</f>
        <v>6.63945947025397</v>
      </c>
      <c r="AH12" s="69" t="n">
        <f aca="false">(AC12+O12+(LOG(I12)*4/3))*(P12/7)^0.5</f>
        <v>8.61001188360831</v>
      </c>
      <c r="AI12" s="69" t="n">
        <f aca="false">(AC12+O12+(LOG(I12)*4/3))*(IF(P12=7,(P12/7)^0.5,((P12+1)/7)^0.5))</f>
        <v>8.61001188360831</v>
      </c>
      <c r="AJ12" s="66" t="n">
        <f aca="false">(((X12+O12+J12)+(AA12+O12+J12)*2)/8)*(P12/7)^0.5</f>
        <v>2.13354730134524</v>
      </c>
      <c r="AK12" s="66" t="n">
        <f aca="false">((AC12+J12+O12)*0.7+(AB12+J12+O12)*0.3)*(P12/7)^0.5</f>
        <v>6.88945947025397</v>
      </c>
      <c r="AL12" s="61" t="n">
        <v>1</v>
      </c>
      <c r="AM12" s="61" t="n">
        <v>2</v>
      </c>
      <c r="AN12" s="63" t="n">
        <f aca="false">IF(AL12=4,IF(AM12=0,0.137+0.0697,0.137+0.02),IF(AL12=3,IF(AM12=0,0.0958+0.0697,0.0958+0.02),IF(AL12=2,IF(AM12=0,0.0415+0.0697,0.0415+0.02),IF(AL12=1,IF(AM12=0,0.0294+0.0697,0.0294+0.02),IF(AL12=0,IF(AM12=0,0.0063+0.0697,0.0063+0.02))))))</f>
        <v>0.0494</v>
      </c>
      <c r="AO12" s="70" t="n">
        <f aca="false">SUM(AP12:AV12)</f>
        <v>19</v>
      </c>
      <c r="AP12" s="71" t="n">
        <v>0</v>
      </c>
      <c r="AQ12" s="71" t="n">
        <v>10</v>
      </c>
      <c r="AR12" s="71" t="n">
        <v>4.5</v>
      </c>
      <c r="AS12" s="71" t="n">
        <v>0.5</v>
      </c>
      <c r="AT12" s="71" t="n">
        <v>0</v>
      </c>
      <c r="AU12" s="71" t="n">
        <v>0</v>
      </c>
      <c r="AV12" s="71" t="n">
        <v>4</v>
      </c>
      <c r="AW12" s="72" t="n">
        <f aca="false">AP12+AQ12*0.33+AV12</f>
        <v>7.3</v>
      </c>
      <c r="AX12" s="72" t="n">
        <f aca="false">AQ12+AR52*0.25+AV12</f>
        <v>14</v>
      </c>
      <c r="AY12" s="72" t="n">
        <f aca="false">AQ12+AS12*0.33+AV12</f>
        <v>14.165</v>
      </c>
      <c r="AZ12" s="72" t="n">
        <f aca="false">AQ12+AS12/1.5+AV12</f>
        <v>14.3333333333333</v>
      </c>
      <c r="BA12" s="72" t="n">
        <f aca="false">AR12+AQ12*0.6+AT12*0.17+AV12</f>
        <v>14.5</v>
      </c>
      <c r="BB12" s="72" t="n">
        <f aca="false">AR12+AQ12*0.4+AT12*0.3+AV12</f>
        <v>12.5</v>
      </c>
      <c r="BC12" s="72" t="n">
        <f aca="false">AR12+AQ12*0.16+AT12*0.5+AV12</f>
        <v>10.1</v>
      </c>
      <c r="BD12" s="72" t="n">
        <f aca="false">AS12+AR12*0.45+AQ12*0.25+AT12*0.25+AV12</f>
        <v>9.025</v>
      </c>
      <c r="BE12" s="72" t="n">
        <f aca="false">AS12+AR12*0.63+AQ12*0.25+AT12*0.17+AV12</f>
        <v>9.835</v>
      </c>
      <c r="BF12" s="72" t="n">
        <f aca="false">AU12*0.6+AR12*0.4+AS12*0.15+AT12*0.5+AV12</f>
        <v>5.875</v>
      </c>
      <c r="BG12" s="72" t="n">
        <f aca="false">AU12+AR12*0.25+AS12*0.22+AT12*0.35+AV12</f>
        <v>5.235</v>
      </c>
      <c r="BH12" s="73" t="n">
        <v>43637</v>
      </c>
      <c r="BI12" s="64" t="n">
        <v>80</v>
      </c>
    </row>
    <row r="13" customFormat="false" ht="13.8" hidden="false" customHeight="false" outlineLevel="0" collapsed="false">
      <c r="A13" s="50" t="s">
        <v>134</v>
      </c>
      <c r="B13" s="50" t="n">
        <v>31</v>
      </c>
      <c r="C13" s="51" t="s">
        <v>36</v>
      </c>
      <c r="D13" s="52" t="s">
        <v>135</v>
      </c>
      <c r="E13" s="53" t="n">
        <v>18</v>
      </c>
      <c r="F13" s="54" t="n">
        <f aca="false">$D$1-43822</f>
        <v>103</v>
      </c>
      <c r="G13" s="55" t="s">
        <v>115</v>
      </c>
      <c r="H13" s="56" t="n">
        <v>2</v>
      </c>
      <c r="I13" s="57" t="n">
        <v>1.6</v>
      </c>
      <c r="J13" s="58" t="n">
        <f aca="false">LOG(I13+1)*4/3</f>
        <v>0.553297797294423</v>
      </c>
      <c r="K13" s="59" t="n">
        <f aca="false">(H13)*(H13)*(I13)</f>
        <v>6.4</v>
      </c>
      <c r="L13" s="59" t="n">
        <f aca="false">(H13+1)*(H13+1)*I13</f>
        <v>14.4</v>
      </c>
      <c r="M13" s="60" t="n">
        <v>4.8</v>
      </c>
      <c r="N13" s="61" t="n">
        <f aca="false">M13*10+19</f>
        <v>67</v>
      </c>
      <c r="O13" s="62" t="n">
        <v>2.5</v>
      </c>
      <c r="P13" s="61" t="n">
        <v>6</v>
      </c>
      <c r="Q13" s="63" t="n">
        <f aca="false">(P13/7)^0.5</f>
        <v>0.925820099772552</v>
      </c>
      <c r="R13" s="63" t="n">
        <f aca="false">IF(P13=7,1,((P13+0.99)/7)^0.5)</f>
        <v>0.999285459001295</v>
      </c>
      <c r="S13" s="64" t="n">
        <v>1800</v>
      </c>
      <c r="T13" s="65" t="n">
        <f aca="false">S13-BI13</f>
        <v>110</v>
      </c>
      <c r="U13" s="64" t="n">
        <v>370</v>
      </c>
      <c r="V13" s="66" t="n">
        <f aca="false">S13/U13</f>
        <v>4.86486486486487</v>
      </c>
      <c r="W13" s="67" t="n">
        <v>1</v>
      </c>
      <c r="X13" s="67" t="n">
        <v>6</v>
      </c>
      <c r="Y13" s="67" t="n">
        <v>5</v>
      </c>
      <c r="Z13" s="67" t="n">
        <v>3</v>
      </c>
      <c r="AA13" s="67" t="n">
        <v>4</v>
      </c>
      <c r="AB13" s="67" t="n">
        <v>3</v>
      </c>
      <c r="AC13" s="67" t="n">
        <v>2</v>
      </c>
      <c r="AD13" s="41" t="n">
        <v>481</v>
      </c>
      <c r="AE13" s="41" t="n">
        <v>1816</v>
      </c>
      <c r="AF13" s="68" t="n">
        <f aca="false">(Y13+O13+J13)*(P13/7)^0.5</f>
        <v>7.45590497018919</v>
      </c>
      <c r="AG13" s="68" t="n">
        <f aca="false">(Y13+O13+J13)*(IF(P13=7,(P13/7)^0.5,((P13+1)/7)^0.5))</f>
        <v>8.05329779729442</v>
      </c>
      <c r="AH13" s="69" t="n">
        <f aca="false">(AC13+O13+(LOG(I13)*4/3))*(P13/7)^0.5</f>
        <v>4.41816162592059</v>
      </c>
      <c r="AI13" s="69" t="n">
        <f aca="false">(AC13+O13+(LOG(I13)*4/3))*(IF(P13=7,(P13/7)^0.5,((P13+1)/7)^0.5))</f>
        <v>4.77215997687457</v>
      </c>
      <c r="AJ13" s="66" t="n">
        <f aca="false">(((X13+O13+J13)+(AA13+O13+J13)*2)/8)*(P13/7)^0.5</f>
        <v>2.68023685134937</v>
      </c>
      <c r="AK13" s="66" t="n">
        <f aca="false">((AC13+J13+O13)*0.7+(AB13+J13+O13)*0.3)*(P13/7)^0.5</f>
        <v>4.9561907008033</v>
      </c>
      <c r="AL13" s="61" t="n">
        <v>1</v>
      </c>
      <c r="AM13" s="61" t="n">
        <v>1</v>
      </c>
      <c r="AN13" s="63" t="n">
        <f aca="false">IF(AL13=4,IF(AM13=0,0.137+0.0697,0.137+0.02),IF(AL13=3,IF(AM13=0,0.0958+0.0697,0.0958+0.02),IF(AL13=2,IF(AM13=0,0.0415+0.0697,0.0415+0.02),IF(AL13=1,IF(AM13=0,0.0294+0.0697,0.0294+0.02),IF(AL13=0,IF(AM13=0,0.0063+0.0697,0.0063+0.02))))))</f>
        <v>0.0494</v>
      </c>
      <c r="AO13" s="70" t="n">
        <f aca="false">SUM(AP13:AV13)</f>
        <v>30.5</v>
      </c>
      <c r="AP13" s="71" t="n">
        <v>0</v>
      </c>
      <c r="AQ13" s="71" t="n">
        <v>14</v>
      </c>
      <c r="AR13" s="71" t="n">
        <v>9</v>
      </c>
      <c r="AS13" s="71" t="n">
        <v>1.5</v>
      </c>
      <c r="AT13" s="71" t="n">
        <v>4</v>
      </c>
      <c r="AU13" s="71" t="n">
        <v>2</v>
      </c>
      <c r="AV13" s="71" t="n">
        <v>0</v>
      </c>
      <c r="AW13" s="72" t="n">
        <f aca="false">AP13+AQ13*0.33+AV13</f>
        <v>4.62</v>
      </c>
      <c r="AX13" s="72" t="n">
        <f aca="false">AQ13+AR53*0.25+AV13</f>
        <v>14</v>
      </c>
      <c r="AY13" s="72" t="n">
        <f aca="false">AQ13+AS13*0.33+AV13</f>
        <v>14.495</v>
      </c>
      <c r="AZ13" s="72" t="n">
        <f aca="false">AQ13+AS13/1.5+AV13</f>
        <v>15</v>
      </c>
      <c r="BA13" s="72" t="n">
        <f aca="false">AR13+AQ13*0.6+AT13*0.17+AV13</f>
        <v>18.08</v>
      </c>
      <c r="BB13" s="72" t="n">
        <f aca="false">AR13+AQ13*0.4+AT13*0.3+AV13</f>
        <v>15.8</v>
      </c>
      <c r="BC13" s="72" t="n">
        <f aca="false">AR13+AQ13*0.16+AT13*0.5+AV13</f>
        <v>13.24</v>
      </c>
      <c r="BD13" s="72" t="n">
        <f aca="false">AS13+AR13*0.45+AQ13*0.25+AT13*0.25+AV13</f>
        <v>10.05</v>
      </c>
      <c r="BE13" s="72" t="n">
        <f aca="false">AS13+AR13*0.63+AQ13*0.25+AT13*0.17+AV13</f>
        <v>11.35</v>
      </c>
      <c r="BF13" s="72" t="n">
        <f aca="false">AU13*0.6+AR13*0.4+AS13*0.15+AT13*0.5+AV13</f>
        <v>7.025</v>
      </c>
      <c r="BG13" s="72" t="n">
        <f aca="false">AU13+AR13*0.25+AS13*0.22+AT13*0.35+AV13</f>
        <v>5.98</v>
      </c>
      <c r="BH13" s="73" t="s">
        <v>136</v>
      </c>
      <c r="BI13" s="64" t="n">
        <v>1690</v>
      </c>
    </row>
    <row r="14" customFormat="false" ht="13.8" hidden="false" customHeight="false" outlineLevel="0" collapsed="false">
      <c r="A14" s="76" t="s">
        <v>137</v>
      </c>
      <c r="B14" s="76" t="n">
        <v>22</v>
      </c>
      <c r="C14" s="51" t="s">
        <v>36</v>
      </c>
      <c r="D14" s="77" t="s">
        <v>138</v>
      </c>
      <c r="E14" s="53" t="n">
        <v>27</v>
      </c>
      <c r="F14" s="54" t="n">
        <f aca="false">$D$1-43623-112-112</f>
        <v>78</v>
      </c>
      <c r="G14" s="55" t="s">
        <v>139</v>
      </c>
      <c r="H14" s="79" t="n">
        <v>5</v>
      </c>
      <c r="I14" s="57" t="n">
        <v>3.4</v>
      </c>
      <c r="J14" s="58" t="n">
        <f aca="false">LOG(I14+1)*4/3</f>
        <v>0.857936901981583</v>
      </c>
      <c r="K14" s="59" t="n">
        <f aca="false">(H14)*(H14)*(I14)</f>
        <v>85</v>
      </c>
      <c r="L14" s="59" t="n">
        <f aca="false">(H14+1)*(H14+1)*I14</f>
        <v>122.4</v>
      </c>
      <c r="M14" s="60" t="n">
        <v>5.8</v>
      </c>
      <c r="N14" s="61" t="n">
        <f aca="false">M14*10+19</f>
        <v>77</v>
      </c>
      <c r="O14" s="62" t="n">
        <v>1.5</v>
      </c>
      <c r="P14" s="61" t="n">
        <v>1</v>
      </c>
      <c r="Q14" s="63" t="n">
        <f aca="false">(P14/7)^0.5</f>
        <v>0.377964473009227</v>
      </c>
      <c r="R14" s="63" t="n">
        <f aca="false">IF(P14=7,1,((P14+0.99)/7)^0.5)</f>
        <v>0.533184503043472</v>
      </c>
      <c r="S14" s="64" t="n">
        <v>510</v>
      </c>
      <c r="T14" s="65" t="n">
        <f aca="false">S14-BI14</f>
        <v>-100</v>
      </c>
      <c r="U14" s="64" t="n">
        <v>330</v>
      </c>
      <c r="V14" s="66" t="n">
        <f aca="false">S14/U14</f>
        <v>1.54545454545455</v>
      </c>
      <c r="W14" s="67" t="n">
        <v>1</v>
      </c>
      <c r="X14" s="67" t="n">
        <v>4</v>
      </c>
      <c r="Y14" s="67" t="n">
        <v>5</v>
      </c>
      <c r="Z14" s="67" t="n">
        <v>2</v>
      </c>
      <c r="AA14" s="67" t="n">
        <v>4</v>
      </c>
      <c r="AB14" s="67" t="n">
        <v>2</v>
      </c>
      <c r="AC14" s="67" t="n">
        <v>5</v>
      </c>
      <c r="AD14" s="41" t="n">
        <v>381</v>
      </c>
      <c r="AE14" s="41"/>
      <c r="AF14" s="68" t="n">
        <f aca="false">(Y14+O14+J14)*(P14/7)^0.5</f>
        <v>2.78103874359261</v>
      </c>
      <c r="AG14" s="68" t="n">
        <f aca="false">(Y14+O14+J14)*(IF(P14=7,(P14/7)^0.5,((P14+1)/7)^0.5))</f>
        <v>3.93298270867371</v>
      </c>
      <c r="AH14" s="69" t="n">
        <f aca="false">(AC14+O14+(LOG(I14)*4/3))*(P14/7)^0.5</f>
        <v>2.72460927295383</v>
      </c>
      <c r="AI14" s="69" t="n">
        <f aca="false">(AC14+O14+(LOG(I14)*4/3))*(IF(P14=7,(P14/7)^0.5,((P14+1)/7)^0.5))</f>
        <v>3.85317938597881</v>
      </c>
      <c r="AJ14" s="66" t="n">
        <f aca="false">(((X14+O14+J14)+(AA14+O14+J14)*2)/8)*(P14/7)^0.5</f>
        <v>0.90115285146877</v>
      </c>
      <c r="AK14" s="66" t="n">
        <f aca="false">((AC14+J14+O14)*0.7+(AB14+J14+O14)*0.3)*(P14/7)^0.5</f>
        <v>2.44087071788431</v>
      </c>
      <c r="AL14" s="61" t="n">
        <v>4</v>
      </c>
      <c r="AM14" s="61" t="n">
        <v>2</v>
      </c>
      <c r="AN14" s="63" t="n">
        <f aca="false">IF(AL14=4,IF(AM14=0,0.137+0.0697,0.137+0.02),IF(AL14=3,IF(AM14=0,0.0958+0.0697,0.0958+0.02),IF(AL14=2,IF(AM14=0,0.0415+0.0697,0.0415+0.02),IF(AL14=1,IF(AM14=0,0.0294+0.0697,0.0294+0.02),IF(AL14=0,IF(AM14=0,0.0063+0.0697,0.0063+0.02))))))</f>
        <v>0.157</v>
      </c>
      <c r="AO14" s="70" t="n">
        <f aca="false">SUM(AP14:AV14)</f>
        <v>22</v>
      </c>
      <c r="AP14" s="71" t="n">
        <v>0</v>
      </c>
      <c r="AQ14" s="71" t="n">
        <v>6</v>
      </c>
      <c r="AR14" s="71" t="n">
        <v>9</v>
      </c>
      <c r="AS14" s="71" t="n">
        <v>0</v>
      </c>
      <c r="AT14" s="71" t="n">
        <v>4</v>
      </c>
      <c r="AU14" s="71" t="n">
        <v>0</v>
      </c>
      <c r="AV14" s="71" t="n">
        <v>3</v>
      </c>
      <c r="AW14" s="72" t="n">
        <f aca="false">AP14+AQ14*0.33+AV14</f>
        <v>4.98</v>
      </c>
      <c r="AX14" s="72" t="n">
        <f aca="false">AQ14+AR53*0.25+AV14</f>
        <v>9</v>
      </c>
      <c r="AY14" s="72" t="n">
        <f aca="false">AQ14+AS14*0.33+AV14</f>
        <v>9</v>
      </c>
      <c r="AZ14" s="72" t="n">
        <f aca="false">AQ14+AS14/1.5+AV14</f>
        <v>9</v>
      </c>
      <c r="BA14" s="72" t="n">
        <f aca="false">AR14+AQ14*0.6+AT14*0.17+AV14</f>
        <v>16.28</v>
      </c>
      <c r="BB14" s="72" t="n">
        <f aca="false">AR14+AQ14*0.4+AT14*0.3+AV14</f>
        <v>15.6</v>
      </c>
      <c r="BC14" s="72" t="n">
        <f aca="false">AR14+AQ14*0.16+AT14*0.5+AV14</f>
        <v>14.96</v>
      </c>
      <c r="BD14" s="72" t="n">
        <f aca="false">AS14+AR14*0.45+AQ14*0.25+AT14*0.25+AV14</f>
        <v>9.55</v>
      </c>
      <c r="BE14" s="72" t="n">
        <f aca="false">AS14+AR14*0.63+AQ14*0.25+AT14*0.17+AV14</f>
        <v>10.85</v>
      </c>
      <c r="BF14" s="72" t="n">
        <f aca="false">AU14*0.6+AR14*0.4+AS14*0.15+AT14*0.5+AV14</f>
        <v>8.6</v>
      </c>
      <c r="BG14" s="72" t="n">
        <f aca="false">AU14+AR14*0.25+AS14*0.22+AT14*0.35+AV14</f>
        <v>6.65</v>
      </c>
      <c r="BH14" s="73" t="n">
        <v>43637</v>
      </c>
      <c r="BI14" s="64" t="n">
        <v>610</v>
      </c>
    </row>
    <row r="15" customFormat="false" ht="13.8" hidden="false" customHeight="false" outlineLevel="0" collapsed="false">
      <c r="A15" s="50" t="s">
        <v>140</v>
      </c>
      <c r="B15" s="50" t="n">
        <v>26</v>
      </c>
      <c r="C15" s="51" t="s">
        <v>36</v>
      </c>
      <c r="D15" s="77" t="s">
        <v>141</v>
      </c>
      <c r="E15" s="53" t="n">
        <v>23</v>
      </c>
      <c r="F15" s="54" t="n">
        <f aca="false">$D$1-43549-112-112-112</f>
        <v>40</v>
      </c>
      <c r="G15" s="55"/>
      <c r="H15" s="56" t="n">
        <v>2</v>
      </c>
      <c r="I15" s="57" t="n">
        <v>3.2</v>
      </c>
      <c r="J15" s="58" t="n">
        <f aca="false">LOG(I15+1)*4/3</f>
        <v>0.830999053863867</v>
      </c>
      <c r="K15" s="59" t="n">
        <f aca="false">(H15)*(H15)*(I15)</f>
        <v>12.8</v>
      </c>
      <c r="L15" s="59" t="n">
        <f aca="false">(H15+1)*(H15+1)*I15</f>
        <v>28.8</v>
      </c>
      <c r="M15" s="60" t="n">
        <v>6</v>
      </c>
      <c r="N15" s="61" t="n">
        <f aca="false">M15*10+19</f>
        <v>79</v>
      </c>
      <c r="O15" s="62" t="n">
        <v>1.5</v>
      </c>
      <c r="P15" s="61" t="n">
        <v>3</v>
      </c>
      <c r="Q15" s="63" t="n">
        <f aca="false">(P15/7)^0.5</f>
        <v>0.654653670707977</v>
      </c>
      <c r="R15" s="63" t="n">
        <f aca="false">IF(P15=7,1,((P15+0.99)/7)^0.5)</f>
        <v>0.754983443527075</v>
      </c>
      <c r="S15" s="64" t="n">
        <v>590</v>
      </c>
      <c r="T15" s="65" t="n">
        <f aca="false">S15-BI15</f>
        <v>10</v>
      </c>
      <c r="U15" s="64" t="n">
        <v>310</v>
      </c>
      <c r="V15" s="66" t="n">
        <f aca="false">S15/U15</f>
        <v>1.90322580645161</v>
      </c>
      <c r="W15" s="67" t="n">
        <v>0</v>
      </c>
      <c r="X15" s="67" t="n">
        <v>4</v>
      </c>
      <c r="Y15" s="67" t="n">
        <v>5</v>
      </c>
      <c r="Z15" s="67" t="n">
        <v>3</v>
      </c>
      <c r="AA15" s="67" t="n">
        <v>3</v>
      </c>
      <c r="AB15" s="67" t="n">
        <v>1</v>
      </c>
      <c r="AC15" s="67" t="n">
        <v>4</v>
      </c>
      <c r="AD15" s="41" t="n">
        <v>338</v>
      </c>
      <c r="AE15" s="41"/>
      <c r="AF15" s="68" t="n">
        <f aca="false">(Y15+O15+J15)*(P15/7)^0.5</f>
        <v>4.79926544056869</v>
      </c>
      <c r="AG15" s="68" t="n">
        <f aca="false">(Y15+O15+J15)*(IF(P15=7,(P15/7)^0.5,((P15+1)/7)^0.5))</f>
        <v>5.5417143880496</v>
      </c>
      <c r="AH15" s="69" t="n">
        <f aca="false">(AC15+O15+(LOG(I15)*4/3))*(P15/7)^0.5</f>
        <v>4.04152623898078</v>
      </c>
      <c r="AI15" s="69" t="n">
        <f aca="false">(AC15+O15+(LOG(I15)*4/3))*(IF(P15=7,(P15/7)^0.5,((P15+1)/7)^0.5))</f>
        <v>4.66675252402498</v>
      </c>
      <c r="AJ15" s="66" t="n">
        <f aca="false">(((X15+O15+J15)+(AA15+O15+J15)*2)/8)*(P15/7)^0.5</f>
        <v>1.39056599602077</v>
      </c>
      <c r="AK15" s="66" t="n">
        <f aca="false">((AC15+J15+O15)*0.7+(AB15+J15+O15)*0.3)*(P15/7)^0.5</f>
        <v>3.55542346622353</v>
      </c>
      <c r="AL15" s="61" t="n">
        <v>2</v>
      </c>
      <c r="AM15" s="61" t="n">
        <v>1</v>
      </c>
      <c r="AN15" s="63" t="n">
        <f aca="false">IF(AL15=4,IF(AM15=0,0.137+0.0697,0.137+0.02),IF(AL15=3,IF(AM15=0,0.0958+0.0697,0.0958+0.02),IF(AL15=2,IF(AM15=0,0.0415+0.0697,0.0415+0.02),IF(AL15=1,IF(AM15=0,0.0294+0.0697,0.0294+0.02),IF(AL15=0,IF(AM15=0,0.0063+0.0697,0.0063+0.02))))))</f>
        <v>0.0615</v>
      </c>
      <c r="AO15" s="70" t="n">
        <f aca="false">SUM(AP15:AV15)</f>
        <v>20.5</v>
      </c>
      <c r="AP15" s="71" t="n">
        <v>0</v>
      </c>
      <c r="AQ15" s="71" t="n">
        <v>6</v>
      </c>
      <c r="AR15" s="71" t="n">
        <v>9</v>
      </c>
      <c r="AS15" s="71" t="n">
        <v>1.5</v>
      </c>
      <c r="AT15" s="71" t="n">
        <v>2</v>
      </c>
      <c r="AU15" s="71" t="n">
        <v>0</v>
      </c>
      <c r="AV15" s="71" t="n">
        <v>2</v>
      </c>
      <c r="AW15" s="72" t="n">
        <f aca="false">AP15+AQ15*0.33+AV15</f>
        <v>3.98</v>
      </c>
      <c r="AX15" s="72" t="n">
        <f aca="false">AQ15+AR54*0.25+AV15</f>
        <v>8</v>
      </c>
      <c r="AY15" s="72" t="n">
        <f aca="false">AQ15+AS15*0.33+AV15</f>
        <v>8.495</v>
      </c>
      <c r="AZ15" s="72" t="n">
        <f aca="false">AQ15+AS15/1.5+AV15</f>
        <v>9</v>
      </c>
      <c r="BA15" s="72" t="n">
        <f aca="false">AR15+AQ15*0.6+AT15*0.17+AV15</f>
        <v>14.94</v>
      </c>
      <c r="BB15" s="72" t="n">
        <f aca="false">AR15+AQ15*0.4+AT15*0.3+AV15</f>
        <v>14</v>
      </c>
      <c r="BC15" s="72" t="n">
        <f aca="false">AR15+AQ15*0.16+AT15*0.5+AV15</f>
        <v>12.96</v>
      </c>
      <c r="BD15" s="72" t="n">
        <f aca="false">AS15+AR15*0.45+AQ15*0.25+AT15*0.25+AV15</f>
        <v>9.55</v>
      </c>
      <c r="BE15" s="72" t="n">
        <f aca="false">AS15+AR15*0.63+AQ15*0.25+AT15*0.17+AV15</f>
        <v>11.01</v>
      </c>
      <c r="BF15" s="72" t="n">
        <f aca="false">AU15*0.6+AR15*0.4+AS15*0.15+AT15*0.5+AV15</f>
        <v>6.825</v>
      </c>
      <c r="BG15" s="72" t="n">
        <f aca="false">AU15+AR15*0.25+AS15*0.22+AT15*0.35+AV15</f>
        <v>5.28</v>
      </c>
      <c r="BH15" s="73" t="n">
        <v>43637</v>
      </c>
      <c r="BI15" s="64" t="n">
        <v>580</v>
      </c>
    </row>
    <row r="16" customFormat="false" ht="13.8" hidden="false" customHeight="false" outlineLevel="0" collapsed="false">
      <c r="A16" s="50" t="s">
        <v>142</v>
      </c>
      <c r="B16" s="50" t="n">
        <v>28</v>
      </c>
      <c r="C16" s="51" t="s">
        <v>36</v>
      </c>
      <c r="D16" s="80" t="s">
        <v>143</v>
      </c>
      <c r="E16" s="53" t="n">
        <v>22</v>
      </c>
      <c r="F16" s="54" t="n">
        <f aca="false">$D$1-43584-112-112-112</f>
        <v>5</v>
      </c>
      <c r="G16" s="55"/>
      <c r="H16" s="56" t="n">
        <v>2</v>
      </c>
      <c r="I16" s="57" t="n">
        <v>2.2</v>
      </c>
      <c r="J16" s="58" t="n">
        <f aca="false">LOG(I16+1)*4/3</f>
        <v>0.67353330442654</v>
      </c>
      <c r="K16" s="59" t="n">
        <f aca="false">(H16)*(H16)*(I16)</f>
        <v>8.8</v>
      </c>
      <c r="L16" s="59" t="n">
        <f aca="false">(H16+1)*(H16+1)*I16</f>
        <v>19.8</v>
      </c>
      <c r="M16" s="60" t="n">
        <v>6</v>
      </c>
      <c r="N16" s="61" t="n">
        <f aca="false">M16*10+19</f>
        <v>79</v>
      </c>
      <c r="O16" s="62" t="n">
        <v>1.5</v>
      </c>
      <c r="P16" s="61" t="n">
        <v>6</v>
      </c>
      <c r="Q16" s="63" t="n">
        <f aca="false">(P16/7)^0.5</f>
        <v>0.925820099772552</v>
      </c>
      <c r="R16" s="63" t="n">
        <f aca="false">IF(P16=7,1,((P16+0.99)/7)^0.5)</f>
        <v>0.999285459001295</v>
      </c>
      <c r="S16" s="64" t="n">
        <v>1120</v>
      </c>
      <c r="T16" s="65" t="n">
        <f aca="false">S16-BI16</f>
        <v>-20</v>
      </c>
      <c r="U16" s="64" t="n">
        <v>330</v>
      </c>
      <c r="V16" s="66" t="n">
        <f aca="false">S16/U16</f>
        <v>3.39393939393939</v>
      </c>
      <c r="W16" s="67" t="n">
        <v>0</v>
      </c>
      <c r="X16" s="67" t="n">
        <v>3</v>
      </c>
      <c r="Y16" s="67" t="n">
        <v>5</v>
      </c>
      <c r="Z16" s="67" t="n">
        <v>1</v>
      </c>
      <c r="AA16" s="67" t="n">
        <v>5</v>
      </c>
      <c r="AB16" s="67" t="n">
        <v>2</v>
      </c>
      <c r="AC16" s="67" t="n">
        <v>5</v>
      </c>
      <c r="AD16" s="41" t="n">
        <v>354</v>
      </c>
      <c r="AE16" s="41" t="n">
        <v>1211</v>
      </c>
      <c r="AF16" s="68" t="n">
        <f aca="false">(Y16+O16+J16)*(P16/7)^0.5</f>
        <v>6.6414013196259</v>
      </c>
      <c r="AG16" s="68" t="n">
        <f aca="false">(Y16+O16+J16)*(IF(P16=7,(P16/7)^0.5,((P16+1)/7)^0.5))</f>
        <v>7.17353330442654</v>
      </c>
      <c r="AH16" s="69" t="n">
        <f aca="false">(AC16+O16+(LOG(I16)*4/3))*(P16/7)^0.5</f>
        <v>6.44052638255252</v>
      </c>
      <c r="AI16" s="69" t="n">
        <f aca="false">(AC16+O16+(LOG(I16)*4/3))*(IF(P16=7,(P16/7)^0.5,((P16+1)/7)^0.5))</f>
        <v>6.95656357442961</v>
      </c>
      <c r="AJ16" s="66" t="n">
        <f aca="false">(((X16+O16+J16)+(AA16+O16+J16)*2)/8)*(P16/7)^0.5</f>
        <v>2.25907046991657</v>
      </c>
      <c r="AK16" s="66" t="n">
        <f aca="false">((AC16+J16+O16)*0.7+(AB16+J16+O16)*0.3)*(P16/7)^0.5</f>
        <v>5.80816322983061</v>
      </c>
      <c r="AL16" s="61" t="n">
        <v>0</v>
      </c>
      <c r="AM16" s="61" t="n">
        <v>4</v>
      </c>
      <c r="AN16" s="63" t="n">
        <f aca="false">IF(AL16=4,IF(AM16=0,0.137+0.0697,0.137+0.02),IF(AL16=3,IF(AM16=0,0.0958+0.0697,0.0958+0.02),IF(AL16=2,IF(AM16=0,0.0415+0.0697,0.0415+0.02),IF(AL16=1,IF(AM16=0,0.0294+0.0697,0.0294+0.02),IF(AL16=0,IF(AM16=0,0.0063+0.0697,0.0063+0.02))))))</f>
        <v>0.0263</v>
      </c>
      <c r="AO16" s="70" t="n">
        <f aca="false">SUM(AP16:AV16)</f>
        <v>22</v>
      </c>
      <c r="AP16" s="71" t="n">
        <v>0</v>
      </c>
      <c r="AQ16" s="71" t="n">
        <v>3</v>
      </c>
      <c r="AR16" s="71" t="n">
        <v>9</v>
      </c>
      <c r="AS16" s="71" t="n">
        <v>0</v>
      </c>
      <c r="AT16" s="71" t="n">
        <v>7</v>
      </c>
      <c r="AU16" s="71" t="n">
        <v>0</v>
      </c>
      <c r="AV16" s="71" t="n">
        <v>3</v>
      </c>
      <c r="AW16" s="72" t="n">
        <f aca="false">AP16+AQ16*0.33+AV16</f>
        <v>3.99</v>
      </c>
      <c r="AX16" s="72" t="n">
        <f aca="false">AQ16+AR55*0.25+AV16</f>
        <v>6</v>
      </c>
      <c r="AY16" s="72" t="n">
        <f aca="false">AQ16+AS16*0.33+AV16</f>
        <v>6</v>
      </c>
      <c r="AZ16" s="72" t="n">
        <f aca="false">AQ16+AS16/1.5+AV16</f>
        <v>6</v>
      </c>
      <c r="BA16" s="72" t="n">
        <f aca="false">AR16+AQ16*0.6+AT16*0.17+AV16</f>
        <v>14.99</v>
      </c>
      <c r="BB16" s="72" t="n">
        <f aca="false">AR16+AQ16*0.4+AT16*0.3+AV16</f>
        <v>15.3</v>
      </c>
      <c r="BC16" s="72" t="n">
        <f aca="false">AR16+AQ16*0.16+AT16*0.5+AV16</f>
        <v>15.98</v>
      </c>
      <c r="BD16" s="72" t="n">
        <f aca="false">AS16+AR16*0.45+AQ16*0.25+AT16*0.25+AV16</f>
        <v>9.55</v>
      </c>
      <c r="BE16" s="72" t="n">
        <f aca="false">AS16+AR16*0.63+AQ16*0.25+AT16*0.17+AV16</f>
        <v>10.61</v>
      </c>
      <c r="BF16" s="72" t="n">
        <f aca="false">AU16*0.6+AR16*0.4+AS16*0.15+AT16*0.5+AV16</f>
        <v>10.1</v>
      </c>
      <c r="BG16" s="72" t="n">
        <f aca="false">AU16+AR16*0.25+AS16*0.22+AT16*0.35+AV16</f>
        <v>7.7</v>
      </c>
      <c r="BH16" s="73" t="n">
        <v>43637</v>
      </c>
      <c r="BI16" s="64" t="n">
        <v>1140</v>
      </c>
    </row>
    <row r="17" customFormat="false" ht="13.8" hidden="false" customHeight="false" outlineLevel="0" collapsed="false">
      <c r="A17" s="50" t="s">
        <v>144</v>
      </c>
      <c r="B17" s="50" t="n">
        <v>32</v>
      </c>
      <c r="C17" s="51" t="s">
        <v>36</v>
      </c>
      <c r="D17" s="80" t="s">
        <v>145</v>
      </c>
      <c r="E17" s="53" t="n">
        <v>18</v>
      </c>
      <c r="F17" s="54" t="n">
        <f aca="false">$D$1-43812-112</f>
        <v>1</v>
      </c>
      <c r="G17" s="55" t="s">
        <v>115</v>
      </c>
      <c r="H17" s="56" t="n">
        <v>2</v>
      </c>
      <c r="I17" s="57" t="n">
        <v>0.2</v>
      </c>
      <c r="J17" s="58" t="n">
        <f aca="false">LOG(I17+1)*4/3</f>
        <v>0.105574994730167</v>
      </c>
      <c r="K17" s="59" t="n">
        <f aca="false">(H17)*(H17)*(I17)</f>
        <v>0.8</v>
      </c>
      <c r="L17" s="59" t="n">
        <f aca="false">(H17+1)*(H17+1)*I17</f>
        <v>1.8</v>
      </c>
      <c r="M17" s="60" t="n">
        <v>4.6</v>
      </c>
      <c r="N17" s="61" t="n">
        <f aca="false">M17*10+19</f>
        <v>65</v>
      </c>
      <c r="O17" s="62" t="n">
        <v>2.5</v>
      </c>
      <c r="P17" s="61" t="n">
        <v>6</v>
      </c>
      <c r="Q17" s="63" t="n">
        <f aca="false">(P17/7)^0.5</f>
        <v>0.925820099772551</v>
      </c>
      <c r="R17" s="63" t="n">
        <f aca="false">IF(P17=7,1,((P17+0.99)/7)^0.5)</f>
        <v>0.999285459001295</v>
      </c>
      <c r="S17" s="64" t="n">
        <v>710</v>
      </c>
      <c r="T17" s="65" t="n">
        <f aca="false">S17-BI17</f>
        <v>30</v>
      </c>
      <c r="U17" s="64" t="n">
        <v>370</v>
      </c>
      <c r="V17" s="66" t="n">
        <f aca="false">S17/U17</f>
        <v>1.91891891891892</v>
      </c>
      <c r="W17" s="67" t="n">
        <v>0</v>
      </c>
      <c r="X17" s="67" t="n">
        <v>2</v>
      </c>
      <c r="Y17" s="67" t="n">
        <v>6</v>
      </c>
      <c r="Z17" s="67" t="n">
        <v>2</v>
      </c>
      <c r="AA17" s="67" t="n">
        <v>3</v>
      </c>
      <c r="AB17" s="67" t="n">
        <v>4</v>
      </c>
      <c r="AC17" s="67" t="n">
        <v>2</v>
      </c>
      <c r="AD17" s="41" t="n">
        <v>370</v>
      </c>
      <c r="AE17" s="41" t="n">
        <v>1850</v>
      </c>
      <c r="AF17" s="68" t="n">
        <f aca="false">(Y17+O17+J17)*(P17/7)^0.5</f>
        <v>7.96721430022126</v>
      </c>
      <c r="AG17" s="68" t="n">
        <f aca="false">(Y17+O17+J17)*(IF(P17=7,(P17/7)^0.5,((P17+1)/7)^0.5))</f>
        <v>8.60557499473017</v>
      </c>
      <c r="AH17" s="69" t="n">
        <f aca="false">(AC17+O17+(LOG(I17)*4/3))*(P17/7)^0.5</f>
        <v>3.30336314343996</v>
      </c>
      <c r="AI17" s="69" t="n">
        <f aca="false">(AC17+O17+(LOG(I17)*4/3))*(IF(P17=7,(P17/7)^0.5,((P17+1)/7)^0.5))</f>
        <v>3.56803999421864</v>
      </c>
      <c r="AJ17" s="66" t="n">
        <f aca="false">(((X17+O17+J17)+(AA17+O17+J17)*2)/8)*(P17/7)^0.5</f>
        <v>1.83043023786728</v>
      </c>
      <c r="AK17" s="66" t="n">
        <f aca="false">((AC17+J17+O17)*0.7+(AB17+J17+O17)*0.3)*(P17/7)^0.5</f>
        <v>4.81942596099458</v>
      </c>
      <c r="AL17" s="61" t="n">
        <v>0</v>
      </c>
      <c r="AM17" s="61" t="n">
        <v>3</v>
      </c>
      <c r="AN17" s="63" t="n">
        <f aca="false">IF(AL17=4,IF(AM17=0,0.137+0.0697,0.137+0.02),IF(AL17=3,IF(AM17=0,0.0958+0.0697,0.0958+0.02),IF(AL17=2,IF(AM17=0,0.0415+0.0697,0.0415+0.02),IF(AL17=1,IF(AM17=0,0.0294+0.0697,0.0294+0.02),IF(AL17=0,IF(AM17=0,0.0063+0.0697,0.0063+0.02))))))</f>
        <v>0.0263</v>
      </c>
      <c r="AO17" s="70" t="n">
        <f aca="false">SUM(AP17:AV17)</f>
        <v>19</v>
      </c>
      <c r="AP17" s="71" t="n">
        <v>0</v>
      </c>
      <c r="AQ17" s="71" t="n">
        <v>0</v>
      </c>
      <c r="AR17" s="71" t="n">
        <v>12</v>
      </c>
      <c r="AS17" s="71" t="n">
        <v>0</v>
      </c>
      <c r="AT17" s="71" t="n">
        <v>2</v>
      </c>
      <c r="AU17" s="71" t="n">
        <v>5</v>
      </c>
      <c r="AV17" s="71" t="n">
        <v>0</v>
      </c>
      <c r="AW17" s="72" t="n">
        <f aca="false">AP17+AQ17*0.33+AV17</f>
        <v>0</v>
      </c>
      <c r="AX17" s="72" t="n">
        <f aca="false">AQ17+AR56*0.25+AV17</f>
        <v>0</v>
      </c>
      <c r="AY17" s="72" t="n">
        <f aca="false">AQ17+AS17*0.33+AV17</f>
        <v>0</v>
      </c>
      <c r="AZ17" s="72" t="n">
        <f aca="false">AQ17+AS17/1.5+AV17</f>
        <v>0</v>
      </c>
      <c r="BA17" s="72" t="n">
        <f aca="false">AR17+AQ17*0.6+AT17*0.17+AV17</f>
        <v>12.34</v>
      </c>
      <c r="BB17" s="72" t="n">
        <f aca="false">AR17+AQ17*0.4+AT17*0.3+AV17</f>
        <v>12.6</v>
      </c>
      <c r="BC17" s="72" t="n">
        <f aca="false">AR17+AQ17*0.16+AT17*0.5+AV17</f>
        <v>13</v>
      </c>
      <c r="BD17" s="72" t="n">
        <f aca="false">AS17+AR17*0.45+AQ17*0.25+AT17*0.25+AV17</f>
        <v>5.9</v>
      </c>
      <c r="BE17" s="72" t="n">
        <f aca="false">AS17+AR17*0.63+AQ17*0.25+AT17*0.17+AV17</f>
        <v>7.9</v>
      </c>
      <c r="BF17" s="72" t="n">
        <f aca="false">AU17*0.6+AR17*0.4+AS17*0.15+AT17*0.5+AV17</f>
        <v>8.8</v>
      </c>
      <c r="BG17" s="72" t="n">
        <f aca="false">AU17+AR17*0.25+AS17*0.22+AT17*0.35+AV17</f>
        <v>8.7</v>
      </c>
      <c r="BH17" s="73" t="s">
        <v>146</v>
      </c>
      <c r="BI17" s="64" t="n">
        <v>680</v>
      </c>
    </row>
    <row r="18" customFormat="false" ht="13.8" hidden="false" customHeight="false" outlineLevel="0" collapsed="false">
      <c r="A18" s="50" t="s">
        <v>147</v>
      </c>
      <c r="B18" s="50" t="n">
        <v>24</v>
      </c>
      <c r="C18" s="51" t="s">
        <v>36</v>
      </c>
      <c r="D18" s="77" t="s">
        <v>148</v>
      </c>
      <c r="E18" s="53" t="n">
        <v>25</v>
      </c>
      <c r="F18" s="54" t="n">
        <f aca="false">$D$1-43746-112</f>
        <v>67</v>
      </c>
      <c r="G18" s="55"/>
      <c r="H18" s="56" t="n">
        <v>5</v>
      </c>
      <c r="I18" s="57" t="n">
        <v>3.8</v>
      </c>
      <c r="J18" s="58" t="n">
        <f aca="false">LOG(I18+1)*4/3</f>
        <v>0.908321649834117</v>
      </c>
      <c r="K18" s="59" t="n">
        <f aca="false">(H18)*(H18)*(I18)</f>
        <v>95</v>
      </c>
      <c r="L18" s="59" t="n">
        <f aca="false">(H18+1)*(H18+1)*I18</f>
        <v>136.8</v>
      </c>
      <c r="M18" s="60" t="n">
        <v>6.4</v>
      </c>
      <c r="N18" s="61" t="n">
        <f aca="false">M18*10+19</f>
        <v>83</v>
      </c>
      <c r="O18" s="62" t="n">
        <v>1.5</v>
      </c>
      <c r="P18" s="61" t="n">
        <v>7</v>
      </c>
      <c r="Q18" s="63" t="n">
        <f aca="false">(P18/7)^0.5</f>
        <v>1</v>
      </c>
      <c r="R18" s="63" t="n">
        <f aca="false">IF(P18=7,1,((P18+0.99)/7)^0.5)</f>
        <v>1</v>
      </c>
      <c r="S18" s="64" t="n">
        <v>1700</v>
      </c>
      <c r="T18" s="65" t="n">
        <f aca="false">S18-BI18</f>
        <v>0</v>
      </c>
      <c r="U18" s="64" t="n">
        <v>430</v>
      </c>
      <c r="V18" s="66" t="n">
        <f aca="false">S18/U18</f>
        <v>3.95348837209302</v>
      </c>
      <c r="W18" s="67" t="n">
        <v>0</v>
      </c>
      <c r="X18" s="67" t="n">
        <v>5</v>
      </c>
      <c r="Y18" s="67" t="n">
        <v>6</v>
      </c>
      <c r="Z18" s="67" t="n">
        <v>2</v>
      </c>
      <c r="AA18" s="67" t="n">
        <v>3</v>
      </c>
      <c r="AB18" s="67" t="n">
        <v>1</v>
      </c>
      <c r="AC18" s="67" t="n">
        <v>4</v>
      </c>
      <c r="AD18" s="41" t="n">
        <v>394</v>
      </c>
      <c r="AE18" s="41"/>
      <c r="AF18" s="68" t="n">
        <f aca="false">(Y18+O18+J18)*(P18/7)^0.5</f>
        <v>8.40832164983412</v>
      </c>
      <c r="AG18" s="68" t="n">
        <f aca="false">(Y18+O18+J18)*(IF(P18=7,(P18/7)^0.5,((P18+1)/7)^0.5))</f>
        <v>8.40832164983412</v>
      </c>
      <c r="AH18" s="69" t="n">
        <f aca="false">(AC18+O18+(LOG(I18)*4/3))*(P18/7)^0.5</f>
        <v>6.27304479548908</v>
      </c>
      <c r="AI18" s="69" t="n">
        <f aca="false">(AC18+O18+(LOG(I18)*4/3))*(IF(P18=7,(P18/7)^0.5,((P18+1)/7)^0.5))</f>
        <v>6.27304479548908</v>
      </c>
      <c r="AJ18" s="66" t="n">
        <f aca="false">(((X18+O18+J18)+(AA18+O18+J18)*2)/8)*(P18/7)^0.5</f>
        <v>2.27812061868779</v>
      </c>
      <c r="AK18" s="66" t="n">
        <f aca="false">((AC18+J18+O18)*0.7+(AB18+J18+O18)*0.3)*(P18/7)^0.5</f>
        <v>5.50832164983412</v>
      </c>
      <c r="AL18" s="61" t="n">
        <v>3</v>
      </c>
      <c r="AM18" s="61" t="n">
        <v>4</v>
      </c>
      <c r="AN18" s="63" t="n">
        <f aca="false">IF(AL18=4,IF(AM18=0,0.137+0.0697,0.137+0.02),IF(AL18=3,IF(AM18=0,0.0958+0.0697,0.0958+0.02),IF(AL18=2,IF(AM18=0,0.0415+0.0697,0.0415+0.02),IF(AL18=1,IF(AM18=0,0.0294+0.0697,0.0294+0.02),IF(AL18=0,IF(AM18=0,0.0063+0.0697,0.0063+0.02))))))</f>
        <v>0.1158</v>
      </c>
      <c r="AO18" s="70" t="n">
        <f aca="false">SUM(AP18:AV18)</f>
        <v>26</v>
      </c>
      <c r="AP18" s="71" t="n">
        <v>0</v>
      </c>
      <c r="AQ18" s="71" t="n">
        <v>10</v>
      </c>
      <c r="AR18" s="71" t="n">
        <v>12</v>
      </c>
      <c r="AS18" s="71" t="n">
        <v>0</v>
      </c>
      <c r="AT18" s="71" t="n">
        <v>2</v>
      </c>
      <c r="AU18" s="71" t="n">
        <v>0</v>
      </c>
      <c r="AV18" s="71" t="n">
        <v>2</v>
      </c>
      <c r="AW18" s="72" t="n">
        <f aca="false">AP18+AQ18*0.33+AV18</f>
        <v>5.3</v>
      </c>
      <c r="AX18" s="72" t="n">
        <f aca="false">AQ18+AR56*0.25+AV18</f>
        <v>12</v>
      </c>
      <c r="AY18" s="72" t="n">
        <f aca="false">AQ18+AS18*0.33+AV18</f>
        <v>12</v>
      </c>
      <c r="AZ18" s="72" t="n">
        <f aca="false">AQ18+AS18/1.5+AV18</f>
        <v>12</v>
      </c>
      <c r="BA18" s="72" t="n">
        <f aca="false">AR18+AQ18*0.6+AT18*0.17+AV18</f>
        <v>20.34</v>
      </c>
      <c r="BB18" s="72" t="n">
        <f aca="false">AR18+AQ18*0.4+AT18*0.3+AV18</f>
        <v>18.6</v>
      </c>
      <c r="BC18" s="72" t="n">
        <f aca="false">AR18+AQ18*0.16+AT18*0.5+AV18</f>
        <v>16.6</v>
      </c>
      <c r="BD18" s="72" t="n">
        <f aca="false">AS18+AR18*0.45+AQ18*0.25+AT18*0.25+AV18</f>
        <v>10.4</v>
      </c>
      <c r="BE18" s="72" t="n">
        <f aca="false">AS18+AR18*0.63+AQ18*0.25+AT18*0.17+AV18</f>
        <v>12.4</v>
      </c>
      <c r="BF18" s="72" t="n">
        <f aca="false">AU18*0.6+AR18*0.4+AS18*0.15+AT18*0.5+AV18</f>
        <v>7.8</v>
      </c>
      <c r="BG18" s="72" t="n">
        <f aca="false">AU18+AR18*0.25+AS18*0.22+AT18*0.35+AV18</f>
        <v>5.7</v>
      </c>
      <c r="BH18" s="73" t="n">
        <v>43637</v>
      </c>
      <c r="BI18" s="64" t="n">
        <v>1700</v>
      </c>
    </row>
    <row r="19" customFormat="false" ht="13.8" hidden="false" customHeight="false" outlineLevel="0" collapsed="false">
      <c r="A19" s="50" t="s">
        <v>149</v>
      </c>
      <c r="B19" s="50" t="n">
        <v>23</v>
      </c>
      <c r="C19" s="51" t="s">
        <v>36</v>
      </c>
      <c r="D19" s="77" t="s">
        <v>150</v>
      </c>
      <c r="E19" s="53" t="n">
        <v>26</v>
      </c>
      <c r="F19" s="54" t="n">
        <f aca="false">$D$1-43636-112-112</f>
        <v>65</v>
      </c>
      <c r="G19" s="55"/>
      <c r="H19" s="56" t="n">
        <v>3</v>
      </c>
      <c r="I19" s="57" t="n">
        <v>4.1</v>
      </c>
      <c r="J19" s="58" t="n">
        <f aca="false">LOG(I19+1)*4/3</f>
        <v>0.943426901463917</v>
      </c>
      <c r="K19" s="59" t="n">
        <f aca="false">(H19)*(H19)*(I19)</f>
        <v>36.9</v>
      </c>
      <c r="L19" s="59" t="n">
        <f aca="false">(H19+1)*(H19+1)*I19</f>
        <v>65.6</v>
      </c>
      <c r="M19" s="60" t="n">
        <v>6.1</v>
      </c>
      <c r="N19" s="61" t="n">
        <f aca="false">M19*10+19</f>
        <v>80</v>
      </c>
      <c r="O19" s="62" t="n">
        <v>1.5</v>
      </c>
      <c r="P19" s="61" t="n">
        <v>4</v>
      </c>
      <c r="Q19" s="63" t="n">
        <f aca="false">(P19/7)^0.5</f>
        <v>0.755928946018455</v>
      </c>
      <c r="R19" s="63" t="n">
        <f aca="false">IF(P19=7,1,((P19+0.99)/7)^0.5)</f>
        <v>0.844308677473555</v>
      </c>
      <c r="S19" s="64" t="n">
        <v>1090</v>
      </c>
      <c r="T19" s="65" t="n">
        <f aca="false">S19-BI19</f>
        <v>0</v>
      </c>
      <c r="U19" s="64" t="n">
        <v>410</v>
      </c>
      <c r="V19" s="66" t="n">
        <f aca="false">S19/U19</f>
        <v>2.65853658536585</v>
      </c>
      <c r="W19" s="67" t="n">
        <v>0</v>
      </c>
      <c r="X19" s="67" t="n">
        <v>3</v>
      </c>
      <c r="Y19" s="67" t="n">
        <v>6</v>
      </c>
      <c r="Z19" s="67" t="n">
        <v>2</v>
      </c>
      <c r="AA19" s="67" t="n">
        <v>4</v>
      </c>
      <c r="AB19" s="67" t="n">
        <v>3</v>
      </c>
      <c r="AC19" s="67" t="n">
        <v>4</v>
      </c>
      <c r="AD19" s="41" t="n">
        <v>391</v>
      </c>
      <c r="AE19" s="41"/>
      <c r="AF19" s="68" t="n">
        <f aca="false">(Y19+O19+J19)*(P19/7)^0.5</f>
        <v>6.38263079840749</v>
      </c>
      <c r="AG19" s="68" t="n">
        <f aca="false">(Y19+O19+J19)*(IF(P19=7,(P19/7)^0.5,((P19+1)/7)^0.5))</f>
        <v>7.13599817026144</v>
      </c>
      <c r="AH19" s="69" t="n">
        <f aca="false">(AC19+O19+(LOG(I19)*4/3))*(P19/7)^0.5</f>
        <v>4.77523727636453</v>
      </c>
      <c r="AI19" s="69" t="n">
        <f aca="false">(AC19+O19+(LOG(I19)*4/3))*(IF(P19=7,(P19/7)^0.5,((P19+1)/7)^0.5))</f>
        <v>5.33887757932102</v>
      </c>
      <c r="AJ19" s="66" t="n">
        <f aca="false">(((X19+O19+J19)+(AA19+O19+J19)*2)/8)*(P19/7)^0.5</f>
        <v>1.73204872163665</v>
      </c>
      <c r="AK19" s="66" t="n">
        <f aca="false">((AC19+J19+O19)*0.7+(AB19+J19+O19)*0.3)*(P19/7)^0.5</f>
        <v>4.64399422256504</v>
      </c>
      <c r="AL19" s="61" t="n">
        <v>2</v>
      </c>
      <c r="AM19" s="61" t="n">
        <v>2</v>
      </c>
      <c r="AN19" s="63" t="n">
        <f aca="false">IF(AL19=4,IF(AM19=0,0.137+0.0697,0.137+0.02),IF(AL19=3,IF(AM19=0,0.0958+0.0697,0.0958+0.02),IF(AL19=2,IF(AM19=0,0.0415+0.0697,0.0415+0.02),IF(AL19=1,IF(AM19=0,0.0294+0.0697,0.0294+0.02),IF(AL19=0,IF(AM19=0,0.0063+0.0697,0.0063+0.02))))))</f>
        <v>0.0615</v>
      </c>
      <c r="AO19" s="70" t="n">
        <f aca="false">SUM(AP19:AV19)</f>
        <v>23</v>
      </c>
      <c r="AP19" s="71" t="n">
        <v>0</v>
      </c>
      <c r="AQ19" s="71" t="n">
        <v>3</v>
      </c>
      <c r="AR19" s="71" t="n">
        <v>12</v>
      </c>
      <c r="AS19" s="71" t="n">
        <v>0</v>
      </c>
      <c r="AT19" s="71" t="n">
        <v>4</v>
      </c>
      <c r="AU19" s="71" t="n">
        <v>2</v>
      </c>
      <c r="AV19" s="71" t="n">
        <v>2</v>
      </c>
      <c r="AW19" s="72" t="n">
        <f aca="false">AP19+AQ19*0.33+AV19</f>
        <v>2.99</v>
      </c>
      <c r="AX19" s="72" t="n">
        <f aca="false">AQ19+AR57*0.25+AV19</f>
        <v>5</v>
      </c>
      <c r="AY19" s="72" t="n">
        <f aca="false">AQ19+AS19*0.33+AV19</f>
        <v>5</v>
      </c>
      <c r="AZ19" s="72" t="n">
        <f aca="false">AQ19+AS19/1.5+AV19</f>
        <v>5</v>
      </c>
      <c r="BA19" s="72" t="n">
        <f aca="false">AR19+AQ19*0.6+AT19*0.17+AV19</f>
        <v>16.48</v>
      </c>
      <c r="BB19" s="72" t="n">
        <f aca="false">AR19+AQ19*0.4+AT19*0.3+AV19</f>
        <v>16.4</v>
      </c>
      <c r="BC19" s="72" t="n">
        <f aca="false">AR19+AQ19*0.16+AT19*0.5+AV19</f>
        <v>16.48</v>
      </c>
      <c r="BD19" s="72" t="n">
        <f aca="false">AS19+AR19*0.45+AQ19*0.25+AT19*0.25+AV19</f>
        <v>9.15</v>
      </c>
      <c r="BE19" s="72" t="n">
        <f aca="false">AS19+AR19*0.63+AQ19*0.25+AT19*0.17+AV19</f>
        <v>10.99</v>
      </c>
      <c r="BF19" s="72" t="n">
        <f aca="false">AU19*0.6+AR19*0.4+AS19*0.15+AT19*0.5+AV19</f>
        <v>10</v>
      </c>
      <c r="BG19" s="72" t="n">
        <f aca="false">AU19+AR19*0.25+AS19*0.22+AT19*0.35+AV19</f>
        <v>8.4</v>
      </c>
      <c r="BH19" s="73" t="n">
        <v>43637</v>
      </c>
      <c r="BI19" s="64" t="n">
        <v>1090</v>
      </c>
    </row>
    <row r="20" customFormat="false" ht="13.8" hidden="false" customHeight="false" outlineLevel="0" collapsed="false">
      <c r="A20" s="50" t="s">
        <v>151</v>
      </c>
      <c r="B20" s="50" t="n">
        <v>33</v>
      </c>
      <c r="C20" s="51" t="s">
        <v>29</v>
      </c>
      <c r="D20" s="52" t="s">
        <v>152</v>
      </c>
      <c r="E20" s="53" t="n">
        <v>17</v>
      </c>
      <c r="F20" s="54" t="n">
        <f aca="false">$D$1-43890</f>
        <v>35</v>
      </c>
      <c r="G20" s="55" t="s">
        <v>112</v>
      </c>
      <c r="H20" s="56" t="n">
        <v>2</v>
      </c>
      <c r="I20" s="57" t="n">
        <v>1.2</v>
      </c>
      <c r="J20" s="58" t="n">
        <f aca="false">LOG(I20+1)*4/3</f>
        <v>0.456563574429607</v>
      </c>
      <c r="K20" s="59" t="n">
        <f aca="false">(H20)*(H20)*(I20)</f>
        <v>4.8</v>
      </c>
      <c r="L20" s="59" t="n">
        <f aca="false">(H20+1)*(H20+1)*I20</f>
        <v>10.8</v>
      </c>
      <c r="M20" s="60" t="n">
        <v>4.8</v>
      </c>
      <c r="N20" s="61" t="n">
        <f aca="false">M20*10+19</f>
        <v>67</v>
      </c>
      <c r="O20" s="62" t="n">
        <v>1.5</v>
      </c>
      <c r="P20" s="61" t="n">
        <v>5</v>
      </c>
      <c r="Q20" s="63" t="n">
        <f aca="false">(P20/7)^0.5</f>
        <v>0.845154254728516</v>
      </c>
      <c r="R20" s="63" t="n">
        <f aca="false">IF(P20=7,1,((P20+0.99)/7)^0.5)</f>
        <v>0.925048261289262</v>
      </c>
      <c r="S20" s="64" t="n">
        <v>2200</v>
      </c>
      <c r="T20" s="65" t="n">
        <f aca="false">S20-BI20</f>
        <v>200</v>
      </c>
      <c r="U20" s="64" t="n">
        <v>330</v>
      </c>
      <c r="V20" s="66" t="n">
        <f aca="false">S20/U20</f>
        <v>6.66666666666667</v>
      </c>
      <c r="W20" s="67" t="n">
        <v>0</v>
      </c>
      <c r="X20" s="67" t="n">
        <v>4</v>
      </c>
      <c r="Y20" s="67" t="n">
        <v>4</v>
      </c>
      <c r="Z20" s="67" t="n">
        <v>6</v>
      </c>
      <c r="AA20" s="67" t="n">
        <v>4</v>
      </c>
      <c r="AB20" s="67" t="n">
        <v>6</v>
      </c>
      <c r="AC20" s="67" t="n">
        <v>3</v>
      </c>
      <c r="AD20" s="41" t="n">
        <v>529</v>
      </c>
      <c r="AE20" s="41" t="n">
        <v>2120</v>
      </c>
      <c r="AF20" s="68" t="n">
        <f aca="false">(Y20+O20+J20)*(P20/7)^0.5</f>
        <v>5.03421504849008</v>
      </c>
      <c r="AG20" s="68" t="n">
        <f aca="false">(Y20+O20+J20)*(IF(P20=7,(P20/7)^0.5,((P20+1)/7)^0.5))</f>
        <v>5.51470628277997</v>
      </c>
      <c r="AH20" s="69" t="n">
        <f aca="false">(AC20+O20+(LOG(I20)*4/3))*(P20/7)^0.5</f>
        <v>3.89242130226747</v>
      </c>
      <c r="AI20" s="69" t="n">
        <f aca="false">(AC20+O20+(LOG(I20)*4/3))*(IF(P20=7,(P20/7)^0.5,((P20+1)/7)^0.5))</f>
        <v>4.26393390113106</v>
      </c>
      <c r="AJ20" s="66" t="n">
        <f aca="false">(((X20+O20+J20)+(AA20+O20+J20)*2)/8)*(P20/7)^0.5</f>
        <v>1.88783064318378</v>
      </c>
      <c r="AK20" s="66" t="n">
        <f aca="false">((AC20+J20+O20)*0.7+(AB20+J20+O20)*0.3)*(P20/7)^0.5</f>
        <v>4.94969962301723</v>
      </c>
      <c r="AL20" s="61" t="n">
        <v>1</v>
      </c>
      <c r="AM20" s="61" t="n">
        <v>1</v>
      </c>
      <c r="AN20" s="63" t="n">
        <f aca="false">IF(AL20=4,IF(AM20=0,0.137+0.0697,0.137+0.02),IF(AL20=3,IF(AM20=0,0.0958+0.0697,0.0958+0.02),IF(AL20=2,IF(AM20=0,0.0415+0.0697,0.0415+0.02),IF(AL20=1,IF(AM20=0,0.0294+0.0697,0.0294+0.02),IF(AL20=0,IF(AM20=0,0.0063+0.0697,0.0063+0.02))))))</f>
        <v>0.0494</v>
      </c>
      <c r="AO20" s="70" t="n">
        <f aca="false">SUM(AP20:AV20)</f>
        <v>40.5</v>
      </c>
      <c r="AP20" s="71" t="n">
        <v>0</v>
      </c>
      <c r="AQ20" s="71" t="n">
        <v>6</v>
      </c>
      <c r="AR20" s="71" t="n">
        <v>6</v>
      </c>
      <c r="AS20" s="71" t="n">
        <v>8.5</v>
      </c>
      <c r="AT20" s="71" t="n">
        <v>7</v>
      </c>
      <c r="AU20" s="71" t="n">
        <v>12</v>
      </c>
      <c r="AV20" s="71" t="n">
        <v>1</v>
      </c>
      <c r="AW20" s="72" t="n">
        <f aca="false">AP20+AQ20*0.33+AV20</f>
        <v>2.98</v>
      </c>
      <c r="AX20" s="72" t="n">
        <f aca="false">AQ20+AR58*0.25+AV20</f>
        <v>7</v>
      </c>
      <c r="AY20" s="72" t="n">
        <f aca="false">AQ20+AS20*0.33+AV20</f>
        <v>9.805</v>
      </c>
      <c r="AZ20" s="72" t="n">
        <f aca="false">AQ20+AS20/1.5+AV20</f>
        <v>12.6666666666667</v>
      </c>
      <c r="BA20" s="72" t="n">
        <f aca="false">AR20+AQ20*0.6+AT20*0.17+AV20</f>
        <v>11.79</v>
      </c>
      <c r="BB20" s="72" t="n">
        <f aca="false">AR20+AQ20*0.4+AT20*0.3+AV20</f>
        <v>11.5</v>
      </c>
      <c r="BC20" s="72" t="n">
        <f aca="false">AR20+AQ20*0.16+AT20*0.5+AV20</f>
        <v>11.46</v>
      </c>
      <c r="BD20" s="72" t="n">
        <f aca="false">AS20+AR20*0.45+AQ20*0.25+AT20*0.25+AV20</f>
        <v>15.45</v>
      </c>
      <c r="BE20" s="72" t="n">
        <f aca="false">AS20+AR20*0.63+AQ20*0.25+AT20*0.17+AV20</f>
        <v>15.97</v>
      </c>
      <c r="BF20" s="72" t="n">
        <f aca="false">AU20*0.6+AR20*0.4+AS20*0.15+AT20*0.5+AV20</f>
        <v>15.375</v>
      </c>
      <c r="BG20" s="72" t="n">
        <f aca="false">AU20+AR20*0.25+AS20*0.22+AT20*0.35+AV20</f>
        <v>18.82</v>
      </c>
      <c r="BH20" s="73" t="n">
        <v>44077</v>
      </c>
      <c r="BI20" s="64" t="n">
        <v>2000</v>
      </c>
    </row>
    <row r="21" customFormat="false" ht="13.8" hidden="false" customHeight="false" outlineLevel="0" collapsed="false">
      <c r="A21" s="50" t="s">
        <v>153</v>
      </c>
      <c r="B21" s="50" t="n">
        <v>20</v>
      </c>
      <c r="C21" s="51" t="s">
        <v>29</v>
      </c>
      <c r="D21" s="77" t="s">
        <v>154</v>
      </c>
      <c r="E21" s="53" t="n">
        <v>29</v>
      </c>
      <c r="F21" s="54" t="n">
        <f aca="false">$D$1-43632-112-112</f>
        <v>69</v>
      </c>
      <c r="G21" s="55" t="s">
        <v>155</v>
      </c>
      <c r="H21" s="56" t="n">
        <v>0</v>
      </c>
      <c r="I21" s="57" t="n">
        <v>5.8</v>
      </c>
      <c r="J21" s="58" t="n">
        <f aca="false">LOG(I21+1)*4/3</f>
        <v>1.11001188360831</v>
      </c>
      <c r="K21" s="59" t="n">
        <f aca="false">(H21)*(H21)*(I21)</f>
        <v>0</v>
      </c>
      <c r="L21" s="59" t="n">
        <f aca="false">(H21+1)*(H21+1)*I21</f>
        <v>5.8</v>
      </c>
      <c r="M21" s="60" t="n">
        <v>5.7</v>
      </c>
      <c r="N21" s="61" t="n">
        <f aca="false">M21*10+19</f>
        <v>76</v>
      </c>
      <c r="O21" s="62" t="n">
        <v>1.5</v>
      </c>
      <c r="P21" s="61" t="n">
        <v>6</v>
      </c>
      <c r="Q21" s="63" t="n">
        <f aca="false">(P21/7)^0.5</f>
        <v>0.925820099772552</v>
      </c>
      <c r="R21" s="63" t="n">
        <f aca="false">IF(P21=7,1,((P21+0.99)/7)^0.5)</f>
        <v>0.999285459001295</v>
      </c>
      <c r="S21" s="64" t="n">
        <v>1150</v>
      </c>
      <c r="T21" s="65" t="n">
        <f aca="false">S21-BI21</f>
        <v>-10</v>
      </c>
      <c r="U21" s="64" t="n">
        <v>320</v>
      </c>
      <c r="V21" s="66" t="n">
        <f aca="false">S21/U21</f>
        <v>3.59375</v>
      </c>
      <c r="W21" s="67" t="n">
        <v>0</v>
      </c>
      <c r="X21" s="67" t="n">
        <v>5</v>
      </c>
      <c r="Y21" s="67" t="n">
        <v>5</v>
      </c>
      <c r="Z21" s="67" t="n">
        <v>5</v>
      </c>
      <c r="AA21" s="67" t="n">
        <v>3</v>
      </c>
      <c r="AB21" s="67" t="n">
        <v>2</v>
      </c>
      <c r="AC21" s="67" t="n">
        <v>2</v>
      </c>
      <c r="AD21" s="41" t="n">
        <v>423</v>
      </c>
      <c r="AE21" s="41"/>
      <c r="AF21" s="68" t="n">
        <f aca="false">(Y21+O21+J21)*(P21/7)^0.5</f>
        <v>7.04550196135255</v>
      </c>
      <c r="AG21" s="68" t="n">
        <f aca="false">(Y21+O21+J21)*(IF(P21=7,(P21/7)^0.5,((P21+1)/7)^0.5))</f>
        <v>7.61001188360831</v>
      </c>
      <c r="AH21" s="69" t="n">
        <f aca="false">(AC21+O21+(LOG(I21)*4/3))*(P21/7)^0.5</f>
        <v>4.18276632409673</v>
      </c>
      <c r="AI21" s="69" t="n">
        <f aca="false">(AC21+O21+(LOG(I21)*4/3))*(IF(P21=7,(P21/7)^0.5,((P21+1)/7)^0.5))</f>
        <v>4.51790399141725</v>
      </c>
      <c r="AJ21" s="66" t="n">
        <f aca="false">(((X21+O21+J21)+(AA21+O21+J21)*2)/8)*(P21/7)^0.5</f>
        <v>2.17915318562093</v>
      </c>
      <c r="AK21" s="66" t="n">
        <f aca="false">((AC21+J21+O21)*0.7+(AB21+J21+O21)*0.3)*(P21/7)^0.5</f>
        <v>4.2680416620349</v>
      </c>
      <c r="AL21" s="61" t="n">
        <v>3</v>
      </c>
      <c r="AM21" s="61" t="n">
        <v>4</v>
      </c>
      <c r="AN21" s="63" t="n">
        <f aca="false">IF(AL21=4,IF(AM21=0,0.137+0.0697,0.137+0.02),IF(AL21=3,IF(AM21=0,0.0958+0.0697,0.0958+0.02),IF(AL21=2,IF(AM21=0,0.0415+0.0697,0.0415+0.02),IF(AL21=1,IF(AM21=0,0.0294+0.0697,0.0294+0.02),IF(AL21=0,IF(AM21=0,0.0063+0.0697,0.0063+0.02))))))</f>
        <v>0.1158</v>
      </c>
      <c r="AO21" s="70" t="n">
        <f aca="false">SUM(AP21:AV21)</f>
        <v>26.5</v>
      </c>
      <c r="AP21" s="71" t="n">
        <v>0</v>
      </c>
      <c r="AQ21" s="71" t="n">
        <v>10</v>
      </c>
      <c r="AR21" s="71" t="n">
        <v>9</v>
      </c>
      <c r="AS21" s="71" t="n">
        <v>5.5</v>
      </c>
      <c r="AT21" s="71" t="n">
        <v>2</v>
      </c>
      <c r="AU21" s="71" t="n">
        <v>0</v>
      </c>
      <c r="AV21" s="71" t="n">
        <v>0</v>
      </c>
      <c r="AW21" s="72" t="n">
        <f aca="false">AP21+AQ21*0.33+AV21</f>
        <v>3.3</v>
      </c>
      <c r="AX21" s="72" t="n">
        <f aca="false">AQ21+AR58*0.25+AV21</f>
        <v>10</v>
      </c>
      <c r="AY21" s="72" t="n">
        <f aca="false">AQ21+AS21*0.33+AV21</f>
        <v>11.815</v>
      </c>
      <c r="AZ21" s="72" t="n">
        <f aca="false">AQ21+AS21/1.5+AV21</f>
        <v>13.6666666666667</v>
      </c>
      <c r="BA21" s="72" t="n">
        <f aca="false">AR21+AQ21*0.6+AT21*0.17+AV21</f>
        <v>15.34</v>
      </c>
      <c r="BB21" s="72" t="n">
        <f aca="false">AR21+AQ21*0.4+AT21*0.3+AV21</f>
        <v>13.6</v>
      </c>
      <c r="BC21" s="72" t="n">
        <f aca="false">AR21+AQ21*0.16+AT21*0.5+AV21</f>
        <v>11.6</v>
      </c>
      <c r="BD21" s="72" t="n">
        <f aca="false">AS21+AR21*0.45+AQ21*0.25+AT21*0.25+AV21</f>
        <v>12.55</v>
      </c>
      <c r="BE21" s="72" t="n">
        <f aca="false">AS21+AR21*0.63+AQ21*0.25+AT21*0.17+AV21</f>
        <v>14.01</v>
      </c>
      <c r="BF21" s="72" t="n">
        <f aca="false">AU21*0.6+AR21*0.4+AS21*0.15+AT21*0.5+AV21</f>
        <v>5.425</v>
      </c>
      <c r="BG21" s="72" t="n">
        <f aca="false">AU21+AR21*0.25+AS21*0.22+AT21*0.35+AV21</f>
        <v>4.16</v>
      </c>
      <c r="BH21" s="73" t="n">
        <v>43637</v>
      </c>
      <c r="BI21" s="64" t="n">
        <v>1160</v>
      </c>
    </row>
    <row r="22" customFormat="false" ht="13.8" hidden="false" customHeight="false" outlineLevel="0" collapsed="false">
      <c r="A22" s="50" t="s">
        <v>156</v>
      </c>
      <c r="B22" s="50" t="n">
        <v>27</v>
      </c>
      <c r="C22" s="51" t="s">
        <v>29</v>
      </c>
      <c r="D22" s="80" t="s">
        <v>157</v>
      </c>
      <c r="E22" s="53" t="n">
        <v>23</v>
      </c>
      <c r="F22" s="54" t="n">
        <f aca="false">$D$1-43548-112-112-112</f>
        <v>41</v>
      </c>
      <c r="G22" s="55"/>
      <c r="H22" s="56" t="n">
        <v>5</v>
      </c>
      <c r="I22" s="57" t="n">
        <v>2.6</v>
      </c>
      <c r="J22" s="58" t="n">
        <f aca="false">LOG(I22+1)*4/3</f>
        <v>0.741736667689717</v>
      </c>
      <c r="K22" s="59" t="n">
        <f aca="false">(H22)*(H22)*(I22)</f>
        <v>65</v>
      </c>
      <c r="L22" s="59" t="n">
        <f aca="false">(H22+1)*(H22+1)*I22</f>
        <v>93.6</v>
      </c>
      <c r="M22" s="60" t="n">
        <v>6.5</v>
      </c>
      <c r="N22" s="61" t="n">
        <f aca="false">M22*10+19</f>
        <v>84</v>
      </c>
      <c r="O22" s="62" t="n">
        <v>1.5</v>
      </c>
      <c r="P22" s="61" t="n">
        <v>6</v>
      </c>
      <c r="Q22" s="63" t="n">
        <f aca="false">(P22/7)^0.5</f>
        <v>0.925820099772552</v>
      </c>
      <c r="R22" s="63" t="n">
        <f aca="false">IF(P22=7,1,((P22+0.99)/7)^0.5)</f>
        <v>0.999285459001295</v>
      </c>
      <c r="S22" s="64" t="n">
        <v>1720</v>
      </c>
      <c r="T22" s="65" t="n">
        <f aca="false">S22-BI22</f>
        <v>-10</v>
      </c>
      <c r="U22" s="64" t="n">
        <v>330</v>
      </c>
      <c r="V22" s="66" t="n">
        <f aca="false">S22/U22</f>
        <v>5.21212121212121</v>
      </c>
      <c r="W22" s="67" t="n">
        <v>0</v>
      </c>
      <c r="X22" s="67" t="n">
        <v>4</v>
      </c>
      <c r="Y22" s="67" t="n">
        <v>5</v>
      </c>
      <c r="Z22" s="67" t="n">
        <v>5</v>
      </c>
      <c r="AA22" s="67" t="n">
        <v>4</v>
      </c>
      <c r="AB22" s="67" t="n">
        <v>1</v>
      </c>
      <c r="AC22" s="67" t="n">
        <v>4</v>
      </c>
      <c r="AD22" s="41" t="n">
        <v>402</v>
      </c>
      <c r="AE22" s="41"/>
      <c r="AF22" s="68" t="n">
        <f aca="false">(Y22+O22+J22)*(P22/7)^0.5</f>
        <v>6.70454536420705</v>
      </c>
      <c r="AG22" s="68" t="n">
        <f aca="false">(Y22+O22+J22)*(IF(P22=7,(P22/7)^0.5,((P22+1)/7)^0.5))</f>
        <v>7.24173666768972</v>
      </c>
      <c r="AH22" s="69" t="n">
        <f aca="false">(AC22+O22+(LOG(I22)*4/3))*(P22/7)^0.5</f>
        <v>5.60426477064409</v>
      </c>
      <c r="AI22" s="69" t="n">
        <f aca="false">(AC22+O22+(LOG(I22)*4/3))*(IF(P22=7,(P22/7)^0.5,((P22+1)/7)^0.5))</f>
        <v>6.05329779729442</v>
      </c>
      <c r="AJ22" s="66" t="n">
        <f aca="false">(((X22+O22+J22)+(AA22+O22+J22)*2)/8)*(P22/7)^0.5</f>
        <v>2.16702197416293</v>
      </c>
      <c r="AK22" s="66" t="n">
        <f aca="false">((AC22+J22+O22)*0.7+(AB22+J22+O22)*0.3)*(P22/7)^0.5</f>
        <v>4.9454871746392</v>
      </c>
      <c r="AL22" s="61" t="n">
        <v>1</v>
      </c>
      <c r="AM22" s="61" t="n">
        <v>1</v>
      </c>
      <c r="AN22" s="63" t="n">
        <f aca="false">IF(AL22=4,IF(AM22=0,0.137+0.0697,0.137+0.02),IF(AL22=3,IF(AM22=0,0.0958+0.0697,0.0958+0.02),IF(AL22=2,IF(AM22=0,0.0415+0.0697,0.0415+0.02),IF(AL22=1,IF(AM22=0,0.0294+0.0697,0.0294+0.02),IF(AL22=0,IF(AM22=0,0.0063+0.0697,0.0063+0.02))))))</f>
        <v>0.0494</v>
      </c>
      <c r="AO22" s="70" t="n">
        <f aca="false">SUM(AP22:AV22)</f>
        <v>26.5</v>
      </c>
      <c r="AP22" s="71" t="n">
        <v>0</v>
      </c>
      <c r="AQ22" s="71" t="n">
        <v>6</v>
      </c>
      <c r="AR22" s="71" t="n">
        <v>9</v>
      </c>
      <c r="AS22" s="71" t="n">
        <v>5.5</v>
      </c>
      <c r="AT22" s="71" t="n">
        <v>4</v>
      </c>
      <c r="AU22" s="71" t="n">
        <v>0</v>
      </c>
      <c r="AV22" s="71" t="n">
        <v>2</v>
      </c>
      <c r="AW22" s="72" t="n">
        <f aca="false">AP22+AQ22*0.33+AV22</f>
        <v>3.98</v>
      </c>
      <c r="AX22" s="72" t="n">
        <f aca="false">AQ22+AR59*0.25+AV22</f>
        <v>8</v>
      </c>
      <c r="AY22" s="72" t="n">
        <f aca="false">AQ22+AS22*0.33+AV22</f>
        <v>9.815</v>
      </c>
      <c r="AZ22" s="72" t="n">
        <f aca="false">AQ22+AS22/1.5+AV22</f>
        <v>11.6666666666667</v>
      </c>
      <c r="BA22" s="72" t="n">
        <f aca="false">AR22+AQ22*0.6+AT22*0.17+AV22</f>
        <v>15.28</v>
      </c>
      <c r="BB22" s="72" t="n">
        <f aca="false">AR22+AQ22*0.4+AT22*0.3+AV22</f>
        <v>14.6</v>
      </c>
      <c r="BC22" s="72" t="n">
        <f aca="false">AR22+AQ22*0.16+AT22*0.5+AV22</f>
        <v>13.96</v>
      </c>
      <c r="BD22" s="72" t="n">
        <f aca="false">AS22+AR22*0.45+AQ22*0.25+AT22*0.25+AV22</f>
        <v>14.05</v>
      </c>
      <c r="BE22" s="72" t="n">
        <f aca="false">AS22+AR22*0.63+AQ22*0.25+AT22*0.17+AV22</f>
        <v>15.35</v>
      </c>
      <c r="BF22" s="72" t="n">
        <f aca="false">AU22*0.6+AR22*0.4+AS22*0.15+AT22*0.5+AV22</f>
        <v>8.425</v>
      </c>
      <c r="BG22" s="72" t="n">
        <f aca="false">AU22+AR22*0.25+AS22*0.22+AT22*0.35+AV22</f>
        <v>6.86</v>
      </c>
      <c r="BH22" s="73" t="n">
        <v>43637</v>
      </c>
      <c r="BI22" s="64" t="n">
        <v>1730</v>
      </c>
    </row>
    <row r="23" customFormat="false" ht="13.8" hidden="false" customHeight="false" outlineLevel="0" collapsed="false">
      <c r="A23" s="50" t="s">
        <v>158</v>
      </c>
      <c r="B23" s="50" t="n">
        <v>25</v>
      </c>
      <c r="C23" s="51" t="s">
        <v>29</v>
      </c>
      <c r="D23" s="77" t="s">
        <v>159</v>
      </c>
      <c r="E23" s="53" t="n">
        <v>25</v>
      </c>
      <c r="F23" s="54" t="n">
        <f aca="false">$D$1-43566-112-112-112</f>
        <v>23</v>
      </c>
      <c r="G23" s="55"/>
      <c r="H23" s="56" t="n">
        <v>1</v>
      </c>
      <c r="I23" s="57" t="n">
        <v>4</v>
      </c>
      <c r="J23" s="58" t="n">
        <f aca="false">LOG(I23+1)*4/3</f>
        <v>0.93196000578136</v>
      </c>
      <c r="K23" s="59" t="n">
        <f aca="false">(H23)*(H23)*(I23)</f>
        <v>4</v>
      </c>
      <c r="L23" s="59" t="n">
        <f aca="false">(H23+1)*(H23+1)*I23</f>
        <v>16</v>
      </c>
      <c r="M23" s="60" t="n">
        <v>6.3</v>
      </c>
      <c r="N23" s="61" t="n">
        <f aca="false">M23*10+19</f>
        <v>82</v>
      </c>
      <c r="O23" s="62" t="n">
        <v>1.5</v>
      </c>
      <c r="P23" s="61" t="n">
        <v>4</v>
      </c>
      <c r="Q23" s="63" t="n">
        <f aca="false">(P23/7)^0.5</f>
        <v>0.755928946018454</v>
      </c>
      <c r="R23" s="63" t="n">
        <f aca="false">IF(P23=7,1,((P23+0.99)/7)^0.5)</f>
        <v>0.844308677473555</v>
      </c>
      <c r="S23" s="64" t="n">
        <v>2240</v>
      </c>
      <c r="T23" s="65" t="n">
        <f aca="false">S23-BI23</f>
        <v>-130</v>
      </c>
      <c r="U23" s="64" t="n">
        <v>370</v>
      </c>
      <c r="V23" s="66" t="n">
        <f aca="false">S23/U23</f>
        <v>6.05405405405405</v>
      </c>
      <c r="W23" s="67" t="n">
        <v>0</v>
      </c>
      <c r="X23" s="67" t="n">
        <v>3</v>
      </c>
      <c r="Y23" s="67" t="n">
        <v>5</v>
      </c>
      <c r="Z23" s="67" t="n">
        <v>6</v>
      </c>
      <c r="AA23" s="67" t="n">
        <v>5</v>
      </c>
      <c r="AB23" s="67" t="n">
        <v>2</v>
      </c>
      <c r="AC23" s="67" t="n">
        <v>4</v>
      </c>
      <c r="AD23" s="41" t="n">
        <v>441</v>
      </c>
      <c r="AE23" s="41"/>
      <c r="AF23" s="68" t="n">
        <f aca="false">(Y23+O23+J23)*(P23/7)^0.5</f>
        <v>5.61803369402161</v>
      </c>
      <c r="AG23" s="68" t="n">
        <f aca="false">(Y23+O23+J23)*(IF(P23=7,(P23/7)^0.5,((P23+1)/7)^0.5))</f>
        <v>6.28115261985829</v>
      </c>
      <c r="AH23" s="69" t="n">
        <f aca="false">(AC23+O23+(LOG(I23)*4/3))*(P23/7)^0.5</f>
        <v>4.76442863601407</v>
      </c>
      <c r="AI23" s="69" t="n">
        <f aca="false">(AC23+O23+(LOG(I23)*4/3))*(IF(P23=7,(P23/7)^0.5,((P23+1)/7)^0.5))</f>
        <v>5.32679315203703</v>
      </c>
      <c r="AJ23" s="66" t="n">
        <f aca="false">(((X23+O23+J23)+(AA23+O23+J23)*2)/8)*(P23/7)^0.5</f>
        <v>1.91778039875349</v>
      </c>
      <c r="AK23" s="66" t="n">
        <f aca="false">((AC23+J23+O23)*0.7+(AB23+J23+O23)*0.3)*(P23/7)^0.5</f>
        <v>4.40854738039208</v>
      </c>
      <c r="AL23" s="61" t="n">
        <v>4</v>
      </c>
      <c r="AM23" s="61" t="n">
        <v>0</v>
      </c>
      <c r="AN23" s="63" t="n">
        <f aca="false">IF(AL23=4,IF(AM23=0,0.137+0.0697,0.137+0.02),IF(AL23=3,IF(AM23=0,0.0958+0.0697,0.0958+0.02),IF(AL23=2,IF(AM23=0,0.0415+0.0697,0.0415+0.02),IF(AL23=1,IF(AM23=0,0.0294+0.0697,0.0294+0.02),IF(AL23=0,IF(AM23=0,0.0063+0.0697,0.0063+0.02))))))</f>
        <v>0.2067</v>
      </c>
      <c r="AO23" s="70" t="n">
        <f aca="false">SUM(AP23:AV23)</f>
        <v>29.5</v>
      </c>
      <c r="AP23" s="71" t="n">
        <v>0</v>
      </c>
      <c r="AQ23" s="71" t="n">
        <v>3</v>
      </c>
      <c r="AR23" s="71" t="n">
        <v>9</v>
      </c>
      <c r="AS23" s="71" t="n">
        <v>8.5</v>
      </c>
      <c r="AT23" s="71" t="n">
        <v>7</v>
      </c>
      <c r="AU23" s="71" t="n">
        <v>0</v>
      </c>
      <c r="AV23" s="71" t="n">
        <v>2</v>
      </c>
      <c r="AW23" s="72" t="n">
        <f aca="false">AP23+AQ23*0.33+AV23</f>
        <v>2.99</v>
      </c>
      <c r="AX23" s="72" t="n">
        <f aca="false">AQ23+AR60*0.25+AV23</f>
        <v>5</v>
      </c>
      <c r="AY23" s="72" t="n">
        <f aca="false">AQ23+AS23*0.33+AV23</f>
        <v>7.805</v>
      </c>
      <c r="AZ23" s="72" t="n">
        <f aca="false">AQ23+AS23/1.5+AV23</f>
        <v>10.6666666666667</v>
      </c>
      <c r="BA23" s="72" t="n">
        <f aca="false">AR23+AQ23*0.6+AT23*0.17+AV23</f>
        <v>13.99</v>
      </c>
      <c r="BB23" s="72" t="n">
        <f aca="false">AR23+AQ23*0.4+AT23*0.3+AV23</f>
        <v>14.3</v>
      </c>
      <c r="BC23" s="72" t="n">
        <f aca="false">AR23+AQ23*0.16+AT23*0.5+AV23</f>
        <v>14.98</v>
      </c>
      <c r="BD23" s="72" t="n">
        <f aca="false">AS23+AR23*0.45+AQ23*0.25+AT23*0.25+AV23</f>
        <v>17.05</v>
      </c>
      <c r="BE23" s="72" t="n">
        <f aca="false">AS23+AR23*0.63+AQ23*0.25+AT23*0.17+AV23</f>
        <v>18.11</v>
      </c>
      <c r="BF23" s="72" t="n">
        <f aca="false">AU23*0.6+AR23*0.4+AS23*0.15+AT23*0.5+AV23</f>
        <v>10.375</v>
      </c>
      <c r="BG23" s="72" t="n">
        <f aca="false">AU23+AR23*0.25+AS23*0.22+AT23*0.35+AV23</f>
        <v>8.57</v>
      </c>
      <c r="BH23" s="73" t="n">
        <v>43637</v>
      </c>
      <c r="BI23" s="64" t="n">
        <v>2370</v>
      </c>
    </row>
    <row r="24" customFormat="false" ht="13.8" hidden="false" customHeight="false" outlineLevel="0" collapsed="false">
      <c r="A24" s="50" t="s">
        <v>160</v>
      </c>
      <c r="B24" s="50" t="n">
        <v>32</v>
      </c>
      <c r="C24" s="51" t="s">
        <v>22</v>
      </c>
      <c r="D24" s="52" t="s">
        <v>161</v>
      </c>
      <c r="E24" s="53" t="n">
        <v>18</v>
      </c>
      <c r="F24" s="54" t="n">
        <f aca="false">$D$1-43569-112-112-112</f>
        <v>20</v>
      </c>
      <c r="G24" s="55" t="s">
        <v>155</v>
      </c>
      <c r="H24" s="56" t="n">
        <v>4</v>
      </c>
      <c r="I24" s="57" t="n">
        <v>1.4</v>
      </c>
      <c r="J24" s="58" t="n">
        <f aca="false">LOG(I24+1)*4/3</f>
        <v>0.50694832228214</v>
      </c>
      <c r="K24" s="59" t="n">
        <f aca="false">(H24)*(H24)*(I24)</f>
        <v>22.4</v>
      </c>
      <c r="L24" s="59" t="n">
        <f aca="false">(H24+1)*(H24+1)*I24</f>
        <v>35</v>
      </c>
      <c r="M24" s="60" t="n">
        <v>4.5</v>
      </c>
      <c r="N24" s="61" t="n">
        <f aca="false">M24*10+19</f>
        <v>64</v>
      </c>
      <c r="O24" s="62" t="n">
        <v>2.5</v>
      </c>
      <c r="P24" s="61" t="n">
        <v>7</v>
      </c>
      <c r="Q24" s="63" t="n">
        <f aca="false">(P24/7)^0.5</f>
        <v>1</v>
      </c>
      <c r="R24" s="63" t="n">
        <f aca="false">IF(P24=7,1,((P24+0.99)/7)^0.5)</f>
        <v>1</v>
      </c>
      <c r="S24" s="64" t="n">
        <v>1700</v>
      </c>
      <c r="T24" s="65" t="n">
        <f aca="false">S24-BI24</f>
        <v>190</v>
      </c>
      <c r="U24" s="64" t="n">
        <v>290</v>
      </c>
      <c r="V24" s="66" t="n">
        <f aca="false">S24/U24</f>
        <v>5.86206896551724</v>
      </c>
      <c r="W24" s="67" t="n">
        <v>0</v>
      </c>
      <c r="X24" s="67" t="n">
        <v>5</v>
      </c>
      <c r="Y24" s="67" t="n">
        <v>3</v>
      </c>
      <c r="Z24" s="67" t="n">
        <v>4</v>
      </c>
      <c r="AA24" s="67" t="n">
        <v>3</v>
      </c>
      <c r="AB24" s="67" t="n">
        <f aca="false">5+1/4</f>
        <v>5.25</v>
      </c>
      <c r="AC24" s="67" t="n">
        <v>1</v>
      </c>
      <c r="AD24" s="41" t="n">
        <v>425</v>
      </c>
      <c r="AE24" s="41" t="n">
        <v>1884</v>
      </c>
      <c r="AF24" s="68" t="n">
        <f aca="false">(Y24+O24+J24)*(P24/7)^0.5</f>
        <v>6.00694832228214</v>
      </c>
      <c r="AG24" s="68" t="n">
        <f aca="false">(Y24+O24+J24)*(IF(P24=7,(P24/7)^0.5,((P24+1)/7)^0.5))</f>
        <v>6.00694832228214</v>
      </c>
      <c r="AH24" s="69" t="n">
        <f aca="false">(AC24+O24+(LOG(I24)*4/3))*(P24/7)^0.5</f>
        <v>3.69483738090432</v>
      </c>
      <c r="AI24" s="69" t="n">
        <f aca="false">(AC24+O24+(LOG(I24)*4/3))*(IF(P24=7,(P24/7)^0.5,((P24+1)/7)^0.5))</f>
        <v>3.69483738090432</v>
      </c>
      <c r="AJ24" s="66" t="n">
        <f aca="false">(((X24+O24+J24)+(AA24+O24+J24)*2)/8)*(P24/7)^0.5</f>
        <v>2.5026056208558</v>
      </c>
      <c r="AK24" s="66" t="n">
        <f aca="false">((AC24+J24+O24)*0.7+(AB24+J24+O24)*0.3)*(P24/7)^0.5</f>
        <v>5.28194832228214</v>
      </c>
      <c r="AL24" s="61" t="n">
        <v>1</v>
      </c>
      <c r="AM24" s="61" t="n">
        <v>3</v>
      </c>
      <c r="AN24" s="63" t="n">
        <f aca="false">IF(AL24=4,IF(AM24=0,0.137+0.0697,0.137+0.02),IF(AL24=3,IF(AM24=0,0.0958+0.0697,0.0958+0.02),IF(AL24=2,IF(AM24=0,0.0415+0.0697,0.0415+0.02),IF(AL24=1,IF(AM24=0,0.0294+0.0697,0.0294+0.02),IF(AL24=0,IF(AM24=0,0.0063+0.0697,0.0063+0.02))))))</f>
        <v>0.0494</v>
      </c>
      <c r="AO24" s="70" t="n">
        <f aca="false">SUM(AP24:AV24)</f>
        <v>26.5</v>
      </c>
      <c r="AP24" s="71" t="n">
        <v>0</v>
      </c>
      <c r="AQ24" s="71" t="n">
        <v>10</v>
      </c>
      <c r="AR24" s="71" t="n">
        <v>3</v>
      </c>
      <c r="AS24" s="71" t="n">
        <v>3.5</v>
      </c>
      <c r="AT24" s="71" t="n">
        <v>2</v>
      </c>
      <c r="AU24" s="71" t="n">
        <v>9</v>
      </c>
      <c r="AV24" s="71" t="n">
        <v>-1</v>
      </c>
      <c r="AW24" s="72" t="n">
        <f aca="false">AP24+AQ24*0.33+AV24</f>
        <v>2.3</v>
      </c>
      <c r="AX24" s="72" t="n">
        <f aca="false">AQ24+AR61*0.25+AV24</f>
        <v>9</v>
      </c>
      <c r="AY24" s="72" t="n">
        <f aca="false">AQ24+AS24*0.33+AV24</f>
        <v>10.155</v>
      </c>
      <c r="AZ24" s="72" t="n">
        <f aca="false">AQ24+AS24/1.5+AV24</f>
        <v>11.3333333333333</v>
      </c>
      <c r="BA24" s="72" t="n">
        <f aca="false">AR24+AQ24*0.6+AT24*0.17+AV24</f>
        <v>8.34</v>
      </c>
      <c r="BB24" s="72" t="n">
        <f aca="false">AR24+AQ24*0.4+AT24*0.3+AV24</f>
        <v>6.6</v>
      </c>
      <c r="BC24" s="72" t="n">
        <f aca="false">AR24+AQ24*0.16+AT24*0.5+AV24</f>
        <v>4.6</v>
      </c>
      <c r="BD24" s="72" t="n">
        <f aca="false">AS24+AR24*0.45+AQ24*0.25+AT24*0.25+AV24</f>
        <v>6.85</v>
      </c>
      <c r="BE24" s="72" t="n">
        <f aca="false">AS24+AR24*0.63+AQ24*0.25+AT24*0.17+AV24</f>
        <v>7.23</v>
      </c>
      <c r="BF24" s="72" t="n">
        <f aca="false">AU24*0.6+AR24*0.4+AS24*0.15+AT24*0.5+AV24</f>
        <v>7.125</v>
      </c>
      <c r="BG24" s="72" t="n">
        <f aca="false">AU24+AR24*0.25+AS24*0.22+AT24*0.35+AV24</f>
        <v>10.22</v>
      </c>
      <c r="BH24" s="73" t="n">
        <v>43892</v>
      </c>
      <c r="BI24" s="64" t="n">
        <v>1510</v>
      </c>
    </row>
    <row r="25" customFormat="false" ht="13.8" hidden="false" customHeight="false" outlineLevel="0" collapsed="false">
      <c r="A25" s="50" t="s">
        <v>162</v>
      </c>
      <c r="B25" s="50" t="n">
        <v>29</v>
      </c>
      <c r="C25" s="51" t="s">
        <v>22</v>
      </c>
      <c r="D25" s="80" t="s">
        <v>163</v>
      </c>
      <c r="E25" s="53" t="n">
        <v>20</v>
      </c>
      <c r="F25" s="54" t="n">
        <f aca="false">$D$1-43632-112-112</f>
        <v>69</v>
      </c>
      <c r="G25" s="55"/>
      <c r="H25" s="56" t="n">
        <v>2</v>
      </c>
      <c r="I25" s="57" t="n">
        <v>2.7</v>
      </c>
      <c r="J25" s="58" t="n">
        <f aca="false">LOG(I25+1)*4/3</f>
        <v>0.757602298755993</v>
      </c>
      <c r="K25" s="59" t="n">
        <f aca="false">(H25)*(H25)*(I25)</f>
        <v>10.8</v>
      </c>
      <c r="L25" s="59" t="n">
        <f aca="false">(H25+1)*(H25+1)*I25</f>
        <v>24.3</v>
      </c>
      <c r="M25" s="60" t="n">
        <v>6</v>
      </c>
      <c r="N25" s="61" t="n">
        <f aca="false">M25*10+19</f>
        <v>79</v>
      </c>
      <c r="O25" s="62" t="n">
        <v>1.5</v>
      </c>
      <c r="P25" s="61" t="n">
        <v>6</v>
      </c>
      <c r="Q25" s="63" t="n">
        <f aca="false">(P25/7)^0.5</f>
        <v>0.925820099772552</v>
      </c>
      <c r="R25" s="63" t="n">
        <f aca="false">IF(P25=7,1,((P25+0.99)/7)^0.5)</f>
        <v>0.999285459001295</v>
      </c>
      <c r="S25" s="64" t="n">
        <v>2170</v>
      </c>
      <c r="T25" s="65" t="n">
        <f aca="false">S25-BI25</f>
        <v>150</v>
      </c>
      <c r="U25" s="64" t="n">
        <v>410</v>
      </c>
      <c r="V25" s="66" t="n">
        <f aca="false">S25/U25</f>
        <v>5.29268292682927</v>
      </c>
      <c r="W25" s="67" t="n">
        <v>0</v>
      </c>
      <c r="X25" s="67" t="n">
        <v>1</v>
      </c>
      <c r="Y25" s="67" t="n">
        <v>3</v>
      </c>
      <c r="Z25" s="67" t="n">
        <v>5</v>
      </c>
      <c r="AA25" s="67" t="n">
        <v>3</v>
      </c>
      <c r="AB25" s="67" t="n">
        <v>7</v>
      </c>
      <c r="AC25" s="67" t="n">
        <v>5</v>
      </c>
      <c r="AD25" s="41" t="n">
        <v>427</v>
      </c>
      <c r="AE25" s="41" t="n">
        <v>1497</v>
      </c>
      <c r="AF25" s="68" t="n">
        <f aca="false">(Y25+O25+J25)*(P25/7)^0.5</f>
        <v>4.86759388479867</v>
      </c>
      <c r="AG25" s="68" t="n">
        <f aca="false">(Y25+O25+J25)*(IF(P25=7,(P25/7)^0.5,((P25+1)/7)^0.5))</f>
        <v>5.25760229875599</v>
      </c>
      <c r="AH25" s="69" t="n">
        <f aca="false">(AC25+O25+(LOG(I25)*4/3))*(P25/7)^0.5</f>
        <v>6.55031763941751</v>
      </c>
      <c r="AI25" s="69" t="n">
        <f aca="false">(AC25+O25+(LOG(I25)*4/3))*(IF(P25=7,(P25/7)^0.5,((P25+1)/7)^0.5))</f>
        <v>7.07515168554532</v>
      </c>
      <c r="AJ25" s="66" t="n">
        <f aca="false">(((X25+O25+J25)+(AA25+O25+J25)*2)/8)*(P25/7)^0.5</f>
        <v>1.59389268185637</v>
      </c>
      <c r="AK25" s="66" t="n">
        <f aca="false">((AC25+J25+O25)*0.7+(AB25+J25+O25)*0.3)*(P25/7)^0.5</f>
        <v>7.2747261442073</v>
      </c>
      <c r="AL25" s="61" t="n">
        <v>2</v>
      </c>
      <c r="AM25" s="61" t="n">
        <v>1</v>
      </c>
      <c r="AN25" s="63" t="n">
        <f aca="false">IF(AL25=4,IF(AM25=0,0.137+0.0697,0.137+0.02),IF(AL25=3,IF(AM25=0,0.0958+0.0697,0.0958+0.02),IF(AL25=2,IF(AM25=0,0.0415+0.0697,0.0415+0.02),IF(AL25=1,IF(AM25=0,0.0294+0.0697,0.0294+0.02),IF(AL25=0,IF(AM25=0,0.0063+0.0697,0.0063+0.02))))))</f>
        <v>0.0615</v>
      </c>
      <c r="AO25" s="70" t="n">
        <f aca="false">SUM(AP25:AV25)</f>
        <v>29.5</v>
      </c>
      <c r="AP25" s="71" t="n">
        <v>0</v>
      </c>
      <c r="AQ25" s="71" t="n">
        <v>0</v>
      </c>
      <c r="AR25" s="71" t="n">
        <v>3</v>
      </c>
      <c r="AS25" s="71" t="n">
        <v>5.5</v>
      </c>
      <c r="AT25" s="71" t="n">
        <v>2</v>
      </c>
      <c r="AU25" s="71" t="n">
        <v>16</v>
      </c>
      <c r="AV25" s="71" t="n">
        <v>3</v>
      </c>
      <c r="AW25" s="72" t="n">
        <f aca="false">AP25+AQ25*0.33+AV25</f>
        <v>3</v>
      </c>
      <c r="AX25" s="72" t="n">
        <f aca="false">AQ25+AR61*0.25+AV25</f>
        <v>3</v>
      </c>
      <c r="AY25" s="72" t="n">
        <f aca="false">AQ25+AS25*0.33+AV25</f>
        <v>4.815</v>
      </c>
      <c r="AZ25" s="72" t="n">
        <f aca="false">AQ25+AS25/1.5+AV25</f>
        <v>6.66666666666667</v>
      </c>
      <c r="BA25" s="72" t="n">
        <f aca="false">AR25+AQ25*0.6+AT25*0.17+AV25</f>
        <v>6.34</v>
      </c>
      <c r="BB25" s="72" t="n">
        <f aca="false">AR25+AQ25*0.4+AT25*0.3+AV25</f>
        <v>6.6</v>
      </c>
      <c r="BC25" s="72" t="n">
        <f aca="false">AR25+AQ25*0.16+AT25*0.5+AV25</f>
        <v>7</v>
      </c>
      <c r="BD25" s="72" t="n">
        <f aca="false">AS25+AR25*0.45+AQ25*0.25+AT25*0.25+AV25</f>
        <v>10.35</v>
      </c>
      <c r="BE25" s="72" t="n">
        <f aca="false">AS25+AR25*0.63+AQ25*0.25+AT25*0.17+AV25</f>
        <v>10.73</v>
      </c>
      <c r="BF25" s="72" t="n">
        <f aca="false">AU25*0.6+AR25*0.4+AS25*0.15+AT25*0.5+AV25</f>
        <v>15.625</v>
      </c>
      <c r="BG25" s="72" t="n">
        <f aca="false">AU25+AR25*0.25+AS25*0.22+AT25*0.35+AV25</f>
        <v>21.66</v>
      </c>
      <c r="BH25" s="73" t="n">
        <v>43637</v>
      </c>
      <c r="BI25" s="64" t="n">
        <v>2020</v>
      </c>
    </row>
    <row r="26" customFormat="false" ht="13.8" hidden="false" customHeight="false" outlineLevel="0" collapsed="false">
      <c r="A26" s="50" t="s">
        <v>164</v>
      </c>
      <c r="B26" s="50" t="n">
        <v>31</v>
      </c>
      <c r="C26" s="51" t="s">
        <v>22</v>
      </c>
      <c r="D26" s="52" t="s">
        <v>165</v>
      </c>
      <c r="E26" s="53" t="n">
        <v>19</v>
      </c>
      <c r="F26" s="54" t="n">
        <f aca="false">$D$1-43579-112-112-112</f>
        <v>10</v>
      </c>
      <c r="G26" s="55" t="s">
        <v>112</v>
      </c>
      <c r="H26" s="56" t="n">
        <v>2</v>
      </c>
      <c r="I26" s="57" t="n">
        <v>1.3</v>
      </c>
      <c r="J26" s="58" t="n">
        <f aca="false">LOG(I26+1)*4/3</f>
        <v>0.48230378135679</v>
      </c>
      <c r="K26" s="59" t="n">
        <f aca="false">(H26)*(H26)*(I26)</f>
        <v>5.2</v>
      </c>
      <c r="L26" s="59" t="n">
        <f aca="false">(H26+1)*(H26+1)*I26</f>
        <v>11.7</v>
      </c>
      <c r="M26" s="60" t="n">
        <v>4.8</v>
      </c>
      <c r="N26" s="61" t="n">
        <f aca="false">M26*10+19</f>
        <v>67</v>
      </c>
      <c r="O26" s="62" t="n">
        <v>1.5</v>
      </c>
      <c r="P26" s="61" t="n">
        <v>5</v>
      </c>
      <c r="Q26" s="63" t="n">
        <f aca="false">(P26/7)^0.5</f>
        <v>0.845154254728516</v>
      </c>
      <c r="R26" s="63" t="n">
        <f aca="false">IF(P26=7,1,((P26+0.99)/7)^0.5)</f>
        <v>0.925048261289261</v>
      </c>
      <c r="S26" s="64" t="n">
        <v>860</v>
      </c>
      <c r="T26" s="65" t="n">
        <f aca="false">S26-BI26</f>
        <v>200</v>
      </c>
      <c r="U26" s="64" t="n">
        <v>290</v>
      </c>
      <c r="V26" s="66" t="n">
        <f aca="false">S26/U26</f>
        <v>2.96551724137931</v>
      </c>
      <c r="W26" s="67" t="n">
        <v>0</v>
      </c>
      <c r="X26" s="67" t="n">
        <v>4</v>
      </c>
      <c r="Y26" s="67" t="n">
        <v>3</v>
      </c>
      <c r="Z26" s="67" t="n">
        <v>3</v>
      </c>
      <c r="AA26" s="67" t="n">
        <v>3</v>
      </c>
      <c r="AB26" s="67" t="n">
        <f aca="false">5+2/5</f>
        <v>5.4</v>
      </c>
      <c r="AC26" s="67" t="n">
        <v>1</v>
      </c>
      <c r="AD26" s="41" t="n">
        <v>370</v>
      </c>
      <c r="AE26" s="41" t="n">
        <v>1684</v>
      </c>
      <c r="AF26" s="68" t="n">
        <f aca="false">(Y26+O26+J26)*(P26/7)^0.5</f>
        <v>4.21081523916367</v>
      </c>
      <c r="AG26" s="68" t="n">
        <f aca="false">(Y26+O26+J26)*(IF(P26=7,(P26/7)^0.5,((P26+1)/7)^0.5))</f>
        <v>4.6127169839529</v>
      </c>
      <c r="AH26" s="69" t="n">
        <f aca="false">(AC26+O26+(LOG(I26)*4/3))*(P26/7)^0.5</f>
        <v>2.2412852488215</v>
      </c>
      <c r="AI26" s="69" t="n">
        <f aca="false">(AC26+O26+(LOG(I26)*4/3))*(IF(P26=7,(P26/7)^0.5,((P26+1)/7)^0.5))</f>
        <v>2.45520497716622</v>
      </c>
      <c r="AJ26" s="66" t="n">
        <f aca="false">(((X26+O26+J26)+(AA26+O26+J26)*2)/8)*(P26/7)^0.5</f>
        <v>1.68469999652744</v>
      </c>
      <c r="AK26" s="66" t="n">
        <f aca="false">((AC26+J26+O26)*0.7+(AB26+J26+O26)*0.3)*(P26/7)^0.5</f>
        <v>3.63611034594828</v>
      </c>
      <c r="AL26" s="61" t="n">
        <v>1</v>
      </c>
      <c r="AM26" s="61" t="n">
        <v>2</v>
      </c>
      <c r="AN26" s="63" t="n">
        <f aca="false">IF(AL26=4,IF(AM26=0,0.137+0.0697,0.137+0.02),IF(AL26=3,IF(AM26=0,0.0958+0.0697,0.0958+0.02),IF(AL26=2,IF(AM26=0,0.0415+0.0697,0.0415+0.02),IF(AL26=1,IF(AM26=0,0.0294+0.0697,0.0294+0.02),IF(AL26=0,IF(AM26=0,0.0063+0.0697,0.0063+0.02))))))</f>
        <v>0.0494</v>
      </c>
      <c r="AO26" s="70" t="n">
        <f aca="false">SUM(AP26:AV26)</f>
        <v>21.5</v>
      </c>
      <c r="AP26" s="71" t="n">
        <v>0</v>
      </c>
      <c r="AQ26" s="71" t="n">
        <v>6</v>
      </c>
      <c r="AR26" s="71" t="n">
        <v>3</v>
      </c>
      <c r="AS26" s="71" t="n">
        <v>1.5</v>
      </c>
      <c r="AT26" s="71" t="n">
        <v>2</v>
      </c>
      <c r="AU26" s="71" t="n">
        <v>10</v>
      </c>
      <c r="AV26" s="71" t="n">
        <v>-1</v>
      </c>
      <c r="AW26" s="72" t="n">
        <f aca="false">AP26+AQ26*0.33+AV26</f>
        <v>0.98</v>
      </c>
      <c r="AX26" s="72" t="n">
        <f aca="false">AQ26+AR62*0.25+AV26</f>
        <v>5</v>
      </c>
      <c r="AY26" s="72" t="n">
        <f aca="false">AQ26+AS26*0.33+AV26</f>
        <v>5.495</v>
      </c>
      <c r="AZ26" s="72" t="n">
        <f aca="false">AQ26+AS26/1.5+AV26</f>
        <v>6</v>
      </c>
      <c r="BA26" s="72" t="n">
        <f aca="false">AR26+AQ26*0.6+AT26*0.17+AV26</f>
        <v>5.94</v>
      </c>
      <c r="BB26" s="72" t="n">
        <f aca="false">AR26+AQ26*0.4+AT26*0.3+AV26</f>
        <v>5</v>
      </c>
      <c r="BC26" s="72" t="n">
        <f aca="false">AR26+AQ26*0.16+AT26*0.5+AV26</f>
        <v>3.96</v>
      </c>
      <c r="BD26" s="72" t="n">
        <f aca="false">AS26+AR26*0.45+AQ26*0.25+AT26*0.25+AV26</f>
        <v>3.85</v>
      </c>
      <c r="BE26" s="72" t="n">
        <f aca="false">AS26+AR26*0.63+AQ26*0.25+AT26*0.17+AV26</f>
        <v>4.23</v>
      </c>
      <c r="BF26" s="72" t="n">
        <f aca="false">AU26*0.6+AR26*0.4+AS26*0.15+AT26*0.5+AV26</f>
        <v>7.425</v>
      </c>
      <c r="BG26" s="72" t="n">
        <f aca="false">AU26+AR26*0.25+AS26*0.22+AT26*0.35+AV26</f>
        <v>10.78</v>
      </c>
      <c r="BH26" s="73" t="s">
        <v>166</v>
      </c>
      <c r="BI26" s="64" t="n">
        <v>660</v>
      </c>
    </row>
    <row r="27" customFormat="false" ht="13.8" hidden="false" customHeight="false" outlineLevel="0" collapsed="false">
      <c r="A27" s="50" t="s">
        <v>167</v>
      </c>
      <c r="B27" s="50" t="n">
        <v>21</v>
      </c>
      <c r="C27" s="51" t="s">
        <v>22</v>
      </c>
      <c r="D27" s="77" t="s">
        <v>168</v>
      </c>
      <c r="E27" s="53" t="n">
        <v>28</v>
      </c>
      <c r="F27" s="54" t="n">
        <f aca="false">$D$1-43531-112-112-112</f>
        <v>58</v>
      </c>
      <c r="G27" s="55"/>
      <c r="H27" s="56" t="n">
        <v>4</v>
      </c>
      <c r="I27" s="57" t="n">
        <v>4.5</v>
      </c>
      <c r="J27" s="58" t="n">
        <f aca="false">LOG(I27+1)*4/3</f>
        <v>0.987150252658994</v>
      </c>
      <c r="K27" s="59" t="n">
        <f aca="false">(H27)*(H27)*(I27)</f>
        <v>72</v>
      </c>
      <c r="L27" s="59" t="n">
        <f aca="false">(H27+1)*(H27+1)*I27</f>
        <v>112.5</v>
      </c>
      <c r="M27" s="60" t="n">
        <v>5.5</v>
      </c>
      <c r="N27" s="61" t="n">
        <f aca="false">M27*10+19</f>
        <v>74</v>
      </c>
      <c r="O27" s="62" t="n">
        <v>1.5</v>
      </c>
      <c r="P27" s="61" t="n">
        <v>7</v>
      </c>
      <c r="Q27" s="63" t="n">
        <f aca="false">(P27/7)^0.5</f>
        <v>1</v>
      </c>
      <c r="R27" s="63" t="n">
        <f aca="false">IF(P27=7,1,((P27+0.99)/7)^0.5)</f>
        <v>1</v>
      </c>
      <c r="S27" s="64" t="n">
        <v>940</v>
      </c>
      <c r="T27" s="65" t="n">
        <f aca="false">S27-BI27</f>
        <v>-10</v>
      </c>
      <c r="U27" s="64" t="n">
        <v>310</v>
      </c>
      <c r="V27" s="66" t="n">
        <f aca="false">S27/U27</f>
        <v>3.03225806451613</v>
      </c>
      <c r="W27" s="67" t="n">
        <v>0</v>
      </c>
      <c r="X27" s="67" t="n">
        <v>2</v>
      </c>
      <c r="Y27" s="67" t="n">
        <v>3</v>
      </c>
      <c r="Z27" s="67" t="n">
        <v>2</v>
      </c>
      <c r="AA27" s="67" t="n">
        <v>5</v>
      </c>
      <c r="AB27" s="67" t="n">
        <v>5</v>
      </c>
      <c r="AC27" s="67" t="n">
        <v>2</v>
      </c>
      <c r="AD27" s="41" t="n">
        <v>351</v>
      </c>
      <c r="AE27" s="41"/>
      <c r="AF27" s="68" t="n">
        <f aca="false">(Y27+O27+J27)*(P27/7)^0.5</f>
        <v>5.48715025265899</v>
      </c>
      <c r="AG27" s="68" t="n">
        <f aca="false">(Y27+O27+J27)*(IF(P27=7,(P27/7)^0.5,((P27+1)/7)^0.5))</f>
        <v>5.48715025265899</v>
      </c>
      <c r="AH27" s="69" t="n">
        <f aca="false">(AC27+O27+(LOG(I27)*4/3))*(P27/7)^0.5</f>
        <v>4.37095001836713</v>
      </c>
      <c r="AI27" s="69" t="n">
        <f aca="false">(AC27+O27+(LOG(I27)*4/3))*(IF(P27=7,(P27/7)^0.5,((P27+1)/7)^0.5))</f>
        <v>4.37095001836713</v>
      </c>
      <c r="AJ27" s="66" t="n">
        <f aca="false">(((X27+O27+J27)+(AA27+O27+J27)*2)/8)*(P27/7)^0.5</f>
        <v>2.43268134474713</v>
      </c>
      <c r="AK27" s="66" t="n">
        <f aca="false">((AC27+J27+O27)*0.7+(AB27+J27+O27)*0.3)*(P27/7)^0.5</f>
        <v>5.38715025265899</v>
      </c>
      <c r="AL27" s="61" t="n">
        <v>3</v>
      </c>
      <c r="AM27" s="61" t="n">
        <v>3</v>
      </c>
      <c r="AN27" s="63" t="n">
        <f aca="false">IF(AL27=4,IF(AM27=0,0.137+0.0697,0.137+0.02),IF(AL27=3,IF(AM27=0,0.0958+0.0697,0.0958+0.02),IF(AL27=2,IF(AM27=0,0.0415+0.0697,0.0415+0.02),IF(AL27=1,IF(AM27=0,0.0294+0.0697,0.0294+0.02),IF(AL27=0,IF(AM27=0,0.0063+0.0697,0.0063+0.02))))))</f>
        <v>0.1158</v>
      </c>
      <c r="AO27" s="70" t="n">
        <f aca="false">SUM(AP27:AV27)</f>
        <v>18</v>
      </c>
      <c r="AP27" s="71" t="n">
        <v>0</v>
      </c>
      <c r="AQ27" s="71" t="n">
        <v>0</v>
      </c>
      <c r="AR27" s="71" t="n">
        <v>3</v>
      </c>
      <c r="AS27" s="71" t="n">
        <v>0</v>
      </c>
      <c r="AT27" s="71" t="n">
        <v>7</v>
      </c>
      <c r="AU27" s="71" t="n">
        <v>8</v>
      </c>
      <c r="AV27" s="71" t="n">
        <v>0</v>
      </c>
      <c r="AW27" s="72" t="n">
        <f aca="false">AP27+AQ27*0.33+AV27</f>
        <v>0</v>
      </c>
      <c r="AX27" s="72" t="n">
        <f aca="false">AQ27+AR63*0.25+AV27</f>
        <v>0</v>
      </c>
      <c r="AY27" s="72" t="n">
        <f aca="false">AQ27+AS27*0.33+AV27</f>
        <v>0</v>
      </c>
      <c r="AZ27" s="72" t="n">
        <f aca="false">AQ27+AS27/1.5+AV27</f>
        <v>0</v>
      </c>
      <c r="BA27" s="72" t="n">
        <f aca="false">AR27+AQ27*0.6+AT27*0.17+AV27</f>
        <v>4.19</v>
      </c>
      <c r="BB27" s="72" t="n">
        <f aca="false">AR27+AQ27*0.4+AT27*0.3+AV27</f>
        <v>5.1</v>
      </c>
      <c r="BC27" s="72" t="n">
        <f aca="false">AR27+AQ27*0.16+AT27*0.5+AV27</f>
        <v>6.5</v>
      </c>
      <c r="BD27" s="72" t="n">
        <f aca="false">AS27+AR27*0.45+AQ27*0.25+AT27*0.25+AV27</f>
        <v>3.1</v>
      </c>
      <c r="BE27" s="72" t="n">
        <f aca="false">AS27+AR27*0.63+AQ27*0.25+AT27*0.17+AV27</f>
        <v>3.08</v>
      </c>
      <c r="BF27" s="72" t="n">
        <f aca="false">AU27*0.6+AR27*0.4+AS27*0.15+AT27*0.5+AV27</f>
        <v>9.5</v>
      </c>
      <c r="BG27" s="72" t="n">
        <f aca="false">AU27+AR27*0.25+AS27*0.22+AT27*0.35+AV27</f>
        <v>11.2</v>
      </c>
      <c r="BH27" s="73" t="n">
        <v>43637</v>
      </c>
      <c r="BI27" s="64" t="n">
        <v>950</v>
      </c>
    </row>
    <row r="28" customFormat="false" ht="15.4" hidden="false" customHeight="false" outlineLevel="0" collapsed="false">
      <c r="D28" s="81"/>
      <c r="G28" s="11"/>
      <c r="I28" s="1"/>
      <c r="J28" s="1"/>
      <c r="M28" s="1"/>
      <c r="N28" s="1"/>
      <c r="O28" s="1"/>
      <c r="P28" s="1"/>
      <c r="Q28" s="1"/>
      <c r="R28" s="1"/>
      <c r="S28" s="82" t="n">
        <f aca="false">SUM(S4:S27)</f>
        <v>106470</v>
      </c>
      <c r="T28" s="82" t="n">
        <f aca="false">SUM(T4:T27)</f>
        <v>3420</v>
      </c>
      <c r="U28" s="82" t="n">
        <f aca="false">SUM(U4:U27)</f>
        <v>21040</v>
      </c>
      <c r="V28" s="83" t="n">
        <f aca="false">S28/U28</f>
        <v>5.06036121673004</v>
      </c>
      <c r="AC28" s="1"/>
      <c r="AD28" s="82"/>
      <c r="AE28" s="82"/>
      <c r="AH28" s="82"/>
      <c r="AI28" s="82"/>
      <c r="AJ28" s="82"/>
      <c r="AK28" s="82"/>
      <c r="BH28" s="1"/>
    </row>
    <row r="29" customFormat="false" ht="15.4" hidden="false" customHeight="false" outlineLevel="0" collapsed="false">
      <c r="D29" s="81"/>
      <c r="G29" s="1"/>
      <c r="H29" s="28"/>
      <c r="K29" s="1"/>
      <c r="M29" s="1"/>
      <c r="N29" s="1"/>
      <c r="O29" s="1"/>
      <c r="P29" s="1"/>
      <c r="Q29" s="1"/>
      <c r="R29" s="1"/>
      <c r="S29" s="84"/>
      <c r="T29" s="84"/>
      <c r="U29" s="84"/>
      <c r="V29" s="40"/>
      <c r="W29" s="85"/>
      <c r="AD29" s="40"/>
      <c r="AE29" s="40"/>
      <c r="AH29" s="40"/>
      <c r="AI29" s="40"/>
      <c r="AJ29" s="40"/>
      <c r="AK29" s="40"/>
      <c r="BH29" s="1"/>
    </row>
    <row r="30" customFormat="false" ht="15.4" hidden="false" customHeight="false" outlineLevel="0" collapsed="false">
      <c r="D30" s="81"/>
      <c r="G30" s="1"/>
      <c r="H30" s="28"/>
      <c r="I30" s="86"/>
      <c r="K30" s="1"/>
      <c r="M30" s="1"/>
      <c r="N30" s="1"/>
      <c r="O30" s="1"/>
      <c r="P30" s="1"/>
      <c r="Q30" s="1"/>
      <c r="R30" s="1"/>
      <c r="U30" s="85"/>
      <c r="V30" s="85"/>
      <c r="W30" s="85"/>
      <c r="X30" s="87"/>
      <c r="AD30" s="85"/>
      <c r="AE30" s="85"/>
      <c r="AH30" s="85"/>
      <c r="AI30" s="85"/>
      <c r="AJ30" s="85"/>
      <c r="BH30" s="1"/>
    </row>
    <row r="31" customFormat="false" ht="15.4" hidden="false" customHeight="false" outlineLevel="0" collapsed="false">
      <c r="D31" s="88"/>
      <c r="G31" s="1"/>
      <c r="H31" s="28"/>
      <c r="I31" s="86"/>
      <c r="K31" s="1"/>
      <c r="M31" s="1"/>
      <c r="N31" s="1"/>
      <c r="O31" s="89"/>
      <c r="P31" s="1"/>
      <c r="Q31" s="1"/>
      <c r="R31" s="1"/>
      <c r="U31" s="85"/>
      <c r="V31" s="85"/>
      <c r="W31" s="85"/>
      <c r="X31" s="87"/>
      <c r="AD31" s="90"/>
      <c r="AE31" s="90"/>
      <c r="AH31" s="85"/>
      <c r="AI31" s="85"/>
      <c r="AJ31" s="85"/>
      <c r="BH31" s="1"/>
    </row>
    <row r="32" customFormat="false" ht="15.4" hidden="false" customHeight="false" outlineLevel="0" collapsed="false">
      <c r="D32" s="88"/>
      <c r="G32" s="1"/>
      <c r="H32" s="28"/>
      <c r="I32" s="86"/>
      <c r="K32" s="1"/>
      <c r="M32" s="1"/>
      <c r="N32" s="1"/>
      <c r="O32" s="89"/>
      <c r="P32" s="1"/>
      <c r="Q32" s="1"/>
      <c r="R32" s="1"/>
      <c r="U32" s="91"/>
      <c r="V32" s="85"/>
      <c r="W32" s="85"/>
      <c r="X32" s="87"/>
      <c r="AD32" s="85"/>
      <c r="AE32" s="85"/>
      <c r="AH32" s="85"/>
      <c r="AI32" s="85"/>
      <c r="AJ32" s="85"/>
      <c r="BH32" s="1"/>
    </row>
    <row r="33" customFormat="false" ht="15.4" hidden="false" customHeight="false" outlineLevel="0" collapsed="false">
      <c r="D33" s="1"/>
      <c r="G33" s="1"/>
      <c r="H33" s="28"/>
      <c r="I33" s="86"/>
      <c r="K33" s="1"/>
      <c r="M33" s="1"/>
      <c r="N33" s="1"/>
      <c r="O33" s="1"/>
      <c r="P33" s="1"/>
      <c r="Q33" s="1"/>
      <c r="R33" s="1"/>
      <c r="U33" s="91"/>
      <c r="V33" s="85"/>
      <c r="W33" s="85"/>
      <c r="X33" s="87"/>
      <c r="AD33" s="85"/>
      <c r="AE33" s="85"/>
      <c r="AH33" s="85"/>
      <c r="AI33" s="85"/>
      <c r="AJ33" s="85"/>
      <c r="BH33" s="1"/>
    </row>
    <row r="34" customFormat="false" ht="15.4" hidden="false" customHeight="false" outlineLevel="0" collapsed="false">
      <c r="D34" s="81"/>
      <c r="G34" s="1"/>
      <c r="H34" s="28"/>
      <c r="I34" s="86"/>
      <c r="K34" s="1"/>
      <c r="M34" s="1"/>
      <c r="N34" s="1"/>
      <c r="O34" s="1"/>
      <c r="P34" s="1"/>
      <c r="Q34" s="1"/>
      <c r="R34" s="1"/>
      <c r="U34" s="85"/>
      <c r="V34" s="85"/>
      <c r="W34" s="85"/>
      <c r="X34" s="87"/>
      <c r="AD34" s="85"/>
      <c r="AE34" s="85"/>
      <c r="AH34" s="85"/>
      <c r="AI34" s="85"/>
      <c r="AJ34" s="85"/>
      <c r="BH34" s="1"/>
    </row>
    <row r="35" customFormat="false" ht="15.4" hidden="false" customHeight="false" outlineLevel="0" collapsed="false">
      <c r="D35" s="81"/>
      <c r="G35" s="1"/>
      <c r="H35" s="28"/>
      <c r="I35" s="86"/>
      <c r="K35" s="1"/>
      <c r="M35" s="1"/>
      <c r="N35" s="1"/>
      <c r="O35" s="1"/>
      <c r="P35" s="1"/>
      <c r="Q35" s="1"/>
      <c r="R35" s="1"/>
      <c r="U35" s="91"/>
      <c r="V35" s="85"/>
      <c r="W35" s="85"/>
      <c r="X35" s="87"/>
      <c r="AD35" s="85"/>
      <c r="AE35" s="85"/>
      <c r="AH35" s="85"/>
      <c r="AI35" s="85"/>
      <c r="AJ35" s="85"/>
      <c r="BH35" s="1"/>
    </row>
    <row r="36" customFormat="false" ht="15.4" hidden="false" customHeight="false" outlineLevel="0" collapsed="false">
      <c r="D36" s="81"/>
      <c r="G36" s="1"/>
      <c r="H36" s="28"/>
      <c r="I36" s="86"/>
      <c r="K36" s="1"/>
      <c r="M36" s="1"/>
      <c r="N36" s="1"/>
      <c r="O36" s="1"/>
      <c r="P36" s="1"/>
      <c r="Q36" s="1"/>
      <c r="R36" s="1"/>
      <c r="U36" s="85"/>
      <c r="V36" s="85"/>
      <c r="W36" s="85"/>
      <c r="X36" s="87"/>
      <c r="AD36" s="85"/>
      <c r="AE36" s="85"/>
      <c r="AH36" s="85"/>
      <c r="AI36" s="85"/>
      <c r="AJ36" s="85"/>
      <c r="BH36" s="1"/>
    </row>
  </sheetData>
  <autoFilter ref="AW3:BG28"/>
  <mergeCells count="1">
    <mergeCell ref="E1:G1"/>
  </mergeCells>
  <conditionalFormatting sqref="W4:AC2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AO4:AO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B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2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4:L27">
    <cfRule type="colorScale" priority="6">
      <colorScale>
        <cfvo type="min" val="0"/>
        <cfvo type="max" val="0"/>
        <color rgb="FFFCFCFF"/>
        <color rgb="FF63BE7B"/>
      </colorScale>
    </cfRule>
  </conditionalFormatting>
  <conditionalFormatting sqref="S4:S27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{C723B718-1F3F-471A-8FD2-2E89BDA28235}</x14:id>
        </ext>
      </extLst>
    </cfRule>
  </conditionalFormatting>
  <conditionalFormatting sqref="N4:N27">
    <cfRule type="cellIs" priority="8" operator="lessThan" aboveAverage="0" equalAverage="0" bottom="0" percent="0" rank="0" text="" dxfId="0">
      <formula>70</formula>
    </cfRule>
  </conditionalFormatting>
  <conditionalFormatting sqref="N4:N27">
    <cfRule type="cellIs" priority="9" operator="between" aboveAverage="0" equalAverage="0" bottom="0" percent="0" rank="0" text="" dxfId="1">
      <formula>70</formula>
      <formula>80</formula>
    </cfRule>
  </conditionalFormatting>
  <conditionalFormatting sqref="N4:N27">
    <cfRule type="cellIs" priority="10" operator="greaterThan" aboveAverage="0" equalAverage="0" bottom="0" percent="0" rank="0" text="" dxfId="2">
      <formula>80</formula>
    </cfRule>
  </conditionalFormatting>
  <conditionalFormatting sqref="AN4:AN27">
    <cfRule type="cellIs" priority="11" operator="lessThan" aboveAverage="0" equalAverage="0" bottom="0" percent="0" rank="0" text="" dxfId="3">
      <formula>0.07</formula>
    </cfRule>
  </conditionalFormatting>
  <conditionalFormatting sqref="AN4:AN27">
    <cfRule type="cellIs" priority="12" operator="greaterThan" aboveAverage="0" equalAverage="0" bottom="0" percent="0" rank="0" text="" dxfId="4">
      <formula>0.1</formula>
    </cfRule>
  </conditionalFormatting>
  <conditionalFormatting sqref="U4:U27">
    <cfRule type="dataBar" priority="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{93761746-D2D7-41C7-8FEA-DE444730D0BA}</x14:id>
        </ext>
      </extLst>
    </cfRule>
  </conditionalFormatting>
  <conditionalFormatting sqref="V4:V27">
    <cfRule type="dataBar" priority="1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{3915345B-9ED9-4B60-9023-3CA33092AD9A}</x14:id>
        </ext>
      </extLst>
    </cfRule>
  </conditionalFormatting>
  <conditionalFormatting sqref="AF4:AG2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:AJ27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K4:AK27"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H4:AI27">
    <cfRule type="colorScale" priority="1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I4:I2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V27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T4:T27">
    <cfRule type="dataBar" priority="2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{B8A0D8C6-FB49-4C10-B370-3610C71F4E95}</x14:id>
        </ext>
      </extLst>
    </cfRule>
  </conditionalFormatting>
  <conditionalFormatting sqref="Q4:R2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 AD4:AD27">
    <cfRule type="dataBar" priority="2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{93C3E444-87B0-4948-9372-B4812FBBE900}</x14:id>
        </ext>
      </extLst>
    </cfRule>
  </conditionalFormatting>
  <conditionalFormatting sqref="AE4:AE27">
    <cfRule type="dataBar" priority="24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{42C170B0-4D20-4ED7-873C-9A55A52D205A}</x14:id>
        </ext>
      </extLst>
    </cfRule>
  </conditionalFormatting>
  <conditionalFormatting sqref="BI4:BI27">
    <cfRule type="dataBar" priority="2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{C0322966-6313-4358-A166-D58730BF83B6}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23B718-1F3F-471A-8FD2-2E89BDA2823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S4:S27</xm:sqref>
        </x14:conditionalFormatting>
        <x14:conditionalFormatting xmlns:xm="http://schemas.microsoft.com/office/excel/2006/main">
          <x14:cfRule type="dataBar" id="{93761746-D2D7-41C7-8FEA-DE444730D0B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U4:U27</xm:sqref>
        </x14:conditionalFormatting>
        <x14:conditionalFormatting xmlns:xm="http://schemas.microsoft.com/office/excel/2006/main">
          <x14:cfRule type="dataBar" id="{3915345B-9ED9-4B60-9023-3CA33092AD9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V4:V27</xm:sqref>
        </x14:conditionalFormatting>
        <x14:conditionalFormatting xmlns:xm="http://schemas.microsoft.com/office/excel/2006/main">
          <x14:cfRule type="dataBar" id="{B8A0D8C6-FB49-4C10-B370-3610C71F4E9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T4:T27</xm:sqref>
        </x14:conditionalFormatting>
        <x14:conditionalFormatting xmlns:xm="http://schemas.microsoft.com/office/excel/2006/main">
          <x14:cfRule type="dataBar" id="{93C3E444-87B0-4948-9372-B4812FBBE90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AD2 AD4:AD27</xm:sqref>
        </x14:conditionalFormatting>
        <x14:conditionalFormatting xmlns:xm="http://schemas.microsoft.com/office/excel/2006/main">
          <x14:cfRule type="dataBar" id="{42C170B0-4D20-4ED7-873C-9A55A52D205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AE4:AE27</xm:sqref>
        </x14:conditionalFormatting>
        <x14:conditionalFormatting xmlns:xm="http://schemas.microsoft.com/office/excel/2006/main">
          <x14:cfRule type="dataBar" id="{C0322966-6313-4358-A166-D58730BF83B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BI4:BI27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P8" activeCellId="0" sqref="P8"/>
    </sheetView>
  </sheetViews>
  <sheetFormatPr defaultColWidth="10.76953125" defaultRowHeight="19.1" zeroHeight="false" outlineLevelRow="0" outlineLevelCol="0"/>
  <cols>
    <col collapsed="false" customWidth="true" hidden="false" outlineLevel="0" max="1" min="1" style="28" width="3.3"/>
    <col collapsed="false" customWidth="true" hidden="false" outlineLevel="0" max="2" min="2" style="0" width="14.16"/>
    <col collapsed="false" customWidth="true" hidden="false" outlineLevel="0" max="3" min="3" style="0" width="5.28"/>
    <col collapsed="false" customWidth="true" hidden="false" outlineLevel="0" max="4" min="4" style="0" width="4.29"/>
    <col collapsed="false" customWidth="true" hidden="false" outlineLevel="0" max="5" min="5" style="11" width="6.01"/>
    <col collapsed="false" customWidth="true" hidden="false" outlineLevel="0" max="6" min="6" style="0" width="5.6"/>
    <col collapsed="false" customWidth="true" hidden="false" outlineLevel="0" max="7" min="7" style="1" width="11.43"/>
    <col collapsed="false" customWidth="true" hidden="false" outlineLevel="0" max="8" min="8" style="0" width="8.33"/>
    <col collapsed="false" customWidth="true" hidden="false" outlineLevel="0" max="9" min="9" style="1" width="4.29"/>
    <col collapsed="false" customWidth="true" hidden="false" outlineLevel="0" max="10" min="10" style="0" width="5.01"/>
    <col collapsed="false" customWidth="true" hidden="false" outlineLevel="0" max="11" min="11" style="0" width="4.43"/>
    <col collapsed="false" customWidth="true" hidden="false" outlineLevel="0" max="12" min="12" style="1" width="5.7"/>
    <col collapsed="false" customWidth="true" hidden="false" outlineLevel="0" max="13" min="13" style="0" width="4.71"/>
    <col collapsed="false" customWidth="true" hidden="false" outlineLevel="0" max="20" min="14" style="0" width="5.28"/>
    <col collapsed="false" customWidth="true" hidden="false" outlineLevel="0" max="21" min="21" style="0" width="5.14"/>
    <col collapsed="false" customWidth="true" hidden="false" outlineLevel="0" max="22" min="22" style="0" width="5.43"/>
    <col collapsed="false" customWidth="true" hidden="false" outlineLevel="0" max="23" min="23" style="0" width="5.14"/>
    <col collapsed="false" customWidth="true" hidden="false" outlineLevel="0" max="24" min="24" style="0" width="5.28"/>
    <col collapsed="false" customWidth="true" hidden="false" outlineLevel="0" max="25" min="25" style="0" width="5.01"/>
    <col collapsed="false" customWidth="true" hidden="false" outlineLevel="0" max="26" min="26" style="92" width="4.43"/>
    <col collapsed="false" customWidth="true" hidden="false" outlineLevel="0" max="27" min="27" style="8" width="5.01"/>
    <col collapsed="false" customWidth="true" hidden="false" outlineLevel="0" max="28" min="28" style="1" width="4.86"/>
    <col collapsed="false" customWidth="true" hidden="false" outlineLevel="0" max="29" min="29" style="1" width="4.43"/>
    <col collapsed="false" customWidth="true" hidden="false" outlineLevel="0" max="30" min="30" style="1" width="5.01"/>
    <col collapsed="false" customWidth="true" hidden="false" outlineLevel="0" max="31" min="31" style="1" width="4.43"/>
    <col collapsed="false" customWidth="true" hidden="false" outlineLevel="0" max="32" min="32" style="1" width="4.71"/>
    <col collapsed="false" customWidth="true" hidden="false" outlineLevel="0" max="33" min="33" style="1" width="5.28"/>
    <col collapsed="false" customWidth="true" hidden="false" outlineLevel="0" max="34" min="34" style="1" width="4.57"/>
    <col collapsed="false" customWidth="true" hidden="false" outlineLevel="0" max="35" min="35" style="0" width="4.29"/>
    <col collapsed="false" customWidth="true" hidden="false" outlineLevel="0" max="36" min="36" style="0" width="5.14"/>
    <col collapsed="false" customWidth="true" hidden="false" outlineLevel="0" max="43" min="37" style="0" width="4.57"/>
    <col collapsed="false" customWidth="true" hidden="false" outlineLevel="0" max="44" min="44" style="0" width="5.14"/>
    <col collapsed="false" customWidth="true" hidden="false" outlineLevel="0" max="45" min="45" style="0" width="4.57"/>
    <col collapsed="false" customWidth="true" hidden="false" outlineLevel="0" max="46" min="46" style="0" width="4.86"/>
    <col collapsed="false" customWidth="true" hidden="false" outlineLevel="0" max="47" min="47" style="1" width="23.69"/>
    <col collapsed="false" customWidth="true" hidden="false" outlineLevel="0" max="48" min="48" style="93" width="6.57"/>
    <col collapsed="false" customWidth="true" hidden="false" outlineLevel="0" max="49" min="49" style="0" width="6.57"/>
  </cols>
  <sheetData>
    <row r="1" customFormat="false" ht="19.1" hidden="false" customHeight="false" outlineLevel="0" collapsed="false">
      <c r="B1" s="94" t="s">
        <v>169</v>
      </c>
      <c r="C1" s="94"/>
      <c r="D1" s="94"/>
      <c r="E1" s="94"/>
      <c r="F1" s="94"/>
      <c r="G1" s="95"/>
      <c r="H1" s="95"/>
      <c r="I1" s="95"/>
      <c r="J1" s="95"/>
      <c r="K1" s="96"/>
      <c r="L1" s="94" t="s">
        <v>170</v>
      </c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7"/>
      <c r="AA1" s="95"/>
      <c r="AB1" s="95"/>
      <c r="AC1" s="95"/>
      <c r="AD1" s="95"/>
      <c r="AE1" s="95"/>
      <c r="AF1" s="95"/>
      <c r="AG1" s="95"/>
      <c r="AH1" s="95"/>
      <c r="AI1" s="95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5"/>
    </row>
    <row r="2" customFormat="false" ht="19.1" hidden="false" customHeight="false" outlineLevel="0" collapsed="false">
      <c r="B2" s="94" t="s">
        <v>56</v>
      </c>
      <c r="C2" s="94" t="s">
        <v>171</v>
      </c>
      <c r="D2" s="94" t="s">
        <v>58</v>
      </c>
      <c r="E2" s="95" t="s">
        <v>172</v>
      </c>
      <c r="F2" s="94" t="s">
        <v>173</v>
      </c>
      <c r="G2" s="95" t="s">
        <v>174</v>
      </c>
      <c r="H2" s="95" t="s">
        <v>175</v>
      </c>
      <c r="I2" s="95" t="s">
        <v>60</v>
      </c>
      <c r="J2" s="95" t="s">
        <v>176</v>
      </c>
      <c r="K2" s="96" t="s">
        <v>177</v>
      </c>
      <c r="L2" s="99" t="s">
        <v>20</v>
      </c>
      <c r="M2" s="100" t="s">
        <v>177</v>
      </c>
      <c r="N2" s="101" t="s">
        <v>31</v>
      </c>
      <c r="O2" s="100" t="s">
        <v>177</v>
      </c>
      <c r="P2" s="101" t="s">
        <v>178</v>
      </c>
      <c r="Q2" s="100" t="s">
        <v>177</v>
      </c>
      <c r="R2" s="101" t="s">
        <v>117</v>
      </c>
      <c r="S2" s="100" t="s">
        <v>177</v>
      </c>
      <c r="T2" s="101" t="s">
        <v>179</v>
      </c>
      <c r="U2" s="100" t="s">
        <v>177</v>
      </c>
      <c r="V2" s="101" t="s">
        <v>180</v>
      </c>
      <c r="W2" s="100" t="s">
        <v>177</v>
      </c>
      <c r="X2" s="101" t="s">
        <v>181</v>
      </c>
      <c r="Y2" s="100" t="s">
        <v>177</v>
      </c>
      <c r="Z2" s="102" t="s">
        <v>182</v>
      </c>
      <c r="AA2" s="103" t="s">
        <v>20</v>
      </c>
      <c r="AB2" s="103" t="s">
        <v>31</v>
      </c>
      <c r="AC2" s="103" t="s">
        <v>178</v>
      </c>
      <c r="AD2" s="103" t="s">
        <v>117</v>
      </c>
      <c r="AE2" s="103" t="s">
        <v>179</v>
      </c>
      <c r="AF2" s="103" t="s">
        <v>180</v>
      </c>
      <c r="AG2" s="104" t="s">
        <v>181</v>
      </c>
      <c r="AH2" s="95" t="s">
        <v>183</v>
      </c>
      <c r="AI2" s="95" t="s">
        <v>181</v>
      </c>
      <c r="AJ2" s="48" t="s">
        <v>20</v>
      </c>
      <c r="AK2" s="48" t="s">
        <v>99</v>
      </c>
      <c r="AL2" s="48" t="s">
        <v>100</v>
      </c>
      <c r="AM2" s="48" t="s">
        <v>101</v>
      </c>
      <c r="AN2" s="48" t="s">
        <v>102</v>
      </c>
      <c r="AO2" s="48" t="s">
        <v>103</v>
      </c>
      <c r="AP2" s="48" t="s">
        <v>104</v>
      </c>
      <c r="AQ2" s="48" t="s">
        <v>105</v>
      </c>
      <c r="AR2" s="48" t="s">
        <v>106</v>
      </c>
      <c r="AS2" s="48" t="s">
        <v>107</v>
      </c>
      <c r="AT2" s="105" t="s">
        <v>22</v>
      </c>
      <c r="AU2" s="98" t="s">
        <v>184</v>
      </c>
      <c r="AV2" s="95" t="s">
        <v>185</v>
      </c>
    </row>
    <row r="3" customFormat="false" ht="17.35" hidden="false" customHeight="false" outlineLevel="0" collapsed="false">
      <c r="A3" s="28" t="n">
        <v>1</v>
      </c>
      <c r="B3" s="106" t="s">
        <v>186</v>
      </c>
      <c r="C3" s="107" t="n">
        <v>16</v>
      </c>
      <c r="D3" s="108" t="n">
        <f aca="false">39+$B$24-$B$26-112-112-23</f>
        <v>80</v>
      </c>
      <c r="E3" s="29" t="s">
        <v>187</v>
      </c>
      <c r="F3" s="109" t="n">
        <f aca="true">G3-TODAY()</f>
        <v>43</v>
      </c>
      <c r="G3" s="110" t="n">
        <v>43968</v>
      </c>
      <c r="H3" s="111"/>
      <c r="I3" s="112"/>
      <c r="J3" s="113" t="n">
        <f aca="false">COUNT(L3,N3,P3,R3,T3,V3,X3)</f>
        <v>2</v>
      </c>
      <c r="K3" s="114" t="n">
        <f aca="false">COUNT(M3,O3,Q3,S3,U3,W3,Y3)</f>
        <v>5</v>
      </c>
      <c r="L3" s="115"/>
      <c r="M3" s="116"/>
      <c r="N3" s="117"/>
      <c r="O3" s="116" t="n">
        <v>4.99</v>
      </c>
      <c r="P3" s="117" t="n">
        <v>4</v>
      </c>
      <c r="Q3" s="116" t="n">
        <v>6.99</v>
      </c>
      <c r="R3" s="117" t="n">
        <v>6</v>
      </c>
      <c r="S3" s="116" t="n">
        <v>6.99</v>
      </c>
      <c r="T3" s="117"/>
      <c r="U3" s="116" t="n">
        <v>2.99</v>
      </c>
      <c r="V3" s="117"/>
      <c r="W3" s="116" t="n">
        <v>2.99</v>
      </c>
      <c r="X3" s="117"/>
      <c r="Y3" s="116"/>
      <c r="Z3" s="118" t="n">
        <f aca="false">SUM(AA3:AG3)</f>
        <v>27</v>
      </c>
      <c r="AA3" s="119"/>
      <c r="AB3" s="119" t="n">
        <v>6</v>
      </c>
      <c r="AC3" s="120" t="n">
        <v>12</v>
      </c>
      <c r="AD3" s="120" t="n">
        <v>9</v>
      </c>
      <c r="AE3" s="120" t="n">
        <v>0</v>
      </c>
      <c r="AF3" s="120" t="n">
        <v>0</v>
      </c>
      <c r="AG3" s="121"/>
      <c r="AH3" s="122" t="n">
        <v>0</v>
      </c>
      <c r="AI3" s="122" t="n">
        <v>0</v>
      </c>
      <c r="AJ3" s="123" t="n">
        <f aca="false">AA3+AB3/3+AG3</f>
        <v>2</v>
      </c>
      <c r="AK3" s="86" t="n">
        <f aca="false">AB3+AC3/4+AG3</f>
        <v>9</v>
      </c>
      <c r="AL3" s="86" t="n">
        <f aca="false">AB3+AD3/3+AG3</f>
        <v>9</v>
      </c>
      <c r="AM3" s="86" t="n">
        <f aca="false">AB3+AD3/1.5+AG3</f>
        <v>12</v>
      </c>
      <c r="AN3" s="86" t="n">
        <f aca="false">AC3+AB3*0.6+AE3*0.17+AG3</f>
        <v>15.6</v>
      </c>
      <c r="AO3" s="86" t="n">
        <f aca="false">AC3+AB3*0.4+AE3*0.3+AG3</f>
        <v>14.4</v>
      </c>
      <c r="AP3" s="86" t="n">
        <f aca="false">AC3+AB3*0.16+AE3*0.5+AG3</f>
        <v>12.96</v>
      </c>
      <c r="AQ3" s="86" t="n">
        <f aca="false">AD3+AC3*0.45+AB3*0.25+AE3*0.25+AG3</f>
        <v>15.9</v>
      </c>
      <c r="AR3" s="86" t="n">
        <f aca="false">AD3+AC3*0.63+AB3*0.25+AE3*0.17+AG3</f>
        <v>18.06</v>
      </c>
      <c r="AS3" s="86" t="n">
        <f aca="false">AF3*0.6+AC3*0.4+AD3*0.15+AE3*0.5+AG3</f>
        <v>6.15</v>
      </c>
      <c r="AT3" s="124" t="n">
        <f aca="false">AF3+AC3*0.25+AD3*0.22+AE3*0.35+AG3</f>
        <v>4.98</v>
      </c>
      <c r="AU3" s="125" t="s">
        <v>188</v>
      </c>
      <c r="AV3" s="126" t="s">
        <v>189</v>
      </c>
    </row>
    <row r="4" customFormat="false" ht="19.1" hidden="false" customHeight="false" outlineLevel="0" collapsed="false">
      <c r="A4" s="28" t="n">
        <v>2</v>
      </c>
      <c r="B4" s="106" t="s">
        <v>190</v>
      </c>
      <c r="C4" s="107" t="n">
        <v>16</v>
      </c>
      <c r="D4" s="108" t="n">
        <f aca="false">68+$B$24-$B$26-296</f>
        <v>60</v>
      </c>
      <c r="E4" s="29"/>
      <c r="F4" s="109" t="n">
        <f aca="true">G4-TODAY()</f>
        <v>63</v>
      </c>
      <c r="G4" s="110" t="n">
        <v>43988</v>
      </c>
      <c r="H4" s="112"/>
      <c r="I4" s="112"/>
      <c r="J4" s="113" t="n">
        <f aca="false">COUNT(L4,N4,P4,R4,T4,V4,X4)</f>
        <v>3</v>
      </c>
      <c r="K4" s="114" t="n">
        <f aca="false">COUNT(M4,O4,Q4,S4,U4,W4,Y4)</f>
        <v>6</v>
      </c>
      <c r="L4" s="115"/>
      <c r="M4" s="116" t="n">
        <v>1.99</v>
      </c>
      <c r="N4" s="115" t="n">
        <v>3</v>
      </c>
      <c r="O4" s="116" t="n">
        <v>4.99</v>
      </c>
      <c r="P4" s="115" t="n">
        <v>4</v>
      </c>
      <c r="Q4" s="116" t="n">
        <v>6.99</v>
      </c>
      <c r="R4" s="127" t="n">
        <v>2</v>
      </c>
      <c r="S4" s="128" t="n">
        <v>2.99</v>
      </c>
      <c r="T4" s="115"/>
      <c r="U4" s="116" t="n">
        <v>5.99</v>
      </c>
      <c r="V4" s="115"/>
      <c r="W4" s="116" t="n">
        <v>3.99</v>
      </c>
      <c r="X4" s="117"/>
      <c r="Y4" s="116"/>
      <c r="Z4" s="118" t="n">
        <f aca="false">SUM(AA4:AG4)</f>
        <v>27</v>
      </c>
      <c r="AA4" s="120"/>
      <c r="AB4" s="120" t="n">
        <v>6</v>
      </c>
      <c r="AC4" s="120" t="n">
        <v>12</v>
      </c>
      <c r="AD4" s="120" t="n">
        <v>0</v>
      </c>
      <c r="AE4" s="120" t="n">
        <v>7</v>
      </c>
      <c r="AF4" s="120" t="n">
        <v>2</v>
      </c>
      <c r="AG4" s="121"/>
      <c r="AH4" s="122" t="n">
        <v>0</v>
      </c>
      <c r="AI4" s="122" t="n">
        <v>0</v>
      </c>
      <c r="AJ4" s="123" t="n">
        <f aca="false">AA4+AB4/3+AG4</f>
        <v>2</v>
      </c>
      <c r="AK4" s="86" t="n">
        <f aca="false">AB4+AC4/4+AG4</f>
        <v>9</v>
      </c>
      <c r="AL4" s="86" t="n">
        <f aca="false">AB4+AD4/3+AG4</f>
        <v>6</v>
      </c>
      <c r="AM4" s="86" t="n">
        <f aca="false">AB4+AD4/1.5+AG4</f>
        <v>6</v>
      </c>
      <c r="AN4" s="86" t="n">
        <f aca="false">AC4+AB4*0.6+AE4*0.17+AG4</f>
        <v>16.79</v>
      </c>
      <c r="AO4" s="86" t="n">
        <f aca="false">AC4+AB4*0.4+AE4*0.3+AG4</f>
        <v>16.5</v>
      </c>
      <c r="AP4" s="86" t="n">
        <f aca="false">AC4+AB4*0.16+AE4*0.5+AG4</f>
        <v>16.46</v>
      </c>
      <c r="AQ4" s="86" t="n">
        <f aca="false">AD4+AC4*0.45+AB4*0.25+AE4*0.25+AG4</f>
        <v>8.65</v>
      </c>
      <c r="AR4" s="86" t="n">
        <f aca="false">AD4+AC4*0.63+AB4*0.25+AE4*0.17+AG4</f>
        <v>10.25</v>
      </c>
      <c r="AS4" s="86" t="n">
        <f aca="false">AF4*0.6+AC4*0.4+AD4*0.15+AE4*0.5+AG4</f>
        <v>9.5</v>
      </c>
      <c r="AT4" s="124" t="n">
        <f aca="false">AF4+AC4*0.25+AD4*0.22+AE4*0.35+AG4</f>
        <v>7.45</v>
      </c>
      <c r="AU4" s="125" t="s">
        <v>191</v>
      </c>
      <c r="AV4" s="126" t="s">
        <v>189</v>
      </c>
    </row>
    <row r="5" customFormat="false" ht="19.1" hidden="false" customHeight="false" outlineLevel="0" collapsed="false">
      <c r="A5" s="28" t="n">
        <v>3</v>
      </c>
      <c r="B5" s="106" t="s">
        <v>192</v>
      </c>
      <c r="C5" s="107" t="n">
        <v>17</v>
      </c>
      <c r="D5" s="108" t="n">
        <f aca="false">68+$B$24-$B$26-296</f>
        <v>60</v>
      </c>
      <c r="E5" s="29" t="s">
        <v>187</v>
      </c>
      <c r="F5" s="109" t="n">
        <f aca="true">G5-TODAY()</f>
        <v>7</v>
      </c>
      <c r="G5" s="110" t="n">
        <v>43932</v>
      </c>
      <c r="H5" s="112"/>
      <c r="I5" s="112"/>
      <c r="J5" s="113" t="n">
        <f aca="false">COUNT(L5,N5,P5,R5,T5,V5,X5)</f>
        <v>2</v>
      </c>
      <c r="K5" s="114" t="n">
        <f aca="false">COUNT(M5,O5,Q5,S5,U5,W5,Y5)</f>
        <v>6</v>
      </c>
      <c r="L5" s="129"/>
      <c r="M5" s="130" t="n">
        <v>1.99</v>
      </c>
      <c r="N5" s="131"/>
      <c r="O5" s="130" t="n">
        <v>5.99</v>
      </c>
      <c r="P5" s="117" t="n">
        <v>5</v>
      </c>
      <c r="Q5" s="116" t="n">
        <v>6.99</v>
      </c>
      <c r="R5" s="127" t="n">
        <v>5</v>
      </c>
      <c r="S5" s="128" t="n">
        <v>5.99</v>
      </c>
      <c r="T5" s="131"/>
      <c r="U5" s="130" t="n">
        <v>3.99</v>
      </c>
      <c r="V5" s="131"/>
      <c r="W5" s="130" t="n">
        <v>2.99</v>
      </c>
      <c r="X5" s="131"/>
      <c r="Y5" s="130"/>
      <c r="Z5" s="118" t="n">
        <f aca="false">SUM(AA5:AG5)</f>
        <v>30</v>
      </c>
      <c r="AA5" s="119"/>
      <c r="AB5" s="119" t="n">
        <v>10</v>
      </c>
      <c r="AC5" s="120" t="n">
        <v>12</v>
      </c>
      <c r="AD5" s="120" t="n">
        <v>6</v>
      </c>
      <c r="AE5" s="120" t="n">
        <v>2</v>
      </c>
      <c r="AF5" s="120" t="n">
        <v>0</v>
      </c>
      <c r="AG5" s="121"/>
      <c r="AH5" s="122" t="n">
        <v>0</v>
      </c>
      <c r="AI5" s="122" t="n">
        <v>0</v>
      </c>
      <c r="AJ5" s="123" t="n">
        <f aca="false">AA5+AB5/3+AG5</f>
        <v>3.33333333333333</v>
      </c>
      <c r="AK5" s="86" t="n">
        <f aca="false">AB5+AC5/4+AG5</f>
        <v>13</v>
      </c>
      <c r="AL5" s="86" t="n">
        <f aca="false">AB5+AD5/3+AG5</f>
        <v>12</v>
      </c>
      <c r="AM5" s="86" t="n">
        <f aca="false">AB5+AD5/1.5+AG5</f>
        <v>14</v>
      </c>
      <c r="AN5" s="86" t="n">
        <f aca="false">AC5+AB5*0.6+AE5*0.17+AG5</f>
        <v>18.34</v>
      </c>
      <c r="AO5" s="86" t="n">
        <f aca="false">AC5+AB5*0.4+AE5*0.3+AG5</f>
        <v>16.6</v>
      </c>
      <c r="AP5" s="86" t="n">
        <f aca="false">AC5+AB5*0.16+AE5*0.5+AG5</f>
        <v>14.6</v>
      </c>
      <c r="AQ5" s="86" t="n">
        <f aca="false">AD5+AC5*0.45+AB5*0.25+AE5*0.25+AG5</f>
        <v>14.4</v>
      </c>
      <c r="AR5" s="86" t="n">
        <f aca="false">AD5+AC5*0.63+AB5*0.25+AE5*0.17+AG5</f>
        <v>16.4</v>
      </c>
      <c r="AS5" s="86" t="n">
        <f aca="false">AF5*0.6+AC5*0.4+AD5*0.15+AE5*0.5+AG5</f>
        <v>6.7</v>
      </c>
      <c r="AT5" s="124" t="n">
        <f aca="false">AF5+AC5*0.25+AD5*0.22+AE5*0.35+AG5</f>
        <v>5.02</v>
      </c>
      <c r="AU5" s="125" t="s">
        <v>188</v>
      </c>
      <c r="AV5" s="126" t="s">
        <v>189</v>
      </c>
    </row>
    <row r="6" customFormat="false" ht="19.1" hidden="false" customHeight="false" outlineLevel="0" collapsed="false">
      <c r="A6" s="28" t="n">
        <v>4</v>
      </c>
      <c r="B6" s="106" t="s">
        <v>193</v>
      </c>
      <c r="C6" s="107" t="n">
        <v>17</v>
      </c>
      <c r="D6" s="108" t="n">
        <f aca="false">58+$B$24-$B$26-112-112-112-1</f>
        <v>9</v>
      </c>
      <c r="E6" s="29"/>
      <c r="F6" s="109" t="n">
        <f aca="true">G6-TODAY()</f>
        <v>49</v>
      </c>
      <c r="G6" s="110" t="n">
        <v>43974</v>
      </c>
      <c r="H6" s="132" t="n">
        <v>4</v>
      </c>
      <c r="I6" s="133"/>
      <c r="J6" s="113" t="n">
        <f aca="false">COUNT(L6,N6,P6,R6,T6,V6,X6)</f>
        <v>3</v>
      </c>
      <c r="K6" s="114" t="n">
        <f aca="false">COUNT(M6,O6,Q6,S6,U6,W6,Y6)</f>
        <v>6</v>
      </c>
      <c r="L6" s="115"/>
      <c r="M6" s="116" t="n">
        <v>1.99</v>
      </c>
      <c r="N6" s="117"/>
      <c r="O6" s="116" t="n">
        <v>3.99</v>
      </c>
      <c r="P6" s="117" t="n">
        <v>3</v>
      </c>
      <c r="Q6" s="116" t="n">
        <v>6.99</v>
      </c>
      <c r="R6" s="117" t="n">
        <v>3</v>
      </c>
      <c r="S6" s="116" t="n">
        <v>4.99</v>
      </c>
      <c r="T6" s="117" t="n">
        <v>3</v>
      </c>
      <c r="U6" s="116" t="n">
        <v>4.99</v>
      </c>
      <c r="V6" s="117"/>
      <c r="W6" s="116" t="n">
        <v>4.99</v>
      </c>
      <c r="X6" s="117"/>
      <c r="Y6" s="116"/>
      <c r="Z6" s="118" t="n">
        <f aca="false">SUM(AA6:AG6)</f>
        <v>27</v>
      </c>
      <c r="AA6" s="134"/>
      <c r="AB6" s="119" t="n">
        <v>2</v>
      </c>
      <c r="AC6" s="120" t="n">
        <v>12</v>
      </c>
      <c r="AD6" s="120" t="n">
        <v>4</v>
      </c>
      <c r="AE6" s="120" t="n">
        <v>4</v>
      </c>
      <c r="AF6" s="120" t="n">
        <v>5</v>
      </c>
      <c r="AG6" s="121"/>
      <c r="AH6" s="122" t="n">
        <v>0</v>
      </c>
      <c r="AI6" s="122" t="n">
        <v>0</v>
      </c>
      <c r="AJ6" s="123" t="n">
        <f aca="false">AA6+AB6/3+AG6</f>
        <v>0.666666666666667</v>
      </c>
      <c r="AK6" s="86" t="n">
        <f aca="false">AB6+AC6/4+AG6</f>
        <v>5</v>
      </c>
      <c r="AL6" s="86" t="n">
        <f aca="false">AB6+AD6/3+AG6</f>
        <v>3.33333333333333</v>
      </c>
      <c r="AM6" s="86" t="n">
        <f aca="false">AB6+AD6/1.5+AG6</f>
        <v>4.66666666666667</v>
      </c>
      <c r="AN6" s="86" t="n">
        <f aca="false">AC6+AB6*0.6+AE6*0.17+AG6</f>
        <v>13.88</v>
      </c>
      <c r="AO6" s="86" t="n">
        <f aca="false">AC6+AB6*0.4+AE6*0.3+AG6</f>
        <v>14</v>
      </c>
      <c r="AP6" s="86" t="n">
        <f aca="false">AC6+AB6*0.16+AE6*0.5+AG6</f>
        <v>14.32</v>
      </c>
      <c r="AQ6" s="86" t="n">
        <f aca="false">AD6+AC6*0.45+AB6*0.25+AE6*0.25+AG6</f>
        <v>10.9</v>
      </c>
      <c r="AR6" s="86" t="n">
        <f aca="false">AD6+AC6*0.63+AB6*0.25+AE6*0.17+AG6</f>
        <v>12.74</v>
      </c>
      <c r="AS6" s="86" t="n">
        <f aca="false">AF6*0.6+AC6*0.4+AD6*0.15+AE6*0.5+AG6</f>
        <v>10.4</v>
      </c>
      <c r="AT6" s="124" t="n">
        <f aca="false">AF6+AC6*0.25+AD6*0.22+AE6*0.35+AG6</f>
        <v>10.28</v>
      </c>
      <c r="AU6" s="125" t="s">
        <v>191</v>
      </c>
      <c r="AV6" s="126" t="s">
        <v>189</v>
      </c>
    </row>
    <row r="7" customFormat="false" ht="19.1" hidden="false" customHeight="false" outlineLevel="0" collapsed="false">
      <c r="A7" s="28" t="n">
        <v>5</v>
      </c>
      <c r="B7" s="106" t="s">
        <v>194</v>
      </c>
      <c r="C7" s="107" t="n">
        <v>17</v>
      </c>
      <c r="D7" s="108" t="n">
        <f aca="false">84+$B$24-$B$26-112-112-39</f>
        <v>109</v>
      </c>
      <c r="E7" s="29" t="s">
        <v>155</v>
      </c>
      <c r="F7" s="109" t="n">
        <f aca="true">G7-TODAY()</f>
        <v>-42</v>
      </c>
      <c r="G7" s="135" t="n">
        <v>43883</v>
      </c>
      <c r="H7" s="111" t="n">
        <v>5</v>
      </c>
      <c r="I7" s="136"/>
      <c r="J7" s="113" t="n">
        <f aca="false">COUNT(L7,N7,P7,R7,T7,V7,X7)</f>
        <v>5</v>
      </c>
      <c r="K7" s="114" t="n">
        <f aca="false">COUNT(M7,O7,Q7,S7,U7,W7,Y7)</f>
        <v>5</v>
      </c>
      <c r="L7" s="115"/>
      <c r="M7" s="116"/>
      <c r="N7" s="117" t="n">
        <v>4</v>
      </c>
      <c r="O7" s="116" t="n">
        <v>5.99</v>
      </c>
      <c r="P7" s="117" t="n">
        <v>5</v>
      </c>
      <c r="Q7" s="116" t="n">
        <v>6.99</v>
      </c>
      <c r="R7" s="127" t="n">
        <v>2</v>
      </c>
      <c r="S7" s="128" t="n">
        <v>2.99</v>
      </c>
      <c r="T7" s="127" t="n">
        <v>3</v>
      </c>
      <c r="U7" s="128" t="n">
        <v>3.99</v>
      </c>
      <c r="V7" s="117" t="n">
        <v>3</v>
      </c>
      <c r="W7" s="116" t="n">
        <v>6.99</v>
      </c>
      <c r="X7" s="117"/>
      <c r="Y7" s="116"/>
      <c r="Z7" s="118" t="n">
        <f aca="false">SUM(AA7:AG7)</f>
        <v>36</v>
      </c>
      <c r="AA7" s="134"/>
      <c r="AB7" s="119" t="n">
        <v>10</v>
      </c>
      <c r="AC7" s="120" t="n">
        <v>12</v>
      </c>
      <c r="AD7" s="120" t="n">
        <v>0</v>
      </c>
      <c r="AE7" s="120" t="n">
        <v>2</v>
      </c>
      <c r="AF7" s="120" t="n">
        <v>12</v>
      </c>
      <c r="AG7" s="121"/>
      <c r="AH7" s="122" t="n">
        <v>0</v>
      </c>
      <c r="AI7" s="122" t="n">
        <v>0</v>
      </c>
      <c r="AJ7" s="123" t="n">
        <f aca="false">AA7+AB7/3+AG7</f>
        <v>3.33333333333333</v>
      </c>
      <c r="AK7" s="86" t="n">
        <f aca="false">AB7+AC7/4+AG7</f>
        <v>13</v>
      </c>
      <c r="AL7" s="86" t="n">
        <f aca="false">AB7+AD7/3+AG7</f>
        <v>10</v>
      </c>
      <c r="AM7" s="86" t="n">
        <f aca="false">AB7+AD7/1.5+AG7</f>
        <v>10</v>
      </c>
      <c r="AN7" s="86" t="n">
        <f aca="false">AC7+AB7*0.6+AE7*0.17+AG7</f>
        <v>18.34</v>
      </c>
      <c r="AO7" s="86" t="n">
        <f aca="false">AC7+AB7*0.4+AE7*0.3+AG7</f>
        <v>16.6</v>
      </c>
      <c r="AP7" s="86" t="n">
        <f aca="false">AC7+AB7*0.16+AE7*0.5+AG7</f>
        <v>14.6</v>
      </c>
      <c r="AQ7" s="86" t="n">
        <f aca="false">AD7+AC7*0.45+AB7*0.25+AE7*0.25+AG7</f>
        <v>8.4</v>
      </c>
      <c r="AR7" s="86" t="n">
        <f aca="false">AD7+AC7*0.63+AB7*0.25+AE7*0.17+AG7</f>
        <v>10.4</v>
      </c>
      <c r="AS7" s="86" t="n">
        <f aca="false">AF7*0.6+AC7*0.4+AD7*0.15+AE7*0.5+AG7</f>
        <v>13</v>
      </c>
      <c r="AT7" s="124" t="n">
        <f aca="false">AF7+AC7*0.25+AD7*0.22+AE7*0.35+AG7</f>
        <v>15.7</v>
      </c>
      <c r="AU7" s="125" t="s">
        <v>195</v>
      </c>
      <c r="AV7" s="126" t="s">
        <v>189</v>
      </c>
    </row>
    <row r="8" customFormat="false" ht="19.1" hidden="false" customHeight="false" outlineLevel="0" collapsed="false">
      <c r="A8" s="28" t="n">
        <v>6</v>
      </c>
      <c r="B8" s="137" t="s">
        <v>196</v>
      </c>
      <c r="C8" s="107" t="n">
        <v>16</v>
      </c>
      <c r="D8" s="108" t="n">
        <f aca="false">-29+$B$24-$B$26-112-112</f>
        <v>35</v>
      </c>
      <c r="E8" s="29"/>
      <c r="F8" s="109" t="n">
        <f aca="true">G8-TODAY()</f>
        <v>74</v>
      </c>
      <c r="G8" s="110" t="n">
        <v>43999</v>
      </c>
      <c r="H8" s="112"/>
      <c r="I8" s="112"/>
      <c r="J8" s="113" t="n">
        <f aca="false">COUNT(L8,N8,P8,R8,T8,V8,X8)</f>
        <v>2</v>
      </c>
      <c r="K8" s="138" t="n">
        <f aca="false">COUNT(M8,O8,Q8,S8,U8,W8,Y8)</f>
        <v>4</v>
      </c>
      <c r="L8" s="115"/>
      <c r="M8" s="116"/>
      <c r="N8" s="117"/>
      <c r="O8" s="116" t="n">
        <v>5.99</v>
      </c>
      <c r="P8" s="115" t="n">
        <v>4</v>
      </c>
      <c r="Q8" s="116" t="n">
        <v>5.99</v>
      </c>
      <c r="R8" s="127" t="n">
        <v>4</v>
      </c>
      <c r="S8" s="128" t="n">
        <v>4.99</v>
      </c>
      <c r="T8" s="117"/>
      <c r="U8" s="116" t="n">
        <v>3.99</v>
      </c>
      <c r="V8" s="117"/>
      <c r="W8" s="116"/>
      <c r="X8" s="117"/>
      <c r="Y8" s="116"/>
      <c r="Z8" s="118" t="n">
        <f aca="false">SUM(AA8:AG8)</f>
        <v>25</v>
      </c>
      <c r="AA8" s="134"/>
      <c r="AB8" s="119" t="n">
        <v>10</v>
      </c>
      <c r="AC8" s="120" t="n">
        <v>9</v>
      </c>
      <c r="AD8" s="120" t="n">
        <v>4</v>
      </c>
      <c r="AE8" s="120" t="n">
        <v>2</v>
      </c>
      <c r="AF8" s="120"/>
      <c r="AG8" s="121"/>
      <c r="AH8" s="122" t="n">
        <v>0</v>
      </c>
      <c r="AI8" s="122" t="n">
        <v>0</v>
      </c>
      <c r="AJ8" s="123" t="n">
        <f aca="false">AA8+AB8/3+AG8</f>
        <v>3.33333333333333</v>
      </c>
      <c r="AK8" s="86" t="n">
        <f aca="false">AB8+AC8/4+AG8</f>
        <v>12.25</v>
      </c>
      <c r="AL8" s="86" t="n">
        <f aca="false">AB8+AD8/3+AG8</f>
        <v>11.3333333333333</v>
      </c>
      <c r="AM8" s="86" t="n">
        <f aca="false">AB8+AD8/1.5+AG8</f>
        <v>12.6666666666667</v>
      </c>
      <c r="AN8" s="86" t="n">
        <f aca="false">AC8+AB8*0.6+AE8*0.17+AG8</f>
        <v>15.34</v>
      </c>
      <c r="AO8" s="86" t="n">
        <f aca="false">AC8+AB8*0.4+AE8*0.3+AG8</f>
        <v>13.6</v>
      </c>
      <c r="AP8" s="86" t="n">
        <f aca="false">AC8+AB8*0.16+AE8*0.5+AG8</f>
        <v>11.6</v>
      </c>
      <c r="AQ8" s="86" t="n">
        <f aca="false">AD8+AC8*0.45+AB8*0.25+AE8*0.25+AG8</f>
        <v>11.05</v>
      </c>
      <c r="AR8" s="86" t="n">
        <f aca="false">AD8+AC8*0.63+AB8*0.25+AE8*0.17+AG8</f>
        <v>12.51</v>
      </c>
      <c r="AS8" s="86" t="n">
        <f aca="false">AF8*0.6+AC8*0.4+AD8*0.15+AE8*0.5+AG8</f>
        <v>5.2</v>
      </c>
      <c r="AT8" s="124" t="n">
        <f aca="false">AF8+AC8*0.25+AD8*0.22+AE8*0.35+AG8</f>
        <v>3.83</v>
      </c>
      <c r="AU8" s="125" t="s">
        <v>191</v>
      </c>
      <c r="AV8" s="139" t="s">
        <v>197</v>
      </c>
    </row>
    <row r="9" customFormat="false" ht="17.35" hidden="false" customHeight="false" outlineLevel="0" collapsed="false">
      <c r="A9" s="28" t="n">
        <v>8</v>
      </c>
      <c r="B9" s="106" t="s">
        <v>198</v>
      </c>
      <c r="C9" s="107" t="n">
        <v>15</v>
      </c>
      <c r="D9" s="108" t="n">
        <f aca="false">-1+$B$24-$B$26-112-75</f>
        <v>100</v>
      </c>
      <c r="E9" s="29"/>
      <c r="F9" s="109" t="n">
        <f aca="true">G9-TODAY()</f>
        <v>124</v>
      </c>
      <c r="G9" s="110" t="n">
        <v>44049</v>
      </c>
      <c r="H9" s="111" t="n">
        <v>5</v>
      </c>
      <c r="I9" s="112"/>
      <c r="J9" s="113" t="n">
        <f aca="false">COUNT(L9,N9,P9,R9,T9,V9,X9)</f>
        <v>1</v>
      </c>
      <c r="K9" s="138" t="n">
        <f aca="false">COUNT(M9,O9,Q9,S9,U9,W9,Y9)</f>
        <v>1</v>
      </c>
      <c r="L9" s="115"/>
      <c r="M9" s="116"/>
      <c r="N9" s="115"/>
      <c r="O9" s="116"/>
      <c r="P9" s="117"/>
      <c r="Q9" s="116" t="n">
        <v>6.99</v>
      </c>
      <c r="R9" s="115"/>
      <c r="S9" s="116"/>
      <c r="T9" s="117" t="n">
        <v>3</v>
      </c>
      <c r="U9" s="116"/>
      <c r="V9" s="117"/>
      <c r="W9" s="116"/>
      <c r="X9" s="117"/>
      <c r="Y9" s="116"/>
      <c r="Z9" s="118" t="n">
        <f aca="false">SUM(AA9:AG9)</f>
        <v>14</v>
      </c>
      <c r="AA9" s="134"/>
      <c r="AB9" s="119"/>
      <c r="AC9" s="120" t="n">
        <v>12</v>
      </c>
      <c r="AD9" s="120"/>
      <c r="AE9" s="120" t="n">
        <v>2</v>
      </c>
      <c r="AF9" s="120"/>
      <c r="AG9" s="121"/>
      <c r="AH9" s="122" t="n">
        <v>0</v>
      </c>
      <c r="AI9" s="122" t="n">
        <v>0</v>
      </c>
      <c r="AJ9" s="123" t="n">
        <f aca="false">AA9+AB9/3+AG9</f>
        <v>0</v>
      </c>
      <c r="AK9" s="86" t="n">
        <f aca="false">AB9+AC9/4+AG9</f>
        <v>3</v>
      </c>
      <c r="AL9" s="86" t="n">
        <f aca="false">AB9+AD9/3+AG9</f>
        <v>0</v>
      </c>
      <c r="AM9" s="86" t="n">
        <f aca="false">AB9+AD9/1.5+AG9</f>
        <v>0</v>
      </c>
      <c r="AN9" s="86" t="n">
        <f aca="false">AC9+AB9*0.6+AE9*0.17+AG9</f>
        <v>12.34</v>
      </c>
      <c r="AO9" s="86" t="n">
        <f aca="false">AC9+AB9*0.4+AE9*0.3+AG9</f>
        <v>12.6</v>
      </c>
      <c r="AP9" s="86" t="n">
        <f aca="false">AC9+AB9*0.16+AE9*0.5+AG9</f>
        <v>13</v>
      </c>
      <c r="AQ9" s="86" t="n">
        <f aca="false">AD9+AC9*0.45+AB9*0.25+AE9*0.25+AG9</f>
        <v>5.9</v>
      </c>
      <c r="AR9" s="86" t="n">
        <f aca="false">AD9+AC9*0.63+AB9*0.25+AE9*0.17+AG9</f>
        <v>7.9</v>
      </c>
      <c r="AS9" s="86" t="n">
        <f aca="false">AF9*0.6+AC9*0.4+AD9*0.15+AE9*0.5+AG9</f>
        <v>5.8</v>
      </c>
      <c r="AT9" s="124" t="n">
        <f aca="false">AF9+AC9*0.25+AD9*0.22+AE9*0.35+AG9</f>
        <v>3.7</v>
      </c>
      <c r="AU9" s="125" t="s">
        <v>191</v>
      </c>
      <c r="AV9" s="140" t="s">
        <v>199</v>
      </c>
    </row>
    <row r="10" customFormat="false" ht="19.1" hidden="false" customHeight="false" outlineLevel="0" collapsed="false">
      <c r="A10" s="28" t="n">
        <v>7</v>
      </c>
      <c r="B10" s="137" t="s">
        <v>200</v>
      </c>
      <c r="C10" s="107" t="n">
        <v>17</v>
      </c>
      <c r="D10" s="108" t="n">
        <f aca="false">-3+$B$24-$B$26-112-112</f>
        <v>61</v>
      </c>
      <c r="E10" s="29"/>
      <c r="F10" s="109" t="n">
        <f aca="true">G10-TODAY()</f>
        <v>-61</v>
      </c>
      <c r="G10" s="110" t="n">
        <v>43864</v>
      </c>
      <c r="H10" s="112"/>
      <c r="I10" s="112"/>
      <c r="J10" s="113" t="n">
        <f aca="false">COUNT(L10,N10,P10,R10,T10,V10,X10)</f>
        <v>4</v>
      </c>
      <c r="K10" s="114" t="n">
        <f aca="false">COUNT(M10,O10,Q10,S10,U10,W10,Y10)</f>
        <v>7</v>
      </c>
      <c r="L10" s="115"/>
      <c r="M10" s="116" t="n">
        <v>1.99</v>
      </c>
      <c r="N10" s="117" t="n">
        <v>4</v>
      </c>
      <c r="O10" s="116" t="n">
        <v>4.99</v>
      </c>
      <c r="P10" s="127" t="n">
        <v>2</v>
      </c>
      <c r="Q10" s="128" t="n">
        <v>2.99</v>
      </c>
      <c r="R10" s="117" t="n">
        <v>3</v>
      </c>
      <c r="S10" s="116" t="n">
        <v>3.99</v>
      </c>
      <c r="T10" s="131" t="n">
        <v>5</v>
      </c>
      <c r="U10" s="116" t="n">
        <v>6.99</v>
      </c>
      <c r="V10" s="117"/>
      <c r="W10" s="116" t="n">
        <v>3.99</v>
      </c>
      <c r="X10" s="117"/>
      <c r="Y10" s="116" t="n">
        <v>4.99</v>
      </c>
      <c r="Z10" s="118" t="n">
        <f aca="false">SUM(AA10:AG10)</f>
        <v>22</v>
      </c>
      <c r="AA10" s="134"/>
      <c r="AB10" s="119" t="n">
        <v>6</v>
      </c>
      <c r="AC10" s="120" t="n">
        <v>0</v>
      </c>
      <c r="AD10" s="120" t="n">
        <v>2</v>
      </c>
      <c r="AE10" s="120" t="n">
        <v>10</v>
      </c>
      <c r="AF10" s="120" t="n">
        <v>2</v>
      </c>
      <c r="AG10" s="121" t="n">
        <v>2</v>
      </c>
      <c r="AH10" s="122" t="n">
        <v>0</v>
      </c>
      <c r="AI10" s="122" t="n">
        <v>0</v>
      </c>
      <c r="AJ10" s="123" t="n">
        <f aca="false">AA10+AB10/3+AG10</f>
        <v>4</v>
      </c>
      <c r="AK10" s="86" t="n">
        <f aca="false">AB10+AC10/4+AG10</f>
        <v>8</v>
      </c>
      <c r="AL10" s="86" t="n">
        <f aca="false">AB10+AD10/3+AG10</f>
        <v>8.66666666666667</v>
      </c>
      <c r="AM10" s="86" t="n">
        <f aca="false">AB10+AD10/1.5+AG10</f>
        <v>9.33333333333333</v>
      </c>
      <c r="AN10" s="86" t="n">
        <f aca="false">AC10+AB10*0.6+AE10*0.17+AG10</f>
        <v>7.3</v>
      </c>
      <c r="AO10" s="86" t="n">
        <f aca="false">AC10+AB10*0.4+AE10*0.3+AG10</f>
        <v>7.4</v>
      </c>
      <c r="AP10" s="86" t="n">
        <f aca="false">AC10+AB10*0.16+AE10*0.5+AG10</f>
        <v>7.96</v>
      </c>
      <c r="AQ10" s="86" t="n">
        <f aca="false">AD10+AC10*0.45+AB10*0.25+AE10*0.25+AG10</f>
        <v>8</v>
      </c>
      <c r="AR10" s="86" t="n">
        <f aca="false">AD10+AC10*0.63+AB10*0.25+AE10*0.17+AG10</f>
        <v>7.2</v>
      </c>
      <c r="AS10" s="86" t="n">
        <f aca="false">AF10*0.6+AC10*0.4+AD10*0.15+AE10*0.5+AG10</f>
        <v>8.5</v>
      </c>
      <c r="AT10" s="124" t="n">
        <f aca="false">AF10+AC10*0.25+AD10*0.22+AE10*0.35+AG10</f>
        <v>7.94</v>
      </c>
      <c r="AU10" s="125" t="s">
        <v>191</v>
      </c>
      <c r="AV10" s="126" t="s">
        <v>189</v>
      </c>
    </row>
    <row r="11" customFormat="false" ht="19.1" hidden="false" customHeight="false" outlineLevel="0" collapsed="false">
      <c r="A11" s="28" t="n">
        <v>9</v>
      </c>
      <c r="B11" s="137" t="s">
        <v>201</v>
      </c>
      <c r="C11" s="107" t="n">
        <v>15</v>
      </c>
      <c r="D11" s="108" t="n">
        <f aca="false">-24+$B$24-$B$26-112-112+5</f>
        <v>45</v>
      </c>
      <c r="E11" s="29" t="s">
        <v>155</v>
      </c>
      <c r="F11" s="109" t="n">
        <f aca="true">G11-TODAY()</f>
        <v>179</v>
      </c>
      <c r="G11" s="110" t="n">
        <v>44104</v>
      </c>
      <c r="H11" s="132"/>
      <c r="I11" s="112"/>
      <c r="J11" s="113" t="n">
        <f aca="false">COUNT(L11,N11,P11,R11,T11,V11,X11)</f>
        <v>1</v>
      </c>
      <c r="K11" s="138" t="n">
        <f aca="false">COUNT(M11,O11,Q11,S11,U11,W11,Y11)</f>
        <v>3</v>
      </c>
      <c r="L11" s="115"/>
      <c r="M11" s="116"/>
      <c r="N11" s="131"/>
      <c r="O11" s="116" t="n">
        <v>2.99</v>
      </c>
      <c r="P11" s="117"/>
      <c r="Q11" s="130" t="n">
        <v>5.99</v>
      </c>
      <c r="R11" s="117"/>
      <c r="S11" s="116"/>
      <c r="T11" s="127" t="n">
        <v>3</v>
      </c>
      <c r="U11" s="128" t="n">
        <v>3.99</v>
      </c>
      <c r="V11" s="117"/>
      <c r="W11" s="116"/>
      <c r="X11" s="117"/>
      <c r="Y11" s="116"/>
      <c r="Z11" s="118" t="n">
        <f aca="false">SUM(AA11:AG11)</f>
        <v>11</v>
      </c>
      <c r="AA11" s="134"/>
      <c r="AB11" s="119" t="n">
        <v>0</v>
      </c>
      <c r="AC11" s="120" t="n">
        <v>9</v>
      </c>
      <c r="AD11" s="120"/>
      <c r="AE11" s="120" t="n">
        <v>2</v>
      </c>
      <c r="AF11" s="120"/>
      <c r="AG11" s="121"/>
      <c r="AH11" s="122" t="n">
        <v>0</v>
      </c>
      <c r="AI11" s="122" t="n">
        <v>0</v>
      </c>
      <c r="AJ11" s="123" t="n">
        <f aca="false">AA11+AB11/3+AG11</f>
        <v>0</v>
      </c>
      <c r="AK11" s="86" t="n">
        <f aca="false">AB11+AC11/4+AG11</f>
        <v>2.25</v>
      </c>
      <c r="AL11" s="86" t="n">
        <f aca="false">AB11+AD11/3+AG11</f>
        <v>0</v>
      </c>
      <c r="AM11" s="86" t="n">
        <f aca="false">AB11+AD11/1.5+AG11</f>
        <v>0</v>
      </c>
      <c r="AN11" s="86" t="n">
        <f aca="false">AC11+AB11*0.6+AE11*0.17+AG11</f>
        <v>9.34</v>
      </c>
      <c r="AO11" s="86" t="n">
        <f aca="false">AC11+AB11*0.4+AE11*0.3+AG11</f>
        <v>9.6</v>
      </c>
      <c r="AP11" s="86" t="n">
        <f aca="false">AC11+AB11*0.16+AE11*0.5+AG11</f>
        <v>10</v>
      </c>
      <c r="AQ11" s="86" t="n">
        <f aca="false">AD11+AC11*0.45+AB11*0.25+AE11*0.25+AG11</f>
        <v>4.55</v>
      </c>
      <c r="AR11" s="86" t="n">
        <f aca="false">AD11+AC11*0.63+AB11*0.25+AE11*0.17+AG11</f>
        <v>6.01</v>
      </c>
      <c r="AS11" s="86" t="n">
        <f aca="false">AF11*0.6+AC11*0.4+AD11*0.15+AE11*0.5+AG11</f>
        <v>4.6</v>
      </c>
      <c r="AT11" s="124" t="n">
        <f aca="false">AF11+AC11*0.25+AD11*0.22+AE11*0.35+AG11</f>
        <v>2.95</v>
      </c>
      <c r="AU11" s="125" t="s">
        <v>191</v>
      </c>
      <c r="AV11" s="126" t="s">
        <v>189</v>
      </c>
    </row>
    <row r="12" customFormat="false" ht="17.35" hidden="false" customHeight="false" outlineLevel="0" collapsed="false">
      <c r="A12" s="28" t="n">
        <v>13</v>
      </c>
      <c r="B12" s="137" t="s">
        <v>202</v>
      </c>
      <c r="C12" s="107" t="n">
        <v>17</v>
      </c>
      <c r="D12" s="108" t="n">
        <f aca="false">84+$B$24-$B$26-112-112-36-112</f>
        <v>0</v>
      </c>
      <c r="E12" s="29"/>
      <c r="F12" s="109" t="n">
        <f aca="true">G12-TODAY()</f>
        <v>56</v>
      </c>
      <c r="G12" s="110" t="n">
        <v>43981</v>
      </c>
      <c r="H12" s="132" t="n">
        <v>4</v>
      </c>
      <c r="I12" s="112"/>
      <c r="J12" s="113" t="n">
        <f aca="false">COUNT(L12,N12,P12,R12,T12,V12,X12)</f>
        <v>1</v>
      </c>
      <c r="K12" s="114" t="n">
        <f aca="false">COUNT(M12,O12,Q12,S12,U12,W12,Y12)</f>
        <v>3</v>
      </c>
      <c r="L12" s="115"/>
      <c r="M12" s="116"/>
      <c r="N12" s="115"/>
      <c r="O12" s="116" t="n">
        <v>2.99</v>
      </c>
      <c r="P12" s="115"/>
      <c r="Q12" s="116"/>
      <c r="R12" s="115" t="n">
        <v>3</v>
      </c>
      <c r="S12" s="116" t="n">
        <v>5.99</v>
      </c>
      <c r="T12" s="115"/>
      <c r="U12" s="116" t="n">
        <v>1.99</v>
      </c>
      <c r="V12" s="117"/>
      <c r="W12" s="116"/>
      <c r="X12" s="117"/>
      <c r="Y12" s="116"/>
      <c r="Z12" s="118" t="n">
        <f aca="false">SUM(AA12:AG12)</f>
        <v>5</v>
      </c>
      <c r="AA12" s="119"/>
      <c r="AB12" s="119" t="n">
        <v>0</v>
      </c>
      <c r="AC12" s="120"/>
      <c r="AD12" s="120" t="n">
        <v>6</v>
      </c>
      <c r="AE12" s="120" t="n">
        <v>-1</v>
      </c>
      <c r="AF12" s="120"/>
      <c r="AG12" s="121"/>
      <c r="AH12" s="122" t="n">
        <v>0</v>
      </c>
      <c r="AI12" s="122" t="n">
        <v>0</v>
      </c>
      <c r="AJ12" s="123" t="n">
        <f aca="false">AA12+AB12/3+AG12</f>
        <v>0</v>
      </c>
      <c r="AK12" s="86" t="n">
        <f aca="false">AB12+AC12/4+AG12</f>
        <v>0</v>
      </c>
      <c r="AL12" s="86" t="n">
        <f aca="false">AB12+AD12/3+AG12</f>
        <v>2</v>
      </c>
      <c r="AM12" s="86" t="n">
        <f aca="false">AB12+AD12/1.5+AG12</f>
        <v>4</v>
      </c>
      <c r="AN12" s="86" t="n">
        <f aca="false">AC12+AB12*0.6+AE12*0.17+AG12</f>
        <v>-0.17</v>
      </c>
      <c r="AO12" s="86" t="n">
        <f aca="false">AC12+AB12*0.4+AE12*0.3+AG12</f>
        <v>-0.3</v>
      </c>
      <c r="AP12" s="86" t="n">
        <f aca="false">AC12+AB12*0.16+AE12*0.5+AG12</f>
        <v>-0.5</v>
      </c>
      <c r="AQ12" s="86" t="n">
        <f aca="false">AD12+AC12*0.45+AB12*0.25+AE12*0.25+AG12</f>
        <v>5.75</v>
      </c>
      <c r="AR12" s="86" t="n">
        <f aca="false">AD12+AC12*0.63+AB12*0.25+AE12*0.17+AG12</f>
        <v>5.83</v>
      </c>
      <c r="AS12" s="86" t="n">
        <f aca="false">AF12*0.6+AC12*0.4+AD12*0.15+AE12*0.5+AG12</f>
        <v>0.4</v>
      </c>
      <c r="AT12" s="124" t="n">
        <f aca="false">AF12+AC12*0.25+AD12*0.22+AE12*0.35+AG12</f>
        <v>0.97</v>
      </c>
      <c r="AU12" s="125" t="s">
        <v>188</v>
      </c>
      <c r="AV12" s="126" t="s">
        <v>189</v>
      </c>
    </row>
    <row r="13" s="21" customFormat="true" ht="10.5" hidden="false" customHeight="true" outlineLevel="0" collapsed="false">
      <c r="A13" s="141"/>
      <c r="B13" s="142"/>
      <c r="C13" s="143"/>
      <c r="D13" s="144"/>
      <c r="E13" s="145"/>
      <c r="F13" s="146"/>
      <c r="G13" s="147"/>
      <c r="H13" s="148"/>
      <c r="I13" s="148"/>
      <c r="J13" s="149"/>
      <c r="K13" s="150"/>
      <c r="L13" s="151"/>
      <c r="M13" s="152"/>
      <c r="N13" s="153"/>
      <c r="O13" s="152"/>
      <c r="P13" s="153"/>
      <c r="Q13" s="152"/>
      <c r="R13" s="153"/>
      <c r="S13" s="152"/>
      <c r="T13" s="153"/>
      <c r="U13" s="152"/>
      <c r="V13" s="153"/>
      <c r="W13" s="152"/>
      <c r="X13" s="153"/>
      <c r="Y13" s="152"/>
      <c r="Z13" s="154"/>
      <c r="AA13" s="155"/>
      <c r="AB13" s="156"/>
      <c r="AC13" s="157"/>
      <c r="AD13" s="157"/>
      <c r="AE13" s="157"/>
      <c r="AF13" s="157"/>
      <c r="AG13" s="158"/>
      <c r="AH13" s="159"/>
      <c r="AI13" s="159"/>
      <c r="AJ13" s="160"/>
      <c r="AK13" s="161"/>
      <c r="AL13" s="161"/>
      <c r="AM13" s="161"/>
      <c r="AN13" s="161"/>
      <c r="AO13" s="161"/>
      <c r="AP13" s="161"/>
      <c r="AQ13" s="161"/>
      <c r="AR13" s="161"/>
      <c r="AS13" s="161"/>
      <c r="AT13" s="162"/>
      <c r="AU13" s="163"/>
      <c r="AV13" s="164"/>
    </row>
    <row r="14" customFormat="false" ht="15.4" hidden="false" customHeight="false" outlineLevel="0" collapsed="false">
      <c r="A14" s="28" t="n">
        <v>10</v>
      </c>
      <c r="B14" s="137" t="s">
        <v>203</v>
      </c>
      <c r="C14" s="107" t="n">
        <v>18</v>
      </c>
      <c r="D14" s="108" t="n">
        <f aca="false">-53+$B$24-$B$26-112-112</f>
        <v>11</v>
      </c>
      <c r="E14" s="29"/>
      <c r="F14" s="109" t="n">
        <f aca="true">G14-TODAY()</f>
        <v>-123</v>
      </c>
      <c r="G14" s="110" t="n">
        <v>43802</v>
      </c>
      <c r="H14" s="132" t="n">
        <v>4</v>
      </c>
      <c r="I14" s="112"/>
      <c r="J14" s="113" t="n">
        <f aca="false">COUNT(L14,N14,P14,R14,T14,V14,X14)</f>
        <v>4</v>
      </c>
      <c r="K14" s="114" t="n">
        <f aca="false">COUNT(M14,O14,Q14,S14,U14,W14,Y14)</f>
        <v>6</v>
      </c>
      <c r="L14" s="115"/>
      <c r="M14" s="116"/>
      <c r="N14" s="127" t="n">
        <v>2</v>
      </c>
      <c r="O14" s="128" t="n">
        <v>2.99</v>
      </c>
      <c r="P14" s="127" t="n">
        <v>1</v>
      </c>
      <c r="Q14" s="128" t="n">
        <v>1.99</v>
      </c>
      <c r="R14" s="117"/>
      <c r="S14" s="116" t="n">
        <v>7</v>
      </c>
      <c r="T14" s="127" t="n">
        <v>1</v>
      </c>
      <c r="U14" s="128" t="n">
        <v>1.99</v>
      </c>
      <c r="V14" s="117" t="n">
        <v>3</v>
      </c>
      <c r="W14" s="116" t="n">
        <v>4.99</v>
      </c>
      <c r="X14" s="117"/>
      <c r="Y14" s="116" t="n">
        <v>4.99</v>
      </c>
      <c r="Z14" s="118" t="n">
        <f aca="false">SUM(AA14:AG14)</f>
        <v>15</v>
      </c>
      <c r="AA14" s="119"/>
      <c r="AB14" s="119" t="n">
        <v>0</v>
      </c>
      <c r="AC14" s="120" t="n">
        <v>-2</v>
      </c>
      <c r="AD14" s="120" t="n">
        <v>11</v>
      </c>
      <c r="AE14" s="120" t="n">
        <v>-1</v>
      </c>
      <c r="AF14" s="120" t="n">
        <v>5</v>
      </c>
      <c r="AG14" s="121" t="n">
        <v>2</v>
      </c>
      <c r="AH14" s="122" t="n">
        <v>0</v>
      </c>
      <c r="AI14" s="122" t="n">
        <v>1</v>
      </c>
      <c r="AJ14" s="123" t="n">
        <f aca="false">AA14+AB14/3+AG14</f>
        <v>2</v>
      </c>
      <c r="AK14" s="86" t="n">
        <f aca="false">AB14+AC14/4+AG14</f>
        <v>1.5</v>
      </c>
      <c r="AL14" s="86" t="n">
        <f aca="false">AB14+AD14/3+AG14</f>
        <v>5.66666666666667</v>
      </c>
      <c r="AM14" s="86" t="n">
        <f aca="false">AB14+AD14/1.5+AG14</f>
        <v>9.33333333333333</v>
      </c>
      <c r="AN14" s="86" t="n">
        <f aca="false">AC14+AB14*0.6+AE14*0.17+AG14</f>
        <v>-0.17</v>
      </c>
      <c r="AO14" s="86" t="n">
        <f aca="false">AC14+AB14*0.4+AE14*0.3+AG14</f>
        <v>-0.3</v>
      </c>
      <c r="AP14" s="86" t="n">
        <f aca="false">AC14+AB14*0.16+AE14*0.5+AG14</f>
        <v>-0.5</v>
      </c>
      <c r="AQ14" s="86" t="n">
        <f aca="false">AD14+AC14*0.45+AB14*0.25+AE14*0.25+AG14</f>
        <v>11.85</v>
      </c>
      <c r="AR14" s="86" t="n">
        <f aca="false">AD14+AC14*0.63+AB14*0.25+AE14*0.17+AG14</f>
        <v>11.57</v>
      </c>
      <c r="AS14" s="86" t="n">
        <f aca="false">AF14*0.6+AC14*0.4+AD14*0.15+AE14*0.5+AG14</f>
        <v>5.35</v>
      </c>
      <c r="AT14" s="124" t="n">
        <f aca="false">AF14+AC14*0.25+AD14*0.22+AE14*0.35+AG14</f>
        <v>8.57</v>
      </c>
      <c r="AU14" s="125" t="s">
        <v>204</v>
      </c>
      <c r="AV14" s="140" t="s">
        <v>205</v>
      </c>
    </row>
    <row r="15" customFormat="false" ht="15.4" hidden="false" customHeight="false" outlineLevel="0" collapsed="false">
      <c r="A15" s="28" t="n">
        <v>12</v>
      </c>
      <c r="B15" s="137" t="s">
        <v>206</v>
      </c>
      <c r="C15" s="107" t="n">
        <v>17</v>
      </c>
      <c r="D15" s="108" t="n">
        <f aca="false">14+$B$24-$B$26-112-112</f>
        <v>78</v>
      </c>
      <c r="E15" s="29"/>
      <c r="F15" s="109" t="n">
        <f aca="true">G15-TODAY()</f>
        <v>-78</v>
      </c>
      <c r="G15" s="110" t="n">
        <v>43847</v>
      </c>
      <c r="H15" s="132" t="n">
        <v>4</v>
      </c>
      <c r="I15" s="112"/>
      <c r="J15" s="113" t="n">
        <f aca="false">COUNT(L15,N15,P15,R15,T15,V15,X15)</f>
        <v>2</v>
      </c>
      <c r="K15" s="138" t="n">
        <f aca="false">COUNT(M15,O15,Q15,S15,U15,W15,Y15)</f>
        <v>4</v>
      </c>
      <c r="L15" s="115"/>
      <c r="M15" s="116" t="n">
        <v>1.99</v>
      </c>
      <c r="N15" s="117"/>
      <c r="O15" s="116"/>
      <c r="P15" s="117"/>
      <c r="Q15" s="116" t="n">
        <v>4.99</v>
      </c>
      <c r="R15" s="117" t="n">
        <v>3</v>
      </c>
      <c r="S15" s="116"/>
      <c r="T15" s="127" t="n">
        <v>3</v>
      </c>
      <c r="U15" s="128" t="n">
        <v>3.99</v>
      </c>
      <c r="V15" s="117"/>
      <c r="W15" s="116" t="n">
        <v>5.99</v>
      </c>
      <c r="X15" s="117"/>
      <c r="Y15" s="116"/>
      <c r="Z15" s="118" t="n">
        <f aca="false">SUM(AA15:AG15)</f>
        <v>18</v>
      </c>
      <c r="AA15" s="134"/>
      <c r="AB15" s="119"/>
      <c r="AC15" s="120" t="n">
        <v>6</v>
      </c>
      <c r="AD15" s="120" t="n">
        <v>2</v>
      </c>
      <c r="AE15" s="120" t="n">
        <v>2</v>
      </c>
      <c r="AF15" s="120" t="n">
        <v>8</v>
      </c>
      <c r="AG15" s="121"/>
      <c r="AH15" s="122" t="n">
        <v>0</v>
      </c>
      <c r="AI15" s="122" t="n">
        <v>0</v>
      </c>
      <c r="AJ15" s="123" t="n">
        <f aca="false">AA15+AB15/3+AG15</f>
        <v>0</v>
      </c>
      <c r="AK15" s="86" t="n">
        <f aca="false">AB15+AC15/4+AG15</f>
        <v>1.5</v>
      </c>
      <c r="AL15" s="86" t="n">
        <f aca="false">AB15+AD15/3+AG15</f>
        <v>0.666666666666667</v>
      </c>
      <c r="AM15" s="86" t="n">
        <f aca="false">AB15+AD15/1.5+AG15</f>
        <v>1.33333333333333</v>
      </c>
      <c r="AN15" s="86" t="n">
        <f aca="false">AC15+AB15*0.6+AE15*0.17+AG15</f>
        <v>6.34</v>
      </c>
      <c r="AO15" s="86" t="n">
        <f aca="false">AC15+AB15*0.4+AE15*0.3+AG15</f>
        <v>6.6</v>
      </c>
      <c r="AP15" s="86" t="n">
        <f aca="false">AC15+AB15*0.16+AE15*0.5+AG15</f>
        <v>7</v>
      </c>
      <c r="AQ15" s="86" t="n">
        <f aca="false">AD15+AC15*0.45+AB15*0.25+AE15*0.25+AG15</f>
        <v>5.2</v>
      </c>
      <c r="AR15" s="86" t="n">
        <f aca="false">AD15+AC15*0.63+AB15*0.25+AE15*0.17+AG15</f>
        <v>6.12</v>
      </c>
      <c r="AS15" s="86" t="n">
        <f aca="false">AF15*0.6+AC15*0.4+AD15*0.15+AE15*0.5+AG15</f>
        <v>8.5</v>
      </c>
      <c r="AT15" s="124" t="n">
        <f aca="false">AF15+AC15*0.25+AD15*0.22+AE15*0.35+AG15</f>
        <v>10.64</v>
      </c>
      <c r="AU15" s="125" t="s">
        <v>204</v>
      </c>
      <c r="AV15" s="139" t="s">
        <v>207</v>
      </c>
    </row>
    <row r="16" customFormat="false" ht="15.4" hidden="false" customHeight="false" outlineLevel="0" collapsed="false">
      <c r="A16" s="28" t="n">
        <v>22</v>
      </c>
      <c r="B16" s="137" t="s">
        <v>208</v>
      </c>
      <c r="C16" s="107" t="n">
        <v>17</v>
      </c>
      <c r="D16" s="108" t="n">
        <f aca="false">2+$B$24-$B$26-112-11-112</f>
        <v>55</v>
      </c>
      <c r="E16" s="29"/>
      <c r="F16" s="109" t="n">
        <f aca="true">G16-TODAY()</f>
        <v>-28</v>
      </c>
      <c r="G16" s="110" t="n">
        <v>43897</v>
      </c>
      <c r="H16" s="112"/>
      <c r="I16" s="112"/>
      <c r="J16" s="113" t="n">
        <f aca="false">COUNT(L16,N16,P16,R16,T16,V16,X16)</f>
        <v>1</v>
      </c>
      <c r="K16" s="114" t="n">
        <f aca="false">COUNT(M16,O16,Q16,S16,U16,W16,Y16)</f>
        <v>4</v>
      </c>
      <c r="L16" s="115"/>
      <c r="M16" s="116"/>
      <c r="N16" s="117"/>
      <c r="O16" s="116" t="n">
        <v>3.99</v>
      </c>
      <c r="P16" s="117"/>
      <c r="Q16" s="116" t="n">
        <v>1.99</v>
      </c>
      <c r="R16" s="117" t="n">
        <v>3</v>
      </c>
      <c r="S16" s="116" t="n">
        <v>5.99</v>
      </c>
      <c r="T16" s="117"/>
      <c r="U16" s="116" t="n">
        <v>2.99</v>
      </c>
      <c r="V16" s="117"/>
      <c r="W16" s="116"/>
      <c r="X16" s="117"/>
      <c r="Y16" s="116"/>
      <c r="Z16" s="118" t="n">
        <f aca="false">SUM(AA16:AG16)</f>
        <v>6</v>
      </c>
      <c r="AA16" s="134"/>
      <c r="AB16" s="119" t="n">
        <v>2</v>
      </c>
      <c r="AC16" s="120" t="n">
        <v>-2</v>
      </c>
      <c r="AD16" s="120" t="n">
        <v>6</v>
      </c>
      <c r="AE16" s="120" t="n">
        <v>0</v>
      </c>
      <c r="AF16" s="120"/>
      <c r="AG16" s="121"/>
      <c r="AH16" s="122" t="n">
        <v>0</v>
      </c>
      <c r="AI16" s="122" t="n">
        <v>0</v>
      </c>
      <c r="AJ16" s="123" t="n">
        <f aca="false">AA16+AB16/3+AG16</f>
        <v>0.666666666666667</v>
      </c>
      <c r="AK16" s="86" t="n">
        <f aca="false">AB16+AC16/4+AG16</f>
        <v>1.5</v>
      </c>
      <c r="AL16" s="86" t="n">
        <f aca="false">AB16+AD16/3+AG16</f>
        <v>4</v>
      </c>
      <c r="AM16" s="86" t="n">
        <f aca="false">AB16+AD16/1.5+AG16</f>
        <v>6</v>
      </c>
      <c r="AN16" s="86" t="n">
        <f aca="false">AC16+AB16*0.6+AE16*0.17+AG16</f>
        <v>-0.8</v>
      </c>
      <c r="AO16" s="86" t="n">
        <f aca="false">AC16+AB16*0.4+AE16*0.3+AG16</f>
        <v>-1.2</v>
      </c>
      <c r="AP16" s="86" t="n">
        <f aca="false">AC16+AB16*0.16+AE16*0.5+AG16</f>
        <v>-1.68</v>
      </c>
      <c r="AQ16" s="86" t="n">
        <f aca="false">AD16+AC16*0.45+AB16*0.25+AE16*0.25+AG16</f>
        <v>5.6</v>
      </c>
      <c r="AR16" s="86" t="n">
        <f aca="false">AD16+AC16*0.63+AB16*0.25+AE16*0.17+AG16</f>
        <v>5.24</v>
      </c>
      <c r="AS16" s="86" t="n">
        <f aca="false">AF16*0.6+AC16*0.4+AD16*0.15+AE16*0.5+AG16</f>
        <v>0.1</v>
      </c>
      <c r="AT16" s="124" t="n">
        <f aca="false">AF16+AC16*0.25+AD16*0.22+AE16*0.35+AG16</f>
        <v>0.82</v>
      </c>
      <c r="AU16" s="125" t="s">
        <v>191</v>
      </c>
      <c r="AV16" s="139" t="s">
        <v>209</v>
      </c>
    </row>
    <row r="17" customFormat="false" ht="15.4" hidden="false" customHeight="false" outlineLevel="0" collapsed="false">
      <c r="A17" s="28" t="n">
        <v>14</v>
      </c>
      <c r="B17" s="137" t="s">
        <v>210</v>
      </c>
      <c r="C17" s="107" t="n">
        <v>16</v>
      </c>
      <c r="D17" s="108" t="n">
        <f aca="false">$B$24-$B$26-63-112-41</f>
        <v>72</v>
      </c>
      <c r="E17" s="29"/>
      <c r="F17" s="109" t="n">
        <f aca="true">G17-TODAY()</f>
        <v>98</v>
      </c>
      <c r="G17" s="110" t="n">
        <v>44023</v>
      </c>
      <c r="H17" s="112"/>
      <c r="I17" s="112"/>
      <c r="J17" s="113" t="n">
        <f aca="false">COUNT(L17,N17,P17,R17,T17,V17,X17)</f>
        <v>1</v>
      </c>
      <c r="K17" s="138" t="n">
        <f aca="false">COUNT(M17,O17,Q17,S17,U17,W17,Y17)</f>
        <v>1</v>
      </c>
      <c r="L17" s="115"/>
      <c r="M17" s="116" t="n">
        <v>6.99</v>
      </c>
      <c r="N17" s="117" t="n">
        <v>1</v>
      </c>
      <c r="O17" s="116"/>
      <c r="P17" s="117"/>
      <c r="Q17" s="116"/>
      <c r="R17" s="117"/>
      <c r="S17" s="116"/>
      <c r="T17" s="117"/>
      <c r="U17" s="116"/>
      <c r="V17" s="117"/>
      <c r="W17" s="116"/>
      <c r="X17" s="117"/>
      <c r="Y17" s="116"/>
      <c r="Z17" s="118" t="n">
        <f aca="false">SUM(AA17:AG17)</f>
        <v>8</v>
      </c>
      <c r="AA17" s="134" t="n">
        <v>8</v>
      </c>
      <c r="AB17" s="119"/>
      <c r="AC17" s="120"/>
      <c r="AD17" s="120"/>
      <c r="AE17" s="120"/>
      <c r="AF17" s="120"/>
      <c r="AG17" s="121"/>
      <c r="AH17" s="122" t="n">
        <v>0</v>
      </c>
      <c r="AI17" s="122" t="n">
        <v>0</v>
      </c>
      <c r="AJ17" s="123" t="n">
        <f aca="false">AA17+AB17/3+AG17</f>
        <v>8</v>
      </c>
      <c r="AK17" s="86" t="n">
        <f aca="false">AB17+AC17/4+AG17</f>
        <v>0</v>
      </c>
      <c r="AL17" s="86" t="n">
        <f aca="false">AB17+AD17/3+AG17</f>
        <v>0</v>
      </c>
      <c r="AM17" s="86" t="n">
        <f aca="false">AB17+AD17/1.5+AG17</f>
        <v>0</v>
      </c>
      <c r="AN17" s="86" t="n">
        <f aca="false">AC17+AB17*0.6+AE17*0.17+AG17</f>
        <v>0</v>
      </c>
      <c r="AO17" s="86" t="n">
        <f aca="false">AC17+AB17*0.4+AE17*0.3+AG17</f>
        <v>0</v>
      </c>
      <c r="AP17" s="86" t="n">
        <f aca="false">AC17+AB17*0.16+AE17*0.5+AG17</f>
        <v>0</v>
      </c>
      <c r="AQ17" s="86" t="n">
        <f aca="false">AD17+AC17*0.45+AB17*0.25+AE17*0.25+AG17</f>
        <v>0</v>
      </c>
      <c r="AR17" s="86" t="n">
        <f aca="false">AD17+AC17*0.63+AB17*0.25+AE17*0.17+AG17</f>
        <v>0</v>
      </c>
      <c r="AS17" s="86" t="n">
        <f aca="false">AF17*0.6+AC17*0.4+AD17*0.15+AE17*0.5+AG17</f>
        <v>0</v>
      </c>
      <c r="AT17" s="124" t="n">
        <f aca="false">AF17+AC17*0.25+AD17*0.22+AE17*0.35+AG17</f>
        <v>0</v>
      </c>
      <c r="AU17" s="125" t="s">
        <v>204</v>
      </c>
      <c r="AV17" s="126" t="s">
        <v>189</v>
      </c>
    </row>
    <row r="18" customFormat="false" ht="15.4" hidden="false" customHeight="false" outlineLevel="0" collapsed="false">
      <c r="A18" s="28" t="n">
        <v>16</v>
      </c>
      <c r="B18" s="137" t="s">
        <v>211</v>
      </c>
      <c r="C18" s="107" t="n">
        <v>15</v>
      </c>
      <c r="D18" s="108" t="n">
        <f aca="false">67+$B$24-$B$26-180-112+35</f>
        <v>98</v>
      </c>
      <c r="E18" s="29"/>
      <c r="F18" s="109" t="n">
        <f aca="true">G18-TODAY()</f>
        <v>125</v>
      </c>
      <c r="G18" s="110" t="n">
        <v>44050</v>
      </c>
      <c r="H18" s="132" t="n">
        <v>4</v>
      </c>
      <c r="I18" s="112"/>
      <c r="J18" s="113" t="n">
        <f aca="false">COUNT(L18,N18,P18,R18,T18,V18,X18)</f>
        <v>1</v>
      </c>
      <c r="K18" s="114" t="n">
        <f aca="false">COUNT(M18,O18,Q18,S18,U18,W18,Y18)</f>
        <v>1</v>
      </c>
      <c r="L18" s="115"/>
      <c r="M18" s="116"/>
      <c r="N18" s="117"/>
      <c r="O18" s="116"/>
      <c r="P18" s="117"/>
      <c r="Q18" s="116" t="n">
        <v>4.99</v>
      </c>
      <c r="R18" s="117"/>
      <c r="S18" s="116"/>
      <c r="T18" s="117" t="n">
        <v>3</v>
      </c>
      <c r="U18" s="116"/>
      <c r="V18" s="117"/>
      <c r="W18" s="116"/>
      <c r="X18" s="117"/>
      <c r="Y18" s="116"/>
      <c r="Z18" s="118" t="n">
        <f aca="false">SUM(AA18:AG18)</f>
        <v>8</v>
      </c>
      <c r="AA18" s="134"/>
      <c r="AB18" s="119"/>
      <c r="AC18" s="120" t="n">
        <v>6</v>
      </c>
      <c r="AD18" s="120"/>
      <c r="AE18" s="120" t="n">
        <v>2</v>
      </c>
      <c r="AF18" s="120"/>
      <c r="AG18" s="121"/>
      <c r="AH18" s="122" t="n">
        <v>0</v>
      </c>
      <c r="AI18" s="122" t="n">
        <v>0</v>
      </c>
      <c r="AJ18" s="123" t="n">
        <f aca="false">AA18+AB18/3+AG18</f>
        <v>0</v>
      </c>
      <c r="AK18" s="86" t="n">
        <f aca="false">AB18+AC18/4+AG18</f>
        <v>1.5</v>
      </c>
      <c r="AL18" s="86" t="n">
        <f aca="false">AB18+AD18/3+AG18</f>
        <v>0</v>
      </c>
      <c r="AM18" s="86" t="n">
        <f aca="false">AB18+AD18/1.5+AG18</f>
        <v>0</v>
      </c>
      <c r="AN18" s="86" t="n">
        <f aca="false">AC18+AB18*0.6+AE18*0.17+AG18</f>
        <v>6.34</v>
      </c>
      <c r="AO18" s="86" t="n">
        <f aca="false">AC18+AB18*0.4+AE18*0.3+AG18</f>
        <v>6.6</v>
      </c>
      <c r="AP18" s="86" t="n">
        <f aca="false">AC18+AB18*0.16+AE18*0.5+AG18</f>
        <v>7</v>
      </c>
      <c r="AQ18" s="86" t="n">
        <f aca="false">AD18+AC18*0.45+AB18*0.25+AE18*0.25+AG18</f>
        <v>3.2</v>
      </c>
      <c r="AR18" s="86" t="n">
        <f aca="false">AD18+AC18*0.63+AB18*0.25+AE18*0.17+AG18</f>
        <v>4.12</v>
      </c>
      <c r="AS18" s="86" t="n">
        <f aca="false">AF18*0.6+AC18*0.4+AD18*0.15+AE18*0.5+AG18</f>
        <v>3.4</v>
      </c>
      <c r="AT18" s="124" t="n">
        <f aca="false">AF18+AC18*0.25+AD18*0.22+AE18*0.35+AG18</f>
        <v>2.2</v>
      </c>
      <c r="AU18" s="125" t="s">
        <v>191</v>
      </c>
      <c r="AV18" s="126" t="s">
        <v>189</v>
      </c>
    </row>
    <row r="19" customFormat="false" ht="19.1" hidden="false" customHeight="false" outlineLevel="0" collapsed="false">
      <c r="A19" s="28" t="n">
        <v>15</v>
      </c>
      <c r="B19" s="137" t="s">
        <v>212</v>
      </c>
      <c r="C19" s="107" t="n">
        <v>17</v>
      </c>
      <c r="D19" s="108" t="n">
        <f aca="false">3+$B$24-$B$26-112-112</f>
        <v>67</v>
      </c>
      <c r="E19" s="29"/>
      <c r="F19" s="109" t="n">
        <f aca="true">G19-TODAY()</f>
        <v>-67</v>
      </c>
      <c r="G19" s="110" t="n">
        <v>43858</v>
      </c>
      <c r="H19" s="112"/>
      <c r="I19" s="112"/>
      <c r="J19" s="113" t="n">
        <f aca="false">COUNT(L19,N19,P19,R19,T19,V19,X19)</f>
        <v>2</v>
      </c>
      <c r="K19" s="114" t="n">
        <f aca="false">COUNT(M19,O19,Q19,S19,U19,W19,Y19)</f>
        <v>4</v>
      </c>
      <c r="L19" s="165"/>
      <c r="M19" s="166"/>
      <c r="N19" s="127" t="n">
        <v>1</v>
      </c>
      <c r="O19" s="128" t="n">
        <v>1.99</v>
      </c>
      <c r="P19" s="167"/>
      <c r="Q19" s="116" t="n">
        <v>2.99</v>
      </c>
      <c r="R19" s="127" t="n">
        <v>3</v>
      </c>
      <c r="S19" s="128" t="n">
        <v>3.99</v>
      </c>
      <c r="T19" s="167"/>
      <c r="U19" s="116" t="n">
        <v>5.99</v>
      </c>
      <c r="V19" s="167"/>
      <c r="W19" s="166"/>
      <c r="X19" s="167"/>
      <c r="Y19" s="166"/>
      <c r="Z19" s="118" t="n">
        <f aca="false">SUM(AA19:AG19)</f>
        <v>7</v>
      </c>
      <c r="AA19" s="134"/>
      <c r="AB19" s="119" t="n">
        <v>-2</v>
      </c>
      <c r="AC19" s="120" t="n">
        <v>0</v>
      </c>
      <c r="AD19" s="120" t="n">
        <v>2</v>
      </c>
      <c r="AE19" s="120" t="n">
        <v>7</v>
      </c>
      <c r="AF19" s="120"/>
      <c r="AG19" s="121"/>
      <c r="AH19" s="122" t="n">
        <v>14</v>
      </c>
      <c r="AI19" s="122" t="n">
        <v>2</v>
      </c>
      <c r="AJ19" s="123" t="n">
        <f aca="false">AA19+AB19/3+AG19</f>
        <v>-0.666666666666667</v>
      </c>
      <c r="AK19" s="86" t="n">
        <f aca="false">AB19+AC19/4+AG19</f>
        <v>-2</v>
      </c>
      <c r="AL19" s="86" t="n">
        <f aca="false">AB19+AD19/3+AG19</f>
        <v>-1.33333333333333</v>
      </c>
      <c r="AM19" s="86" t="n">
        <f aca="false">AB19+AD19/1.5+AG19</f>
        <v>-0.66666666666667</v>
      </c>
      <c r="AN19" s="86" t="n">
        <f aca="false">AC19+AB19*0.6+AE19*0.17+AG19</f>
        <v>-0.01</v>
      </c>
      <c r="AO19" s="86" t="n">
        <f aca="false">AC19+AB19*0.4+AE19*0.3+AG19</f>
        <v>1.3</v>
      </c>
      <c r="AP19" s="86" t="n">
        <f aca="false">AC19+AB19*0.16+AE19*0.5+AG19</f>
        <v>3.18</v>
      </c>
      <c r="AQ19" s="86" t="n">
        <f aca="false">AD19+AC19*0.45+AB19*0.25+AE19*0.25+AG19</f>
        <v>3.25</v>
      </c>
      <c r="AR19" s="86" t="n">
        <f aca="false">AD19+AC19*0.63+AB19*0.25+AE19*0.17+AG19</f>
        <v>2.69</v>
      </c>
      <c r="AS19" s="86" t="n">
        <f aca="false">AF19*0.6+AC19*0.4+AD19*0.15+AE19*0.5+AG19</f>
        <v>3.8</v>
      </c>
      <c r="AT19" s="124" t="n">
        <f aca="false">AF19+AC19*0.25+AD19*0.22+AE19*0.35+AG19</f>
        <v>2.89</v>
      </c>
      <c r="AU19" s="125" t="s">
        <v>191</v>
      </c>
      <c r="AV19" s="139" t="s">
        <v>209</v>
      </c>
    </row>
    <row r="20" customFormat="false" ht="19.1" hidden="false" customHeight="false" outlineLevel="0" collapsed="false">
      <c r="A20" s="28" t="n">
        <v>17</v>
      </c>
      <c r="B20" s="137" t="s">
        <v>213</v>
      </c>
      <c r="C20" s="107" t="n">
        <v>17</v>
      </c>
      <c r="D20" s="108" t="n">
        <f aca="false">14+$B$24-$B$26-112-112</f>
        <v>78</v>
      </c>
      <c r="E20" s="29" t="s">
        <v>187</v>
      </c>
      <c r="F20" s="109" t="n">
        <f aca="true">G20-TODAY()</f>
        <v>-78</v>
      </c>
      <c r="G20" s="110" t="n">
        <v>43847</v>
      </c>
      <c r="H20" s="112"/>
      <c r="I20" s="168" t="n">
        <v>0</v>
      </c>
      <c r="J20" s="113" t="n">
        <f aca="false">COUNT(L20,N20,P20,R20,T20,V20,X20)</f>
        <v>5</v>
      </c>
      <c r="K20" s="138" t="n">
        <f aca="false">COUNT(M20,O20,Q20,S20,U20,W20,Y20)</f>
        <v>7</v>
      </c>
      <c r="L20" s="115"/>
      <c r="M20" s="116" t="n">
        <v>0.99</v>
      </c>
      <c r="N20" s="127" t="n">
        <v>1</v>
      </c>
      <c r="O20" s="128" t="n">
        <v>1.99</v>
      </c>
      <c r="P20" s="127" t="n">
        <v>2</v>
      </c>
      <c r="Q20" s="128" t="n">
        <v>2.99</v>
      </c>
      <c r="R20" s="127" t="n">
        <v>1</v>
      </c>
      <c r="S20" s="128" t="n">
        <v>1.99</v>
      </c>
      <c r="T20" s="127" t="n">
        <v>2</v>
      </c>
      <c r="U20" s="128" t="n">
        <v>2.99</v>
      </c>
      <c r="V20" s="127" t="n">
        <v>1</v>
      </c>
      <c r="W20" s="128" t="n">
        <v>1.99</v>
      </c>
      <c r="X20" s="117"/>
      <c r="Y20" s="116" t="n">
        <v>3.99</v>
      </c>
      <c r="Z20" s="118" t="n">
        <f aca="false">SUM(AA20:AG20)</f>
        <v>-2</v>
      </c>
      <c r="AA20" s="134" t="n">
        <v>0</v>
      </c>
      <c r="AB20" s="119" t="n">
        <v>-2</v>
      </c>
      <c r="AC20" s="120" t="n">
        <v>0</v>
      </c>
      <c r="AD20" s="120" t="n">
        <v>-1</v>
      </c>
      <c r="AE20" s="120" t="n">
        <v>0</v>
      </c>
      <c r="AF20" s="120"/>
      <c r="AG20" s="121" t="n">
        <v>1</v>
      </c>
      <c r="AH20" s="122" t="n">
        <v>0</v>
      </c>
      <c r="AI20" s="122" t="n">
        <v>0</v>
      </c>
      <c r="AJ20" s="123" t="n">
        <f aca="false">AA20+AB20/3+AG20</f>
        <v>0.333333333333333</v>
      </c>
      <c r="AK20" s="86" t="n">
        <f aca="false">AB20+AC20/4+AG20</f>
        <v>-1</v>
      </c>
      <c r="AL20" s="86" t="n">
        <f aca="false">AB20+AD20/3+AG20</f>
        <v>-1.33333333333333</v>
      </c>
      <c r="AM20" s="86" t="n">
        <f aca="false">AB20+AD20/1.5+AG20</f>
        <v>-1.66666666666667</v>
      </c>
      <c r="AN20" s="86" t="n">
        <f aca="false">AC20+AB20*0.6+AE20*0.17+AG20</f>
        <v>-0.2</v>
      </c>
      <c r="AO20" s="86" t="n">
        <f aca="false">AC20+AB20*0.4+AE20*0.3+AG20</f>
        <v>0.2</v>
      </c>
      <c r="AP20" s="86" t="n">
        <f aca="false">AC20+AB20*0.16+AE20*0.5+AG20</f>
        <v>0.68</v>
      </c>
      <c r="AQ20" s="86" t="n">
        <f aca="false">AD20+AC20*0.45+AB20*0.25+AE20*0.25+AG20</f>
        <v>-0.5</v>
      </c>
      <c r="AR20" s="86" t="n">
        <f aca="false">AD20+AC20*0.63+AB20*0.25+AE20*0.17+AG20</f>
        <v>-0.5</v>
      </c>
      <c r="AS20" s="86" t="n">
        <f aca="false">AF20*0.6+AC20*0.4+AD20*0.15+AE20*0.5+AG20</f>
        <v>0.85</v>
      </c>
      <c r="AT20" s="124" t="n">
        <f aca="false">AF20+AC20*0.25+AD20*0.22+AE20*0.35+AG20</f>
        <v>0.78</v>
      </c>
      <c r="AU20" s="125" t="s">
        <v>214</v>
      </c>
      <c r="AV20" s="126" t="s">
        <v>189</v>
      </c>
    </row>
    <row r="21" customFormat="false" ht="17.35" hidden="false" customHeight="false" outlineLevel="0" collapsed="false">
      <c r="A21" s="28" t="n">
        <v>11</v>
      </c>
      <c r="B21" s="137" t="s">
        <v>215</v>
      </c>
      <c r="C21" s="107" t="n">
        <v>16</v>
      </c>
      <c r="D21" s="108" t="n">
        <f aca="false">-49+$B$24-$B$26-112+38-112</f>
        <v>53</v>
      </c>
      <c r="E21" s="29"/>
      <c r="F21" s="109" t="n">
        <f aca="true">G21-TODAY()</f>
        <v>59</v>
      </c>
      <c r="G21" s="110" t="n">
        <v>43984</v>
      </c>
      <c r="H21" s="132" t="n">
        <v>4</v>
      </c>
      <c r="I21" s="112"/>
      <c r="J21" s="113" t="n">
        <f aca="false">COUNT(L21,N21,P21,R21,T21,V21,X21)</f>
        <v>1</v>
      </c>
      <c r="K21" s="114" t="n">
        <f aca="false">COUNT(M21,O21,Q21,S21,U21,W21,Y21)</f>
        <v>6</v>
      </c>
      <c r="L21" s="115"/>
      <c r="M21" s="116" t="n">
        <v>1.99</v>
      </c>
      <c r="N21" s="117"/>
      <c r="O21" s="116" t="n">
        <v>3.99</v>
      </c>
      <c r="P21" s="117" t="n">
        <v>4</v>
      </c>
      <c r="Q21" s="116" t="n">
        <v>5.99</v>
      </c>
      <c r="R21" s="115"/>
      <c r="S21" s="116" t="n">
        <v>3.99</v>
      </c>
      <c r="T21" s="117"/>
      <c r="U21" s="116" t="n">
        <v>3.99</v>
      </c>
      <c r="V21" s="117"/>
      <c r="W21" s="116" t="n">
        <v>4.99</v>
      </c>
      <c r="X21" s="117"/>
      <c r="Y21" s="116"/>
      <c r="Z21" s="118" t="n">
        <f aca="false">SUM(AA21:AG21)</f>
        <v>20</v>
      </c>
      <c r="AA21" s="134"/>
      <c r="AB21" s="119" t="n">
        <v>2</v>
      </c>
      <c r="AC21" s="120" t="n">
        <v>9</v>
      </c>
      <c r="AD21" s="120" t="n">
        <v>2</v>
      </c>
      <c r="AE21" s="120" t="n">
        <v>2</v>
      </c>
      <c r="AF21" s="120" t="n">
        <v>5</v>
      </c>
      <c r="AG21" s="121"/>
      <c r="AH21" s="122" t="n">
        <v>0</v>
      </c>
      <c r="AI21" s="122" t="n">
        <v>0</v>
      </c>
      <c r="AJ21" s="123" t="n">
        <f aca="false">AA21+AB21/3+AG21</f>
        <v>0.666666666666667</v>
      </c>
      <c r="AK21" s="86" t="n">
        <f aca="false">AB21+AC21/4+AG21</f>
        <v>4.25</v>
      </c>
      <c r="AL21" s="86" t="n">
        <f aca="false">AB21+AD21/3+AG21</f>
        <v>2.66666666666667</v>
      </c>
      <c r="AM21" s="86" t="n">
        <f aca="false">AB21+AD21/1.5+AG21</f>
        <v>3.33333333333333</v>
      </c>
      <c r="AN21" s="86" t="n">
        <f aca="false">AC21+AB21*0.6+AE21*0.17+AG21</f>
        <v>10.54</v>
      </c>
      <c r="AO21" s="86" t="n">
        <f aca="false">AC21+AB21*0.4+AE21*0.3+AG21</f>
        <v>10.4</v>
      </c>
      <c r="AP21" s="86" t="n">
        <f aca="false">AC21+AB21*0.16+AE21*0.5+AG21</f>
        <v>10.32</v>
      </c>
      <c r="AQ21" s="86" t="n">
        <f aca="false">AD21+AC21*0.45+AB21*0.25+AE21*0.25+AG21</f>
        <v>7.05</v>
      </c>
      <c r="AR21" s="86" t="n">
        <f aca="false">AD21+AC21*0.63+AB21*0.25+AE21*0.17+AG21</f>
        <v>8.51</v>
      </c>
      <c r="AS21" s="86" t="n">
        <f aca="false">AF21*0.6+AC21*0.4+AD21*0.15+AE21*0.5+AG21</f>
        <v>7.9</v>
      </c>
      <c r="AT21" s="124" t="n">
        <f aca="false">AF21+AC21*0.25+AD21*0.22+AE21*0.35+AG21</f>
        <v>8.39</v>
      </c>
      <c r="AU21" s="125" t="s">
        <v>191</v>
      </c>
      <c r="AV21" s="139" t="s">
        <v>216</v>
      </c>
    </row>
    <row r="22" customFormat="false" ht="19.1" hidden="false" customHeight="false" outlineLevel="0" collapsed="false">
      <c r="B22" s="107"/>
      <c r="C22" s="107"/>
      <c r="D22" s="108"/>
      <c r="E22" s="29"/>
      <c r="F22" s="107"/>
      <c r="G22" s="122"/>
      <c r="H22" s="122"/>
      <c r="I22" s="122"/>
      <c r="J22" s="107"/>
      <c r="K22" s="122"/>
      <c r="L22" s="12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69"/>
      <c r="AB22" s="122"/>
      <c r="AC22" s="122"/>
      <c r="AI22" s="122"/>
      <c r="AJ22" s="122"/>
      <c r="AV22" s="170"/>
    </row>
    <row r="23" customFormat="false" ht="19.1" hidden="false" customHeight="false" outlineLevel="0" collapsed="false">
      <c r="B23" s="171" t="s">
        <v>217</v>
      </c>
      <c r="C23" s="107"/>
      <c r="D23" s="107"/>
      <c r="E23" s="30"/>
      <c r="F23" s="108"/>
      <c r="G23" s="172" t="s">
        <v>218</v>
      </c>
      <c r="H23" s="122"/>
      <c r="I23" s="122"/>
      <c r="J23" s="107"/>
      <c r="K23" s="122"/>
      <c r="L23" s="122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69"/>
      <c r="AB23" s="122"/>
      <c r="AC23" s="122"/>
      <c r="AI23" s="122"/>
      <c r="AJ23" s="122"/>
      <c r="AV23" s="170"/>
    </row>
    <row r="24" customFormat="false" ht="19.1" hidden="false" customHeight="false" outlineLevel="0" collapsed="false">
      <c r="B24" s="173" t="n">
        <f aca="true">TODAY()</f>
        <v>43925</v>
      </c>
      <c r="C24" s="174"/>
      <c r="D24" s="107"/>
      <c r="E24" s="30"/>
      <c r="F24" s="108"/>
      <c r="G24" s="175" t="s">
        <v>219</v>
      </c>
      <c r="H24" s="122"/>
      <c r="I24" s="122"/>
      <c r="J24" s="107"/>
      <c r="K24" s="122"/>
      <c r="L24" s="122"/>
      <c r="M24" s="122"/>
      <c r="N24" s="122"/>
      <c r="O24" s="122"/>
      <c r="P24" s="122"/>
      <c r="Q24" s="107"/>
      <c r="R24" s="107"/>
      <c r="S24" s="107"/>
      <c r="T24" s="107"/>
      <c r="U24" s="107"/>
      <c r="V24" s="107"/>
      <c r="W24" s="107"/>
      <c r="X24" s="107"/>
      <c r="Y24" s="107"/>
      <c r="Z24" s="169"/>
      <c r="AB24" s="122"/>
      <c r="AC24" s="122"/>
      <c r="AI24" s="122"/>
      <c r="AJ24" s="122"/>
      <c r="AV24" s="176"/>
    </row>
    <row r="25" customFormat="false" ht="19.1" hidden="false" customHeight="false" outlineLevel="0" collapsed="false">
      <c r="B25" s="177" t="n">
        <f aca="false">B26-B24</f>
        <v>-288</v>
      </c>
      <c r="C25" s="174"/>
      <c r="D25" s="107"/>
      <c r="E25" s="30"/>
      <c r="F25" s="107"/>
      <c r="G25" s="172" t="s">
        <v>181</v>
      </c>
      <c r="H25" s="122"/>
      <c r="I25" s="107"/>
      <c r="J25" s="107"/>
      <c r="K25" s="122"/>
      <c r="L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69"/>
      <c r="AB25" s="122"/>
      <c r="AC25" s="122"/>
      <c r="AI25" s="122"/>
      <c r="AJ25" s="122"/>
      <c r="AV25" s="170"/>
    </row>
    <row r="26" customFormat="false" ht="19.1" hidden="false" customHeight="false" outlineLevel="0" collapsed="false">
      <c r="B26" s="178" t="n">
        <v>43637</v>
      </c>
      <c r="C26" s="174"/>
      <c r="D26" s="107"/>
      <c r="E26" s="30"/>
      <c r="F26" s="107"/>
      <c r="G26" s="175" t="s">
        <v>220</v>
      </c>
      <c r="H26" s="122"/>
      <c r="I26" s="122"/>
      <c r="J26" s="107"/>
      <c r="K26" s="122"/>
      <c r="L26" s="122"/>
      <c r="M26" s="122"/>
      <c r="N26" s="122"/>
      <c r="O26" s="122"/>
      <c r="P26" s="122"/>
      <c r="Q26" s="107"/>
      <c r="R26" s="107"/>
      <c r="S26" s="107"/>
      <c r="T26" s="107"/>
      <c r="U26" s="107"/>
      <c r="V26" s="107"/>
      <c r="W26" s="107"/>
      <c r="X26" s="107"/>
      <c r="Y26" s="107"/>
      <c r="Z26" s="169"/>
      <c r="AB26" s="122"/>
      <c r="AC26" s="122"/>
      <c r="AI26" s="122"/>
      <c r="AJ26" s="122"/>
      <c r="AV26" s="170"/>
    </row>
    <row r="27" customFormat="false" ht="19.1" hidden="false" customHeight="false" outlineLevel="0" collapsed="false">
      <c r="B27" s="107"/>
      <c r="C27" s="174"/>
      <c r="D27" s="107"/>
      <c r="E27" s="30"/>
      <c r="F27" s="107"/>
      <c r="G27" s="175" t="s">
        <v>221</v>
      </c>
      <c r="H27" s="122"/>
      <c r="I27" s="122"/>
      <c r="J27" s="107"/>
      <c r="K27" s="122"/>
      <c r="L27" s="122"/>
      <c r="M27" s="122"/>
      <c r="N27" s="122"/>
      <c r="O27" s="122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69"/>
      <c r="AB27" s="122"/>
      <c r="AC27" s="122"/>
      <c r="AI27" s="122"/>
      <c r="AJ27" s="122"/>
      <c r="AV27" s="170"/>
    </row>
    <row r="1048576" customFormat="false" ht="12.8" hidden="false" customHeight="false" outlineLevel="0" collapsed="false"/>
  </sheetData>
  <conditionalFormatting sqref="Z10:Z12 Z20:Z21 Z14:Z19 Z3:Z8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T15:U15">
    <cfRule type="cellIs" priority="3" operator="greaterThan" aboveAverage="0" equalAverage="0" bottom="0" percent="0" rank="0" text="" dxfId="5">
      <formula>5</formula>
    </cfRule>
  </conditionalFormatting>
  <conditionalFormatting sqref="T14:U14">
    <cfRule type="cellIs" priority="4" operator="greaterThan" aboveAverage="0" equalAverage="0" bottom="0" percent="0" rank="0" text="" dxfId="6">
      <formula>5</formula>
    </cfRule>
  </conditionalFormatting>
  <conditionalFormatting sqref="P14:Q14">
    <cfRule type="cellIs" priority="5" operator="greaterThan" aboveAverage="0" equalAverage="0" bottom="0" percent="0" rank="0" text="" dxfId="7">
      <formula>5</formula>
    </cfRule>
  </conditionalFormatting>
  <conditionalFormatting sqref="N14:O14">
    <cfRule type="cellIs" priority="6" operator="greaterThan" aboveAverage="0" equalAverage="0" bottom="0" percent="0" rank="0" text="" dxfId="8">
      <formula>5</formula>
    </cfRule>
  </conditionalFormatting>
  <conditionalFormatting sqref="L14:M15 R14:S15 V14:Y15 N15:Q15">
    <cfRule type="cellIs" priority="7" operator="greaterThan" aboveAverage="0" equalAverage="0" bottom="0" percent="0" rank="0" text="" dxfId="9">
      <formula>5</formula>
    </cfRule>
  </conditionalFormatting>
  <conditionalFormatting sqref="AJ14:AT1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4:AI15">
    <cfRule type="colorScale" priority="9">
      <colorScale>
        <cfvo type="min" val="0"/>
        <cfvo type="max" val="0"/>
        <color rgb="FFFCFCFF"/>
        <color rgb="FF63BE7B"/>
      </colorScale>
    </cfRule>
  </conditionalFormatting>
  <conditionalFormatting sqref="AA14:AG15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J14:K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4:F15">
    <cfRule type="cellIs" priority="12" operator="lessThan" aboveAverage="0" equalAverage="0" bottom="0" percent="0" rank="0" text="" dxfId="10">
      <formula>14</formula>
    </cfRule>
  </conditionalFormatting>
  <conditionalFormatting sqref="F14:F15">
    <cfRule type="cellIs" priority="13" operator="between" aboveAverage="0" equalAverage="0" bottom="0" percent="0" rank="0" text="" dxfId="11">
      <formula>14</formula>
      <formula>42</formula>
    </cfRule>
  </conditionalFormatting>
  <conditionalFormatting sqref="F14:F15">
    <cfRule type="cellIs" priority="14" operator="greaterThan" aboveAverage="0" equalAverage="0" bottom="0" percent="0" rank="0" text="" dxfId="12">
      <formula>42</formula>
    </cfRule>
  </conditionalFormatting>
  <conditionalFormatting sqref="R10:S10">
    <cfRule type="cellIs" priority="15" operator="greaterThan" aboveAverage="0" equalAverage="0" bottom="0" percent="0" rank="0" text="" dxfId="13">
      <formula>5</formula>
    </cfRule>
  </conditionalFormatting>
  <conditionalFormatting sqref="P10:Q10">
    <cfRule type="cellIs" priority="16" operator="greaterThan" aboveAverage="0" equalAverage="0" bottom="0" percent="0" rank="0" text="" dxfId="14">
      <formula>5</formula>
    </cfRule>
  </conditionalFormatting>
  <conditionalFormatting sqref="L10:O10 T10:Y10">
    <cfRule type="cellIs" priority="17" operator="greaterThan" aboveAverage="0" equalAverage="0" bottom="0" percent="0" rank="0" text="" dxfId="15">
      <formula>5</formula>
    </cfRule>
  </conditionalFormatting>
  <conditionalFormatting sqref="AJ10:AT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:AI10">
    <cfRule type="colorScale" priority="19">
      <colorScale>
        <cfvo type="min" val="0"/>
        <cfvo type="max" val="0"/>
        <color rgb="FFFCFCFF"/>
        <color rgb="FF63BE7B"/>
      </colorScale>
    </cfRule>
  </conditionalFormatting>
  <conditionalFormatting sqref="AA10:AG10"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J10:K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0">
    <cfRule type="cellIs" priority="22" operator="lessThan" aboveAverage="0" equalAverage="0" bottom="0" percent="0" rank="0" text="" dxfId="16">
      <formula>14</formula>
    </cfRule>
  </conditionalFormatting>
  <conditionalFormatting sqref="F10">
    <cfRule type="cellIs" priority="23" operator="between" aboveAverage="0" equalAverage="0" bottom="0" percent="0" rank="0" text="" dxfId="17">
      <formula>14</formula>
      <formula>42</formula>
    </cfRule>
  </conditionalFormatting>
  <conditionalFormatting sqref="F10">
    <cfRule type="cellIs" priority="24" operator="greaterThan" aboveAverage="0" equalAverage="0" bottom="0" percent="0" rank="0" text="" dxfId="18">
      <formula>42</formula>
    </cfRule>
  </conditionalFormatting>
  <conditionalFormatting sqref="N17:O17">
    <cfRule type="cellIs" priority="25" operator="greaterThan" aboveAverage="0" equalAverage="0" bottom="0" percent="0" rank="0" text="" dxfId="19">
      <formula>5</formula>
    </cfRule>
  </conditionalFormatting>
  <conditionalFormatting sqref="L17:M17 P17:Y17">
    <cfRule type="cellIs" priority="26" operator="greaterThan" aboveAverage="0" equalAverage="0" bottom="0" percent="0" rank="0" text="" dxfId="20">
      <formula>5</formula>
    </cfRule>
  </conditionalFormatting>
  <conditionalFormatting sqref="AJ17:AT1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7:AI17">
    <cfRule type="colorScale" priority="28">
      <colorScale>
        <cfvo type="min" val="0"/>
        <cfvo type="max" val="0"/>
        <color rgb="FFFCFCFF"/>
        <color rgb="FF63BE7B"/>
      </colorScale>
    </cfRule>
  </conditionalFormatting>
  <conditionalFormatting sqref="AA17:AG17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J17:K1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7">
    <cfRule type="cellIs" priority="31" operator="lessThan" aboveAverage="0" equalAverage="0" bottom="0" percent="0" rank="0" text="" dxfId="21">
      <formula>14</formula>
    </cfRule>
  </conditionalFormatting>
  <conditionalFormatting sqref="F17">
    <cfRule type="cellIs" priority="32" operator="between" aboveAverage="0" equalAverage="0" bottom="0" percent="0" rank="0" text="" dxfId="22">
      <formula>14</formula>
      <formula>42</formula>
    </cfRule>
  </conditionalFormatting>
  <conditionalFormatting sqref="F17">
    <cfRule type="cellIs" priority="33" operator="greaterThan" aboveAverage="0" equalAverage="0" bottom="0" percent="0" rank="0" text="" dxfId="23">
      <formula>42</formula>
    </cfRule>
  </conditionalFormatting>
  <conditionalFormatting sqref="L18:Y18">
    <cfRule type="cellIs" priority="34" operator="greaterThan" aboveAverage="0" equalAverage="0" bottom="0" percent="0" rank="0" text="" dxfId="24">
      <formula>5</formula>
    </cfRule>
  </conditionalFormatting>
  <conditionalFormatting sqref="AJ18:AT1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8:AI18">
    <cfRule type="colorScale" priority="36">
      <colorScale>
        <cfvo type="min" val="0"/>
        <cfvo type="max" val="0"/>
        <color rgb="FFFCFCFF"/>
        <color rgb="FF63BE7B"/>
      </colorScale>
    </cfRule>
  </conditionalFormatting>
  <conditionalFormatting sqref="AA18:AG18"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J18:K1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8">
    <cfRule type="cellIs" priority="39" operator="lessThan" aboveAverage="0" equalAverage="0" bottom="0" percent="0" rank="0" text="" dxfId="25">
      <formula>14</formula>
    </cfRule>
  </conditionalFormatting>
  <conditionalFormatting sqref="F18">
    <cfRule type="cellIs" priority="40" operator="between" aboveAverage="0" equalAverage="0" bottom="0" percent="0" rank="0" text="" dxfId="26">
      <formula>14</formula>
      <formula>42</formula>
    </cfRule>
  </conditionalFormatting>
  <conditionalFormatting sqref="F18">
    <cfRule type="cellIs" priority="41" operator="greaterThan" aboveAverage="0" equalAverage="0" bottom="0" percent="0" rank="0" text="" dxfId="27">
      <formula>42</formula>
    </cfRule>
  </conditionalFormatting>
  <conditionalFormatting sqref="L16:Y16">
    <cfRule type="cellIs" priority="42" operator="greaterThan" aboveAverage="0" equalAverage="0" bottom="0" percent="0" rank="0" text="" dxfId="28">
      <formula>5</formula>
    </cfRule>
  </conditionalFormatting>
  <conditionalFormatting sqref="AJ16:AT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I16">
    <cfRule type="colorScale" priority="44">
      <colorScale>
        <cfvo type="min" val="0"/>
        <cfvo type="max" val="0"/>
        <color rgb="FFFCFCFF"/>
        <color rgb="FF63BE7B"/>
      </colorScale>
    </cfRule>
  </conditionalFormatting>
  <conditionalFormatting sqref="AA16:AG16">
    <cfRule type="colorScale" priority="45">
      <colorScale>
        <cfvo type="min" val="0"/>
        <cfvo type="max" val="0"/>
        <color rgb="FFFCFCFF"/>
        <color rgb="FFF8696B"/>
      </colorScale>
    </cfRule>
  </conditionalFormatting>
  <conditionalFormatting sqref="J16:K1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6">
    <cfRule type="cellIs" priority="47" operator="lessThan" aboveAverage="0" equalAverage="0" bottom="0" percent="0" rank="0" text="" dxfId="29">
      <formula>14</formula>
    </cfRule>
  </conditionalFormatting>
  <conditionalFormatting sqref="F16">
    <cfRule type="cellIs" priority="48" operator="between" aboveAverage="0" equalAverage="0" bottom="0" percent="0" rank="0" text="" dxfId="30">
      <formula>14</formula>
      <formula>42</formula>
    </cfRule>
  </conditionalFormatting>
  <conditionalFormatting sqref="F16">
    <cfRule type="cellIs" priority="49" operator="greaterThan" aboveAverage="0" equalAverage="0" bottom="0" percent="0" rank="0" text="" dxfId="31">
      <formula>42</formula>
    </cfRule>
  </conditionalFormatting>
  <conditionalFormatting sqref="T7:U7">
    <cfRule type="cellIs" priority="50" operator="greaterThan" aboveAverage="0" equalAverage="0" bottom="0" percent="0" rank="0" text="" dxfId="32">
      <formula>5</formula>
    </cfRule>
  </conditionalFormatting>
  <conditionalFormatting sqref="R7:S7">
    <cfRule type="cellIs" priority="51" operator="greaterThan" aboveAverage="0" equalAverage="0" bottom="0" percent="0" rank="0" text="" dxfId="33">
      <formula>5</formula>
    </cfRule>
  </conditionalFormatting>
  <conditionalFormatting sqref="L7:Q7 V7:Y7">
    <cfRule type="cellIs" priority="52" operator="greaterThan" aboveAverage="0" equalAverage="0" bottom="0" percent="0" rank="0" text="" dxfId="34">
      <formula>5</formula>
    </cfRule>
  </conditionalFormatting>
  <conditionalFormatting sqref="F7">
    <cfRule type="cellIs" priority="53" operator="lessThan" aboveAverage="0" equalAverage="0" bottom="0" percent="0" rank="0" text="" dxfId="35">
      <formula>14</formula>
    </cfRule>
  </conditionalFormatting>
  <conditionalFormatting sqref="F7">
    <cfRule type="cellIs" priority="54" operator="between" aboveAverage="0" equalAverage="0" bottom="0" percent="0" rank="0" text="" dxfId="36">
      <formula>14</formula>
      <formula>42</formula>
    </cfRule>
  </conditionalFormatting>
  <conditionalFormatting sqref="F7">
    <cfRule type="cellIs" priority="55" operator="greaterThan" aboveAverage="0" equalAverage="0" bottom="0" percent="0" rank="0" text="" dxfId="37">
      <formula>42</formula>
    </cfRule>
  </conditionalFormatting>
  <conditionalFormatting sqref="AJ7:AT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7:AI7">
    <cfRule type="colorScale" priority="57">
      <colorScale>
        <cfvo type="min" val="0"/>
        <cfvo type="max" val="0"/>
        <color rgb="FFFCFCFF"/>
        <color rgb="FF63BE7B"/>
      </colorScale>
    </cfRule>
  </conditionalFormatting>
  <conditionalFormatting sqref="AA7:AG7"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J7:K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0:U20">
    <cfRule type="cellIs" priority="60" operator="greaterThan" aboveAverage="0" equalAverage="0" bottom="0" percent="0" rank="0" text="" dxfId="38">
      <formula>5</formula>
    </cfRule>
  </conditionalFormatting>
  <conditionalFormatting sqref="V20:W20">
    <cfRule type="cellIs" priority="61" operator="greaterThan" aboveAverage="0" equalAverage="0" bottom="0" percent="0" rank="0" text="" dxfId="39">
      <formula>5</formula>
    </cfRule>
  </conditionalFormatting>
  <conditionalFormatting sqref="R20:S20">
    <cfRule type="cellIs" priority="62" operator="greaterThan" aboveAverage="0" equalAverage="0" bottom="0" percent="0" rank="0" text="" dxfId="40">
      <formula>5</formula>
    </cfRule>
  </conditionalFormatting>
  <conditionalFormatting sqref="P20:Q20">
    <cfRule type="cellIs" priority="63" operator="greaterThan" aboveAverage="0" equalAverage="0" bottom="0" percent="0" rank="0" text="" dxfId="41">
      <formula>5</formula>
    </cfRule>
  </conditionalFormatting>
  <conditionalFormatting sqref="N20:O20">
    <cfRule type="cellIs" priority="64" operator="greaterThan" aboveAverage="0" equalAverage="0" bottom="0" percent="0" rank="0" text="" dxfId="42">
      <formula>5</formula>
    </cfRule>
  </conditionalFormatting>
  <conditionalFormatting sqref="R19:S19">
    <cfRule type="cellIs" priority="65" operator="greaterThan" aboveAverage="0" equalAverage="0" bottom="0" percent="0" rank="0" text="" dxfId="43">
      <formula>5</formula>
    </cfRule>
  </conditionalFormatting>
  <conditionalFormatting sqref="N19:O19">
    <cfRule type="cellIs" priority="66" operator="greaterThan" aboveAverage="0" equalAverage="0" bottom="0" percent="0" rank="0" text="" dxfId="44">
      <formula>5</formula>
    </cfRule>
  </conditionalFormatting>
  <conditionalFormatting sqref="T12:U12">
    <cfRule type="cellIs" priority="67" operator="greaterThan" aboveAverage="0" equalAverage="0" bottom="0" percent="0" rank="0" text="" dxfId="45">
      <formula>5</formula>
    </cfRule>
  </conditionalFormatting>
  <conditionalFormatting sqref="R12:S12">
    <cfRule type="cellIs" priority="68" operator="greaterThan" aboveAverage="0" equalAverage="0" bottom="0" percent="0" rank="0" text="" dxfId="46">
      <formula>5</formula>
    </cfRule>
  </conditionalFormatting>
  <conditionalFormatting sqref="P12:Q12">
    <cfRule type="cellIs" priority="69" operator="greaterThan" aboveAverage="0" equalAverage="0" bottom="0" percent="0" rank="0" text="" dxfId="47">
      <formula>5</formula>
    </cfRule>
  </conditionalFormatting>
  <conditionalFormatting sqref="N12:O12">
    <cfRule type="cellIs" priority="70" operator="greaterThan" aboveAverage="0" equalAverage="0" bottom="0" percent="0" rank="0" text="" dxfId="48">
      <formula>5</formula>
    </cfRule>
  </conditionalFormatting>
  <conditionalFormatting sqref="T11:U11">
    <cfRule type="cellIs" priority="71" operator="greaterThan" aboveAverage="0" equalAverage="0" bottom="0" percent="0" rank="0" text="" dxfId="49">
      <formula>5</formula>
    </cfRule>
  </conditionalFormatting>
  <conditionalFormatting sqref="R8:S8">
    <cfRule type="cellIs" priority="72" operator="greaterThan" aboveAverage="0" equalAverage="0" bottom="0" percent="0" rank="0" text="" dxfId="50">
      <formula>5</formula>
    </cfRule>
  </conditionalFormatting>
  <conditionalFormatting sqref="T6:W6">
    <cfRule type="cellIs" priority="73" operator="greaterThan" aboveAverage="0" equalAverage="0" bottom="0" percent="0" rank="0" text="" dxfId="51">
      <formula>5</formula>
    </cfRule>
  </conditionalFormatting>
  <conditionalFormatting sqref="N6:S6">
    <cfRule type="cellIs" priority="74" operator="greaterThan" aboveAverage="0" equalAverage="0" bottom="0" percent="0" rank="0" text="" dxfId="52">
      <formula>5</formula>
    </cfRule>
  </conditionalFormatting>
  <conditionalFormatting sqref="V5:W5">
    <cfRule type="cellIs" priority="75" operator="greaterThan" aboveAverage="0" equalAverage="0" bottom="0" percent="0" rank="0" text="" dxfId="53">
      <formula>5</formula>
    </cfRule>
  </conditionalFormatting>
  <conditionalFormatting sqref="P5:Q5">
    <cfRule type="cellIs" priority="76" operator="greaterThan" aboveAverage="0" equalAverage="0" bottom="0" percent="0" rank="0" text="" dxfId="54">
      <formula>5</formula>
    </cfRule>
  </conditionalFormatting>
  <conditionalFormatting sqref="R4:S4">
    <cfRule type="cellIs" priority="77" operator="greaterThan" aboveAverage="0" equalAverage="0" bottom="0" percent="0" rank="0" text="" dxfId="55">
      <formula>5</formula>
    </cfRule>
  </conditionalFormatting>
  <conditionalFormatting sqref="V4:W4">
    <cfRule type="cellIs" priority="78" operator="greaterThan" aboveAverage="0" equalAverage="0" bottom="0" percent="0" rank="0" text="" dxfId="56">
      <formula>5</formula>
    </cfRule>
  </conditionalFormatting>
  <conditionalFormatting sqref="T4:U4">
    <cfRule type="cellIs" priority="79" operator="greaterThan" aboveAverage="0" equalAverage="0" bottom="0" percent="0" rank="0" text="" dxfId="57">
      <formula>5</formula>
    </cfRule>
  </conditionalFormatting>
  <conditionalFormatting sqref="P4:Q4">
    <cfRule type="cellIs" priority="80" operator="greaterThan" aboveAverage="0" equalAverage="0" bottom="0" percent="0" rank="0" text="" dxfId="58">
      <formula>5</formula>
    </cfRule>
  </conditionalFormatting>
  <conditionalFormatting sqref="N4:O4">
    <cfRule type="cellIs" priority="81" operator="greaterThan" aboveAverage="0" equalAverage="0" bottom="0" percent="0" rank="0" text="" dxfId="59">
      <formula>5</formula>
    </cfRule>
  </conditionalFormatting>
  <conditionalFormatting sqref="T3:W3">
    <cfRule type="cellIs" priority="82" operator="greaterThan" aboveAverage="0" equalAverage="0" bottom="0" percent="0" rank="0" text="" dxfId="60">
      <formula>5</formula>
    </cfRule>
  </conditionalFormatting>
  <conditionalFormatting sqref="N3:S3 L3:M6 X3:Y6 N5:O5 R5:U5 L8:Q8 T8:Y8 N11:S11 L11:M12 V11:Y12 L13:Y13 P19:Q19 T19:Y19 L20:M21 X20:Y21 N21:W21 L19:M19 L9:Y9">
    <cfRule type="cellIs" priority="83" operator="greaterThan" aboveAverage="0" equalAverage="0" bottom="0" percent="0" rank="0" text="" dxfId="61">
      <formula>5</formula>
    </cfRule>
  </conditionalFormatting>
  <conditionalFormatting sqref="AJ3:AT6 AJ8:AT8 AJ11:AT13 AJ19:AT21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I6 AH8:AI8 AH11:AI13 AH19:AI21">
    <cfRule type="colorScale" priority="85">
      <colorScale>
        <cfvo type="min" val="0"/>
        <cfvo type="max" val="0"/>
        <color rgb="FFFCFCFF"/>
        <color rgb="FF63BE7B"/>
      </colorScale>
    </cfRule>
  </conditionalFormatting>
  <conditionalFormatting sqref="AA3:AG6 AA8:AG8 AA11:AG13 AA19:AG21">
    <cfRule type="colorScale" priority="86">
      <colorScale>
        <cfvo type="min" val="0"/>
        <cfvo type="max" val="0"/>
        <color rgb="FFFCFCFF"/>
        <color rgb="FFF8696B"/>
      </colorScale>
    </cfRule>
  </conditionalFormatting>
  <conditionalFormatting sqref="Z13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K6 J8:K8 J11:K13 J19:K2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8:F9 F11:F12 F19:F21">
    <cfRule type="cellIs" priority="89" operator="lessThan" aboveAverage="0" equalAverage="0" bottom="0" percent="0" rank="0" text="" dxfId="62">
      <formula>14</formula>
    </cfRule>
  </conditionalFormatting>
  <conditionalFormatting sqref="F3:F6 F8:F9 F11:F12 F19:F21">
    <cfRule type="cellIs" priority="90" operator="between" aboveAverage="0" equalAverage="0" bottom="0" percent="0" rank="0" text="" dxfId="63">
      <formula>14</formula>
      <formula>42</formula>
    </cfRule>
  </conditionalFormatting>
  <conditionalFormatting sqref="F3:F6 F8:F9 F11:F12 F19:F21">
    <cfRule type="cellIs" priority="91" operator="greaterThan" aboveAverage="0" equalAverage="0" bottom="0" percent="0" rank="0" text="" dxfId="64">
      <formula>42</formula>
    </cfRule>
  </conditionalFormatting>
  <conditionalFormatting sqref="Z9">
    <cfRule type="colorScale" priority="9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J9:AT9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9:AI9">
    <cfRule type="colorScale" priority="94">
      <colorScale>
        <cfvo type="min" val="0"/>
        <cfvo type="max" val="0"/>
        <color rgb="FFFCFCFF"/>
        <color rgb="FF63BE7B"/>
      </colorScale>
    </cfRule>
  </conditionalFormatting>
  <conditionalFormatting sqref="AA9:AG9">
    <cfRule type="colorScale" priority="95">
      <colorScale>
        <cfvo type="min" val="0"/>
        <cfvo type="max" val="0"/>
        <color rgb="FFFCFCFF"/>
        <color rgb="FFF8696B"/>
      </colorScale>
    </cfRule>
  </conditionalFormatting>
  <conditionalFormatting sqref="J9:K9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65911"/>
    <pageSetUpPr fitToPage="false"/>
  </sheetPr>
  <dimension ref="A2:AI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7.69"/>
    <col collapsed="false" customWidth="true" hidden="false" outlineLevel="0" max="9" min="3" style="0" width="4.57"/>
    <col collapsed="false" customWidth="true" hidden="false" outlineLevel="0" max="10" min="10" style="0" width="5.57"/>
    <col collapsed="false" customWidth="true" hidden="false" outlineLevel="0" max="11" min="11" style="0" width="5.7"/>
    <col collapsed="false" customWidth="true" hidden="false" outlineLevel="0" max="12" min="12" style="0" width="5.28"/>
    <col collapsed="false" customWidth="true" hidden="false" outlineLevel="0" max="13" min="13" style="0" width="5.57"/>
    <col collapsed="false" customWidth="true" hidden="false" outlineLevel="0" max="14" min="14" style="0" width="5.43"/>
    <col collapsed="false" customWidth="true" hidden="false" outlineLevel="0" max="16" min="15" style="0" width="5.7"/>
    <col collapsed="false" customWidth="true" hidden="false" outlineLevel="0" max="17" min="17" style="0" width="9.13"/>
    <col collapsed="false" customWidth="true" hidden="false" outlineLevel="0" max="19" min="19" style="0" width="18.29"/>
    <col collapsed="false" customWidth="true" hidden="false" outlineLevel="0" max="20" min="20" style="0" width="9.13"/>
    <col collapsed="false" customWidth="true" hidden="false" outlineLevel="0" max="27" min="21" style="0" width="4.57"/>
    <col collapsed="false" customWidth="true" hidden="false" outlineLevel="0" max="28" min="28" style="0" width="5.57"/>
    <col collapsed="false" customWidth="true" hidden="false" outlineLevel="0" max="29" min="29" style="0" width="5.7"/>
    <col collapsed="false" customWidth="true" hidden="false" outlineLevel="0" max="30" min="30" style="0" width="5.28"/>
    <col collapsed="false" customWidth="true" hidden="false" outlineLevel="0" max="31" min="31" style="0" width="5.57"/>
    <col collapsed="false" customWidth="true" hidden="false" outlineLevel="0" max="32" min="32" style="0" width="5.43"/>
    <col collapsed="false" customWidth="true" hidden="false" outlineLevel="0" max="34" min="33" style="0" width="5.7"/>
    <col collapsed="false" customWidth="true" hidden="false" outlineLevel="0" max="35" min="35" style="0" width="9.13"/>
  </cols>
  <sheetData>
    <row r="2" customFormat="false" ht="15.4" hidden="false" customHeight="false" outlineLevel="0" collapsed="false">
      <c r="A2" s="0" t="s">
        <v>222</v>
      </c>
      <c r="L2" s="0" t="s">
        <v>223</v>
      </c>
      <c r="N2" s="11" t="n">
        <v>14</v>
      </c>
      <c r="O2" s="0" t="s">
        <v>224</v>
      </c>
      <c r="R2" s="6" t="n">
        <f aca="true">TODAY()+7*N2</f>
        <v>44023</v>
      </c>
    </row>
    <row r="4" customFormat="false" ht="15.4" hidden="false" customHeight="false" outlineLevel="0" collapsed="false">
      <c r="A4" s="179" t="s">
        <v>225</v>
      </c>
      <c r="B4" s="180" t="s">
        <v>55</v>
      </c>
      <c r="C4" s="180" t="s">
        <v>75</v>
      </c>
      <c r="D4" s="180" t="s">
        <v>76</v>
      </c>
      <c r="E4" s="180" t="s">
        <v>77</v>
      </c>
      <c r="F4" s="180" t="s">
        <v>78</v>
      </c>
      <c r="G4" s="180" t="s">
        <v>79</v>
      </c>
      <c r="H4" s="180" t="s">
        <v>80</v>
      </c>
      <c r="I4" s="180" t="s">
        <v>59</v>
      </c>
      <c r="J4" s="180" t="s">
        <v>226</v>
      </c>
      <c r="K4" s="180" t="s">
        <v>227</v>
      </c>
      <c r="L4" s="180" t="s">
        <v>228</v>
      </c>
      <c r="M4" s="180" t="s">
        <v>229</v>
      </c>
      <c r="N4" s="180" t="s">
        <v>230</v>
      </c>
      <c r="O4" s="180" t="s">
        <v>231</v>
      </c>
      <c r="P4" s="180" t="s">
        <v>232</v>
      </c>
      <c r="Q4" s="180" t="s">
        <v>233</v>
      </c>
      <c r="S4" s="179" t="s">
        <v>225</v>
      </c>
      <c r="T4" s="180" t="s">
        <v>55</v>
      </c>
      <c r="U4" s="180" t="s">
        <v>75</v>
      </c>
      <c r="V4" s="180" t="s">
        <v>76</v>
      </c>
      <c r="W4" s="180" t="s">
        <v>77</v>
      </c>
      <c r="X4" s="180" t="s">
        <v>78</v>
      </c>
      <c r="Y4" s="180" t="s">
        <v>79</v>
      </c>
      <c r="Z4" s="180" t="s">
        <v>80</v>
      </c>
      <c r="AA4" s="180" t="s">
        <v>59</v>
      </c>
      <c r="AB4" s="180" t="s">
        <v>226</v>
      </c>
      <c r="AC4" s="180" t="s">
        <v>227</v>
      </c>
      <c r="AD4" s="180" t="s">
        <v>228</v>
      </c>
      <c r="AE4" s="180" t="s">
        <v>229</v>
      </c>
      <c r="AF4" s="180" t="s">
        <v>230</v>
      </c>
      <c r="AG4" s="180" t="s">
        <v>231</v>
      </c>
      <c r="AH4" s="180" t="s">
        <v>232</v>
      </c>
      <c r="AI4" s="180" t="s">
        <v>233</v>
      </c>
    </row>
    <row r="5" customFormat="false" ht="15.4" hidden="false" customHeight="false" outlineLevel="0" collapsed="false">
      <c r="A5" s="1" t="s">
        <v>110</v>
      </c>
      <c r="B5" s="181" t="s">
        <v>20</v>
      </c>
      <c r="C5" s="182" t="n">
        <v>15</v>
      </c>
      <c r="D5" s="60" t="n">
        <v>12</v>
      </c>
      <c r="E5" s="182" t="n">
        <v>2</v>
      </c>
      <c r="F5" s="60" t="n">
        <v>2</v>
      </c>
      <c r="G5" s="182" t="n">
        <v>2</v>
      </c>
      <c r="H5" s="60" t="n">
        <v>2</v>
      </c>
      <c r="I5" s="182" t="n">
        <v>19</v>
      </c>
      <c r="J5" s="1" t="n">
        <v>52</v>
      </c>
      <c r="K5" s="1" t="n">
        <v>56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33</v>
      </c>
      <c r="Q5" s="183" t="n">
        <f aca="false">SUM(J5:P5)</f>
        <v>141</v>
      </c>
      <c r="S5" s="1" t="s">
        <v>110</v>
      </c>
      <c r="T5" s="181" t="s">
        <v>20</v>
      </c>
      <c r="U5" s="182" t="n">
        <v>15</v>
      </c>
      <c r="V5" s="60" t="n">
        <v>12</v>
      </c>
      <c r="W5" s="182" t="n">
        <v>2</v>
      </c>
      <c r="X5" s="60" t="n">
        <v>2</v>
      </c>
      <c r="Y5" s="182" t="n">
        <v>2</v>
      </c>
      <c r="Z5" s="60" t="n">
        <v>2</v>
      </c>
      <c r="AA5" s="182" t="n">
        <v>19</v>
      </c>
      <c r="AB5" s="1" t="n">
        <v>52</v>
      </c>
      <c r="AC5" s="1" t="n">
        <v>56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33</v>
      </c>
      <c r="AI5" s="183" t="n">
        <f aca="false">SUM(AB5:AH5)</f>
        <v>141</v>
      </c>
    </row>
    <row r="6" customFormat="false" ht="15.4" hidden="false" customHeight="false" outlineLevel="0" collapsed="false">
      <c r="A6" s="1" t="s">
        <v>125</v>
      </c>
      <c r="B6" s="181" t="s">
        <v>100</v>
      </c>
      <c r="C6" s="182" t="n">
        <v>2</v>
      </c>
      <c r="D6" s="60" t="n">
        <v>12</v>
      </c>
      <c r="E6" s="182" t="n">
        <v>2</v>
      </c>
      <c r="F6" s="60" t="n">
        <v>2</v>
      </c>
      <c r="G6" s="182" t="n">
        <v>12</v>
      </c>
      <c r="H6" s="60" t="n">
        <v>2</v>
      </c>
      <c r="I6" s="182" t="n">
        <v>19</v>
      </c>
      <c r="J6" s="1" t="n">
        <v>0</v>
      </c>
      <c r="K6" s="1" t="n">
        <v>56</v>
      </c>
      <c r="L6" s="1" t="n">
        <v>0</v>
      </c>
      <c r="M6" s="1" t="n">
        <v>0</v>
      </c>
      <c r="N6" s="1" t="n">
        <v>43</v>
      </c>
      <c r="O6" s="1" t="n">
        <v>0</v>
      </c>
      <c r="P6" s="1" t="n">
        <v>33</v>
      </c>
      <c r="Q6" s="183" t="n">
        <f aca="false">SUM(J6:P6)</f>
        <v>132</v>
      </c>
      <c r="S6" s="1" t="s">
        <v>125</v>
      </c>
      <c r="T6" s="181" t="s">
        <v>100</v>
      </c>
      <c r="U6" s="182" t="n">
        <v>2</v>
      </c>
      <c r="V6" s="60" t="n">
        <v>12</v>
      </c>
      <c r="W6" s="182" t="n">
        <v>2</v>
      </c>
      <c r="X6" s="60" t="n">
        <v>15</v>
      </c>
      <c r="Y6" s="182" t="n">
        <v>10</v>
      </c>
      <c r="Z6" s="60" t="n">
        <v>5</v>
      </c>
      <c r="AA6" s="182" t="n">
        <v>19</v>
      </c>
      <c r="AB6" s="1" t="n">
        <v>0</v>
      </c>
      <c r="AC6" s="1" t="n">
        <v>56</v>
      </c>
      <c r="AD6" s="1" t="n">
        <v>0</v>
      </c>
      <c r="AE6" s="1" t="n">
        <v>56</v>
      </c>
      <c r="AF6" s="1" t="n">
        <v>29</v>
      </c>
      <c r="AG6" s="1" t="n">
        <v>8</v>
      </c>
      <c r="AH6" s="1" t="n">
        <v>33</v>
      </c>
      <c r="AI6" s="183" t="n">
        <f aca="false">SUM(AB6:AH6)</f>
        <v>182</v>
      </c>
    </row>
    <row r="7" customFormat="false" ht="15.4" hidden="false" customHeight="false" outlineLevel="0" collapsed="false">
      <c r="A7" s="1" t="s">
        <v>113</v>
      </c>
      <c r="B7" s="181" t="s">
        <v>100</v>
      </c>
      <c r="C7" s="182" t="n">
        <v>2</v>
      </c>
      <c r="D7" s="60" t="n">
        <v>12</v>
      </c>
      <c r="E7" s="182" t="n">
        <v>2</v>
      </c>
      <c r="F7" s="60" t="n">
        <v>2</v>
      </c>
      <c r="G7" s="182" t="n">
        <v>12</v>
      </c>
      <c r="H7" s="60" t="n">
        <v>2</v>
      </c>
      <c r="I7" s="182" t="n">
        <v>19</v>
      </c>
      <c r="J7" s="1" t="n">
        <v>0</v>
      </c>
      <c r="K7" s="1" t="n">
        <v>56</v>
      </c>
      <c r="L7" s="1" t="n">
        <v>0</v>
      </c>
      <c r="M7" s="1" t="n">
        <v>0</v>
      </c>
      <c r="N7" s="1" t="n">
        <v>43</v>
      </c>
      <c r="O7" s="1" t="n">
        <v>0</v>
      </c>
      <c r="P7" s="1" t="n">
        <v>33</v>
      </c>
      <c r="Q7" s="183" t="n">
        <f aca="false">SUM(J7:P7)</f>
        <v>132</v>
      </c>
      <c r="S7" s="1" t="s">
        <v>113</v>
      </c>
      <c r="T7" s="181" t="s">
        <v>99</v>
      </c>
      <c r="U7" s="182" t="n">
        <v>2</v>
      </c>
      <c r="V7" s="60" t="n">
        <v>12</v>
      </c>
      <c r="W7" s="182" t="n">
        <v>10.2</v>
      </c>
      <c r="X7" s="60" t="n">
        <v>2</v>
      </c>
      <c r="Y7" s="182" t="n">
        <v>10</v>
      </c>
      <c r="Z7" s="60" t="n">
        <v>5</v>
      </c>
      <c r="AA7" s="182" t="n">
        <v>19</v>
      </c>
      <c r="AB7" s="1" t="n">
        <v>0</v>
      </c>
      <c r="AC7" s="1" t="n">
        <v>56</v>
      </c>
      <c r="AD7" s="1" t="n">
        <v>34</v>
      </c>
      <c r="AE7" s="1" t="n">
        <v>0</v>
      </c>
      <c r="AF7" s="1" t="n">
        <v>29</v>
      </c>
      <c r="AG7" s="1" t="n">
        <v>8</v>
      </c>
      <c r="AH7" s="1" t="n">
        <v>33</v>
      </c>
      <c r="AI7" s="183" t="n">
        <f aca="false">SUM(AB7:AH7)</f>
        <v>160</v>
      </c>
    </row>
    <row r="8" customFormat="false" ht="15.4" hidden="false" customHeight="false" outlineLevel="0" collapsed="false">
      <c r="A8" s="1" t="s">
        <v>130</v>
      </c>
      <c r="B8" s="181" t="s">
        <v>99</v>
      </c>
      <c r="C8" s="182" t="n">
        <v>2</v>
      </c>
      <c r="D8" s="60" t="n">
        <v>12</v>
      </c>
      <c r="E8" s="182" t="n">
        <v>10.2</v>
      </c>
      <c r="F8" s="60" t="n">
        <v>2</v>
      </c>
      <c r="G8" s="182" t="n">
        <v>12</v>
      </c>
      <c r="H8" s="60" t="n">
        <v>2</v>
      </c>
      <c r="I8" s="182" t="n">
        <v>17.2</v>
      </c>
      <c r="J8" s="1" t="n">
        <v>0</v>
      </c>
      <c r="K8" s="1" t="n">
        <v>56</v>
      </c>
      <c r="L8" s="1" t="n">
        <v>34</v>
      </c>
      <c r="M8" s="1" t="n">
        <v>0</v>
      </c>
      <c r="N8" s="1" t="n">
        <v>43</v>
      </c>
      <c r="O8" s="1" t="n">
        <v>0</v>
      </c>
      <c r="P8" s="1" t="n">
        <v>26</v>
      </c>
      <c r="Q8" s="183" t="n">
        <f aca="false">SUM(J8:P8)</f>
        <v>159</v>
      </c>
      <c r="S8" s="1" t="s">
        <v>130</v>
      </c>
      <c r="T8" s="181" t="s">
        <v>101</v>
      </c>
      <c r="U8" s="182" t="n">
        <v>2</v>
      </c>
      <c r="V8" s="60" t="n">
        <v>12</v>
      </c>
      <c r="W8" s="182" t="n">
        <v>2</v>
      </c>
      <c r="X8" s="60" t="n">
        <v>15</v>
      </c>
      <c r="Y8" s="182" t="n">
        <v>10</v>
      </c>
      <c r="Z8" s="60" t="n">
        <v>5</v>
      </c>
      <c r="AA8" s="182" t="n">
        <v>19</v>
      </c>
      <c r="AB8" s="1" t="n">
        <v>0</v>
      </c>
      <c r="AC8" s="1" t="n">
        <v>56</v>
      </c>
      <c r="AD8" s="1" t="n">
        <v>0</v>
      </c>
      <c r="AE8" s="1" t="n">
        <v>56</v>
      </c>
      <c r="AF8" s="1" t="n">
        <v>29</v>
      </c>
      <c r="AG8" s="1" t="n">
        <v>8</v>
      </c>
      <c r="AH8" s="1" t="n">
        <v>33</v>
      </c>
      <c r="AI8" s="183" t="n">
        <f aca="false">SUM(AB8:AH8)</f>
        <v>182</v>
      </c>
    </row>
    <row r="9" customFormat="false" ht="15.4" hidden="false" customHeight="false" outlineLevel="0" collapsed="false">
      <c r="A9" s="1" t="s">
        <v>132</v>
      </c>
      <c r="B9" s="181" t="s">
        <v>99</v>
      </c>
      <c r="C9" s="182" t="n">
        <v>2</v>
      </c>
      <c r="D9" s="60" t="n">
        <v>12</v>
      </c>
      <c r="E9" s="182" t="n">
        <v>10.2</v>
      </c>
      <c r="F9" s="60" t="n">
        <v>11</v>
      </c>
      <c r="G9" s="182" t="n">
        <v>12</v>
      </c>
      <c r="H9" s="60" t="n">
        <v>2</v>
      </c>
      <c r="I9" s="182" t="n">
        <v>17.2</v>
      </c>
      <c r="J9" s="1" t="n">
        <v>0</v>
      </c>
      <c r="K9" s="1" t="n">
        <v>56</v>
      </c>
      <c r="L9" s="1" t="n">
        <v>34</v>
      </c>
      <c r="M9" s="1" t="n">
        <v>28</v>
      </c>
      <c r="N9" s="1" t="n">
        <v>43</v>
      </c>
      <c r="O9" s="1" t="n">
        <v>0</v>
      </c>
      <c r="P9" s="1" t="n">
        <v>26</v>
      </c>
      <c r="Q9" s="183" t="n">
        <f aca="false">SUM(J9:P9)</f>
        <v>187</v>
      </c>
      <c r="S9" s="1" t="s">
        <v>132</v>
      </c>
      <c r="T9" s="181" t="s">
        <v>106</v>
      </c>
      <c r="U9" s="182" t="n">
        <v>2</v>
      </c>
      <c r="V9" s="60" t="n">
        <v>12</v>
      </c>
      <c r="W9" s="182" t="n">
        <v>14</v>
      </c>
      <c r="X9" s="60" t="n">
        <v>15</v>
      </c>
      <c r="Y9" s="182" t="n">
        <v>10</v>
      </c>
      <c r="Z9" s="60" t="n">
        <v>8</v>
      </c>
      <c r="AA9" s="182" t="n">
        <v>17.2</v>
      </c>
      <c r="AB9" s="1" t="n">
        <v>0</v>
      </c>
      <c r="AC9" s="1" t="n">
        <v>56</v>
      </c>
      <c r="AD9" s="1" t="n">
        <v>68</v>
      </c>
      <c r="AE9" s="1" t="n">
        <v>56</v>
      </c>
      <c r="AF9" s="1" t="n">
        <v>29</v>
      </c>
      <c r="AG9" s="1" t="n">
        <v>21</v>
      </c>
      <c r="AH9" s="1" t="n">
        <v>26</v>
      </c>
      <c r="AI9" s="183" t="n">
        <f aca="false">SUM(AB9:AH9)</f>
        <v>256</v>
      </c>
    </row>
    <row r="10" customFormat="false" ht="15.4" hidden="false" customHeight="false" outlineLevel="0" collapsed="false">
      <c r="A10" s="1" t="s">
        <v>120</v>
      </c>
      <c r="B10" s="181" t="s">
        <v>101</v>
      </c>
      <c r="C10" s="182" t="n">
        <v>2</v>
      </c>
      <c r="D10" s="60" t="n">
        <v>12</v>
      </c>
      <c r="E10" s="182" t="n">
        <v>2</v>
      </c>
      <c r="F10" s="60" t="n">
        <v>15</v>
      </c>
      <c r="G10" s="182" t="n">
        <v>12</v>
      </c>
      <c r="H10" s="60" t="n">
        <v>2</v>
      </c>
      <c r="I10" s="182" t="n">
        <v>17</v>
      </c>
      <c r="J10" s="1" t="n">
        <v>0</v>
      </c>
      <c r="K10" s="1" t="n">
        <v>56</v>
      </c>
      <c r="L10" s="1" t="n">
        <v>0</v>
      </c>
      <c r="M10" s="1" t="n">
        <v>56</v>
      </c>
      <c r="N10" s="1" t="n">
        <v>43</v>
      </c>
      <c r="O10" s="1" t="n">
        <v>0</v>
      </c>
      <c r="P10" s="1" t="n">
        <v>26</v>
      </c>
      <c r="Q10" s="183" t="n">
        <f aca="false">SUM(J10:P10)</f>
        <v>181</v>
      </c>
      <c r="S10" s="1" t="s">
        <v>120</v>
      </c>
      <c r="T10" s="181" t="s">
        <v>102</v>
      </c>
      <c r="U10" s="182" t="n">
        <v>2</v>
      </c>
      <c r="V10" s="60" t="n">
        <v>12</v>
      </c>
      <c r="W10" s="182" t="n">
        <v>14</v>
      </c>
      <c r="X10" s="60" t="n">
        <v>2</v>
      </c>
      <c r="Y10" s="182" t="n">
        <v>10</v>
      </c>
      <c r="Z10" s="60" t="n">
        <v>13</v>
      </c>
      <c r="AA10" s="182" t="n">
        <v>17</v>
      </c>
      <c r="AB10" s="1" t="n">
        <v>0</v>
      </c>
      <c r="AC10" s="1" t="n">
        <v>56</v>
      </c>
      <c r="AD10" s="1" t="n">
        <v>68</v>
      </c>
      <c r="AE10" s="1" t="n">
        <v>0</v>
      </c>
      <c r="AF10" s="1" t="n">
        <v>29</v>
      </c>
      <c r="AG10" s="1" t="n">
        <v>59</v>
      </c>
      <c r="AH10" s="1" t="n">
        <v>26</v>
      </c>
      <c r="AI10" s="183" t="n">
        <f aca="false">SUM(AB10:AH10)</f>
        <v>238</v>
      </c>
    </row>
    <row r="11" customFormat="false" ht="15.4" hidden="false" customHeight="false" outlineLevel="0" collapsed="false">
      <c r="A11" s="1" t="s">
        <v>151</v>
      </c>
      <c r="B11" s="181" t="s">
        <v>101</v>
      </c>
      <c r="C11" s="182" t="n">
        <v>2</v>
      </c>
      <c r="D11" s="60" t="n">
        <v>12</v>
      </c>
      <c r="E11" s="182" t="n">
        <v>2</v>
      </c>
      <c r="F11" s="60" t="n">
        <v>15</v>
      </c>
      <c r="G11" s="182" t="n">
        <v>12</v>
      </c>
      <c r="H11" s="60" t="n">
        <v>2</v>
      </c>
      <c r="I11" s="182" t="n">
        <v>17.2</v>
      </c>
      <c r="J11" s="1" t="n">
        <v>0</v>
      </c>
      <c r="K11" s="1" t="n">
        <v>56</v>
      </c>
      <c r="L11" s="1" t="n">
        <v>0</v>
      </c>
      <c r="M11" s="1" t="n">
        <v>56</v>
      </c>
      <c r="N11" s="1" t="n">
        <v>43</v>
      </c>
      <c r="O11" s="1" t="n">
        <v>0</v>
      </c>
      <c r="P11" s="1" t="n">
        <v>26</v>
      </c>
      <c r="Q11" s="183" t="n">
        <f aca="false">SUM(J11:P11)</f>
        <v>181</v>
      </c>
      <c r="S11" s="1" t="s">
        <v>151</v>
      </c>
      <c r="T11" s="181" t="s">
        <v>103</v>
      </c>
      <c r="U11" s="182" t="n">
        <v>2</v>
      </c>
      <c r="V11" s="60" t="n">
        <v>12</v>
      </c>
      <c r="W11" s="182" t="n">
        <v>14</v>
      </c>
      <c r="X11" s="60" t="n">
        <v>2</v>
      </c>
      <c r="Y11" s="182" t="n">
        <v>10</v>
      </c>
      <c r="Z11" s="60" t="n">
        <v>13</v>
      </c>
      <c r="AA11" s="182" t="n">
        <v>17.2</v>
      </c>
      <c r="AB11" s="1" t="n">
        <v>0</v>
      </c>
      <c r="AC11" s="1" t="n">
        <v>56</v>
      </c>
      <c r="AD11" s="1" t="n">
        <v>68</v>
      </c>
      <c r="AE11" s="1" t="n">
        <v>0</v>
      </c>
      <c r="AF11" s="1" t="n">
        <v>29</v>
      </c>
      <c r="AG11" s="1" t="n">
        <v>59</v>
      </c>
      <c r="AH11" s="1" t="n">
        <v>26</v>
      </c>
      <c r="AI11" s="183" t="n">
        <f aca="false">SUM(AB11:AH11)</f>
        <v>238</v>
      </c>
    </row>
    <row r="12" customFormat="false" ht="15.4" hidden="false" customHeight="false" outlineLevel="0" collapsed="false">
      <c r="A12" s="1" t="s">
        <v>140</v>
      </c>
      <c r="B12" s="181" t="s">
        <v>105</v>
      </c>
      <c r="C12" s="182" t="n">
        <v>2</v>
      </c>
      <c r="D12" s="60" t="n">
        <v>12</v>
      </c>
      <c r="E12" s="182" t="n">
        <v>14</v>
      </c>
      <c r="F12" s="60" t="n">
        <v>15</v>
      </c>
      <c r="G12" s="182" t="n">
        <v>12</v>
      </c>
      <c r="H12" s="60" t="n">
        <v>12</v>
      </c>
      <c r="I12" s="182" t="n">
        <v>17.2</v>
      </c>
      <c r="J12" s="1" t="n">
        <v>0</v>
      </c>
      <c r="K12" s="1" t="n">
        <v>56</v>
      </c>
      <c r="L12" s="1" t="n">
        <v>68</v>
      </c>
      <c r="M12" s="1" t="n">
        <v>56</v>
      </c>
      <c r="N12" s="1" t="n">
        <v>43</v>
      </c>
      <c r="O12" s="1" t="n">
        <v>49</v>
      </c>
      <c r="P12" s="1" t="n">
        <v>26</v>
      </c>
      <c r="Q12" s="183" t="n">
        <f aca="false">SUM(J12:P12)</f>
        <v>298</v>
      </c>
      <c r="S12" s="1" t="s">
        <v>140</v>
      </c>
      <c r="T12" s="181" t="s">
        <v>104</v>
      </c>
      <c r="U12" s="182" t="n">
        <v>2</v>
      </c>
      <c r="V12" s="60" t="n">
        <v>12</v>
      </c>
      <c r="W12" s="182" t="n">
        <v>14</v>
      </c>
      <c r="X12" s="60" t="n">
        <v>2</v>
      </c>
      <c r="Y12" s="182" t="n">
        <v>10</v>
      </c>
      <c r="Z12" s="60" t="n">
        <v>13</v>
      </c>
      <c r="AA12" s="182" t="n">
        <v>17.2</v>
      </c>
      <c r="AB12" s="1" t="n">
        <v>0</v>
      </c>
      <c r="AC12" s="1" t="n">
        <v>56</v>
      </c>
      <c r="AD12" s="1" t="n">
        <v>68</v>
      </c>
      <c r="AE12" s="1" t="n">
        <v>0</v>
      </c>
      <c r="AF12" s="1" t="n">
        <v>29</v>
      </c>
      <c r="AG12" s="1" t="n">
        <v>59</v>
      </c>
      <c r="AH12" s="1" t="n">
        <v>26</v>
      </c>
      <c r="AI12" s="183" t="n">
        <f aca="false">SUM(AB12:AH12)</f>
        <v>238</v>
      </c>
    </row>
    <row r="13" customFormat="false" ht="15.4" hidden="false" customHeight="false" outlineLevel="0" collapsed="false">
      <c r="A13" s="1" t="s">
        <v>142</v>
      </c>
      <c r="B13" s="181" t="s">
        <v>105</v>
      </c>
      <c r="C13" s="182" t="n">
        <v>2</v>
      </c>
      <c r="D13" s="60" t="n">
        <v>12</v>
      </c>
      <c r="E13" s="182" t="n">
        <v>14</v>
      </c>
      <c r="F13" s="60" t="n">
        <v>15</v>
      </c>
      <c r="G13" s="182" t="n">
        <v>12</v>
      </c>
      <c r="H13" s="60" t="n">
        <v>12</v>
      </c>
      <c r="I13" s="182" t="n">
        <v>17.2</v>
      </c>
      <c r="J13" s="1" t="n">
        <v>0</v>
      </c>
      <c r="K13" s="1" t="n">
        <v>56</v>
      </c>
      <c r="L13" s="1" t="n">
        <v>68</v>
      </c>
      <c r="M13" s="1" t="n">
        <v>56</v>
      </c>
      <c r="N13" s="1" t="n">
        <v>43</v>
      </c>
      <c r="O13" s="1" t="n">
        <v>49</v>
      </c>
      <c r="P13" s="1" t="n">
        <v>26</v>
      </c>
      <c r="Q13" s="183" t="n">
        <f aca="false">SUM(J13:P13)</f>
        <v>298</v>
      </c>
      <c r="S13" s="1" t="s">
        <v>142</v>
      </c>
      <c r="T13" s="181" t="s">
        <v>105</v>
      </c>
      <c r="U13" s="182" t="n">
        <v>2</v>
      </c>
      <c r="V13" s="60" t="n">
        <v>12</v>
      </c>
      <c r="W13" s="182" t="n">
        <v>14</v>
      </c>
      <c r="X13" s="60" t="n">
        <v>15</v>
      </c>
      <c r="Y13" s="182" t="n">
        <v>10</v>
      </c>
      <c r="Z13" s="60" t="n">
        <v>8</v>
      </c>
      <c r="AA13" s="182" t="n">
        <v>17.2</v>
      </c>
      <c r="AB13" s="1" t="n">
        <v>0</v>
      </c>
      <c r="AC13" s="1" t="n">
        <v>56</v>
      </c>
      <c r="AD13" s="1" t="n">
        <v>68</v>
      </c>
      <c r="AE13" s="1" t="n">
        <v>56</v>
      </c>
      <c r="AF13" s="1" t="n">
        <v>29</v>
      </c>
      <c r="AG13" s="1" t="n">
        <v>21</v>
      </c>
      <c r="AH13" s="1" t="n">
        <v>26</v>
      </c>
      <c r="AI13" s="183" t="n">
        <f aca="false">SUM(AB13:AH13)</f>
        <v>256</v>
      </c>
    </row>
    <row r="14" customFormat="false" ht="15.4" hidden="false" customHeight="false" outlineLevel="0" collapsed="false">
      <c r="A14" s="1" t="s">
        <v>147</v>
      </c>
      <c r="B14" s="181" t="s">
        <v>102</v>
      </c>
      <c r="C14" s="182" t="n">
        <v>2</v>
      </c>
      <c r="D14" s="60" t="n">
        <v>12</v>
      </c>
      <c r="E14" s="182" t="n">
        <v>14</v>
      </c>
      <c r="F14" s="60" t="n">
        <v>2</v>
      </c>
      <c r="G14" s="182" t="n">
        <v>12</v>
      </c>
      <c r="H14" s="60" t="n">
        <v>2</v>
      </c>
      <c r="I14" s="182" t="n">
        <v>17.2</v>
      </c>
      <c r="J14" s="1" t="n">
        <v>0</v>
      </c>
      <c r="K14" s="1" t="n">
        <v>56</v>
      </c>
      <c r="L14" s="1" t="n">
        <v>68</v>
      </c>
      <c r="M14" s="1" t="n">
        <v>0</v>
      </c>
      <c r="N14" s="1" t="n">
        <v>43</v>
      </c>
      <c r="O14" s="1" t="n">
        <v>0</v>
      </c>
      <c r="P14" s="1" t="n">
        <v>26</v>
      </c>
      <c r="Q14" s="183" t="n">
        <f aca="false">SUM(J14:P14)</f>
        <v>193</v>
      </c>
      <c r="S14" s="1" t="s">
        <v>147</v>
      </c>
      <c r="T14" s="181" t="s">
        <v>107</v>
      </c>
      <c r="U14" s="182" t="n">
        <v>2</v>
      </c>
      <c r="V14" s="60" t="n">
        <v>2</v>
      </c>
      <c r="W14" s="182" t="n">
        <v>14</v>
      </c>
      <c r="X14" s="60" t="n">
        <v>11</v>
      </c>
      <c r="Y14" s="182" t="n">
        <v>10</v>
      </c>
      <c r="Z14" s="60" t="n">
        <v>13</v>
      </c>
      <c r="AA14" s="182" t="n">
        <v>17.2</v>
      </c>
      <c r="AB14" s="1" t="n">
        <v>0</v>
      </c>
      <c r="AC14" s="1"/>
      <c r="AD14" s="1" t="n">
        <v>68</v>
      </c>
      <c r="AE14" s="1" t="n">
        <v>28</v>
      </c>
      <c r="AF14" s="1" t="n">
        <v>29</v>
      </c>
      <c r="AG14" s="1" t="n">
        <v>59</v>
      </c>
      <c r="AH14" s="1" t="n">
        <v>26</v>
      </c>
      <c r="AI14" s="183" t="n">
        <f aca="false">SUM(AB14:AH14)</f>
        <v>210</v>
      </c>
    </row>
    <row r="15" customFormat="false" ht="15.4" hidden="false" customHeight="false" outlineLevel="0" collapsed="false">
      <c r="A15" s="1" t="s">
        <v>137</v>
      </c>
      <c r="B15" s="181" t="s">
        <v>104</v>
      </c>
      <c r="C15" s="182" t="n">
        <v>2</v>
      </c>
      <c r="D15" s="60" t="n">
        <v>2</v>
      </c>
      <c r="E15" s="182" t="n">
        <v>14</v>
      </c>
      <c r="F15" s="60" t="n">
        <v>2</v>
      </c>
      <c r="G15" s="182" t="n">
        <v>12</v>
      </c>
      <c r="H15" s="60" t="n">
        <f aca="false">8+5/9</f>
        <v>8.55555555555556</v>
      </c>
      <c r="I15" s="182" t="n">
        <v>17.2</v>
      </c>
      <c r="J15" s="1" t="n">
        <v>0</v>
      </c>
      <c r="K15" s="1" t="n">
        <v>0</v>
      </c>
      <c r="L15" s="1" t="n">
        <v>68</v>
      </c>
      <c r="M15" s="1" t="n">
        <v>0</v>
      </c>
      <c r="N15" s="1" t="n">
        <v>43</v>
      </c>
      <c r="O15" s="1" t="n">
        <v>25</v>
      </c>
      <c r="P15" s="1" t="n">
        <v>26</v>
      </c>
      <c r="Q15" s="183" t="n">
        <f aca="false">SUM(J15:P15)</f>
        <v>162</v>
      </c>
      <c r="S15" s="1" t="s">
        <v>137</v>
      </c>
      <c r="T15" s="181" t="s">
        <v>22</v>
      </c>
      <c r="U15" s="182" t="n">
        <v>2</v>
      </c>
      <c r="V15" s="60" t="n">
        <v>2</v>
      </c>
      <c r="W15" s="182" t="n">
        <v>10.2</v>
      </c>
      <c r="X15" s="60" t="n">
        <v>11</v>
      </c>
      <c r="Y15" s="182" t="n">
        <v>10</v>
      </c>
      <c r="Z15" s="60" t="n">
        <v>13</v>
      </c>
      <c r="AA15" s="182" t="n">
        <v>17.2</v>
      </c>
      <c r="AB15" s="1" t="n">
        <v>0</v>
      </c>
      <c r="AC15" s="1" t="n">
        <v>0</v>
      </c>
      <c r="AD15" s="1" t="n">
        <v>34</v>
      </c>
      <c r="AE15" s="1" t="n">
        <v>28</v>
      </c>
      <c r="AF15" s="1" t="n">
        <v>29</v>
      </c>
      <c r="AG15" s="1" t="n">
        <v>59</v>
      </c>
      <c r="AH15" s="1" t="n">
        <v>26</v>
      </c>
      <c r="AI15" s="183" t="n">
        <f aca="false">SUM(AB15:AH15)</f>
        <v>176</v>
      </c>
    </row>
    <row r="16" customFormat="false" ht="15.4" hidden="false" customHeight="false" outlineLevel="0" collapsed="false">
      <c r="A16" s="1" t="s">
        <v>149</v>
      </c>
      <c r="B16" s="181" t="s">
        <v>104</v>
      </c>
      <c r="C16" s="182" t="n">
        <v>2</v>
      </c>
      <c r="D16" s="60" t="n">
        <v>2</v>
      </c>
      <c r="E16" s="182" t="n">
        <v>14</v>
      </c>
      <c r="F16" s="60" t="n">
        <v>2</v>
      </c>
      <c r="G16" s="182" t="n">
        <v>12</v>
      </c>
      <c r="H16" s="60" t="n">
        <f aca="false">8+5/9</f>
        <v>8.55555555555556</v>
      </c>
      <c r="I16" s="182" t="n">
        <v>17.2</v>
      </c>
      <c r="J16" s="1" t="n">
        <v>0</v>
      </c>
      <c r="K16" s="1" t="n">
        <v>0</v>
      </c>
      <c r="L16" s="1" t="n">
        <v>68</v>
      </c>
      <c r="M16" s="1" t="n">
        <v>0</v>
      </c>
      <c r="N16" s="1" t="n">
        <v>43</v>
      </c>
      <c r="O16" s="1" t="n">
        <v>25</v>
      </c>
      <c r="P16" s="1" t="n">
        <v>26</v>
      </c>
      <c r="Q16" s="183" t="n">
        <f aca="false">SUM(J16:P16)</f>
        <v>162</v>
      </c>
      <c r="S16" s="1" t="s">
        <v>149</v>
      </c>
      <c r="T16" s="184" t="s">
        <v>31</v>
      </c>
      <c r="U16" s="182" t="n">
        <v>2</v>
      </c>
      <c r="V16" s="60" t="n">
        <v>12</v>
      </c>
      <c r="W16" s="182" t="n">
        <v>2</v>
      </c>
      <c r="X16" s="60" t="n">
        <v>11</v>
      </c>
      <c r="Y16" s="182" t="n">
        <v>10</v>
      </c>
      <c r="Z16" s="60" t="n">
        <v>2</v>
      </c>
      <c r="AA16" s="182" t="n">
        <v>17.2</v>
      </c>
      <c r="AB16" s="1" t="n">
        <v>0</v>
      </c>
      <c r="AC16" s="1" t="n">
        <v>56</v>
      </c>
      <c r="AD16" s="1" t="n">
        <v>0</v>
      </c>
      <c r="AE16" s="1" t="n">
        <v>28</v>
      </c>
      <c r="AF16" s="1" t="n">
        <v>29</v>
      </c>
      <c r="AG16" s="1" t="n">
        <v>0</v>
      </c>
      <c r="AH16" s="1" t="n">
        <v>26</v>
      </c>
      <c r="AI16" s="183" t="n">
        <f aca="false">SUM(AB16:AH16)</f>
        <v>139</v>
      </c>
    </row>
    <row r="17" customFormat="false" ht="15.4" hidden="false" customHeight="false" outlineLevel="0" collapsed="false">
      <c r="A17" s="1" t="s">
        <v>156</v>
      </c>
      <c r="B17" s="181" t="s">
        <v>22</v>
      </c>
      <c r="C17" s="182" t="n">
        <v>2</v>
      </c>
      <c r="D17" s="60" t="n">
        <v>2</v>
      </c>
      <c r="E17" s="182" t="n">
        <v>14</v>
      </c>
      <c r="F17" s="60" t="n">
        <v>11</v>
      </c>
      <c r="G17" s="182" t="n">
        <v>12</v>
      </c>
      <c r="H17" s="60" t="n">
        <v>12</v>
      </c>
      <c r="I17" s="182" t="n">
        <v>17.2</v>
      </c>
      <c r="J17" s="1" t="n">
        <v>0</v>
      </c>
      <c r="K17" s="1" t="n">
        <v>0</v>
      </c>
      <c r="L17" s="1" t="n">
        <v>68</v>
      </c>
      <c r="M17" s="1" t="n">
        <v>28</v>
      </c>
      <c r="N17" s="1" t="n">
        <v>43</v>
      </c>
      <c r="O17" s="1" t="n">
        <v>49</v>
      </c>
      <c r="P17" s="1" t="n">
        <v>26</v>
      </c>
      <c r="Q17" s="183" t="n">
        <f aca="false">SUM(J17:P17)</f>
        <v>214</v>
      </c>
      <c r="S17" s="1" t="s">
        <v>156</v>
      </c>
      <c r="T17" s="184" t="s">
        <v>105</v>
      </c>
      <c r="U17" s="182" t="n">
        <v>2</v>
      </c>
      <c r="V17" s="60" t="n">
        <v>2</v>
      </c>
      <c r="W17" s="182" t="n">
        <v>10.2</v>
      </c>
      <c r="X17" s="60" t="n">
        <v>11</v>
      </c>
      <c r="Y17" s="182" t="n">
        <v>10</v>
      </c>
      <c r="Z17" s="60" t="n">
        <v>5</v>
      </c>
      <c r="AA17" s="182" t="n">
        <v>17.2</v>
      </c>
      <c r="AB17" s="1" t="n">
        <v>0</v>
      </c>
      <c r="AC17" s="1" t="n">
        <v>0</v>
      </c>
      <c r="AD17" s="1" t="n">
        <v>34</v>
      </c>
      <c r="AE17" s="1" t="n">
        <v>28</v>
      </c>
      <c r="AF17" s="1" t="n">
        <v>29</v>
      </c>
      <c r="AG17" s="1" t="n">
        <v>8</v>
      </c>
      <c r="AH17" s="1" t="n">
        <v>26</v>
      </c>
      <c r="AI17" s="183" t="n">
        <f aca="false">SUM(AB17:AH17)</f>
        <v>125</v>
      </c>
    </row>
    <row r="18" customFormat="false" ht="15.4" hidden="false" customHeight="false" outlineLevel="0" collapsed="false">
      <c r="A18" s="1" t="s">
        <v>153</v>
      </c>
      <c r="B18" s="181" t="s">
        <v>22</v>
      </c>
      <c r="C18" s="182" t="n">
        <v>2</v>
      </c>
      <c r="D18" s="60" t="n">
        <v>2</v>
      </c>
      <c r="E18" s="182" t="n">
        <v>10.2</v>
      </c>
      <c r="F18" s="60" t="n">
        <v>11</v>
      </c>
      <c r="G18" s="182" t="n">
        <v>12</v>
      </c>
      <c r="H18" s="60" t="n">
        <v>12</v>
      </c>
      <c r="I18" s="182" t="n">
        <v>17.2</v>
      </c>
      <c r="J18" s="1" t="n">
        <v>0</v>
      </c>
      <c r="K18" s="1" t="n">
        <v>0</v>
      </c>
      <c r="L18" s="1" t="n">
        <v>34</v>
      </c>
      <c r="M18" s="1" t="n">
        <v>28</v>
      </c>
      <c r="N18" s="1" t="n">
        <v>43</v>
      </c>
      <c r="O18" s="1" t="n">
        <v>49</v>
      </c>
      <c r="P18" s="1" t="n">
        <v>26</v>
      </c>
      <c r="Q18" s="183" t="n">
        <f aca="false">SUM(J18:P18)</f>
        <v>180</v>
      </c>
      <c r="S18" s="1" t="s">
        <v>153</v>
      </c>
      <c r="T18" s="184" t="s">
        <v>234</v>
      </c>
      <c r="U18" s="182" t="n">
        <v>2</v>
      </c>
      <c r="V18" s="60" t="n">
        <v>2</v>
      </c>
      <c r="W18" s="182" t="n">
        <v>10.2</v>
      </c>
      <c r="X18" s="60" t="n">
        <v>2</v>
      </c>
      <c r="Y18" s="182" t="n">
        <v>10</v>
      </c>
      <c r="Z18" s="60" t="n">
        <v>10.4</v>
      </c>
      <c r="AA18" s="182" t="n">
        <v>17.2</v>
      </c>
      <c r="AB18" s="1" t="n">
        <v>0</v>
      </c>
      <c r="AC18" s="1" t="n">
        <v>0</v>
      </c>
      <c r="AD18" s="1" t="n">
        <v>34</v>
      </c>
      <c r="AE18" s="1" t="n">
        <v>0</v>
      </c>
      <c r="AF18" s="1" t="n">
        <v>29</v>
      </c>
      <c r="AG18" s="1" t="n">
        <v>36</v>
      </c>
      <c r="AH18" s="1" t="n">
        <v>26</v>
      </c>
      <c r="AI18" s="183" t="n">
        <f aca="false">SUM(AB18:AH18)</f>
        <v>125</v>
      </c>
    </row>
    <row r="19" customFormat="false" ht="15.4" hidden="false" customHeight="false" outlineLevel="0" collapsed="false">
      <c r="A19" s="1" t="s">
        <v>158</v>
      </c>
      <c r="B19" s="181" t="s">
        <v>22</v>
      </c>
      <c r="C19" s="182" t="n">
        <v>2</v>
      </c>
      <c r="D19" s="60" t="n">
        <v>2</v>
      </c>
      <c r="E19" s="182" t="n">
        <v>10.2</v>
      </c>
      <c r="F19" s="60" t="n">
        <v>11</v>
      </c>
      <c r="G19" s="182" t="n">
        <v>12</v>
      </c>
      <c r="H19" s="60" t="n">
        <v>12</v>
      </c>
      <c r="I19" s="182" t="n">
        <v>17.2</v>
      </c>
      <c r="J19" s="1" t="n">
        <v>0</v>
      </c>
      <c r="K19" s="1" t="n">
        <v>0</v>
      </c>
      <c r="L19" s="1" t="n">
        <v>34</v>
      </c>
      <c r="M19" s="1" t="n">
        <v>28</v>
      </c>
      <c r="N19" s="1" t="n">
        <v>43</v>
      </c>
      <c r="O19" s="1" t="n">
        <v>49</v>
      </c>
      <c r="P19" s="1" t="n">
        <v>26</v>
      </c>
      <c r="Q19" s="183" t="n">
        <f aca="false">SUM(J19:P19)</f>
        <v>180</v>
      </c>
      <c r="S19" s="1" t="s">
        <v>158</v>
      </c>
      <c r="T19" s="184" t="s">
        <v>235</v>
      </c>
      <c r="U19" s="182" t="n">
        <v>2</v>
      </c>
      <c r="V19" s="60" t="n">
        <v>2</v>
      </c>
      <c r="W19" s="182" t="n">
        <v>2</v>
      </c>
      <c r="X19" s="60" t="n">
        <v>11</v>
      </c>
      <c r="Y19" s="182" t="n">
        <v>10</v>
      </c>
      <c r="Z19" s="60" t="n">
        <v>5</v>
      </c>
      <c r="AA19" s="182" t="n">
        <v>17.2</v>
      </c>
      <c r="AB19" s="1" t="n">
        <v>0</v>
      </c>
      <c r="AC19" s="1" t="n">
        <v>0</v>
      </c>
      <c r="AD19" s="1" t="n">
        <v>0</v>
      </c>
      <c r="AE19" s="1" t="n">
        <v>28</v>
      </c>
      <c r="AF19" s="1" t="n">
        <v>29</v>
      </c>
      <c r="AG19" s="1" t="n">
        <v>8</v>
      </c>
      <c r="AH19" s="1" t="n">
        <v>26</v>
      </c>
      <c r="AI19" s="183" t="n">
        <f aca="false">SUM(AB19:AH19)</f>
        <v>91</v>
      </c>
    </row>
    <row r="20" customFormat="false" ht="15.4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customFormat="false" ht="15.4" hidden="false" customHeight="false" outlineLevel="0" collapsed="false">
      <c r="A21" s="179" t="s">
        <v>236</v>
      </c>
      <c r="B21" s="180" t="s">
        <v>55</v>
      </c>
      <c r="C21" s="180" t="s">
        <v>75</v>
      </c>
      <c r="D21" s="180" t="s">
        <v>76</v>
      </c>
      <c r="E21" s="180" t="s">
        <v>77</v>
      </c>
      <c r="F21" s="180" t="s">
        <v>78</v>
      </c>
      <c r="G21" s="180" t="s">
        <v>79</v>
      </c>
      <c r="H21" s="180" t="s">
        <v>80</v>
      </c>
      <c r="I21" s="180" t="s">
        <v>59</v>
      </c>
      <c r="J21" s="180" t="s">
        <v>226</v>
      </c>
      <c r="K21" s="180" t="s">
        <v>227</v>
      </c>
      <c r="L21" s="180" t="s">
        <v>228</v>
      </c>
      <c r="M21" s="180" t="s">
        <v>229</v>
      </c>
      <c r="N21" s="180" t="s">
        <v>230</v>
      </c>
      <c r="O21" s="180" t="s">
        <v>231</v>
      </c>
      <c r="P21" s="180" t="s">
        <v>232</v>
      </c>
      <c r="Q21" s="180" t="s">
        <v>233</v>
      </c>
    </row>
    <row r="22" customFormat="false" ht="15.4" hidden="false" customHeight="false" outlineLevel="0" collapsed="false">
      <c r="A22" s="1" t="s">
        <v>110</v>
      </c>
      <c r="B22" s="181" t="s">
        <v>20</v>
      </c>
      <c r="C22" s="182" t="n">
        <v>15</v>
      </c>
      <c r="D22" s="60" t="n">
        <v>12</v>
      </c>
      <c r="E22" s="182" t="n">
        <v>2</v>
      </c>
      <c r="F22" s="60" t="n">
        <v>2</v>
      </c>
      <c r="G22" s="182" t="n">
        <v>2</v>
      </c>
      <c r="H22" s="60" t="n">
        <v>2</v>
      </c>
      <c r="I22" s="182" t="n">
        <v>19</v>
      </c>
      <c r="J22" s="1" t="n">
        <v>52</v>
      </c>
      <c r="K22" s="1" t="n">
        <v>56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33</v>
      </c>
      <c r="Q22" s="183" t="n">
        <f aca="false">SUM(J22:P22)</f>
        <v>141</v>
      </c>
    </row>
    <row r="23" customFormat="false" ht="15.4" hidden="false" customHeight="false" outlineLevel="0" collapsed="false">
      <c r="A23" s="1" t="s">
        <v>125</v>
      </c>
      <c r="B23" s="181" t="s">
        <v>237</v>
      </c>
      <c r="C23" s="182" t="n">
        <v>2</v>
      </c>
      <c r="D23" s="60" t="n">
        <v>13</v>
      </c>
      <c r="E23" s="182" t="n">
        <v>2</v>
      </c>
      <c r="F23" s="60" t="n">
        <v>11</v>
      </c>
      <c r="G23" s="182" t="n">
        <v>12</v>
      </c>
      <c r="H23" s="60" t="n">
        <v>2</v>
      </c>
      <c r="I23" s="182" t="n">
        <v>19</v>
      </c>
      <c r="J23" s="1" t="n">
        <v>0</v>
      </c>
      <c r="K23" s="1" t="n">
        <v>67</v>
      </c>
      <c r="L23" s="1" t="n">
        <v>0</v>
      </c>
      <c r="M23" s="1" t="n">
        <v>28</v>
      </c>
      <c r="N23" s="1" t="n">
        <v>43</v>
      </c>
      <c r="O23" s="1" t="n">
        <v>0</v>
      </c>
      <c r="P23" s="1" t="n">
        <v>33</v>
      </c>
      <c r="Q23" s="183" t="n">
        <f aca="false">SUM(J23:P23)</f>
        <v>171</v>
      </c>
    </row>
    <row r="24" customFormat="false" ht="15.4" hidden="false" customHeight="false" outlineLevel="0" collapsed="false">
      <c r="A24" s="1" t="s">
        <v>113</v>
      </c>
      <c r="B24" s="181" t="s">
        <v>237</v>
      </c>
      <c r="C24" s="182" t="n">
        <v>2</v>
      </c>
      <c r="D24" s="60" t="n">
        <v>13</v>
      </c>
      <c r="E24" s="182" t="n">
        <v>2</v>
      </c>
      <c r="F24" s="60" t="n">
        <v>11</v>
      </c>
      <c r="G24" s="182" t="n">
        <v>12</v>
      </c>
      <c r="H24" s="60" t="n">
        <v>2</v>
      </c>
      <c r="I24" s="182" t="n">
        <v>19</v>
      </c>
      <c r="J24" s="1" t="n">
        <v>0</v>
      </c>
      <c r="K24" s="1" t="n">
        <v>67</v>
      </c>
      <c r="L24" s="1" t="n">
        <v>0</v>
      </c>
      <c r="M24" s="1" t="n">
        <v>28</v>
      </c>
      <c r="N24" s="1" t="n">
        <v>43</v>
      </c>
      <c r="O24" s="1" t="n">
        <v>0</v>
      </c>
      <c r="P24" s="1" t="n">
        <v>33</v>
      </c>
      <c r="Q24" s="183" t="n">
        <f aca="false">SUM(J24:P24)</f>
        <v>171</v>
      </c>
    </row>
    <row r="25" customFormat="false" ht="15.4" hidden="false" customHeight="false" outlineLevel="0" collapsed="false">
      <c r="A25" s="1" t="s">
        <v>130</v>
      </c>
      <c r="B25" s="181" t="s">
        <v>237</v>
      </c>
      <c r="C25" s="182" t="n">
        <v>2</v>
      </c>
      <c r="D25" s="60" t="n">
        <v>13</v>
      </c>
      <c r="E25" s="182" t="n">
        <v>2</v>
      </c>
      <c r="F25" s="60" t="n">
        <v>15</v>
      </c>
      <c r="G25" s="182" t="n">
        <v>12</v>
      </c>
      <c r="H25" s="60" t="n">
        <v>2</v>
      </c>
      <c r="I25" s="182" t="n">
        <v>17.2</v>
      </c>
      <c r="J25" s="1" t="n">
        <v>0</v>
      </c>
      <c r="K25" s="1" t="n">
        <v>67</v>
      </c>
      <c r="L25" s="1" t="n">
        <v>0</v>
      </c>
      <c r="M25" s="1" t="n">
        <v>56</v>
      </c>
      <c r="N25" s="1" t="n">
        <v>43</v>
      </c>
      <c r="O25" s="1" t="n">
        <v>0</v>
      </c>
      <c r="P25" s="1" t="n">
        <v>26</v>
      </c>
      <c r="Q25" s="183" t="n">
        <f aca="false">SUM(J25:P25)</f>
        <v>192</v>
      </c>
    </row>
    <row r="26" customFormat="false" ht="15.4" hidden="false" customHeight="false" outlineLevel="0" collapsed="false">
      <c r="A26" s="1" t="s">
        <v>132</v>
      </c>
      <c r="B26" s="181" t="s">
        <v>99</v>
      </c>
      <c r="C26" s="182" t="n">
        <v>2</v>
      </c>
      <c r="D26" s="60" t="n">
        <v>13</v>
      </c>
      <c r="E26" s="182" t="n">
        <v>10.2</v>
      </c>
      <c r="F26" s="60" t="n">
        <v>2</v>
      </c>
      <c r="G26" s="182" t="n">
        <v>12</v>
      </c>
      <c r="H26" s="60" t="n">
        <v>2</v>
      </c>
      <c r="I26" s="182" t="n">
        <v>19</v>
      </c>
      <c r="J26" s="1" t="n">
        <v>0</v>
      </c>
      <c r="K26" s="1" t="n">
        <v>67</v>
      </c>
      <c r="L26" s="1" t="n">
        <v>34</v>
      </c>
      <c r="M26" s="1" t="n">
        <v>0</v>
      </c>
      <c r="N26" s="1" t="n">
        <v>43</v>
      </c>
      <c r="O26" s="1" t="n">
        <v>0</v>
      </c>
      <c r="P26" s="1" t="n">
        <v>33</v>
      </c>
      <c r="Q26" s="183" t="n">
        <f aca="false">SUM(J26:P26)</f>
        <v>177</v>
      </c>
    </row>
    <row r="27" customFormat="false" ht="15.4" hidden="false" customHeight="false" outlineLevel="0" collapsed="false">
      <c r="A27" s="1" t="s">
        <v>120</v>
      </c>
      <c r="B27" s="181" t="s">
        <v>103</v>
      </c>
      <c r="C27" s="182" t="n">
        <v>2</v>
      </c>
      <c r="D27" s="60" t="n">
        <v>13</v>
      </c>
      <c r="E27" s="182" t="n">
        <v>14</v>
      </c>
      <c r="F27" s="60" t="n">
        <v>2</v>
      </c>
      <c r="G27" s="182" t="n">
        <v>12</v>
      </c>
      <c r="H27" s="60" t="n">
        <v>9.2</v>
      </c>
      <c r="I27" s="182" t="n">
        <v>17.2</v>
      </c>
      <c r="J27" s="1" t="n">
        <v>0</v>
      </c>
      <c r="K27" s="1" t="n">
        <v>67</v>
      </c>
      <c r="L27" s="1" t="n">
        <v>68</v>
      </c>
      <c r="M27" s="1" t="n">
        <v>0</v>
      </c>
      <c r="N27" s="1" t="n">
        <v>43</v>
      </c>
      <c r="O27" s="1" t="n">
        <v>28</v>
      </c>
      <c r="P27" s="1" t="n">
        <v>26</v>
      </c>
      <c r="Q27" s="183" t="n">
        <f aca="false">SUM(J27:P27)</f>
        <v>232</v>
      </c>
    </row>
    <row r="28" customFormat="false" ht="15.4" hidden="false" customHeight="false" outlineLevel="0" collapsed="false">
      <c r="A28" s="1" t="s">
        <v>151</v>
      </c>
      <c r="B28" s="181" t="s">
        <v>103</v>
      </c>
      <c r="C28" s="182" t="n">
        <v>2</v>
      </c>
      <c r="D28" s="60" t="n">
        <v>13</v>
      </c>
      <c r="E28" s="182" t="n">
        <v>14</v>
      </c>
      <c r="F28" s="60" t="n">
        <v>2</v>
      </c>
      <c r="G28" s="182" t="n">
        <v>12</v>
      </c>
      <c r="H28" s="60" t="n">
        <v>9.2</v>
      </c>
      <c r="I28" s="182" t="n">
        <v>17.2</v>
      </c>
      <c r="J28" s="1" t="n">
        <v>0</v>
      </c>
      <c r="K28" s="1" t="n">
        <v>67</v>
      </c>
      <c r="L28" s="1" t="n">
        <v>68</v>
      </c>
      <c r="M28" s="1" t="n">
        <v>0</v>
      </c>
      <c r="N28" s="1" t="n">
        <v>43</v>
      </c>
      <c r="O28" s="1" t="n">
        <v>28</v>
      </c>
      <c r="P28" s="1" t="n">
        <v>26</v>
      </c>
      <c r="Q28" s="183" t="n">
        <f aca="false">SUM(J28:P28)</f>
        <v>232</v>
      </c>
    </row>
    <row r="29" customFormat="false" ht="15.4" hidden="false" customHeight="false" outlineLevel="0" collapsed="false">
      <c r="A29" s="1" t="s">
        <v>140</v>
      </c>
      <c r="B29" s="181" t="s">
        <v>103</v>
      </c>
      <c r="C29" s="182" t="n">
        <v>2</v>
      </c>
      <c r="D29" s="60" t="n">
        <v>13</v>
      </c>
      <c r="E29" s="182" t="n">
        <v>14</v>
      </c>
      <c r="F29" s="60" t="n">
        <v>2</v>
      </c>
      <c r="G29" s="182" t="n">
        <v>12</v>
      </c>
      <c r="H29" s="60" t="n">
        <v>9.2</v>
      </c>
      <c r="I29" s="182" t="n">
        <v>17.2</v>
      </c>
      <c r="J29" s="1" t="n">
        <v>0</v>
      </c>
      <c r="K29" s="1" t="n">
        <v>67</v>
      </c>
      <c r="L29" s="1" t="n">
        <v>68</v>
      </c>
      <c r="M29" s="1" t="n">
        <v>0</v>
      </c>
      <c r="N29" s="1" t="n">
        <v>43</v>
      </c>
      <c r="O29" s="1" t="n">
        <v>28</v>
      </c>
      <c r="P29" s="1" t="n">
        <v>26</v>
      </c>
      <c r="Q29" s="183" t="n">
        <f aca="false">SUM(J29:P29)</f>
        <v>232</v>
      </c>
    </row>
    <row r="30" customFormat="false" ht="15.4" hidden="false" customHeight="false" outlineLevel="0" collapsed="false">
      <c r="A30" s="1" t="s">
        <v>142</v>
      </c>
      <c r="B30" s="181" t="s">
        <v>103</v>
      </c>
      <c r="C30" s="182" t="n">
        <v>2</v>
      </c>
      <c r="D30" s="60" t="n">
        <v>13</v>
      </c>
      <c r="E30" s="182" t="n">
        <v>14</v>
      </c>
      <c r="F30" s="60" t="n">
        <v>2</v>
      </c>
      <c r="G30" s="182" t="n">
        <v>12</v>
      </c>
      <c r="H30" s="60" t="n">
        <v>9.2</v>
      </c>
      <c r="I30" s="182" t="n">
        <v>17.2</v>
      </c>
      <c r="J30" s="1" t="n">
        <v>0</v>
      </c>
      <c r="K30" s="1" t="n">
        <v>67</v>
      </c>
      <c r="L30" s="1" t="n">
        <v>68</v>
      </c>
      <c r="M30" s="1" t="n">
        <v>0</v>
      </c>
      <c r="N30" s="1" t="n">
        <v>43</v>
      </c>
      <c r="O30" s="1" t="n">
        <v>28</v>
      </c>
      <c r="P30" s="1" t="n">
        <v>26</v>
      </c>
      <c r="Q30" s="183" t="n">
        <f aca="false">SUM(J30:P30)</f>
        <v>232</v>
      </c>
    </row>
    <row r="31" customFormat="false" ht="15.4" hidden="false" customHeight="false" outlineLevel="0" collapsed="false">
      <c r="A31" s="1" t="s">
        <v>147</v>
      </c>
      <c r="B31" s="181" t="s">
        <v>29</v>
      </c>
      <c r="C31" s="182" t="n">
        <v>2</v>
      </c>
      <c r="D31" s="60" t="n">
        <v>8.3</v>
      </c>
      <c r="E31" s="182" t="n">
        <v>14</v>
      </c>
      <c r="F31" s="60" t="n">
        <v>15</v>
      </c>
      <c r="G31" s="182" t="n">
        <v>12</v>
      </c>
      <c r="H31" s="60" t="n">
        <v>9.2</v>
      </c>
      <c r="I31" s="182" t="n">
        <v>17.2</v>
      </c>
      <c r="J31" s="1" t="n">
        <v>0</v>
      </c>
      <c r="K31" s="1" t="n">
        <v>26</v>
      </c>
      <c r="L31" s="1" t="n">
        <v>68</v>
      </c>
      <c r="M31" s="1" t="n">
        <v>56</v>
      </c>
      <c r="N31" s="1" t="n">
        <v>43</v>
      </c>
      <c r="O31" s="1" t="n">
        <v>28</v>
      </c>
      <c r="P31" s="1" t="n">
        <v>26</v>
      </c>
      <c r="Q31" s="183" t="n">
        <f aca="false">SUM(J31:P31)</f>
        <v>247</v>
      </c>
    </row>
    <row r="32" customFormat="false" ht="15.4" hidden="false" customHeight="false" outlineLevel="0" collapsed="false">
      <c r="A32" s="1" t="s">
        <v>137</v>
      </c>
      <c r="B32" s="181" t="s">
        <v>29</v>
      </c>
      <c r="C32" s="182" t="n">
        <v>2</v>
      </c>
      <c r="D32" s="60" t="n">
        <v>8.3</v>
      </c>
      <c r="E32" s="182" t="n">
        <v>14</v>
      </c>
      <c r="F32" s="60" t="n">
        <v>15</v>
      </c>
      <c r="G32" s="182" t="n">
        <v>12</v>
      </c>
      <c r="H32" s="60" t="n">
        <v>9.2</v>
      </c>
      <c r="I32" s="182" t="n">
        <v>17.2</v>
      </c>
      <c r="J32" s="1" t="n">
        <v>0</v>
      </c>
      <c r="K32" s="1" t="n">
        <v>26</v>
      </c>
      <c r="L32" s="1" t="n">
        <v>68</v>
      </c>
      <c r="M32" s="1" t="n">
        <v>56</v>
      </c>
      <c r="N32" s="1" t="n">
        <v>43</v>
      </c>
      <c r="O32" s="1" t="n">
        <v>28</v>
      </c>
      <c r="P32" s="1" t="n">
        <v>26</v>
      </c>
      <c r="Q32" s="183" t="n">
        <f aca="false">SUM(J32:P32)</f>
        <v>247</v>
      </c>
    </row>
    <row r="33" customFormat="false" ht="15.4" hidden="false" customHeight="false" outlineLevel="0" collapsed="false">
      <c r="A33" s="1" t="s">
        <v>149</v>
      </c>
      <c r="B33" s="181" t="s">
        <v>29</v>
      </c>
      <c r="C33" s="182" t="n">
        <v>2</v>
      </c>
      <c r="D33" s="60" t="n">
        <v>8.3</v>
      </c>
      <c r="E33" s="182" t="n">
        <v>10.2</v>
      </c>
      <c r="F33" s="60" t="n">
        <v>15</v>
      </c>
      <c r="G33" s="182" t="n">
        <v>12</v>
      </c>
      <c r="H33" s="60" t="n">
        <v>9.2</v>
      </c>
      <c r="I33" s="182" t="n">
        <v>17.2</v>
      </c>
      <c r="J33" s="1" t="n">
        <v>0</v>
      </c>
      <c r="K33" s="1" t="n">
        <v>26</v>
      </c>
      <c r="L33" s="1" t="n">
        <v>34</v>
      </c>
      <c r="M33" s="1" t="n">
        <v>56</v>
      </c>
      <c r="N33" s="1" t="n">
        <v>43</v>
      </c>
      <c r="O33" s="1" t="n">
        <v>28</v>
      </c>
      <c r="P33" s="1" t="n">
        <v>26</v>
      </c>
      <c r="Q33" s="183" t="n">
        <f aca="false">SUM(J33:P33)</f>
        <v>213</v>
      </c>
    </row>
    <row r="34" customFormat="false" ht="15.4" hidden="false" customHeight="false" outlineLevel="0" collapsed="false">
      <c r="A34" s="1" t="s">
        <v>156</v>
      </c>
      <c r="B34" s="181" t="s">
        <v>22</v>
      </c>
      <c r="C34" s="182" t="n">
        <v>2</v>
      </c>
      <c r="D34" s="60" t="n">
        <v>2</v>
      </c>
      <c r="E34" s="182" t="n">
        <v>10.2</v>
      </c>
      <c r="F34" s="60" t="n">
        <v>11</v>
      </c>
      <c r="G34" s="182" t="n">
        <v>12</v>
      </c>
      <c r="H34" s="60" t="n">
        <v>12</v>
      </c>
      <c r="I34" s="182" t="n">
        <v>17.2</v>
      </c>
      <c r="J34" s="1" t="n">
        <v>0</v>
      </c>
      <c r="K34" s="1" t="n">
        <v>0</v>
      </c>
      <c r="L34" s="1" t="n">
        <v>34</v>
      </c>
      <c r="M34" s="1" t="n">
        <v>28</v>
      </c>
      <c r="N34" s="1" t="n">
        <v>43</v>
      </c>
      <c r="O34" s="1" t="n">
        <v>49</v>
      </c>
      <c r="P34" s="1" t="n">
        <v>26</v>
      </c>
      <c r="Q34" s="183" t="n">
        <f aca="false">SUM(J34:P34)</f>
        <v>180</v>
      </c>
    </row>
    <row r="35" customFormat="false" ht="15.4" hidden="false" customHeight="false" outlineLevel="0" collapsed="false">
      <c r="A35" s="1" t="s">
        <v>153</v>
      </c>
      <c r="B35" s="181" t="s">
        <v>22</v>
      </c>
      <c r="C35" s="182" t="n">
        <v>2</v>
      </c>
      <c r="D35" s="60" t="n">
        <v>2</v>
      </c>
      <c r="E35" s="182" t="n">
        <v>10.2</v>
      </c>
      <c r="F35" s="60" t="n">
        <v>11</v>
      </c>
      <c r="G35" s="182" t="n">
        <v>12</v>
      </c>
      <c r="H35" s="60" t="n">
        <v>12</v>
      </c>
      <c r="I35" s="182" t="n">
        <v>17.2</v>
      </c>
      <c r="J35" s="1" t="n">
        <v>0</v>
      </c>
      <c r="K35" s="1" t="n">
        <v>0</v>
      </c>
      <c r="L35" s="1" t="n">
        <v>34</v>
      </c>
      <c r="M35" s="1" t="n">
        <v>28</v>
      </c>
      <c r="N35" s="1" t="n">
        <v>43</v>
      </c>
      <c r="O35" s="1" t="n">
        <v>49</v>
      </c>
      <c r="P35" s="1" t="n">
        <v>26</v>
      </c>
      <c r="Q35" s="183" t="n">
        <f aca="false">SUM(J35:P35)</f>
        <v>180</v>
      </c>
    </row>
    <row r="36" customFormat="false" ht="15.4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5.4" hidden="false" customHeight="false" outlineLevel="0" collapsed="false">
      <c r="A37" s="179" t="s">
        <v>238</v>
      </c>
      <c r="B37" s="180" t="s">
        <v>55</v>
      </c>
      <c r="C37" s="180" t="s">
        <v>75</v>
      </c>
      <c r="D37" s="180" t="s">
        <v>76</v>
      </c>
      <c r="E37" s="180" t="s">
        <v>77</v>
      </c>
      <c r="F37" s="180" t="s">
        <v>78</v>
      </c>
      <c r="G37" s="180" t="s">
        <v>79</v>
      </c>
      <c r="H37" s="180" t="s">
        <v>80</v>
      </c>
      <c r="I37" s="180" t="s">
        <v>59</v>
      </c>
      <c r="J37" s="180" t="s">
        <v>226</v>
      </c>
      <c r="K37" s="180" t="s">
        <v>227</v>
      </c>
      <c r="L37" s="180" t="s">
        <v>228</v>
      </c>
      <c r="M37" s="180" t="s">
        <v>229</v>
      </c>
      <c r="N37" s="180" t="s">
        <v>230</v>
      </c>
      <c r="O37" s="180" t="s">
        <v>231</v>
      </c>
      <c r="P37" s="180" t="s">
        <v>232</v>
      </c>
      <c r="Q37" s="180" t="s">
        <v>233</v>
      </c>
    </row>
    <row r="38" customFormat="false" ht="15.4" hidden="false" customHeight="false" outlineLevel="0" collapsed="false">
      <c r="A38" s="1" t="s">
        <v>110</v>
      </c>
      <c r="B38" s="181" t="s">
        <v>20</v>
      </c>
      <c r="C38" s="182" t="n">
        <v>15</v>
      </c>
      <c r="D38" s="60" t="n">
        <v>6</v>
      </c>
      <c r="E38" s="182" t="n">
        <v>2</v>
      </c>
      <c r="F38" s="60" t="n">
        <v>2</v>
      </c>
      <c r="G38" s="182" t="n">
        <v>2</v>
      </c>
      <c r="H38" s="60" t="n">
        <v>2</v>
      </c>
      <c r="I38" s="182" t="n">
        <v>19</v>
      </c>
      <c r="J38" s="1" t="n">
        <v>52</v>
      </c>
      <c r="K38" s="1" t="n">
        <v>14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33</v>
      </c>
      <c r="Q38" s="183" t="n">
        <f aca="false">SUM(J38:P38)</f>
        <v>99</v>
      </c>
    </row>
    <row r="39" customFormat="false" ht="15.4" hidden="false" customHeight="false" outlineLevel="0" collapsed="false">
      <c r="A39" s="1" t="s">
        <v>125</v>
      </c>
      <c r="B39" s="181"/>
      <c r="C39" s="182" t="n">
        <v>2</v>
      </c>
      <c r="D39" s="60" t="n">
        <v>2</v>
      </c>
      <c r="E39" s="182" t="n">
        <v>14</v>
      </c>
      <c r="F39" s="60" t="n">
        <v>2</v>
      </c>
      <c r="G39" s="182" t="n">
        <v>12</v>
      </c>
      <c r="H39" s="60" t="n">
        <v>5</v>
      </c>
      <c r="I39" s="182" t="n">
        <v>19</v>
      </c>
      <c r="J39" s="1" t="n">
        <v>0</v>
      </c>
      <c r="K39" s="1" t="n">
        <v>0</v>
      </c>
      <c r="L39" s="1" t="n">
        <v>68</v>
      </c>
      <c r="M39" s="1" t="n">
        <v>0</v>
      </c>
      <c r="N39" s="1" t="n">
        <v>43</v>
      </c>
      <c r="O39" s="1" t="n">
        <v>8</v>
      </c>
      <c r="P39" s="1" t="n">
        <v>33</v>
      </c>
      <c r="Q39" s="183" t="n">
        <f aca="false">SUM(J39:P39)</f>
        <v>152</v>
      </c>
    </row>
    <row r="40" customFormat="false" ht="15.4" hidden="false" customHeight="false" outlineLevel="0" collapsed="false">
      <c r="A40" s="1" t="s">
        <v>113</v>
      </c>
      <c r="B40" s="181"/>
      <c r="C40" s="182" t="n">
        <v>2</v>
      </c>
      <c r="D40" s="60" t="n">
        <v>2</v>
      </c>
      <c r="E40" s="182" t="n">
        <v>14</v>
      </c>
      <c r="F40" s="60" t="n">
        <v>2</v>
      </c>
      <c r="G40" s="182" t="n">
        <v>12</v>
      </c>
      <c r="H40" s="60" t="n">
        <v>5</v>
      </c>
      <c r="I40" s="182" t="n">
        <v>19</v>
      </c>
      <c r="J40" s="1" t="n">
        <v>0</v>
      </c>
      <c r="K40" s="1" t="n">
        <v>0</v>
      </c>
      <c r="L40" s="1" t="n">
        <v>68</v>
      </c>
      <c r="M40" s="1" t="n">
        <v>0</v>
      </c>
      <c r="N40" s="1" t="n">
        <v>43</v>
      </c>
      <c r="O40" s="1" t="n">
        <v>8</v>
      </c>
      <c r="P40" s="1" t="n">
        <v>33</v>
      </c>
      <c r="Q40" s="183" t="n">
        <f aca="false">SUM(J40:P40)</f>
        <v>152</v>
      </c>
    </row>
    <row r="41" customFormat="false" ht="15.4" hidden="false" customHeight="false" outlineLevel="0" collapsed="false">
      <c r="A41" s="1" t="s">
        <v>130</v>
      </c>
      <c r="B41" s="181"/>
      <c r="C41" s="182" t="n">
        <v>2</v>
      </c>
      <c r="D41" s="60" t="n">
        <v>2</v>
      </c>
      <c r="E41" s="182" t="n">
        <v>14</v>
      </c>
      <c r="F41" s="60" t="n">
        <v>2</v>
      </c>
      <c r="G41" s="182" t="n">
        <v>12</v>
      </c>
      <c r="H41" s="60" t="n">
        <v>5</v>
      </c>
      <c r="I41" s="182" t="n">
        <v>19</v>
      </c>
      <c r="J41" s="1" t="n">
        <v>0</v>
      </c>
      <c r="K41" s="1" t="n">
        <v>0</v>
      </c>
      <c r="L41" s="1" t="n">
        <v>68</v>
      </c>
      <c r="M41" s="1" t="n">
        <v>0</v>
      </c>
      <c r="N41" s="1" t="n">
        <v>43</v>
      </c>
      <c r="O41" s="1" t="n">
        <v>8</v>
      </c>
      <c r="P41" s="1" t="n">
        <v>33</v>
      </c>
      <c r="Q41" s="183" t="n">
        <f aca="false">SUM(J41:P41)</f>
        <v>152</v>
      </c>
    </row>
    <row r="42" customFormat="false" ht="15.4" hidden="false" customHeight="false" outlineLevel="0" collapsed="false">
      <c r="A42" s="1" t="s">
        <v>132</v>
      </c>
      <c r="B42" s="181"/>
      <c r="C42" s="182" t="n">
        <v>2</v>
      </c>
      <c r="D42" s="60" t="n">
        <v>2</v>
      </c>
      <c r="E42" s="182" t="n">
        <v>14</v>
      </c>
      <c r="F42" s="60" t="n">
        <v>2</v>
      </c>
      <c r="G42" s="182" t="n">
        <v>12</v>
      </c>
      <c r="H42" s="60" t="n">
        <v>5</v>
      </c>
      <c r="I42" s="182" t="n">
        <v>17.2</v>
      </c>
      <c r="J42" s="1" t="n">
        <v>0</v>
      </c>
      <c r="K42" s="1" t="n">
        <v>0</v>
      </c>
      <c r="L42" s="1" t="n">
        <v>68</v>
      </c>
      <c r="M42" s="1" t="n">
        <v>0</v>
      </c>
      <c r="N42" s="1" t="n">
        <v>43</v>
      </c>
      <c r="O42" s="1" t="n">
        <v>8</v>
      </c>
      <c r="P42" s="1" t="n">
        <v>26</v>
      </c>
      <c r="Q42" s="183" t="n">
        <f aca="false">SUM(J42:P42)</f>
        <v>145</v>
      </c>
    </row>
    <row r="43" customFormat="false" ht="15.4" hidden="false" customHeight="false" outlineLevel="0" collapsed="false">
      <c r="A43" s="1" t="s">
        <v>120</v>
      </c>
      <c r="B43" s="181"/>
      <c r="C43" s="182" t="n">
        <v>2</v>
      </c>
      <c r="D43" s="60" t="n">
        <v>2</v>
      </c>
      <c r="E43" s="182" t="n">
        <v>14</v>
      </c>
      <c r="F43" s="60" t="n">
        <v>2</v>
      </c>
      <c r="G43" s="182" t="n">
        <v>12</v>
      </c>
      <c r="H43" s="60" t="n">
        <v>12</v>
      </c>
      <c r="I43" s="182" t="n">
        <v>17.2</v>
      </c>
      <c r="J43" s="1" t="n">
        <v>0</v>
      </c>
      <c r="K43" s="1" t="n">
        <v>0</v>
      </c>
      <c r="L43" s="1" t="n">
        <v>68</v>
      </c>
      <c r="M43" s="1" t="n">
        <v>0</v>
      </c>
      <c r="N43" s="1" t="n">
        <v>43</v>
      </c>
      <c r="O43" s="1" t="n">
        <v>49</v>
      </c>
      <c r="P43" s="1" t="n">
        <v>26</v>
      </c>
      <c r="Q43" s="183" t="n">
        <f aca="false">SUM(J43:P43)</f>
        <v>186</v>
      </c>
    </row>
    <row r="44" customFormat="false" ht="15.4" hidden="false" customHeight="false" outlineLevel="0" collapsed="false">
      <c r="A44" s="1" t="s">
        <v>151</v>
      </c>
      <c r="B44" s="181"/>
      <c r="C44" s="182" t="n">
        <v>2</v>
      </c>
      <c r="D44" s="60" t="n">
        <v>2</v>
      </c>
      <c r="E44" s="182" t="n">
        <v>14</v>
      </c>
      <c r="F44" s="60" t="n">
        <v>2</v>
      </c>
      <c r="G44" s="182" t="n">
        <v>12</v>
      </c>
      <c r="H44" s="60" t="n">
        <v>12</v>
      </c>
      <c r="I44" s="182" t="n">
        <v>17.2</v>
      </c>
      <c r="J44" s="1" t="n">
        <v>0</v>
      </c>
      <c r="K44" s="1" t="n">
        <v>0</v>
      </c>
      <c r="L44" s="1" t="n">
        <v>68</v>
      </c>
      <c r="M44" s="1" t="n">
        <v>0</v>
      </c>
      <c r="N44" s="1" t="n">
        <v>43</v>
      </c>
      <c r="O44" s="1" t="n">
        <v>49</v>
      </c>
      <c r="P44" s="1" t="n">
        <v>26</v>
      </c>
      <c r="Q44" s="183" t="n">
        <f aca="false">SUM(J44:P44)</f>
        <v>186</v>
      </c>
    </row>
    <row r="45" customFormat="false" ht="15.4" hidden="false" customHeight="false" outlineLevel="0" collapsed="false">
      <c r="A45" s="1" t="s">
        <v>140</v>
      </c>
      <c r="B45" s="181"/>
      <c r="C45" s="182" t="n">
        <v>2</v>
      </c>
      <c r="D45" s="60" t="n">
        <v>2</v>
      </c>
      <c r="E45" s="182" t="n">
        <v>10.2</v>
      </c>
      <c r="F45" s="60" t="n">
        <v>2</v>
      </c>
      <c r="G45" s="182" t="n">
        <v>12</v>
      </c>
      <c r="H45" s="60" t="n">
        <v>12</v>
      </c>
      <c r="I45" s="182" t="n">
        <v>17.2</v>
      </c>
      <c r="J45" s="1" t="n">
        <v>0</v>
      </c>
      <c r="K45" s="1" t="n">
        <v>0</v>
      </c>
      <c r="L45" s="1" t="n">
        <v>34</v>
      </c>
      <c r="M45" s="1" t="n">
        <v>0</v>
      </c>
      <c r="N45" s="1" t="n">
        <v>43</v>
      </c>
      <c r="O45" s="1" t="n">
        <v>49</v>
      </c>
      <c r="P45" s="1" t="n">
        <v>26</v>
      </c>
      <c r="Q45" s="183" t="n">
        <f aca="false">SUM(J45:P45)</f>
        <v>152</v>
      </c>
    </row>
    <row r="46" customFormat="false" ht="15.4" hidden="false" customHeight="false" outlineLevel="0" collapsed="false">
      <c r="A46" s="1" t="s">
        <v>142</v>
      </c>
      <c r="B46" s="181"/>
      <c r="C46" s="182" t="n">
        <v>2</v>
      </c>
      <c r="D46" s="60" t="n">
        <v>2</v>
      </c>
      <c r="E46" s="182" t="n">
        <v>10.2</v>
      </c>
      <c r="F46" s="60" t="n">
        <v>2</v>
      </c>
      <c r="G46" s="182" t="n">
        <v>12</v>
      </c>
      <c r="H46" s="60" t="n">
        <v>12</v>
      </c>
      <c r="I46" s="182" t="n">
        <v>17.2</v>
      </c>
      <c r="J46" s="1" t="n">
        <v>0</v>
      </c>
      <c r="K46" s="1" t="n">
        <v>0</v>
      </c>
      <c r="L46" s="1" t="n">
        <v>34</v>
      </c>
      <c r="M46" s="1" t="n">
        <v>0</v>
      </c>
      <c r="N46" s="1" t="n">
        <v>43</v>
      </c>
      <c r="O46" s="1" t="n">
        <v>49</v>
      </c>
      <c r="P46" s="1" t="n">
        <v>26</v>
      </c>
      <c r="Q46" s="183" t="n">
        <f aca="false">SUM(J46:P46)</f>
        <v>152</v>
      </c>
    </row>
    <row r="47" customFormat="false" ht="15.4" hidden="false" customHeight="false" outlineLevel="0" collapsed="false">
      <c r="A47" s="1" t="s">
        <v>147</v>
      </c>
      <c r="B47" s="181"/>
      <c r="C47" s="182" t="n">
        <v>2</v>
      </c>
      <c r="D47" s="60" t="n">
        <v>2</v>
      </c>
      <c r="E47" s="182" t="n">
        <v>10.2</v>
      </c>
      <c r="F47" s="60" t="n">
        <v>2</v>
      </c>
      <c r="G47" s="182" t="n">
        <v>12</v>
      </c>
      <c r="H47" s="60" t="n">
        <v>12</v>
      </c>
      <c r="I47" s="182" t="n">
        <v>17.2</v>
      </c>
      <c r="J47" s="1" t="n">
        <v>0</v>
      </c>
      <c r="K47" s="1" t="n">
        <v>0</v>
      </c>
      <c r="L47" s="1" t="n">
        <v>34</v>
      </c>
      <c r="M47" s="1" t="n">
        <v>0</v>
      </c>
      <c r="N47" s="1" t="n">
        <v>43</v>
      </c>
      <c r="O47" s="1" t="n">
        <v>49</v>
      </c>
      <c r="P47" s="1" t="n">
        <v>26</v>
      </c>
      <c r="Q47" s="183" t="n">
        <f aca="false">SUM(J47:P47)</f>
        <v>152</v>
      </c>
    </row>
    <row r="48" customFormat="false" ht="15.4" hidden="false" customHeight="false" outlineLevel="0" collapsed="false">
      <c r="A48" s="1" t="s">
        <v>137</v>
      </c>
      <c r="B48" s="181"/>
      <c r="C48" s="182" t="n">
        <v>2</v>
      </c>
      <c r="D48" s="60" t="n">
        <v>2</v>
      </c>
      <c r="E48" s="182" t="n">
        <v>10.2</v>
      </c>
      <c r="F48" s="60" t="n">
        <v>2</v>
      </c>
      <c r="G48" s="182" t="n">
        <v>12</v>
      </c>
      <c r="H48" s="60" t="n">
        <v>12</v>
      </c>
      <c r="I48" s="182" t="n">
        <v>17.2</v>
      </c>
      <c r="J48" s="1" t="n">
        <v>0</v>
      </c>
      <c r="K48" s="1" t="n">
        <v>0</v>
      </c>
      <c r="L48" s="1" t="n">
        <v>34</v>
      </c>
      <c r="M48" s="1" t="n">
        <v>0</v>
      </c>
      <c r="N48" s="1" t="n">
        <v>43</v>
      </c>
      <c r="O48" s="1" t="n">
        <v>49</v>
      </c>
      <c r="P48" s="1" t="n">
        <v>26</v>
      </c>
      <c r="Q48" s="183" t="n">
        <f aca="false">SUM(J48:P48)</f>
        <v>152</v>
      </c>
    </row>
    <row r="49" customFormat="false" ht="15.4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4" hidden="false" customHeight="false" outlineLevel="0" collapsed="false">
      <c r="A50" s="179" t="s">
        <v>239</v>
      </c>
      <c r="B50" s="180" t="s">
        <v>55</v>
      </c>
      <c r="C50" s="180" t="s">
        <v>75</v>
      </c>
      <c r="D50" s="180" t="s">
        <v>76</v>
      </c>
      <c r="E50" s="180" t="s">
        <v>77</v>
      </c>
      <c r="F50" s="180" t="s">
        <v>78</v>
      </c>
      <c r="G50" s="180" t="s">
        <v>79</v>
      </c>
      <c r="H50" s="180" t="s">
        <v>80</v>
      </c>
      <c r="I50" s="180" t="s">
        <v>59</v>
      </c>
      <c r="J50" s="180" t="s">
        <v>226</v>
      </c>
      <c r="K50" s="180" t="s">
        <v>227</v>
      </c>
      <c r="L50" s="180" t="s">
        <v>228</v>
      </c>
      <c r="M50" s="180" t="s">
        <v>229</v>
      </c>
      <c r="N50" s="180" t="s">
        <v>230</v>
      </c>
      <c r="O50" s="180" t="s">
        <v>231</v>
      </c>
      <c r="P50" s="180" t="s">
        <v>232</v>
      </c>
      <c r="Q50" s="180" t="s">
        <v>233</v>
      </c>
    </row>
    <row r="51" customFormat="false" ht="15.4" hidden="false" customHeight="false" outlineLevel="0" collapsed="false">
      <c r="A51" s="1" t="s">
        <v>110</v>
      </c>
      <c r="B51" s="181" t="s">
        <v>20</v>
      </c>
      <c r="C51" s="182" t="n">
        <v>15</v>
      </c>
      <c r="D51" s="60" t="n">
        <v>12</v>
      </c>
      <c r="E51" s="182" t="n">
        <v>2</v>
      </c>
      <c r="F51" s="60" t="n">
        <v>2</v>
      </c>
      <c r="G51" s="182" t="n">
        <v>2</v>
      </c>
      <c r="H51" s="60" t="n">
        <v>2</v>
      </c>
      <c r="I51" s="182" t="n">
        <v>19</v>
      </c>
      <c r="J51" s="1" t="n">
        <v>52</v>
      </c>
      <c r="K51" s="1" t="n">
        <v>56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33</v>
      </c>
      <c r="Q51" s="183" t="n">
        <f aca="false">SUM(J51:P51)</f>
        <v>141</v>
      </c>
    </row>
    <row r="52" customFormat="false" ht="15.4" hidden="false" customHeight="false" outlineLevel="0" collapsed="false">
      <c r="A52" s="1" t="s">
        <v>125</v>
      </c>
      <c r="B52" s="181" t="s">
        <v>237</v>
      </c>
      <c r="C52" s="182" t="n">
        <v>2</v>
      </c>
      <c r="D52" s="60" t="n">
        <v>13</v>
      </c>
      <c r="E52" s="182" t="n">
        <v>2</v>
      </c>
      <c r="F52" s="60" t="n">
        <v>6</v>
      </c>
      <c r="G52" s="182" t="n">
        <v>12</v>
      </c>
      <c r="H52" s="60" t="n">
        <v>2</v>
      </c>
      <c r="I52" s="182" t="n">
        <v>17.2</v>
      </c>
      <c r="J52" s="1" t="n">
        <v>0</v>
      </c>
      <c r="K52" s="1" t="n">
        <v>67</v>
      </c>
      <c r="L52" s="1" t="n">
        <v>0</v>
      </c>
      <c r="M52" s="1" t="n">
        <v>8</v>
      </c>
      <c r="N52" s="1" t="n">
        <v>43</v>
      </c>
      <c r="O52" s="1" t="n">
        <v>0</v>
      </c>
      <c r="P52" s="1" t="n">
        <v>26</v>
      </c>
      <c r="Q52" s="183" t="n">
        <f aca="false">SUM(J52:P52)</f>
        <v>144</v>
      </c>
    </row>
    <row r="53" customFormat="false" ht="15.4" hidden="false" customHeight="false" outlineLevel="0" collapsed="false">
      <c r="A53" s="1" t="s">
        <v>113</v>
      </c>
      <c r="B53" s="181" t="s">
        <v>237</v>
      </c>
      <c r="C53" s="182" t="n">
        <v>2</v>
      </c>
      <c r="D53" s="60" t="n">
        <v>13</v>
      </c>
      <c r="E53" s="182" t="n">
        <v>2</v>
      </c>
      <c r="F53" s="60" t="n">
        <v>11</v>
      </c>
      <c r="G53" s="182" t="n">
        <v>12</v>
      </c>
      <c r="H53" s="60" t="n">
        <v>2</v>
      </c>
      <c r="I53" s="182" t="n">
        <v>17.2</v>
      </c>
      <c r="J53" s="1" t="n">
        <v>0</v>
      </c>
      <c r="K53" s="1" t="n">
        <v>67</v>
      </c>
      <c r="L53" s="1" t="n">
        <v>0</v>
      </c>
      <c r="M53" s="1" t="n">
        <v>28</v>
      </c>
      <c r="N53" s="1" t="n">
        <v>43</v>
      </c>
      <c r="O53" s="1" t="n">
        <v>0</v>
      </c>
      <c r="P53" s="1" t="n">
        <v>26</v>
      </c>
      <c r="Q53" s="183" t="n">
        <f aca="false">SUM(J53:P53)</f>
        <v>164</v>
      </c>
    </row>
    <row r="54" customFormat="false" ht="15.4" hidden="false" customHeight="false" outlineLevel="0" collapsed="false">
      <c r="A54" s="1" t="s">
        <v>130</v>
      </c>
      <c r="B54" s="181" t="s">
        <v>237</v>
      </c>
      <c r="C54" s="182" t="n">
        <v>2</v>
      </c>
      <c r="D54" s="60" t="n">
        <v>13</v>
      </c>
      <c r="E54" s="182" t="n">
        <v>2</v>
      </c>
      <c r="F54" s="60" t="n">
        <v>11</v>
      </c>
      <c r="G54" s="182" t="n">
        <v>12</v>
      </c>
      <c r="H54" s="60" t="n">
        <v>2</v>
      </c>
      <c r="I54" s="182" t="n">
        <v>17.2</v>
      </c>
      <c r="J54" s="1" t="n">
        <v>0</v>
      </c>
      <c r="K54" s="1" t="n">
        <v>67</v>
      </c>
      <c r="L54" s="1" t="n">
        <v>0</v>
      </c>
      <c r="M54" s="1" t="n">
        <v>28</v>
      </c>
      <c r="N54" s="1" t="n">
        <v>43</v>
      </c>
      <c r="O54" s="1" t="n">
        <v>0</v>
      </c>
      <c r="P54" s="1" t="n">
        <v>26</v>
      </c>
      <c r="Q54" s="183" t="n">
        <f aca="false">SUM(J54:P54)</f>
        <v>164</v>
      </c>
    </row>
    <row r="55" customFormat="false" ht="15.4" hidden="false" customHeight="false" outlineLevel="0" collapsed="false">
      <c r="A55" s="1" t="s">
        <v>132</v>
      </c>
      <c r="B55" s="181" t="s">
        <v>240</v>
      </c>
      <c r="C55" s="182" t="n">
        <v>2</v>
      </c>
      <c r="D55" s="60" t="n">
        <v>13</v>
      </c>
      <c r="E55" s="182" t="n">
        <v>2</v>
      </c>
      <c r="F55" s="60" t="n">
        <v>6</v>
      </c>
      <c r="G55" s="182" t="n">
        <v>12</v>
      </c>
      <c r="H55" s="60" t="n">
        <v>2</v>
      </c>
      <c r="I55" s="182" t="n">
        <v>17.2</v>
      </c>
      <c r="J55" s="1" t="n">
        <v>0</v>
      </c>
      <c r="K55" s="1" t="n">
        <v>67</v>
      </c>
      <c r="L55" s="1" t="n">
        <v>0</v>
      </c>
      <c r="M55" s="1" t="n">
        <v>8</v>
      </c>
      <c r="N55" s="1" t="n">
        <v>43</v>
      </c>
      <c r="O55" s="1" t="n">
        <v>0</v>
      </c>
      <c r="P55" s="1" t="n">
        <v>26</v>
      </c>
      <c r="Q55" s="183" t="n">
        <f aca="false">SUM(J55:P55)</f>
        <v>144</v>
      </c>
    </row>
    <row r="56" customFormat="false" ht="15.4" hidden="false" customHeight="false" outlineLevel="0" collapsed="false">
      <c r="A56" s="1" t="s">
        <v>120</v>
      </c>
      <c r="B56" s="181" t="s">
        <v>240</v>
      </c>
      <c r="C56" s="182" t="n">
        <v>2</v>
      </c>
      <c r="D56" s="60" t="n">
        <v>13</v>
      </c>
      <c r="E56" s="182" t="n">
        <v>2</v>
      </c>
      <c r="F56" s="60" t="n">
        <v>6</v>
      </c>
      <c r="G56" s="182" t="n">
        <v>12</v>
      </c>
      <c r="H56" s="60" t="n">
        <v>2</v>
      </c>
      <c r="I56" s="182" t="n">
        <v>17.2</v>
      </c>
      <c r="J56" s="1" t="n">
        <v>0</v>
      </c>
      <c r="K56" s="1" t="n">
        <v>67</v>
      </c>
      <c r="L56" s="1" t="n">
        <v>0</v>
      </c>
      <c r="M56" s="1" t="n">
        <v>8</v>
      </c>
      <c r="N56" s="1" t="n">
        <v>43</v>
      </c>
      <c r="O56" s="1" t="n">
        <v>0</v>
      </c>
      <c r="P56" s="1" t="n">
        <v>26</v>
      </c>
      <c r="Q56" s="183" t="n">
        <f aca="false">SUM(J56:P56)</f>
        <v>144</v>
      </c>
    </row>
    <row r="57" customFormat="false" ht="15.4" hidden="false" customHeight="false" outlineLevel="0" collapsed="false">
      <c r="A57" s="1" t="s">
        <v>151</v>
      </c>
      <c r="B57" s="181" t="s">
        <v>240</v>
      </c>
      <c r="C57" s="182" t="n">
        <v>2</v>
      </c>
      <c r="D57" s="60" t="n">
        <v>13</v>
      </c>
      <c r="E57" s="182" t="n">
        <v>2</v>
      </c>
      <c r="F57" s="60" t="n">
        <v>6</v>
      </c>
      <c r="G57" s="182" t="n">
        <v>12</v>
      </c>
      <c r="H57" s="60" t="n">
        <v>10</v>
      </c>
      <c r="I57" s="182" t="n">
        <v>19</v>
      </c>
      <c r="J57" s="1" t="n">
        <v>0</v>
      </c>
      <c r="K57" s="1" t="n">
        <v>67</v>
      </c>
      <c r="L57" s="1" t="n">
        <v>0</v>
      </c>
      <c r="M57" s="1" t="n">
        <v>8</v>
      </c>
      <c r="N57" s="1" t="n">
        <v>43</v>
      </c>
      <c r="O57" s="1" t="n">
        <v>33</v>
      </c>
      <c r="P57" s="1" t="n">
        <v>33</v>
      </c>
      <c r="Q57" s="183" t="n">
        <f aca="false">SUM(J57:P57)</f>
        <v>184</v>
      </c>
    </row>
    <row r="58" customFormat="false" ht="15.4" hidden="false" customHeight="false" outlineLevel="0" collapsed="false">
      <c r="A58" s="1" t="s">
        <v>140</v>
      </c>
      <c r="B58" s="181" t="s">
        <v>240</v>
      </c>
      <c r="C58" s="182" t="n">
        <v>2</v>
      </c>
      <c r="D58" s="60" t="n">
        <v>13</v>
      </c>
      <c r="E58" s="182" t="n">
        <v>2</v>
      </c>
      <c r="F58" s="60" t="n">
        <v>6</v>
      </c>
      <c r="G58" s="182" t="n">
        <v>12</v>
      </c>
      <c r="H58" s="60" t="n">
        <v>10</v>
      </c>
      <c r="I58" s="182" t="n">
        <v>19</v>
      </c>
      <c r="J58" s="1" t="n">
        <v>0</v>
      </c>
      <c r="K58" s="1" t="n">
        <v>67</v>
      </c>
      <c r="L58" s="1" t="n">
        <v>0</v>
      </c>
      <c r="M58" s="1" t="n">
        <v>8</v>
      </c>
      <c r="N58" s="1" t="n">
        <v>43</v>
      </c>
      <c r="O58" s="1" t="n">
        <v>33</v>
      </c>
      <c r="P58" s="1" t="n">
        <v>33</v>
      </c>
      <c r="Q58" s="183" t="n">
        <f aca="false">SUM(J58:P58)</f>
        <v>184</v>
      </c>
    </row>
    <row r="59" customFormat="false" ht="15.4" hidden="false" customHeight="false" outlineLevel="0" collapsed="false">
      <c r="A59" s="1" t="s">
        <v>142</v>
      </c>
      <c r="B59" s="181" t="s">
        <v>240</v>
      </c>
      <c r="C59" s="182" t="n">
        <v>2</v>
      </c>
      <c r="D59" s="60" t="n">
        <v>13</v>
      </c>
      <c r="E59" s="182" t="n">
        <v>2</v>
      </c>
      <c r="F59" s="60" t="n">
        <v>6</v>
      </c>
      <c r="G59" s="182" t="n">
        <v>12</v>
      </c>
      <c r="H59" s="60" t="n">
        <v>10</v>
      </c>
      <c r="I59" s="182" t="n">
        <v>19</v>
      </c>
      <c r="J59" s="1" t="n">
        <v>0</v>
      </c>
      <c r="K59" s="1" t="n">
        <v>67</v>
      </c>
      <c r="L59" s="1" t="n">
        <v>0</v>
      </c>
      <c r="M59" s="1" t="n">
        <v>8</v>
      </c>
      <c r="N59" s="1" t="n">
        <v>43</v>
      </c>
      <c r="O59" s="1" t="n">
        <v>33</v>
      </c>
      <c r="P59" s="1" t="n">
        <v>33</v>
      </c>
      <c r="Q59" s="183" t="n">
        <f aca="false">SUM(J59:P59)</f>
        <v>184</v>
      </c>
    </row>
    <row r="60" customFormat="false" ht="15.4" hidden="false" customHeight="false" outlineLevel="0" collapsed="false">
      <c r="A60" s="1" t="s">
        <v>147</v>
      </c>
      <c r="B60" s="181" t="s">
        <v>29</v>
      </c>
      <c r="C60" s="182" t="n">
        <v>2</v>
      </c>
      <c r="D60" s="60" t="n">
        <v>8.3</v>
      </c>
      <c r="E60" s="182" t="n">
        <v>2</v>
      </c>
      <c r="F60" s="60" t="n">
        <v>15</v>
      </c>
      <c r="G60" s="182" t="n">
        <v>12</v>
      </c>
      <c r="H60" s="60" t="n">
        <v>7</v>
      </c>
      <c r="I60" s="182" t="n">
        <v>17.2</v>
      </c>
      <c r="J60" s="1" t="n">
        <v>0</v>
      </c>
      <c r="K60" s="1" t="n">
        <v>26</v>
      </c>
      <c r="L60" s="1" t="n">
        <v>0</v>
      </c>
      <c r="M60" s="1" t="n">
        <v>56</v>
      </c>
      <c r="N60" s="1" t="n">
        <v>43</v>
      </c>
      <c r="O60" s="1" t="n">
        <v>16</v>
      </c>
      <c r="P60" s="1" t="n">
        <v>26</v>
      </c>
      <c r="Q60" s="183" t="n">
        <f aca="false">SUM(J60:P60)</f>
        <v>167</v>
      </c>
    </row>
    <row r="61" customFormat="false" ht="15.4" hidden="false" customHeight="false" outlineLevel="0" collapsed="false">
      <c r="A61" s="1" t="s">
        <v>137</v>
      </c>
      <c r="B61" s="181" t="s">
        <v>29</v>
      </c>
      <c r="C61" s="182" t="n">
        <v>2</v>
      </c>
      <c r="D61" s="60" t="n">
        <v>8.3</v>
      </c>
      <c r="E61" s="182" t="n">
        <v>2</v>
      </c>
      <c r="F61" s="60" t="n">
        <v>15</v>
      </c>
      <c r="G61" s="182" t="n">
        <v>12</v>
      </c>
      <c r="H61" s="60" t="n">
        <v>7</v>
      </c>
      <c r="I61" s="182" t="n">
        <v>17.2</v>
      </c>
      <c r="J61" s="1" t="n">
        <v>0</v>
      </c>
      <c r="K61" s="1" t="n">
        <v>26</v>
      </c>
      <c r="L61" s="1" t="n">
        <v>0</v>
      </c>
      <c r="M61" s="1" t="n">
        <v>56</v>
      </c>
      <c r="N61" s="1" t="n">
        <v>43</v>
      </c>
      <c r="O61" s="1" t="n">
        <v>16</v>
      </c>
      <c r="P61" s="1" t="n">
        <v>26</v>
      </c>
      <c r="Q61" s="183" t="n">
        <f aca="false">SUM(J61:P61)</f>
        <v>167</v>
      </c>
    </row>
    <row r="62" customFormat="false" ht="15.4" hidden="false" customHeight="false" outlineLevel="0" collapsed="false">
      <c r="A62" s="1" t="s">
        <v>149</v>
      </c>
      <c r="B62" s="181" t="s">
        <v>29</v>
      </c>
      <c r="C62" s="182" t="n">
        <v>2</v>
      </c>
      <c r="D62" s="60" t="n">
        <v>8.3</v>
      </c>
      <c r="E62" s="182" t="n">
        <v>2</v>
      </c>
      <c r="F62" s="60" t="n">
        <v>15</v>
      </c>
      <c r="G62" s="182" t="n">
        <v>12</v>
      </c>
      <c r="H62" s="60" t="n">
        <v>7</v>
      </c>
      <c r="I62" s="182" t="n">
        <v>17.2</v>
      </c>
      <c r="J62" s="1" t="n">
        <v>0</v>
      </c>
      <c r="K62" s="1" t="n">
        <v>26</v>
      </c>
      <c r="L62" s="1" t="n">
        <v>0</v>
      </c>
      <c r="M62" s="1" t="n">
        <v>56</v>
      </c>
      <c r="N62" s="1" t="n">
        <v>43</v>
      </c>
      <c r="O62" s="1" t="n">
        <v>16</v>
      </c>
      <c r="P62" s="1" t="n">
        <v>26</v>
      </c>
      <c r="Q62" s="183" t="n">
        <f aca="false">SUM(J62:P62)</f>
        <v>167</v>
      </c>
    </row>
    <row r="63" customFormat="false" ht="15.4" hidden="false" customHeight="false" outlineLevel="0" collapsed="false">
      <c r="A63" s="1" t="s">
        <v>156</v>
      </c>
      <c r="B63" s="181" t="s">
        <v>22</v>
      </c>
      <c r="C63" s="182" t="n">
        <v>2</v>
      </c>
      <c r="D63" s="60" t="n">
        <v>2</v>
      </c>
      <c r="E63" s="182" t="n">
        <v>2</v>
      </c>
      <c r="F63" s="60" t="n">
        <v>15</v>
      </c>
      <c r="G63" s="182" t="n">
        <v>12</v>
      </c>
      <c r="H63" s="60" t="n">
        <v>12</v>
      </c>
      <c r="I63" s="182" t="n">
        <v>17.2</v>
      </c>
      <c r="J63" s="1" t="n">
        <v>0</v>
      </c>
      <c r="K63" s="1" t="n">
        <v>0</v>
      </c>
      <c r="L63" s="1" t="n">
        <v>0</v>
      </c>
      <c r="M63" s="1" t="n">
        <v>56</v>
      </c>
      <c r="N63" s="1" t="n">
        <v>43</v>
      </c>
      <c r="O63" s="1" t="n">
        <v>49</v>
      </c>
      <c r="P63" s="1" t="n">
        <v>26</v>
      </c>
      <c r="Q63" s="183" t="n">
        <f aca="false">SUM(J63:P63)</f>
        <v>174</v>
      </c>
    </row>
    <row r="64" customFormat="false" ht="15.4" hidden="false" customHeight="false" outlineLevel="0" collapsed="false">
      <c r="A64" s="1" t="s">
        <v>153</v>
      </c>
      <c r="B64" s="181" t="s">
        <v>22</v>
      </c>
      <c r="C64" s="182" t="n">
        <v>2</v>
      </c>
      <c r="D64" s="60" t="n">
        <v>2</v>
      </c>
      <c r="E64" s="182" t="n">
        <v>2</v>
      </c>
      <c r="F64" s="60" t="n">
        <v>11</v>
      </c>
      <c r="G64" s="182" t="n">
        <v>12</v>
      </c>
      <c r="H64" s="60" t="n">
        <v>12</v>
      </c>
      <c r="I64" s="182" t="n">
        <v>17.2</v>
      </c>
      <c r="J64" s="1" t="n">
        <v>0</v>
      </c>
      <c r="K64" s="1" t="n">
        <v>0</v>
      </c>
      <c r="L64" s="1" t="n">
        <v>0</v>
      </c>
      <c r="M64" s="1" t="n">
        <v>28</v>
      </c>
      <c r="N64" s="1" t="n">
        <v>43</v>
      </c>
      <c r="O64" s="1" t="n">
        <v>49</v>
      </c>
      <c r="P64" s="1" t="n">
        <v>26</v>
      </c>
      <c r="Q64" s="183" t="n">
        <f aca="false">SUM(J64:P64)</f>
        <v>146</v>
      </c>
    </row>
    <row r="65" customFormat="false" ht="15.4" hidden="false" customHeight="false" outlineLevel="0" collapsed="false">
      <c r="A65" s="1" t="s">
        <v>158</v>
      </c>
      <c r="B65" s="181" t="s">
        <v>22</v>
      </c>
      <c r="C65" s="182" t="n">
        <v>2</v>
      </c>
      <c r="D65" s="60" t="n">
        <v>2</v>
      </c>
      <c r="E65" s="182" t="n">
        <v>2</v>
      </c>
      <c r="F65" s="60" t="n">
        <v>11</v>
      </c>
      <c r="G65" s="182" t="n">
        <v>12</v>
      </c>
      <c r="H65" s="60" t="n">
        <v>12</v>
      </c>
      <c r="I65" s="182" t="n">
        <v>17.2</v>
      </c>
      <c r="J65" s="1" t="n">
        <v>0</v>
      </c>
      <c r="K65" s="1" t="n">
        <v>0</v>
      </c>
      <c r="L65" s="1" t="n">
        <v>0</v>
      </c>
      <c r="M65" s="1" t="n">
        <v>28</v>
      </c>
      <c r="N65" s="1" t="n">
        <v>43</v>
      </c>
      <c r="O65" s="1" t="n">
        <v>49</v>
      </c>
      <c r="P65" s="1" t="n">
        <v>26</v>
      </c>
      <c r="Q65" s="183" t="n">
        <f aca="false">SUM(J65:P65)</f>
        <v>146</v>
      </c>
    </row>
    <row r="66" customFormat="false" ht="15.4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4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4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4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4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4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4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4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4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4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4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4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4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4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4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4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4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4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4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4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4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4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4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4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4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4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4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4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4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4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4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4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4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4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customFormat="false" ht="15.4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customFormat="false" ht="15.4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customFormat="false" ht="15.4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customFormat="false" ht="15.4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customFormat="false" ht="15.4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customFormat="false" ht="15.4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customFormat="false" ht="15.4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customFormat="false" ht="15.4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customFormat="false" ht="15.4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customFormat="false" ht="15.4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customFormat="false" ht="15.4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customFormat="false" ht="15.4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customFormat="false" ht="15.4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customFormat="false" ht="15.4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customFormat="false" ht="15.4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customFormat="false" ht="15.4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customFormat="false" ht="15.4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customFormat="false" ht="15.4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customFormat="false" ht="15.4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customFormat="false" ht="15.4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</sheetData>
  <conditionalFormatting sqref="AI5:AI19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{E6C527E0-607D-4FA2-8DCB-7C26A7243258}</x14:id>
        </ext>
      </extLst>
    </cfRule>
  </conditionalFormatting>
  <conditionalFormatting sqref="AB5:AH19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U5:AA19">
    <cfRule type="colorScale" priority="4">
      <colorScale>
        <cfvo type="min" val="0"/>
        <cfvo type="max" val="0"/>
        <color rgb="FFFCFCFF"/>
        <color rgb="FF63BE7B"/>
      </colorScale>
    </cfRule>
  </conditionalFormatting>
  <conditionalFormatting sqref="Q5:Q19">
    <cfRule type="dataBar" priority="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{67315C68-9D48-4473-9D48-48AFD27050D2}</x14:id>
        </ext>
      </extLst>
    </cfRule>
  </conditionalFormatting>
  <conditionalFormatting sqref="J5:P19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C5:I19">
    <cfRule type="colorScale" priority="7">
      <colorScale>
        <cfvo type="min" val="0"/>
        <cfvo type="max" val="0"/>
        <color rgb="FFFCFCFF"/>
        <color rgb="FF63BE7B"/>
      </colorScale>
    </cfRule>
  </conditionalFormatting>
  <conditionalFormatting sqref="Q51">
    <cfRule type="dataBar" priority="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{3D4BD49C-98AA-4D15-9C38-9C43D5D93B8F}</x14:id>
        </ext>
      </extLst>
    </cfRule>
  </conditionalFormatting>
  <conditionalFormatting sqref="Q38">
    <cfRule type="dataBar" priority="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{A1358D70-9010-4082-98E7-C93CE0465BAA}</x14:id>
        </ext>
      </extLst>
    </cfRule>
  </conditionalFormatting>
  <conditionalFormatting sqref="C22:I35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J22:P35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Q22:Q35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{5C572B57-61C8-46C9-BCBE-1D8C70E8B334}</x14:id>
        </ext>
      </extLst>
    </cfRule>
  </conditionalFormatting>
  <conditionalFormatting sqref="Q39:Q48">
    <cfRule type="dataBar" priority="1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{1DC4A420-ABBC-4164-B4A7-D080FE349AFE}</x14:id>
        </ext>
      </extLst>
    </cfRule>
  </conditionalFormatting>
  <conditionalFormatting sqref="C38:I48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J38:P48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Q52:Q65">
    <cfRule type="dataBar" priority="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{17C16354-5D24-411D-9335-9781DF3DE578}</x14:id>
        </ext>
      </extLst>
    </cfRule>
  </conditionalFormatting>
  <conditionalFormatting sqref="C51:I65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J51:P65">
    <cfRule type="colorScale" priority="1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C527E0-607D-4FA2-8DCB-7C26A724325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AI5:AI19</xm:sqref>
        </x14:conditionalFormatting>
        <x14:conditionalFormatting xmlns:xm="http://schemas.microsoft.com/office/excel/2006/main">
          <x14:cfRule type="dataBar" id="{67315C68-9D48-4473-9D48-48AFD27050D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Q5:Q19</xm:sqref>
        </x14:conditionalFormatting>
        <x14:conditionalFormatting xmlns:xm="http://schemas.microsoft.com/office/excel/2006/main">
          <x14:cfRule type="dataBar" id="{3D4BD49C-98AA-4D15-9C38-9C43D5D93B8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Q51</xm:sqref>
        </x14:conditionalFormatting>
        <x14:conditionalFormatting xmlns:xm="http://schemas.microsoft.com/office/excel/2006/main">
          <x14:cfRule type="dataBar" id="{A1358D70-9010-4082-98E7-C93CE0465BA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5C572B57-61C8-46C9-BCBE-1D8C70E8B33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Q22:Q35</xm:sqref>
        </x14:conditionalFormatting>
        <x14:conditionalFormatting xmlns:xm="http://schemas.microsoft.com/office/excel/2006/main">
          <x14:cfRule type="dataBar" id="{1DC4A420-ABBC-4164-B4A7-D080FE349AF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Q39:Q48</xm:sqref>
        </x14:conditionalFormatting>
        <x14:conditionalFormatting xmlns:xm="http://schemas.microsoft.com/office/excel/2006/main">
          <x14:cfRule type="dataBar" id="{17C16354-5D24-411D-9335-9781DF3DE57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Q52:Q65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W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23.27"/>
    <col collapsed="false" customWidth="true" hidden="false" outlineLevel="0" max="3" min="3" style="0" width="18.58"/>
    <col collapsed="false" customWidth="true" hidden="false" outlineLevel="0" max="4" min="4" style="0" width="10.84"/>
    <col collapsed="false" customWidth="true" hidden="false" outlineLevel="0" max="6" min="5" style="0" width="14.01"/>
    <col collapsed="false" customWidth="true" hidden="false" outlineLevel="0" max="7" min="7" style="0" width="5.7"/>
    <col collapsed="false" customWidth="true" hidden="false" outlineLevel="0" max="8" min="8" style="0" width="9.13"/>
    <col collapsed="false" customWidth="true" hidden="false" outlineLevel="0" max="9" min="9" style="0" width="10.43"/>
    <col collapsed="false" customWidth="true" hidden="false" outlineLevel="0" max="10" min="10" style="0" width="9.13"/>
    <col collapsed="false" customWidth="true" hidden="false" outlineLevel="0" max="11" min="11" style="0" width="10.43"/>
    <col collapsed="false" customWidth="true" hidden="false" outlineLevel="0" max="12" min="12" style="0" width="8.57"/>
    <col collapsed="false" customWidth="true" hidden="false" outlineLevel="0" max="14" min="13" style="0" width="6.16"/>
    <col collapsed="false" customWidth="true" hidden="false" outlineLevel="0" max="15" min="15" style="0" width="7.41"/>
    <col collapsed="false" customWidth="true" hidden="false" outlineLevel="0" max="18" min="16" style="0" width="4.57"/>
    <col collapsed="false" customWidth="true" hidden="false" outlineLevel="0" max="19" min="19" style="0" width="4.14"/>
    <col collapsed="false" customWidth="true" hidden="false" outlineLevel="0" max="20" min="20" style="0" width="4.57"/>
    <col collapsed="false" customWidth="true" hidden="false" outlineLevel="0" max="21" min="21" style="0" width="3.86"/>
    <col collapsed="false" customWidth="true" hidden="false" outlineLevel="0" max="22" min="22" style="0" width="29.57"/>
    <col collapsed="false" customWidth="true" hidden="false" outlineLevel="0" max="23" min="23" style="0" width="14.69"/>
  </cols>
  <sheetData>
    <row r="1" customFormat="false" ht="15.4" hidden="false" customHeight="false" outlineLevel="0" collapsed="false">
      <c r="A1" s="141" t="s">
        <v>241</v>
      </c>
      <c r="B1" s="141" t="s">
        <v>242</v>
      </c>
      <c r="C1" s="141" t="s">
        <v>243</v>
      </c>
      <c r="D1" s="141" t="s">
        <v>244</v>
      </c>
      <c r="E1" s="141" t="s">
        <v>245</v>
      </c>
      <c r="F1" s="141" t="s">
        <v>246</v>
      </c>
      <c r="G1" s="141" t="s">
        <v>247</v>
      </c>
      <c r="H1" s="141" t="s">
        <v>71</v>
      </c>
      <c r="I1" s="141" t="s">
        <v>248</v>
      </c>
      <c r="J1" s="141" t="s">
        <v>249</v>
      </c>
      <c r="K1" s="141" t="s">
        <v>250</v>
      </c>
      <c r="L1" s="141" t="s">
        <v>251</v>
      </c>
      <c r="M1" s="141" t="s">
        <v>252</v>
      </c>
      <c r="N1" s="141" t="s">
        <v>253</v>
      </c>
      <c r="O1" s="141" t="s">
        <v>254</v>
      </c>
      <c r="P1" s="141" t="s">
        <v>139</v>
      </c>
      <c r="Q1" s="141" t="s">
        <v>115</v>
      </c>
      <c r="R1" s="141" t="s">
        <v>112</v>
      </c>
      <c r="S1" s="141" t="s">
        <v>187</v>
      </c>
      <c r="T1" s="141" t="s">
        <v>155</v>
      </c>
      <c r="U1" s="141" t="s">
        <v>255</v>
      </c>
      <c r="V1" s="141" t="s">
        <v>256</v>
      </c>
      <c r="W1" s="141" t="s">
        <v>257</v>
      </c>
    </row>
    <row r="2" customFormat="false" ht="15.4" hidden="false" customHeight="false" outlineLevel="0" collapsed="false">
      <c r="A2" s="1" t="s">
        <v>258</v>
      </c>
      <c r="B2" s="185" t="n">
        <v>41104</v>
      </c>
      <c r="C2" s="1" t="s">
        <v>259</v>
      </c>
      <c r="D2" s="1" t="s">
        <v>260</v>
      </c>
      <c r="E2" s="186" t="n">
        <v>71222460</v>
      </c>
      <c r="F2" s="186" t="n">
        <v>41951340</v>
      </c>
      <c r="G2" s="1" t="n">
        <v>91</v>
      </c>
      <c r="H2" s="187" t="n">
        <v>592340</v>
      </c>
      <c r="I2" s="186" t="n">
        <v>198822</v>
      </c>
      <c r="J2" s="187" t="n">
        <v>558930</v>
      </c>
      <c r="K2" s="186" t="n">
        <v>182586</v>
      </c>
      <c r="L2" s="1" t="n">
        <v>5.5</v>
      </c>
      <c r="M2" s="1" t="n">
        <v>5.75</v>
      </c>
      <c r="N2" s="1" t="n">
        <v>6.25</v>
      </c>
      <c r="O2" s="1" t="s">
        <v>261</v>
      </c>
      <c r="P2" s="1" t="n">
        <v>1</v>
      </c>
      <c r="Q2" s="1" t="n">
        <v>0</v>
      </c>
      <c r="R2" s="1" t="n">
        <v>3</v>
      </c>
      <c r="S2" s="1" t="n">
        <v>2</v>
      </c>
      <c r="T2" s="1" t="n">
        <v>0</v>
      </c>
      <c r="U2" s="16" t="n">
        <f aca="false">SUM(P2:T2)</f>
        <v>6</v>
      </c>
      <c r="V2" s="1" t="s">
        <v>262</v>
      </c>
      <c r="W2" s="1" t="n">
        <v>343</v>
      </c>
    </row>
    <row r="3" customFormat="false" ht="15.4" hidden="false" customHeight="false" outlineLevel="0" collapsed="false">
      <c r="A3" s="1" t="s">
        <v>263</v>
      </c>
      <c r="B3" s="185" t="n">
        <v>42911</v>
      </c>
      <c r="C3" s="1" t="s">
        <v>264</v>
      </c>
      <c r="D3" s="1" t="s">
        <v>265</v>
      </c>
      <c r="E3" s="186" t="n">
        <v>35424760</v>
      </c>
      <c r="F3" s="186" t="n">
        <v>19082620</v>
      </c>
      <c r="G3" s="1" t="n">
        <v>41</v>
      </c>
      <c r="H3" s="187" t="n">
        <v>975750</v>
      </c>
      <c r="I3" s="186" t="n">
        <v>148470</v>
      </c>
      <c r="J3" s="187" t="n">
        <v>873220</v>
      </c>
      <c r="K3" s="186" t="n">
        <v>129224</v>
      </c>
      <c r="L3" s="1" t="n">
        <v>6.25</v>
      </c>
      <c r="M3" s="1" t="n">
        <v>7</v>
      </c>
      <c r="N3" s="1" t="n">
        <v>4.25</v>
      </c>
      <c r="O3" s="1" t="s">
        <v>266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1</v>
      </c>
      <c r="U3" s="16" t="n">
        <f aca="false">SUM(P3:T3)</f>
        <v>6</v>
      </c>
      <c r="V3" s="1" t="s">
        <v>267</v>
      </c>
      <c r="W3" s="1" t="s">
        <v>268</v>
      </c>
    </row>
    <row r="4" customFormat="false" ht="15.4" hidden="false" customHeight="false" outlineLevel="0" collapsed="false">
      <c r="A4" s="1" t="s">
        <v>269</v>
      </c>
      <c r="B4" s="185" t="n">
        <v>41400</v>
      </c>
      <c r="C4" s="1" t="s">
        <v>270</v>
      </c>
      <c r="D4" s="1" t="s">
        <v>271</v>
      </c>
      <c r="E4" s="186" t="n">
        <v>150400335</v>
      </c>
      <c r="F4" s="186" t="n">
        <v>125704269</v>
      </c>
      <c r="G4" s="1" t="n">
        <v>246</v>
      </c>
      <c r="H4" s="187" t="n">
        <v>274480</v>
      </c>
      <c r="I4" s="186" t="n">
        <v>58734</v>
      </c>
      <c r="J4" s="187" t="n">
        <v>205950</v>
      </c>
      <c r="K4" s="186" t="n">
        <v>38652</v>
      </c>
      <c r="L4" s="1" t="n">
        <v>6.25</v>
      </c>
      <c r="M4" s="1" t="n">
        <v>6.5</v>
      </c>
      <c r="N4" s="1" t="n">
        <v>2.5</v>
      </c>
      <c r="O4" s="1" t="s">
        <v>272</v>
      </c>
      <c r="P4" s="1" t="n">
        <v>2</v>
      </c>
      <c r="Q4" s="1" t="n">
        <v>6</v>
      </c>
      <c r="R4" s="1" t="n">
        <v>5</v>
      </c>
      <c r="S4" s="1" t="n">
        <v>1</v>
      </c>
      <c r="T4" s="1" t="n">
        <v>2</v>
      </c>
      <c r="U4" s="16" t="n">
        <f aca="false">SUM(P4:T4)</f>
        <v>16</v>
      </c>
      <c r="V4" s="1" t="s">
        <v>273</v>
      </c>
      <c r="W4" s="1" t="s">
        <v>274</v>
      </c>
    </row>
    <row r="5" customFormat="false" ht="15.4" hidden="false" customHeight="false" outlineLevel="0" collapsed="false">
      <c r="A5" s="1" t="s">
        <v>275</v>
      </c>
      <c r="B5" s="185" t="n">
        <v>41773</v>
      </c>
      <c r="C5" s="1" t="s">
        <v>259</v>
      </c>
      <c r="D5" s="1" t="s">
        <v>276</v>
      </c>
      <c r="E5" s="186" t="n">
        <v>26986200</v>
      </c>
      <c r="F5" s="186" t="n">
        <v>5358180</v>
      </c>
      <c r="G5" s="1" t="n">
        <v>59</v>
      </c>
      <c r="H5" s="187" t="n">
        <v>254400</v>
      </c>
      <c r="I5" s="186" t="n">
        <v>197650</v>
      </c>
      <c r="J5" s="187" t="n">
        <v>235770</v>
      </c>
      <c r="K5" s="186" t="n">
        <v>183902</v>
      </c>
      <c r="L5" s="1" t="n">
        <v>4.75</v>
      </c>
      <c r="M5" s="1" t="n">
        <v>4.75</v>
      </c>
      <c r="N5" s="1" t="n">
        <v>5.75</v>
      </c>
      <c r="O5" s="1" t="s">
        <v>277</v>
      </c>
      <c r="P5" s="1" t="n">
        <v>2</v>
      </c>
      <c r="Q5" s="1" t="n">
        <v>1</v>
      </c>
      <c r="R5" s="1" t="n">
        <v>2</v>
      </c>
      <c r="S5" s="1" t="n">
        <v>0</v>
      </c>
      <c r="T5" s="1" t="n">
        <v>0</v>
      </c>
      <c r="U5" s="16" t="n">
        <f aca="false">SUM(P5:T5)</f>
        <v>5</v>
      </c>
      <c r="V5" s="1" t="s">
        <v>278</v>
      </c>
      <c r="W5" s="1" t="s">
        <v>236</v>
      </c>
    </row>
    <row r="6" customFormat="false" ht="15.4" hidden="false" customHeight="false" outlineLevel="0" collapsed="false">
      <c r="A6" s="1" t="s">
        <v>279</v>
      </c>
      <c r="B6" s="185" t="n">
        <v>43734</v>
      </c>
      <c r="C6" s="1" t="s">
        <v>259</v>
      </c>
      <c r="D6" s="1" t="s">
        <v>280</v>
      </c>
      <c r="E6" s="186" t="n">
        <v>245641</v>
      </c>
      <c r="F6" s="186" t="n">
        <v>0</v>
      </c>
      <c r="G6" s="1" t="n">
        <v>4</v>
      </c>
      <c r="H6" s="187" t="n">
        <v>25200</v>
      </c>
      <c r="I6" s="186" t="n">
        <v>9508</v>
      </c>
      <c r="J6" s="187" t="n">
        <v>17140</v>
      </c>
      <c r="K6" s="186" t="n">
        <v>5704</v>
      </c>
      <c r="L6" s="1" t="n">
        <v>4.75</v>
      </c>
      <c r="M6" s="1" t="n">
        <v>5.5</v>
      </c>
      <c r="N6" s="1" t="n">
        <v>2</v>
      </c>
      <c r="O6" s="1" t="s">
        <v>281</v>
      </c>
      <c r="P6" s="1" t="n">
        <v>4</v>
      </c>
      <c r="Q6" s="1" t="n">
        <v>4</v>
      </c>
      <c r="R6" s="1" t="n">
        <v>0</v>
      </c>
      <c r="S6" s="1" t="n">
        <v>2</v>
      </c>
      <c r="T6" s="1" t="n">
        <v>1</v>
      </c>
      <c r="U6" s="16" t="n">
        <f aca="false">SUM(P6:T6)</f>
        <v>11</v>
      </c>
      <c r="V6" s="1" t="s">
        <v>282</v>
      </c>
      <c r="W6" s="1" t="s">
        <v>236</v>
      </c>
    </row>
    <row r="7" customFormat="false" ht="15.4" hidden="false" customHeight="false" outlineLevel="0" collapsed="false">
      <c r="A7" s="1" t="s">
        <v>283</v>
      </c>
      <c r="B7" s="185" t="n">
        <v>42402</v>
      </c>
      <c r="C7" s="1" t="s">
        <v>259</v>
      </c>
      <c r="D7" s="1" t="s">
        <v>284</v>
      </c>
      <c r="E7" s="186" t="n">
        <v>0</v>
      </c>
      <c r="F7" s="186" t="n">
        <v>0</v>
      </c>
      <c r="G7" s="1" t="n">
        <v>0</v>
      </c>
      <c r="H7" s="187" t="n">
        <v>0</v>
      </c>
      <c r="I7" s="186" t="n">
        <v>0</v>
      </c>
      <c r="J7" s="187" t="n">
        <v>0</v>
      </c>
      <c r="K7" s="186" t="n">
        <v>0</v>
      </c>
      <c r="L7" s="1" t="n">
        <v>4.25</v>
      </c>
      <c r="M7" s="1" t="n">
        <v>6.5</v>
      </c>
      <c r="N7" s="1" t="n">
        <v>3</v>
      </c>
      <c r="O7" s="1" t="s">
        <v>285</v>
      </c>
      <c r="P7" s="1" t="n">
        <v>0</v>
      </c>
      <c r="Q7" s="1" t="n">
        <v>0</v>
      </c>
      <c r="R7" s="1" t="n">
        <v>1</v>
      </c>
      <c r="S7" s="1" t="n">
        <v>2</v>
      </c>
      <c r="T7" s="1" t="n">
        <v>4</v>
      </c>
      <c r="U7" s="16" t="n">
        <f aca="false">SUM(P7:T7)</f>
        <v>7</v>
      </c>
      <c r="V7" s="1" t="s">
        <v>286</v>
      </c>
      <c r="W7" s="1" t="s">
        <v>287</v>
      </c>
    </row>
    <row r="8" customFormat="false" ht="15.4" hidden="false" customHeight="false" outlineLevel="0" collapsed="false">
      <c r="A8" s="1" t="s">
        <v>288</v>
      </c>
      <c r="B8" s="185" t="n">
        <v>43637</v>
      </c>
      <c r="C8" s="1" t="s">
        <v>289</v>
      </c>
      <c r="D8" s="1" t="s">
        <v>284</v>
      </c>
      <c r="E8" s="186" t="n">
        <v>0</v>
      </c>
      <c r="F8" s="186" t="n">
        <v>1250000</v>
      </c>
      <c r="G8" s="1" t="n">
        <v>1</v>
      </c>
      <c r="H8" s="187" t="n">
        <v>34500</v>
      </c>
      <c r="I8" s="186" t="n">
        <v>8120</v>
      </c>
      <c r="J8" s="187" t="n">
        <v>31600</v>
      </c>
      <c r="K8" s="186" t="n">
        <v>6350</v>
      </c>
      <c r="L8" s="1" t="n">
        <v>6</v>
      </c>
      <c r="M8" s="1" t="n">
        <v>5.75</v>
      </c>
      <c r="N8" s="1" t="n">
        <v>2.75</v>
      </c>
      <c r="O8" s="1" t="s">
        <v>290</v>
      </c>
      <c r="P8" s="1" t="n">
        <v>1</v>
      </c>
      <c r="Q8" s="1" t="n">
        <v>0</v>
      </c>
      <c r="R8" s="1" t="n">
        <v>0</v>
      </c>
      <c r="S8" s="1" t="n">
        <v>0</v>
      </c>
      <c r="T8" s="1" t="n">
        <v>1</v>
      </c>
      <c r="U8" s="16" t="n">
        <f aca="false">SUM(P8:T8)</f>
        <v>2</v>
      </c>
      <c r="V8" s="1" t="s">
        <v>291</v>
      </c>
      <c r="W8" s="1" t="s">
        <v>236</v>
      </c>
    </row>
    <row r="9" customFormat="false" ht="15.4" hidden="false" customHeight="false" outlineLevel="0" collapsed="false">
      <c r="A9" s="1" t="s">
        <v>292</v>
      </c>
      <c r="B9" s="185" t="n">
        <v>42711</v>
      </c>
      <c r="C9" s="1" t="s">
        <v>289</v>
      </c>
      <c r="D9" s="1" t="s">
        <v>260</v>
      </c>
      <c r="E9" s="186" t="n">
        <v>41592110</v>
      </c>
      <c r="F9" s="186" t="n">
        <v>36568152</v>
      </c>
      <c r="G9" s="1" t="n">
        <v>121</v>
      </c>
      <c r="H9" s="187" t="n">
        <v>769860</v>
      </c>
      <c r="I9" s="186" t="n">
        <v>211532</v>
      </c>
      <c r="J9" s="187" t="n">
        <v>665350</v>
      </c>
      <c r="K9" s="186" t="n">
        <v>189598</v>
      </c>
      <c r="L9" s="1" t="n">
        <v>6.25</v>
      </c>
      <c r="M9" s="1" t="n">
        <v>7</v>
      </c>
      <c r="N9" s="1" t="n">
        <v>5</v>
      </c>
      <c r="O9" s="1" t="s">
        <v>293</v>
      </c>
      <c r="P9" s="1" t="n">
        <v>3</v>
      </c>
      <c r="Q9" s="1" t="n">
        <v>3</v>
      </c>
      <c r="R9" s="1" t="n">
        <v>1</v>
      </c>
      <c r="S9" s="1" t="n">
        <v>0</v>
      </c>
      <c r="T9" s="1" t="n">
        <v>0</v>
      </c>
      <c r="U9" s="16" t="n">
        <f aca="false">SUM(P9:T9)</f>
        <v>7</v>
      </c>
      <c r="V9" s="1" t="s">
        <v>294</v>
      </c>
      <c r="W9" s="1" t="s">
        <v>295</v>
      </c>
    </row>
  </sheetData>
  <conditionalFormatting sqref="U2:U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M2:M9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L2:L9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I2:I9 K2:K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 J2:J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F9">
    <cfRule type="colorScale" priority="8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AI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0" topLeftCell="N1" activePane="topRight" state="frozen"/>
      <selection pane="topLeft" activeCell="A1" activeCellId="0" sqref="A1"/>
      <selection pane="topRight" activeCell="G12" activeCellId="0" sqref="G12"/>
    </sheetView>
  </sheetViews>
  <sheetFormatPr defaultColWidth="11.48046875" defaultRowHeight="15.4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9.7"/>
    <col collapsed="false" customWidth="true" hidden="false" outlineLevel="0" max="3" min="3" style="0" width="7.69"/>
    <col collapsed="false" customWidth="true" hidden="false" outlineLevel="0" max="4" min="4" style="0" width="16.29"/>
    <col collapsed="false" customWidth="true" hidden="false" outlineLevel="0" max="5" min="5" style="0" width="18"/>
    <col collapsed="false" customWidth="true" hidden="false" outlineLevel="0" max="6" min="6" style="0" width="7.29"/>
    <col collapsed="false" customWidth="true" hidden="false" outlineLevel="0" max="7" min="7" style="0" width="17"/>
    <col collapsed="false" customWidth="true" hidden="false" outlineLevel="0" max="8" min="8" style="0" width="18"/>
    <col collapsed="false" customWidth="true" hidden="false" outlineLevel="0" max="9" min="9" style="0" width="6.57"/>
    <col collapsed="false" customWidth="true" hidden="false" outlineLevel="0" max="10" min="10" style="0" width="6.27"/>
    <col collapsed="false" customWidth="true" hidden="false" outlineLevel="0" max="11" min="11" style="0" width="23.01"/>
    <col collapsed="false" customWidth="true" hidden="false" outlineLevel="0" max="12" min="12" style="0" width="17.43"/>
    <col collapsed="false" customWidth="true" hidden="false" outlineLevel="0" max="31" min="13" style="0" width="18"/>
  </cols>
  <sheetData>
    <row r="1" customFormat="false" ht="15.4" hidden="false" customHeight="false" outlineLevel="0" collapsed="false">
      <c r="A1" s="188"/>
      <c r="B1" s="188"/>
      <c r="C1" s="188"/>
      <c r="D1" s="189" t="s">
        <v>296</v>
      </c>
      <c r="E1" s="189"/>
      <c r="F1" s="189"/>
      <c r="G1" s="189"/>
      <c r="H1" s="189"/>
      <c r="I1" s="189"/>
      <c r="K1" s="188"/>
      <c r="L1" s="188"/>
      <c r="M1" s="188"/>
      <c r="N1" s="190" t="n">
        <v>43756</v>
      </c>
      <c r="O1" s="190" t="n">
        <f aca="false">N27+1</f>
        <v>43764</v>
      </c>
      <c r="P1" s="190" t="n">
        <f aca="false">O1+7</f>
        <v>43771</v>
      </c>
      <c r="Q1" s="190" t="n">
        <f aca="false">P1+7</f>
        <v>43778</v>
      </c>
      <c r="R1" s="190" t="n">
        <f aca="false">Q1+7</f>
        <v>43785</v>
      </c>
      <c r="S1" s="190" t="n">
        <f aca="false">R1+7</f>
        <v>43792</v>
      </c>
      <c r="T1" s="190" t="n">
        <f aca="false">S1+7</f>
        <v>43799</v>
      </c>
      <c r="U1" s="190" t="n">
        <f aca="false">T1+7</f>
        <v>43806</v>
      </c>
      <c r="V1" s="190" t="n">
        <f aca="false">U1+7</f>
        <v>43813</v>
      </c>
      <c r="W1" s="190" t="n">
        <f aca="false">V1+7</f>
        <v>43820</v>
      </c>
      <c r="X1" s="190" t="n">
        <f aca="false">W1+7</f>
        <v>43827</v>
      </c>
      <c r="Y1" s="190" t="n">
        <f aca="false">X1+7</f>
        <v>43834</v>
      </c>
      <c r="Z1" s="190" t="n">
        <f aca="false">Y1+7</f>
        <v>43841</v>
      </c>
      <c r="AA1" s="190" t="n">
        <f aca="false">Z1+7</f>
        <v>43848</v>
      </c>
      <c r="AB1" s="190" t="n">
        <f aca="false">AA1+7</f>
        <v>43855</v>
      </c>
      <c r="AC1" s="190" t="n">
        <f aca="false">AB1+7</f>
        <v>43862</v>
      </c>
    </row>
    <row r="2" customFormat="false" ht="15.4" hidden="false" customHeight="false" outlineLevel="0" collapsed="false">
      <c r="A2" s="28"/>
      <c r="B2" s="28"/>
      <c r="C2" s="28"/>
      <c r="D2" s="191" t="s">
        <v>297</v>
      </c>
      <c r="E2" s="191"/>
      <c r="F2" s="191"/>
      <c r="G2" s="191"/>
      <c r="H2" s="191"/>
      <c r="I2" s="191"/>
      <c r="K2" s="28"/>
      <c r="L2" s="28"/>
      <c r="M2" s="28" t="s">
        <v>298</v>
      </c>
      <c r="N2" s="192" t="s">
        <v>299</v>
      </c>
      <c r="O2" s="193" t="s">
        <v>300</v>
      </c>
      <c r="P2" s="193" t="s">
        <v>301</v>
      </c>
      <c r="Q2" s="193" t="s">
        <v>302</v>
      </c>
      <c r="R2" s="193" t="s">
        <v>303</v>
      </c>
      <c r="S2" s="193" t="s">
        <v>304</v>
      </c>
      <c r="T2" s="193" t="s">
        <v>305</v>
      </c>
      <c r="U2" s="193" t="s">
        <v>306</v>
      </c>
      <c r="V2" s="193" t="s">
        <v>307</v>
      </c>
      <c r="W2" s="193" t="s">
        <v>308</v>
      </c>
      <c r="X2" s="193" t="s">
        <v>309</v>
      </c>
      <c r="Y2" s="193" t="s">
        <v>310</v>
      </c>
      <c r="Z2" s="193" t="s">
        <v>311</v>
      </c>
      <c r="AA2" s="193" t="s">
        <v>312</v>
      </c>
      <c r="AB2" s="193" t="s">
        <v>313</v>
      </c>
      <c r="AC2" s="193" t="s">
        <v>314</v>
      </c>
    </row>
    <row r="3" customFormat="false" ht="15.4" hidden="false" customHeight="false" outlineLevel="0" collapsed="false">
      <c r="A3" s="11"/>
      <c r="B3" s="11"/>
      <c r="C3" s="11"/>
      <c r="D3" s="194" t="s">
        <v>315</v>
      </c>
      <c r="E3" s="194"/>
      <c r="F3" s="195"/>
      <c r="G3" s="196" t="s">
        <v>316</v>
      </c>
      <c r="H3" s="196"/>
      <c r="I3" s="195"/>
      <c r="K3" s="11"/>
      <c r="L3" s="197"/>
      <c r="M3" s="197" t="s">
        <v>317</v>
      </c>
      <c r="N3" s="198" t="n">
        <f aca="false">966-19</f>
        <v>947</v>
      </c>
      <c r="O3" s="198" t="n">
        <f aca="false">N3+N11/30</f>
        <v>982</v>
      </c>
      <c r="P3" s="198" t="n">
        <f aca="false">O3+O11/30</f>
        <v>1015.33333333333</v>
      </c>
      <c r="Q3" s="198" t="n">
        <f aca="false">P3+P11/30</f>
        <v>1048.66666666666</v>
      </c>
      <c r="R3" s="198" t="n">
        <f aca="false">Q3+Q11/30</f>
        <v>1081.99999999999</v>
      </c>
      <c r="S3" s="198" t="n">
        <f aca="false">R3+R11/30</f>
        <v>1115.33333333332</v>
      </c>
      <c r="T3" s="198" t="n">
        <f aca="false">S3+S11/30</f>
        <v>1148.66666666665</v>
      </c>
      <c r="U3" s="198" t="n">
        <f aca="false">T3+T11/30</f>
        <v>1181.99999999998</v>
      </c>
      <c r="V3" s="198" t="n">
        <f aca="false">U3+U11/30</f>
        <v>1215.33333333331</v>
      </c>
      <c r="W3" s="198" t="n">
        <f aca="false">V3+V11/30</f>
        <v>1248.66666666664</v>
      </c>
      <c r="X3" s="198" t="n">
        <f aca="false">W3+W11/30</f>
        <v>1281.99999999997</v>
      </c>
      <c r="Y3" s="198" t="n">
        <f aca="false">X3+X11/30</f>
        <v>1315.3333333333</v>
      </c>
      <c r="Z3" s="198" t="n">
        <f aca="false">Y3+Y11/30</f>
        <v>1348.66666666663</v>
      </c>
      <c r="AA3" s="198" t="n">
        <f aca="false">Z3+Z11/30</f>
        <v>1381.99999999996</v>
      </c>
      <c r="AB3" s="198" t="n">
        <f aca="false">AA3+AA11/30</f>
        <v>1415.33333333329</v>
      </c>
      <c r="AC3" s="198" t="n">
        <f aca="false">AB3+AB11/30</f>
        <v>1448.66666666662</v>
      </c>
    </row>
    <row r="4" customFormat="false" ht="15.4" hidden="false" customHeight="false" outlineLevel="0" collapsed="false">
      <c r="A4" s="11"/>
      <c r="B4" s="11"/>
      <c r="C4" s="11"/>
      <c r="D4" s="199"/>
      <c r="E4" s="200"/>
      <c r="F4" s="201"/>
      <c r="G4" s="199"/>
      <c r="H4" s="201"/>
      <c r="I4" s="202"/>
      <c r="K4" s="203" t="s">
        <v>318</v>
      </c>
      <c r="L4" s="203"/>
      <c r="M4" s="204" t="n">
        <v>0</v>
      </c>
      <c r="N4" s="204" t="n">
        <f aca="false">M4</f>
        <v>0</v>
      </c>
      <c r="O4" s="204" t="n">
        <f aca="false">N4-N13+N23</f>
        <v>0</v>
      </c>
      <c r="P4" s="204" t="n">
        <f aca="false">O4-O13+O23</f>
        <v>0</v>
      </c>
      <c r="Q4" s="204" t="n">
        <f aca="false">P4-P13+P23</f>
        <v>0</v>
      </c>
      <c r="R4" s="204" t="n">
        <f aca="false">Q4-Q13+Q23</f>
        <v>0</v>
      </c>
      <c r="S4" s="204" t="n">
        <f aca="false">R4-R13+R23</f>
        <v>0</v>
      </c>
      <c r="T4" s="204" t="n">
        <f aca="false">S4-S13+S23</f>
        <v>0</v>
      </c>
      <c r="U4" s="205" t="n">
        <f aca="false">T4-T13+T23</f>
        <v>0</v>
      </c>
      <c r="V4" s="204" t="n">
        <f aca="false">U4-U13+U23</f>
        <v>0</v>
      </c>
      <c r="W4" s="204" t="n">
        <f aca="false">V4-V13+V23</f>
        <v>0</v>
      </c>
      <c r="X4" s="204" t="n">
        <f aca="false">W4-W13+W23</f>
        <v>0</v>
      </c>
      <c r="Y4" s="204" t="n">
        <f aca="false">X4-X13+X23</f>
        <v>0</v>
      </c>
      <c r="Z4" s="205" t="n">
        <f aca="false">Y4-Y13+Y23</f>
        <v>0</v>
      </c>
      <c r="AA4" s="205" t="n">
        <f aca="false">Z4-Z13+Z23</f>
        <v>0</v>
      </c>
      <c r="AB4" s="205" t="n">
        <f aca="false">AA4-AA13+AA23</f>
        <v>0</v>
      </c>
      <c r="AC4" s="205" t="n">
        <f aca="false">AB4-AB13+AB23</f>
        <v>0</v>
      </c>
    </row>
    <row r="5" customFormat="false" ht="15.4" hidden="false" customHeight="false" outlineLevel="0" collapsed="false">
      <c r="A5" s="7"/>
      <c r="B5" s="7"/>
      <c r="C5" s="7"/>
      <c r="D5" s="206" t="s">
        <v>319</v>
      </c>
      <c r="E5" s="207" t="n">
        <f aca="false">SUM(E6:E8)</f>
        <v>843695</v>
      </c>
      <c r="F5" s="208" t="n">
        <f aca="false">E5/E35</f>
        <v>0.114629502911988</v>
      </c>
      <c r="G5" s="206" t="s">
        <v>320</v>
      </c>
      <c r="H5" s="209" t="n">
        <f aca="false">H6+H7</f>
        <v>4397278</v>
      </c>
      <c r="I5" s="210" t="n">
        <f aca="false">H5/$H$75</f>
        <v>0.643235287965268</v>
      </c>
      <c r="K5" s="211" t="s">
        <v>321</v>
      </c>
      <c r="L5" s="211"/>
      <c r="M5" s="212" t="n">
        <f aca="false">N5</f>
        <v>3553583</v>
      </c>
      <c r="N5" s="212" t="n">
        <f aca="false">AE66</f>
        <v>3553583</v>
      </c>
      <c r="O5" s="212" t="n">
        <f aca="false">N26</f>
        <v>3774250</v>
      </c>
      <c r="P5" s="212" t="n">
        <f aca="false">O26</f>
        <v>3882149.60449859</v>
      </c>
      <c r="Q5" s="212" t="n">
        <f aca="false">P26</f>
        <v>3884389.9343955</v>
      </c>
      <c r="R5" s="212" t="n">
        <f aca="false">Q26</f>
        <v>3970976.90909091</v>
      </c>
      <c r="S5" s="212" t="n">
        <f aca="false">R26</f>
        <v>4077150.52858482</v>
      </c>
      <c r="T5" s="212" t="n">
        <f aca="false">S26</f>
        <v>4091124.10684162</v>
      </c>
      <c r="U5" s="213" t="n">
        <f aca="false">T26</f>
        <v>4096396.8547329</v>
      </c>
      <c r="V5" s="212" t="n">
        <f aca="false">U26</f>
        <v>4222648.12652297</v>
      </c>
      <c r="W5" s="212" t="n">
        <f aca="false">V26</f>
        <v>4238595.92221182</v>
      </c>
      <c r="X5" s="212" t="n">
        <f aca="false">W26</f>
        <v>4399979.24179945</v>
      </c>
      <c r="Y5" s="212" t="n">
        <f aca="false">X26</f>
        <v>4426333.53983132</v>
      </c>
      <c r="Z5" s="213" t="n">
        <f aca="false">Y26</f>
        <v>4603752.8266167</v>
      </c>
      <c r="AA5" s="213" t="n">
        <f aca="false">Z26</f>
        <v>4639519.59700096</v>
      </c>
      <c r="AB5" s="213" t="n">
        <f aca="false">AA26</f>
        <v>4826279.85098409</v>
      </c>
      <c r="AC5" s="213" t="n">
        <f aca="false">AB26</f>
        <v>4870380.54826619</v>
      </c>
    </row>
    <row r="6" customFormat="false" ht="15.4" hidden="false" customHeight="false" outlineLevel="0" collapsed="false">
      <c r="A6" s="214" t="str">
        <f aca="false">L6</f>
        <v>Taquillas</v>
      </c>
      <c r="B6" s="215" t="n">
        <f aca="false">M6/$M$54</f>
        <v>0.199621993453133</v>
      </c>
      <c r="D6" s="216" t="s">
        <v>322</v>
      </c>
      <c r="E6" s="217" t="n">
        <v>574995</v>
      </c>
      <c r="F6" s="218" t="n">
        <f aca="false">E6/E35</f>
        <v>0.078122296596375</v>
      </c>
      <c r="G6" s="219" t="s">
        <v>323</v>
      </c>
      <c r="H6" s="220" t="n">
        <v>300000</v>
      </c>
      <c r="I6" s="221" t="n">
        <f aca="false">H6/$H$75</f>
        <v>0.043884099752069</v>
      </c>
      <c r="K6" s="214" t="s">
        <v>324</v>
      </c>
      <c r="L6" s="214" t="s">
        <v>324</v>
      </c>
      <c r="M6" s="222" t="n">
        <f aca="false">SUM(N6:AE6)</f>
        <v>1136347</v>
      </c>
      <c r="N6" s="223" t="n">
        <v>113648</v>
      </c>
      <c r="O6" s="223" t="n">
        <f aca="false">81809+54656</f>
        <v>136465</v>
      </c>
      <c r="P6" s="223" t="n">
        <v>24227</v>
      </c>
      <c r="Q6" s="223" t="n">
        <f aca="false">85603+17134</f>
        <v>102737</v>
      </c>
      <c r="R6" s="223" t="n">
        <f aca="false">112814+3673</f>
        <v>116487</v>
      </c>
      <c r="S6" s="223" t="n">
        <f aca="false">18695</f>
        <v>18695</v>
      </c>
      <c r="T6" s="223" t="n">
        <v>5397</v>
      </c>
      <c r="U6" s="223" t="n">
        <f aca="false">115800+5852</f>
        <v>121652</v>
      </c>
      <c r="V6" s="223" t="n">
        <v>6625</v>
      </c>
      <c r="W6" s="223" t="n">
        <v>147337</v>
      </c>
      <c r="X6" s="223" t="n">
        <v>7779</v>
      </c>
      <c r="Y6" s="223" t="n">
        <v>154668</v>
      </c>
      <c r="Z6" s="223" t="n">
        <v>8663</v>
      </c>
      <c r="AA6" s="223" t="n">
        <v>155304</v>
      </c>
      <c r="AB6" s="223" t="n">
        <v>8663</v>
      </c>
      <c r="AC6" s="223" t="n">
        <v>8000</v>
      </c>
    </row>
    <row r="7" customFormat="false" ht="15.4" hidden="false" customHeight="false" outlineLevel="0" collapsed="false">
      <c r="A7" s="214" t="str">
        <f aca="false">L7</f>
        <v>Patrocinadores</v>
      </c>
      <c r="B7" s="215" t="n">
        <f aca="false">M7/$M$54</f>
        <v>0.29345936751927</v>
      </c>
      <c r="D7" s="216" t="s">
        <v>256</v>
      </c>
      <c r="E7" s="217" t="n">
        <v>268700</v>
      </c>
      <c r="F7" s="218" t="n">
        <f aca="false">E7/E35</f>
        <v>0.036507206315613</v>
      </c>
      <c r="G7" s="219" t="s">
        <v>325</v>
      </c>
      <c r="H7" s="220" t="n">
        <f aca="false">1187500+2909778</f>
        <v>4097278</v>
      </c>
      <c r="I7" s="221" t="n">
        <f aca="false">H7/$H$75</f>
        <v>0.599351188213199</v>
      </c>
      <c r="K7" s="214" t="s">
        <v>326</v>
      </c>
      <c r="L7" s="214" t="s">
        <v>326</v>
      </c>
      <c r="M7" s="222" t="n">
        <f aca="false">SUM(N7:AE7)</f>
        <v>1670515.68884724</v>
      </c>
      <c r="N7" s="223" t="n">
        <v>64200</v>
      </c>
      <c r="O7" s="223" t="n">
        <v>69765.6044985942</v>
      </c>
      <c r="P7" s="223" t="n">
        <v>76444.3298969072</v>
      </c>
      <c r="Q7" s="223" t="n">
        <v>82380.9746954077</v>
      </c>
      <c r="R7" s="223" t="n">
        <v>88317.6194939081</v>
      </c>
      <c r="S7" s="223" t="n">
        <v>94009.5782567947</v>
      </c>
      <c r="T7" s="223" t="n">
        <v>98706.747891284</v>
      </c>
      <c r="U7" s="223" t="n">
        <v>103530.271790066</v>
      </c>
      <c r="V7" s="223" t="n">
        <v>108353.795688847</v>
      </c>
      <c r="W7" s="223" t="n">
        <v>113177.319587629</v>
      </c>
      <c r="X7" s="223" t="n">
        <v>117806.298031865</v>
      </c>
      <c r="Y7" s="223" t="n">
        <v>122082.28678538</v>
      </c>
      <c r="Z7" s="223" t="n">
        <v>126534.770384255</v>
      </c>
      <c r="AA7" s="223" t="n">
        <v>130987.25398313</v>
      </c>
      <c r="AB7" s="223" t="n">
        <v>135068.697282099</v>
      </c>
      <c r="AC7" s="223" t="n">
        <v>139150.140581068</v>
      </c>
    </row>
    <row r="8" customFormat="false" ht="15.4" hidden="false" customHeight="false" outlineLevel="0" collapsed="false">
      <c r="A8" s="214" t="str">
        <f aca="false">L8</f>
        <v>Ventas</v>
      </c>
      <c r="B8" s="215" t="n">
        <f aca="false">M8/$M$54</f>
        <v>0</v>
      </c>
      <c r="D8" s="224" t="s">
        <v>327</v>
      </c>
      <c r="E8" s="225" t="n">
        <v>0</v>
      </c>
      <c r="F8" s="218" t="n">
        <f aca="false">E8/E35</f>
        <v>0</v>
      </c>
      <c r="G8" s="226"/>
      <c r="H8" s="227"/>
      <c r="I8" s="210"/>
      <c r="K8" s="214" t="s">
        <v>328</v>
      </c>
      <c r="L8" s="214" t="s">
        <v>329</v>
      </c>
      <c r="M8" s="222" t="n">
        <f aca="false">SUM(N8:AE8)</f>
        <v>0</v>
      </c>
      <c r="N8" s="223" t="n">
        <v>0</v>
      </c>
      <c r="O8" s="223" t="n">
        <v>0</v>
      </c>
      <c r="P8" s="223" t="n">
        <v>0</v>
      </c>
      <c r="Q8" s="223" t="n">
        <v>0</v>
      </c>
      <c r="R8" s="223" t="n">
        <v>0</v>
      </c>
      <c r="S8" s="223" t="n">
        <v>0</v>
      </c>
      <c r="T8" s="223" t="n">
        <v>0</v>
      </c>
      <c r="U8" s="223" t="n">
        <v>0</v>
      </c>
      <c r="V8" s="223" t="n">
        <v>0</v>
      </c>
      <c r="W8" s="223" t="n">
        <v>0</v>
      </c>
      <c r="X8" s="223" t="n">
        <v>0</v>
      </c>
      <c r="Y8" s="223" t="n">
        <v>0</v>
      </c>
      <c r="Z8" s="223" t="n">
        <v>0</v>
      </c>
      <c r="AA8" s="223" t="n">
        <v>0</v>
      </c>
      <c r="AB8" s="223" t="n">
        <v>0</v>
      </c>
      <c r="AC8" s="223" t="n">
        <v>0</v>
      </c>
      <c r="AG8" s="227"/>
      <c r="AH8" s="227"/>
    </row>
    <row r="9" customFormat="false" ht="15.4" hidden="false" customHeight="false" outlineLevel="0" collapsed="false">
      <c r="A9" s="214" t="str">
        <f aca="false">L9</f>
        <v>VentasCantera</v>
      </c>
      <c r="B9" s="215" t="n">
        <f aca="false">M9/$M$54</f>
        <v>0</v>
      </c>
      <c r="D9" s="228"/>
      <c r="E9" s="229"/>
      <c r="F9" s="208"/>
      <c r="G9" s="226"/>
      <c r="H9" s="227"/>
      <c r="I9" s="210"/>
      <c r="K9" s="214"/>
      <c r="L9" s="214" t="s">
        <v>330</v>
      </c>
      <c r="M9" s="222" t="n">
        <f aca="false">SUM(N9:AE9)</f>
        <v>0</v>
      </c>
      <c r="N9" s="223" t="n">
        <v>0</v>
      </c>
      <c r="O9" s="223" t="n">
        <v>0</v>
      </c>
      <c r="P9" s="223" t="n">
        <v>0</v>
      </c>
      <c r="Q9" s="223" t="n">
        <v>0</v>
      </c>
      <c r="R9" s="223" t="n">
        <v>0</v>
      </c>
      <c r="S9" s="223" t="n">
        <v>0</v>
      </c>
      <c r="T9" s="223" t="n">
        <v>0</v>
      </c>
      <c r="U9" s="223" t="n">
        <v>0</v>
      </c>
      <c r="V9" s="223" t="n">
        <v>0</v>
      </c>
      <c r="W9" s="223" t="n">
        <v>0</v>
      </c>
      <c r="X9" s="223" t="n">
        <v>0</v>
      </c>
      <c r="Y9" s="223" t="n">
        <v>0</v>
      </c>
      <c r="Z9" s="223" t="n">
        <v>0</v>
      </c>
      <c r="AA9" s="223" t="n">
        <v>0</v>
      </c>
      <c r="AB9" s="223" t="n">
        <v>0</v>
      </c>
      <c r="AC9" s="223" t="n">
        <v>0</v>
      </c>
    </row>
    <row r="10" customFormat="false" ht="15.4" hidden="false" customHeight="false" outlineLevel="0" collapsed="false">
      <c r="A10" s="214" t="str">
        <f aca="false">L10</f>
        <v>Comisiones</v>
      </c>
      <c r="B10" s="215" t="n">
        <f aca="false">M10/$M$54</f>
        <v>0</v>
      </c>
      <c r="D10" s="206" t="s">
        <v>331</v>
      </c>
      <c r="E10" s="207" t="n">
        <f aca="false">E11+E12+E13</f>
        <v>0</v>
      </c>
      <c r="F10" s="208" t="n">
        <f aca="false">E10/E35</f>
        <v>0</v>
      </c>
      <c r="G10" s="206" t="s">
        <v>332</v>
      </c>
      <c r="H10" s="209" t="n">
        <f aca="false">SUM(H11:H16)</f>
        <v>1364216.68884724</v>
      </c>
      <c r="I10" s="210" t="n">
        <f aca="false">H10/$H$75</f>
        <v>0.199558070856034</v>
      </c>
      <c r="K10" s="214" t="s">
        <v>333</v>
      </c>
      <c r="L10" s="214" t="s">
        <v>333</v>
      </c>
      <c r="M10" s="222" t="n">
        <f aca="false">SUM(N10:AE10)</f>
        <v>0</v>
      </c>
      <c r="N10" s="223" t="n">
        <v>0</v>
      </c>
      <c r="O10" s="223" t="n">
        <v>0</v>
      </c>
      <c r="P10" s="223" t="n">
        <v>0</v>
      </c>
      <c r="Q10" s="223" t="n">
        <f aca="false">P10</f>
        <v>0</v>
      </c>
      <c r="R10" s="223" t="n">
        <f aca="false">Q10</f>
        <v>0</v>
      </c>
      <c r="S10" s="223" t="n">
        <f aca="false">R10</f>
        <v>0</v>
      </c>
      <c r="T10" s="223" t="n">
        <f aca="false">S10</f>
        <v>0</v>
      </c>
      <c r="U10" s="230" t="n">
        <v>0</v>
      </c>
      <c r="V10" s="223" t="n">
        <v>0</v>
      </c>
      <c r="W10" s="223" t="n">
        <v>0</v>
      </c>
      <c r="X10" s="223" t="n">
        <f aca="false">W10</f>
        <v>0</v>
      </c>
      <c r="Y10" s="223" t="n">
        <f aca="false">X10</f>
        <v>0</v>
      </c>
      <c r="Z10" s="230" t="n">
        <f aca="false">Y10</f>
        <v>0</v>
      </c>
      <c r="AA10" s="230" t="n">
        <f aca="false">Z10</f>
        <v>0</v>
      </c>
      <c r="AB10" s="230" t="n">
        <f aca="false">AA10</f>
        <v>0</v>
      </c>
      <c r="AC10" s="230" t="n">
        <f aca="false">AB10</f>
        <v>0</v>
      </c>
    </row>
    <row r="11" customFormat="false" ht="15.4" hidden="false" customHeight="true" outlineLevel="0" collapsed="false">
      <c r="A11" s="214" t="str">
        <f aca="false">L11</f>
        <v>Nuevos Socios</v>
      </c>
      <c r="B11" s="215" t="n">
        <f aca="false">M11/$M$54</f>
        <v>0.002819502313046</v>
      </c>
      <c r="D11" s="231" t="s">
        <v>334</v>
      </c>
      <c r="E11" s="232" t="n">
        <f aca="false">N4</f>
        <v>0</v>
      </c>
      <c r="F11" s="218" t="n">
        <f aca="false">E11/E35</f>
        <v>0</v>
      </c>
      <c r="G11" s="233" t="s">
        <v>335</v>
      </c>
      <c r="H11" s="234" t="n">
        <v>0</v>
      </c>
      <c r="I11" s="221" t="n">
        <f aca="false">H11/$H$75</f>
        <v>0</v>
      </c>
      <c r="K11" s="235" t="s">
        <v>336</v>
      </c>
      <c r="L11" s="214" t="s">
        <v>337</v>
      </c>
      <c r="M11" s="222" t="n">
        <f aca="false">SUM(N11:AE11)</f>
        <v>16050</v>
      </c>
      <c r="N11" s="223" t="n">
        <f aca="false">570+480</f>
        <v>1050</v>
      </c>
      <c r="O11" s="223" t="n">
        <v>1000</v>
      </c>
      <c r="P11" s="223" t="n">
        <f aca="false">O11</f>
        <v>1000</v>
      </c>
      <c r="Q11" s="223" t="n">
        <f aca="false">P11</f>
        <v>1000</v>
      </c>
      <c r="R11" s="223" t="n">
        <f aca="false">Q11</f>
        <v>1000</v>
      </c>
      <c r="S11" s="223" t="n">
        <f aca="false">R11</f>
        <v>1000</v>
      </c>
      <c r="T11" s="223" t="n">
        <f aca="false">S11</f>
        <v>1000</v>
      </c>
      <c r="U11" s="223" t="n">
        <f aca="false">T11</f>
        <v>1000</v>
      </c>
      <c r="V11" s="223" t="n">
        <f aca="false">U11</f>
        <v>1000</v>
      </c>
      <c r="W11" s="223" t="n">
        <f aca="false">V11</f>
        <v>1000</v>
      </c>
      <c r="X11" s="223" t="n">
        <f aca="false">W11</f>
        <v>1000</v>
      </c>
      <c r="Y11" s="223" t="n">
        <f aca="false">X11</f>
        <v>1000</v>
      </c>
      <c r="Z11" s="223" t="n">
        <f aca="false">Y11</f>
        <v>1000</v>
      </c>
      <c r="AA11" s="223" t="n">
        <f aca="false">Z11</f>
        <v>1000</v>
      </c>
      <c r="AB11" s="223" t="n">
        <f aca="false">AA11</f>
        <v>1000</v>
      </c>
      <c r="AC11" s="223" t="n">
        <f aca="false">AB11</f>
        <v>1000</v>
      </c>
    </row>
    <row r="12" customFormat="false" ht="15.4" hidden="false" customHeight="false" outlineLevel="0" collapsed="false">
      <c r="A12" s="214" t="str">
        <f aca="false">L12</f>
        <v>Premios</v>
      </c>
      <c r="B12" s="215" t="n">
        <f aca="false">M12/$M$54</f>
        <v>0.024593789646506</v>
      </c>
      <c r="D12" s="231" t="str">
        <f aca="false">L13</f>
        <v>Ing Reservas</v>
      </c>
      <c r="E12" s="232" t="n">
        <f aca="false">M13*-1</f>
        <v>0</v>
      </c>
      <c r="F12" s="218" t="n">
        <f aca="false">E12/E35</f>
        <v>0</v>
      </c>
      <c r="G12" s="233" t="s">
        <v>338</v>
      </c>
      <c r="H12" s="234" t="n">
        <v>0</v>
      </c>
      <c r="I12" s="221" t="n">
        <f aca="false">H12/$H$75</f>
        <v>0</v>
      </c>
      <c r="K12" s="235"/>
      <c r="L12" s="214" t="s">
        <v>339</v>
      </c>
      <c r="M12" s="222" t="n">
        <f aca="false">SUM(N12:AE12)</f>
        <v>140000</v>
      </c>
      <c r="N12" s="223" t="n">
        <v>140000</v>
      </c>
      <c r="O12" s="223" t="n">
        <v>0</v>
      </c>
      <c r="P12" s="223" t="n">
        <v>0</v>
      </c>
      <c r="Q12" s="223" t="n">
        <v>0</v>
      </c>
      <c r="R12" s="223" t="n">
        <v>0</v>
      </c>
      <c r="S12" s="223" t="n">
        <v>0</v>
      </c>
      <c r="T12" s="223" t="n">
        <v>0</v>
      </c>
      <c r="U12" s="230" t="n">
        <v>0</v>
      </c>
      <c r="V12" s="223" t="n">
        <v>0</v>
      </c>
      <c r="W12" s="223" t="n">
        <v>0</v>
      </c>
      <c r="X12" s="223" t="n">
        <v>0</v>
      </c>
      <c r="Y12" s="223" t="n">
        <v>0</v>
      </c>
      <c r="Z12" s="230" t="n">
        <v>0</v>
      </c>
      <c r="AA12" s="230" t="n">
        <v>0</v>
      </c>
      <c r="AB12" s="230" t="n">
        <v>0</v>
      </c>
      <c r="AC12" s="230" t="n">
        <v>0</v>
      </c>
    </row>
    <row r="13" customFormat="false" ht="15.4" hidden="false" customHeight="false" outlineLevel="0" collapsed="false">
      <c r="A13" s="214" t="str">
        <f aca="false">L13</f>
        <v>Ing Reservas</v>
      </c>
      <c r="B13" s="215" t="n">
        <f aca="false">M13/$M$54</f>
        <v>0</v>
      </c>
      <c r="C13" s="236"/>
      <c r="D13" s="231" t="str">
        <f aca="false">L23</f>
        <v>Pago Reservas</v>
      </c>
      <c r="E13" s="232" t="n">
        <f aca="false">M23</f>
        <v>0</v>
      </c>
      <c r="F13" s="218" t="n">
        <f aca="false">E13/E35</f>
        <v>0</v>
      </c>
      <c r="G13" s="233" t="s">
        <v>340</v>
      </c>
      <c r="H13" s="234" t="n">
        <v>0</v>
      </c>
      <c r="I13" s="221" t="n">
        <f aca="false">H13/$H$75</f>
        <v>0</v>
      </c>
      <c r="J13" s="237"/>
      <c r="K13" s="235"/>
      <c r="L13" s="214" t="s">
        <v>341</v>
      </c>
      <c r="M13" s="222" t="n">
        <f aca="false">SUM(N13:AE13)</f>
        <v>0</v>
      </c>
      <c r="N13" s="223" t="n">
        <v>0</v>
      </c>
      <c r="O13" s="223" t="n">
        <v>0</v>
      </c>
      <c r="P13" s="223" t="n">
        <f aca="false">O13</f>
        <v>0</v>
      </c>
      <c r="Q13" s="223" t="n">
        <f aca="false">P13</f>
        <v>0</v>
      </c>
      <c r="R13" s="223" t="n">
        <f aca="false">Q13</f>
        <v>0</v>
      </c>
      <c r="S13" s="223" t="n">
        <f aca="false">R13</f>
        <v>0</v>
      </c>
      <c r="T13" s="223" t="n">
        <f aca="false">S13</f>
        <v>0</v>
      </c>
      <c r="U13" s="230" t="n">
        <f aca="false">T13</f>
        <v>0</v>
      </c>
      <c r="V13" s="223" t="n">
        <f aca="false">U13</f>
        <v>0</v>
      </c>
      <c r="W13" s="223" t="n">
        <f aca="false">V13</f>
        <v>0</v>
      </c>
      <c r="X13" s="223" t="n">
        <f aca="false">W13</f>
        <v>0</v>
      </c>
      <c r="Y13" s="223" t="n">
        <f aca="false">X13</f>
        <v>0</v>
      </c>
      <c r="Z13" s="230" t="n">
        <f aca="false">Y13</f>
        <v>0</v>
      </c>
      <c r="AA13" s="230" t="n">
        <f aca="false">Z13</f>
        <v>0</v>
      </c>
      <c r="AB13" s="230" t="n">
        <f aca="false">AA13</f>
        <v>0</v>
      </c>
      <c r="AC13" s="230" t="n">
        <f aca="false">AB13</f>
        <v>0</v>
      </c>
      <c r="AD13" s="237"/>
      <c r="AE13" s="237"/>
      <c r="AF13" s="237"/>
      <c r="AG13" s="237"/>
      <c r="AH13" s="237"/>
      <c r="AI13" s="237"/>
    </row>
    <row r="14" customFormat="false" ht="15.4" hidden="false" customHeight="false" outlineLevel="0" collapsed="false">
      <c r="A14" s="236"/>
      <c r="B14" s="238" t="n">
        <f aca="false">SUM(B6:B13)</f>
        <v>0.520494652931955</v>
      </c>
      <c r="D14" s="228"/>
      <c r="E14" s="239"/>
      <c r="G14" s="233" t="s">
        <v>342</v>
      </c>
      <c r="H14" s="234" t="n">
        <v>0</v>
      </c>
      <c r="I14" s="221" t="n">
        <f aca="false">H14/$H$75</f>
        <v>0</v>
      </c>
      <c r="K14" s="240" t="s">
        <v>343</v>
      </c>
      <c r="L14" s="241"/>
      <c r="M14" s="242" t="n">
        <f aca="false">SUM(N14:AE14)</f>
        <v>2962912.68884724</v>
      </c>
      <c r="N14" s="243" t="n">
        <f aca="false">SUM(N6:N13)</f>
        <v>318898</v>
      </c>
      <c r="O14" s="243" t="n">
        <f aca="false">SUM(O6:O13)</f>
        <v>207230.604498594</v>
      </c>
      <c r="P14" s="243" t="n">
        <f aca="false">SUM(P6:P13)</f>
        <v>101671.329896907</v>
      </c>
      <c r="Q14" s="243" t="n">
        <f aca="false">SUM(Q6:Q13)</f>
        <v>186117.974695408</v>
      </c>
      <c r="R14" s="243" t="n">
        <f aca="false">SUM(R6:R13)</f>
        <v>205804.619493908</v>
      </c>
      <c r="S14" s="243" t="n">
        <f aca="false">SUM(S6:S13)</f>
        <v>113704.578256795</v>
      </c>
      <c r="T14" s="243" t="n">
        <f aca="false">SUM(T6:T13)</f>
        <v>105103.747891284</v>
      </c>
      <c r="U14" s="243" t="n">
        <f aca="false">SUM(U6:U13)</f>
        <v>226182.271790066</v>
      </c>
      <c r="V14" s="243" t="n">
        <f aca="false">SUM(V6:V13)</f>
        <v>115978.795688847</v>
      </c>
      <c r="W14" s="243" t="n">
        <f aca="false">SUM(W6:W13)</f>
        <v>261514.319587629</v>
      </c>
      <c r="X14" s="243" t="n">
        <f aca="false">SUM(X6:X13)</f>
        <v>126585.298031865</v>
      </c>
      <c r="Y14" s="243" t="n">
        <f aca="false">SUM(Y6:Y13)</f>
        <v>277750.28678538</v>
      </c>
      <c r="Z14" s="243" t="n">
        <f aca="false">SUM(Z6:Z13)</f>
        <v>136197.770384255</v>
      </c>
      <c r="AA14" s="243" t="n">
        <f aca="false">SUM(AA6:AA13)</f>
        <v>287291.25398313</v>
      </c>
      <c r="AB14" s="243" t="n">
        <f aca="false">SUM(AB6:AB13)</f>
        <v>144731.697282099</v>
      </c>
      <c r="AC14" s="243" t="n">
        <f aca="false">SUM(AC6:AC13)</f>
        <v>148150.140581068</v>
      </c>
    </row>
    <row r="15" customFormat="false" ht="15.4" hidden="false" customHeight="false" outlineLevel="0" collapsed="false">
      <c r="A15" s="244" t="n">
        <f aca="false">M14</f>
        <v>2962912.68884724</v>
      </c>
      <c r="B15" s="244"/>
      <c r="D15" s="206" t="s">
        <v>344</v>
      </c>
      <c r="E15" s="207" t="n">
        <f aca="false">SUM(E16:E19)</f>
        <v>0</v>
      </c>
      <c r="F15" s="208" t="n">
        <f aca="false">E15/E35</f>
        <v>0</v>
      </c>
      <c r="G15" s="233" t="s">
        <v>345</v>
      </c>
      <c r="H15" s="234" t="n">
        <v>0</v>
      </c>
      <c r="I15" s="221" t="n">
        <f aca="false">H15/$H$75</f>
        <v>0</v>
      </c>
      <c r="K15" s="245" t="s">
        <v>248</v>
      </c>
      <c r="L15" s="246" t="str">
        <f aca="false">K15</f>
        <v>Sueldos</v>
      </c>
      <c r="M15" s="247" t="n">
        <f aca="false">SUM(N15:AE15)</f>
        <v>146720</v>
      </c>
      <c r="N15" s="248" t="n">
        <f aca="false">AE55</f>
        <v>8420</v>
      </c>
      <c r="O15" s="248" t="n">
        <f aca="false">N15+100</f>
        <v>8520</v>
      </c>
      <c r="P15" s="248" t="n">
        <f aca="false">O15+100</f>
        <v>8620</v>
      </c>
      <c r="Q15" s="248" t="n">
        <f aca="false">P15+100</f>
        <v>8720</v>
      </c>
      <c r="R15" s="248" t="n">
        <f aca="false">Q15+100</f>
        <v>8820</v>
      </c>
      <c r="S15" s="248" t="n">
        <f aca="false">R15+100</f>
        <v>8920</v>
      </c>
      <c r="T15" s="248" t="n">
        <f aca="false">S15+100</f>
        <v>9020</v>
      </c>
      <c r="U15" s="248" t="n">
        <f aca="false">T15+100</f>
        <v>9120</v>
      </c>
      <c r="V15" s="248" t="n">
        <f aca="false">U15+100</f>
        <v>9220</v>
      </c>
      <c r="W15" s="248" t="n">
        <f aca="false">V15+100</f>
        <v>9320</v>
      </c>
      <c r="X15" s="248" t="n">
        <f aca="false">W15+100</f>
        <v>9420</v>
      </c>
      <c r="Y15" s="248" t="n">
        <f aca="false">X15+100</f>
        <v>9520</v>
      </c>
      <c r="Z15" s="248" t="n">
        <f aca="false">Y15+100</f>
        <v>9620</v>
      </c>
      <c r="AA15" s="248" t="n">
        <f aca="false">Z15+100</f>
        <v>9720</v>
      </c>
      <c r="AB15" s="248" t="n">
        <f aca="false">AA15+100</f>
        <v>9820</v>
      </c>
      <c r="AC15" s="248" t="n">
        <f aca="false">AB15+100</f>
        <v>9920</v>
      </c>
    </row>
    <row r="16" customFormat="false" ht="15.4" hidden="false" customHeight="false" outlineLevel="0" collapsed="false">
      <c r="D16" s="231" t="s">
        <v>346</v>
      </c>
      <c r="E16" s="232" t="n">
        <v>0</v>
      </c>
      <c r="F16" s="218" t="n">
        <f aca="false">E16/E35</f>
        <v>0</v>
      </c>
      <c r="G16" s="249" t="s">
        <v>347</v>
      </c>
      <c r="H16" s="250" t="n">
        <f aca="false">E29-H26</f>
        <v>1364216.68884724</v>
      </c>
      <c r="I16" s="221" t="n">
        <f aca="false">H16/$H$75</f>
        <v>0.199558070856034</v>
      </c>
      <c r="K16" s="245" t="s">
        <v>348</v>
      </c>
      <c r="L16" s="246" t="str">
        <f aca="false">K16</f>
        <v>Mantenimiento </v>
      </c>
      <c r="M16" s="247" t="n">
        <f aca="false">SUM(N16:AE16)</f>
        <v>203056</v>
      </c>
      <c r="N16" s="248" t="n">
        <v>12691</v>
      </c>
      <c r="O16" s="248" t="n">
        <f aca="false">N16</f>
        <v>12691</v>
      </c>
      <c r="P16" s="248" t="n">
        <f aca="false">O16</f>
        <v>12691</v>
      </c>
      <c r="Q16" s="248" t="n">
        <f aca="false">P16</f>
        <v>12691</v>
      </c>
      <c r="R16" s="248" t="n">
        <f aca="false">Q16</f>
        <v>12691</v>
      </c>
      <c r="S16" s="248" t="n">
        <f aca="false">R16</f>
        <v>12691</v>
      </c>
      <c r="T16" s="248" t="n">
        <f aca="false">S16</f>
        <v>12691</v>
      </c>
      <c r="U16" s="248" t="n">
        <f aca="false">T16</f>
        <v>12691</v>
      </c>
      <c r="V16" s="248" t="n">
        <f aca="false">U16</f>
        <v>12691</v>
      </c>
      <c r="W16" s="248" t="n">
        <f aca="false">V16</f>
        <v>12691</v>
      </c>
      <c r="X16" s="248" t="n">
        <f aca="false">W16</f>
        <v>12691</v>
      </c>
      <c r="Y16" s="248" t="n">
        <f aca="false">X16</f>
        <v>12691</v>
      </c>
      <c r="Z16" s="248" t="n">
        <f aca="false">Y16</f>
        <v>12691</v>
      </c>
      <c r="AA16" s="248" t="n">
        <f aca="false">Z16</f>
        <v>12691</v>
      </c>
      <c r="AB16" s="248" t="n">
        <f aca="false">AA16</f>
        <v>12691</v>
      </c>
      <c r="AC16" s="248" t="n">
        <f aca="false">AB16</f>
        <v>12691</v>
      </c>
    </row>
    <row r="17" customFormat="false" ht="20.25" hidden="false" customHeight="true" outlineLevel="0" collapsed="false">
      <c r="D17" s="231" t="s">
        <v>344</v>
      </c>
      <c r="E17" s="232" t="n">
        <v>0</v>
      </c>
      <c r="F17" s="218" t="n">
        <f aca="false">E17/E35</f>
        <v>0</v>
      </c>
      <c r="G17" s="228"/>
      <c r="H17" s="227"/>
      <c r="I17" s="251"/>
      <c r="K17" s="245" t="s">
        <v>349</v>
      </c>
      <c r="L17" s="246" t="s">
        <v>322</v>
      </c>
      <c r="M17" s="247" t="n">
        <f aca="false">SUM(N17:AE17)</f>
        <v>0</v>
      </c>
      <c r="N17" s="248" t="n">
        <v>0</v>
      </c>
      <c r="O17" s="248" t="n">
        <f aca="false">N17</f>
        <v>0</v>
      </c>
      <c r="P17" s="248" t="n">
        <f aca="false">O17</f>
        <v>0</v>
      </c>
      <c r="Q17" s="248" t="n">
        <f aca="false">P17</f>
        <v>0</v>
      </c>
      <c r="R17" s="248" t="n">
        <f aca="false">Q17</f>
        <v>0</v>
      </c>
      <c r="S17" s="248" t="n">
        <f aca="false">R17</f>
        <v>0</v>
      </c>
      <c r="T17" s="248" t="n">
        <f aca="false">S17</f>
        <v>0</v>
      </c>
      <c r="U17" s="248" t="n">
        <f aca="false">T17</f>
        <v>0</v>
      </c>
      <c r="V17" s="248" t="n">
        <f aca="false">U17</f>
        <v>0</v>
      </c>
      <c r="W17" s="248" t="n">
        <f aca="false">V17</f>
        <v>0</v>
      </c>
      <c r="X17" s="248" t="n">
        <f aca="false">W17</f>
        <v>0</v>
      </c>
      <c r="Y17" s="248" t="n">
        <f aca="false">X17</f>
        <v>0</v>
      </c>
      <c r="Z17" s="248" t="n">
        <f aca="false">Y17</f>
        <v>0</v>
      </c>
      <c r="AA17" s="248" t="n">
        <f aca="false">Z17</f>
        <v>0</v>
      </c>
      <c r="AB17" s="248" t="n">
        <f aca="false">AA17</f>
        <v>0</v>
      </c>
      <c r="AC17" s="248" t="n">
        <f aca="false">AB17</f>
        <v>0</v>
      </c>
    </row>
    <row r="18" customFormat="false" ht="15.4" hidden="false" customHeight="false" outlineLevel="0" collapsed="false">
      <c r="D18" s="231" t="s">
        <v>350</v>
      </c>
      <c r="E18" s="232" t="n">
        <v>0</v>
      </c>
      <c r="F18" s="218" t="n">
        <f aca="false">E18/E35</f>
        <v>0</v>
      </c>
      <c r="G18" s="206" t="s">
        <v>351</v>
      </c>
      <c r="H18" s="252" t="n">
        <f aca="false">H19</f>
        <v>0</v>
      </c>
      <c r="I18" s="210" t="n">
        <f aca="false">H18/$H$75</f>
        <v>0</v>
      </c>
      <c r="K18" s="245" t="s">
        <v>352</v>
      </c>
      <c r="L18" s="246" t="str">
        <f aca="false">K18</f>
        <v>Empleados</v>
      </c>
      <c r="M18" s="247" t="n">
        <f aca="false">SUM(N18:AE18)</f>
        <v>913920</v>
      </c>
      <c r="N18" s="248" t="n">
        <v>57120</v>
      </c>
      <c r="O18" s="248" t="n">
        <f aca="false">N18</f>
        <v>57120</v>
      </c>
      <c r="P18" s="248" t="n">
        <f aca="false">O18</f>
        <v>57120</v>
      </c>
      <c r="Q18" s="248" t="n">
        <f aca="false">P18</f>
        <v>57120</v>
      </c>
      <c r="R18" s="248" t="n">
        <f aca="false">Q18</f>
        <v>57120</v>
      </c>
      <c r="S18" s="248" t="n">
        <f aca="false">R18</f>
        <v>57120</v>
      </c>
      <c r="T18" s="248" t="n">
        <f aca="false">S18</f>
        <v>57120</v>
      </c>
      <c r="U18" s="248" t="n">
        <f aca="false">T18</f>
        <v>57120</v>
      </c>
      <c r="V18" s="248" t="n">
        <f aca="false">U18</f>
        <v>57120</v>
      </c>
      <c r="W18" s="248" t="n">
        <f aca="false">V18</f>
        <v>57120</v>
      </c>
      <c r="X18" s="248" t="n">
        <f aca="false">W18</f>
        <v>57120</v>
      </c>
      <c r="Y18" s="248" t="n">
        <f aca="false">X18</f>
        <v>57120</v>
      </c>
      <c r="Z18" s="248" t="n">
        <f aca="false">Y18</f>
        <v>57120</v>
      </c>
      <c r="AA18" s="248" t="n">
        <f aca="false">Z18</f>
        <v>57120</v>
      </c>
      <c r="AB18" s="248" t="n">
        <f aca="false">AA18</f>
        <v>57120</v>
      </c>
      <c r="AC18" s="248" t="n">
        <f aca="false">AB18</f>
        <v>57120</v>
      </c>
    </row>
    <row r="19" customFormat="false" ht="15.4" hidden="false" customHeight="false" outlineLevel="0" collapsed="false">
      <c r="D19" s="231" t="s">
        <v>353</v>
      </c>
      <c r="E19" s="232" t="n">
        <v>0</v>
      </c>
      <c r="F19" s="218" t="n">
        <f aca="false">E19/E35</f>
        <v>0</v>
      </c>
      <c r="G19" s="253" t="s">
        <v>354</v>
      </c>
      <c r="H19" s="254" t="n">
        <f aca="false">M20</f>
        <v>0</v>
      </c>
      <c r="I19" s="221" t="n">
        <f aca="false">H19/$H$75</f>
        <v>0</v>
      </c>
      <c r="K19" s="245" t="s">
        <v>355</v>
      </c>
      <c r="L19" s="246" t="str">
        <f aca="false">K19</f>
        <v>Juveniles</v>
      </c>
      <c r="M19" s="247" t="n">
        <f aca="false">SUM(N19:AE19)</f>
        <v>320000</v>
      </c>
      <c r="N19" s="248" t="n">
        <v>20000</v>
      </c>
      <c r="O19" s="248" t="n">
        <v>20000</v>
      </c>
      <c r="P19" s="248" t="n">
        <v>20000</v>
      </c>
      <c r="Q19" s="248" t="n">
        <v>20000</v>
      </c>
      <c r="R19" s="248" t="n">
        <v>20000</v>
      </c>
      <c r="S19" s="248" t="n">
        <v>20000</v>
      </c>
      <c r="T19" s="248" t="n">
        <v>20000</v>
      </c>
      <c r="U19" s="248" t="n">
        <v>20000</v>
      </c>
      <c r="V19" s="248" t="n">
        <v>20000</v>
      </c>
      <c r="W19" s="248" t="n">
        <v>20000</v>
      </c>
      <c r="X19" s="248" t="n">
        <v>20000</v>
      </c>
      <c r="Y19" s="248" t="n">
        <v>20000</v>
      </c>
      <c r="Z19" s="248" t="n">
        <v>20000</v>
      </c>
      <c r="AA19" s="248" t="n">
        <v>20000</v>
      </c>
      <c r="AB19" s="248" t="n">
        <v>20000</v>
      </c>
      <c r="AC19" s="248" t="n">
        <v>20000</v>
      </c>
    </row>
    <row r="20" customFormat="false" ht="18.75" hidden="false" customHeight="true" outlineLevel="0" collapsed="false">
      <c r="D20" s="228"/>
      <c r="E20" s="239"/>
      <c r="G20" s="226"/>
      <c r="H20" s="227"/>
      <c r="I20" s="221"/>
      <c r="K20" s="245" t="s">
        <v>356</v>
      </c>
      <c r="L20" s="246" t="s">
        <v>354</v>
      </c>
      <c r="M20" s="247" t="n">
        <f aca="false">SUM(N20:AE20)</f>
        <v>0</v>
      </c>
      <c r="N20" s="248" t="n">
        <v>0</v>
      </c>
      <c r="O20" s="248" t="n">
        <v>0</v>
      </c>
      <c r="P20" s="248" t="n">
        <v>0</v>
      </c>
      <c r="Q20" s="248" t="n">
        <v>0</v>
      </c>
      <c r="R20" s="248" t="n">
        <v>0</v>
      </c>
      <c r="S20" s="248" t="n">
        <v>0</v>
      </c>
      <c r="T20" s="248" t="n">
        <v>0</v>
      </c>
      <c r="U20" s="248" t="n">
        <v>0</v>
      </c>
      <c r="V20" s="248" t="n">
        <v>0</v>
      </c>
      <c r="W20" s="248" t="n">
        <v>0</v>
      </c>
      <c r="X20" s="248" t="n">
        <v>0</v>
      </c>
      <c r="Y20" s="248" t="n">
        <v>0</v>
      </c>
      <c r="Z20" s="248" t="n">
        <v>0</v>
      </c>
      <c r="AA20" s="248" t="n">
        <v>0</v>
      </c>
      <c r="AB20" s="248" t="n">
        <v>0</v>
      </c>
      <c r="AC20" s="248" t="n">
        <v>0</v>
      </c>
    </row>
    <row r="21" customFormat="false" ht="15.4" hidden="false" customHeight="true" outlineLevel="0" collapsed="false">
      <c r="D21" s="206" t="s">
        <v>329</v>
      </c>
      <c r="E21" s="255" t="n">
        <f aca="false">E22</f>
        <v>0</v>
      </c>
      <c r="F21" s="208" t="n">
        <f aca="false">E21/E35</f>
        <v>0</v>
      </c>
      <c r="G21" s="226"/>
      <c r="H21" s="227"/>
      <c r="I21" s="221"/>
      <c r="K21" s="256" t="s">
        <v>336</v>
      </c>
      <c r="L21" s="246" t="s">
        <v>256</v>
      </c>
      <c r="M21" s="247" t="n">
        <f aca="false">SUM(N21:AE21)</f>
        <v>0</v>
      </c>
      <c r="N21" s="248" t="n">
        <v>0</v>
      </c>
      <c r="O21" s="248" t="n">
        <v>0</v>
      </c>
      <c r="P21" s="248" t="n">
        <v>0</v>
      </c>
      <c r="Q21" s="248" t="n">
        <v>0</v>
      </c>
      <c r="R21" s="248" t="n">
        <v>0</v>
      </c>
      <c r="S21" s="248" t="n">
        <v>0</v>
      </c>
      <c r="T21" s="248" t="n">
        <v>0</v>
      </c>
      <c r="U21" s="248" t="n">
        <v>0</v>
      </c>
      <c r="V21" s="248" t="n">
        <v>0</v>
      </c>
      <c r="W21" s="248" t="n">
        <v>0</v>
      </c>
      <c r="X21" s="248" t="n">
        <v>0</v>
      </c>
      <c r="Y21" s="248" t="n">
        <v>0</v>
      </c>
      <c r="Z21" s="248" t="n">
        <v>0</v>
      </c>
      <c r="AA21" s="248" t="n">
        <v>0</v>
      </c>
      <c r="AB21" s="248" t="n">
        <v>0</v>
      </c>
      <c r="AC21" s="248" t="n">
        <v>0</v>
      </c>
    </row>
    <row r="22" customFormat="false" ht="15.4" hidden="false" customHeight="false" outlineLevel="0" collapsed="false">
      <c r="D22" s="231" t="s">
        <v>329</v>
      </c>
      <c r="E22" s="232" t="n">
        <f aca="false">M8+M9</f>
        <v>0</v>
      </c>
      <c r="F22" s="218" t="n">
        <f aca="false">E22/E35</f>
        <v>0</v>
      </c>
      <c r="G22" s="206" t="s">
        <v>357</v>
      </c>
      <c r="H22" s="209" t="n">
        <f aca="false">SUM(H23:H24)</f>
        <v>0</v>
      </c>
      <c r="I22" s="210" t="n">
        <f aca="false">H22/$H$75</f>
        <v>0</v>
      </c>
      <c r="K22" s="256"/>
      <c r="L22" s="246" t="s">
        <v>358</v>
      </c>
      <c r="M22" s="247" t="n">
        <f aca="false">SUM(N22:AE22)</f>
        <v>15000</v>
      </c>
      <c r="N22" s="248" t="n">
        <v>0</v>
      </c>
      <c r="O22" s="248" t="n">
        <v>1000</v>
      </c>
      <c r="P22" s="248" t="n">
        <f aca="false">O22</f>
        <v>1000</v>
      </c>
      <c r="Q22" s="248" t="n">
        <f aca="false">P22</f>
        <v>1000</v>
      </c>
      <c r="R22" s="248" t="n">
        <f aca="false">Q22</f>
        <v>1000</v>
      </c>
      <c r="S22" s="248" t="n">
        <f aca="false">R22</f>
        <v>1000</v>
      </c>
      <c r="T22" s="248" t="n">
        <f aca="false">S22</f>
        <v>1000</v>
      </c>
      <c r="U22" s="248" t="n">
        <f aca="false">T22</f>
        <v>1000</v>
      </c>
      <c r="V22" s="248" t="n">
        <f aca="false">U22</f>
        <v>1000</v>
      </c>
      <c r="W22" s="248" t="n">
        <f aca="false">V22</f>
        <v>1000</v>
      </c>
      <c r="X22" s="248" t="n">
        <f aca="false">W22</f>
        <v>1000</v>
      </c>
      <c r="Y22" s="248" t="n">
        <f aca="false">X22</f>
        <v>1000</v>
      </c>
      <c r="Z22" s="248" t="n">
        <f aca="false">Y22</f>
        <v>1000</v>
      </c>
      <c r="AA22" s="248" t="n">
        <f aca="false">Z22</f>
        <v>1000</v>
      </c>
      <c r="AB22" s="248" t="n">
        <f aca="false">AA22</f>
        <v>1000</v>
      </c>
      <c r="AC22" s="248" t="n">
        <f aca="false">AB22</f>
        <v>1000</v>
      </c>
    </row>
    <row r="23" customFormat="false" ht="15.75" hidden="false" customHeight="true" outlineLevel="0" collapsed="false">
      <c r="C23" s="257"/>
      <c r="D23" s="228"/>
      <c r="E23" s="239"/>
      <c r="G23" s="253" t="s">
        <v>322</v>
      </c>
      <c r="H23" s="258" t="n">
        <f aca="false">M17</f>
        <v>0</v>
      </c>
      <c r="I23" s="221" t="n">
        <f aca="false">H23/$H$75</f>
        <v>0</v>
      </c>
      <c r="K23" s="256"/>
      <c r="L23" s="246" t="s">
        <v>359</v>
      </c>
      <c r="M23" s="247" t="n">
        <f aca="false">SUM(N23:AE23)</f>
        <v>0</v>
      </c>
      <c r="N23" s="248" t="n">
        <v>0</v>
      </c>
      <c r="O23" s="248" t="n">
        <v>0</v>
      </c>
      <c r="P23" s="248" t="n">
        <v>0</v>
      </c>
      <c r="Q23" s="248" t="n">
        <v>0</v>
      </c>
      <c r="R23" s="248" t="n">
        <v>0</v>
      </c>
      <c r="S23" s="248" t="n">
        <v>0</v>
      </c>
      <c r="T23" s="248" t="n">
        <v>0</v>
      </c>
      <c r="U23" s="248" t="n">
        <v>0</v>
      </c>
      <c r="V23" s="248" t="n">
        <v>0</v>
      </c>
      <c r="W23" s="248" t="n">
        <v>0</v>
      </c>
      <c r="X23" s="248" t="n">
        <v>0</v>
      </c>
      <c r="Y23" s="248" t="n">
        <v>0</v>
      </c>
      <c r="Z23" s="248" t="n">
        <v>0</v>
      </c>
      <c r="AA23" s="248" t="n">
        <v>0</v>
      </c>
      <c r="AB23" s="248" t="n">
        <v>0</v>
      </c>
      <c r="AC23" s="248" t="n">
        <v>0</v>
      </c>
    </row>
    <row r="24" customFormat="false" ht="15.4" hidden="false" customHeight="false" outlineLevel="0" collapsed="false">
      <c r="A24" s="246" t="str">
        <f aca="false">L15</f>
        <v>Sueldos</v>
      </c>
      <c r="B24" s="259" t="n">
        <f aca="false">M15/$M$65</f>
        <v>0.060157996745269</v>
      </c>
      <c r="C24" s="7"/>
      <c r="D24" s="206" t="s">
        <v>360</v>
      </c>
      <c r="E24" s="207" t="n">
        <f aca="false">E25+E26-E27</f>
        <v>3553583</v>
      </c>
      <c r="F24" s="208" t="n">
        <f aca="false">E24/E35</f>
        <v>0.482811268108132</v>
      </c>
      <c r="G24" s="253" t="s">
        <v>256</v>
      </c>
      <c r="H24" s="258" t="n">
        <f aca="false">M21</f>
        <v>0</v>
      </c>
      <c r="I24" s="221" t="n">
        <f aca="false">H24/$H$75</f>
        <v>0</v>
      </c>
      <c r="K24" s="245" t="s">
        <v>361</v>
      </c>
      <c r="L24" s="246" t="str">
        <f aca="false">K24</f>
        <v>Intereses</v>
      </c>
      <c r="M24" s="247" t="n">
        <f aca="false">SUM(N24:AE24)</f>
        <v>0</v>
      </c>
      <c r="N24" s="248" t="n">
        <v>0</v>
      </c>
      <c r="O24" s="248" t="n">
        <v>0</v>
      </c>
      <c r="P24" s="248" t="n">
        <v>0</v>
      </c>
      <c r="Q24" s="248" t="n">
        <v>0</v>
      </c>
      <c r="R24" s="248" t="n">
        <v>0</v>
      </c>
      <c r="S24" s="248" t="n">
        <v>0</v>
      </c>
      <c r="T24" s="248" t="n">
        <v>0</v>
      </c>
      <c r="U24" s="248" t="n">
        <v>0</v>
      </c>
      <c r="V24" s="248" t="n">
        <v>0</v>
      </c>
      <c r="W24" s="248" t="n">
        <v>0</v>
      </c>
      <c r="X24" s="248" t="n">
        <v>0</v>
      </c>
      <c r="Y24" s="248" t="n">
        <v>0</v>
      </c>
      <c r="Z24" s="248" t="n">
        <v>0</v>
      </c>
      <c r="AA24" s="248" t="n">
        <v>0</v>
      </c>
      <c r="AB24" s="248" t="n">
        <v>0</v>
      </c>
      <c r="AC24" s="248" t="n">
        <v>0</v>
      </c>
    </row>
    <row r="25" customFormat="false" ht="15.4" hidden="false" customHeight="false" outlineLevel="0" collapsed="false">
      <c r="A25" s="246" t="str">
        <f aca="false">L16</f>
        <v>Mantenimiento </v>
      </c>
      <c r="B25" s="259" t="n">
        <f aca="false">M16/$M$65</f>
        <v>0.083256830610055</v>
      </c>
      <c r="C25" s="188"/>
      <c r="D25" s="233" t="s">
        <v>362</v>
      </c>
      <c r="E25" s="260" t="n">
        <f aca="false">N5</f>
        <v>3553583</v>
      </c>
      <c r="F25" s="218" t="n">
        <f aca="false">E25/E35</f>
        <v>0.482811268108132</v>
      </c>
      <c r="G25" s="226"/>
      <c r="H25" s="227"/>
      <c r="I25" s="221"/>
      <c r="K25" s="261" t="s">
        <v>363</v>
      </c>
      <c r="L25" s="262"/>
      <c r="M25" s="263" t="n">
        <f aca="false">SUM(N25:AE25)</f>
        <v>1598696</v>
      </c>
      <c r="N25" s="264" t="n">
        <f aca="false">SUM(N15:N24)</f>
        <v>98231</v>
      </c>
      <c r="O25" s="264" t="n">
        <f aca="false">SUM(O15:O24)</f>
        <v>99331</v>
      </c>
      <c r="P25" s="264" t="n">
        <f aca="false">SUM(P15:P24)</f>
        <v>99431</v>
      </c>
      <c r="Q25" s="264" t="n">
        <f aca="false">SUM(Q15:Q24)</f>
        <v>99531</v>
      </c>
      <c r="R25" s="264" t="n">
        <f aca="false">SUM(R15:R24)</f>
        <v>99631</v>
      </c>
      <c r="S25" s="264" t="n">
        <f aca="false">SUM(S15:S24)</f>
        <v>99731</v>
      </c>
      <c r="T25" s="264" t="n">
        <f aca="false">SUM(T15:T24)</f>
        <v>99831</v>
      </c>
      <c r="U25" s="264" t="n">
        <f aca="false">SUM(U15:U24)</f>
        <v>99931</v>
      </c>
      <c r="V25" s="264" t="n">
        <f aca="false">SUM(V15:V24)</f>
        <v>100031</v>
      </c>
      <c r="W25" s="264" t="n">
        <f aca="false">SUM(W15:W24)</f>
        <v>100131</v>
      </c>
      <c r="X25" s="264" t="n">
        <f aca="false">SUM(X15:X24)</f>
        <v>100231</v>
      </c>
      <c r="Y25" s="264" t="n">
        <f aca="false">SUM(Y15:Y24)</f>
        <v>100331</v>
      </c>
      <c r="Z25" s="264" t="n">
        <f aca="false">SUM(Z15:Z24)</f>
        <v>100431</v>
      </c>
      <c r="AA25" s="264" t="n">
        <f aca="false">SUM(AA15:AA24)</f>
        <v>100531</v>
      </c>
      <c r="AB25" s="264" t="n">
        <f aca="false">SUM(AB15:AB24)</f>
        <v>100631</v>
      </c>
      <c r="AC25" s="264" t="n">
        <f aca="false">SUM(AC15:AC24)</f>
        <v>100731</v>
      </c>
    </row>
    <row r="26" customFormat="false" ht="15.4" hidden="false" customHeight="false" outlineLevel="0" collapsed="false">
      <c r="A26" s="246" t="str">
        <f aca="false">L17</f>
        <v>Estadio</v>
      </c>
      <c r="B26" s="259" t="n">
        <f aca="false">M17/$M$65</f>
        <v>0</v>
      </c>
      <c r="C26" s="11"/>
      <c r="D26" s="233" t="str">
        <f aca="false">D12</f>
        <v>Ing Reservas</v>
      </c>
      <c r="E26" s="260" t="n">
        <f aca="false">M13</f>
        <v>0</v>
      </c>
      <c r="F26" s="218" t="n">
        <f aca="false">E26/E35</f>
        <v>0</v>
      </c>
      <c r="G26" s="206" t="s">
        <v>364</v>
      </c>
      <c r="H26" s="209" t="n">
        <f aca="false">SUM(H27:H32)</f>
        <v>1598696</v>
      </c>
      <c r="I26" s="210" t="n">
        <f aca="false">H26/$H$75</f>
        <v>0.233857782457448</v>
      </c>
      <c r="K26" s="265" t="s">
        <v>365</v>
      </c>
      <c r="L26" s="265"/>
      <c r="M26" s="213" t="n">
        <f aca="false">M5+M14-M25</f>
        <v>4917799.68884724</v>
      </c>
      <c r="N26" s="213" t="n">
        <f aca="false">N5+N14-N25</f>
        <v>3774250</v>
      </c>
      <c r="O26" s="213" t="n">
        <f aca="false">O5+O14-O25</f>
        <v>3882149.60449859</v>
      </c>
      <c r="P26" s="213" t="n">
        <f aca="false">P5+P14-P25</f>
        <v>3884389.9343955</v>
      </c>
      <c r="Q26" s="213" t="n">
        <f aca="false">Q5+Q14-Q25</f>
        <v>3970976.90909091</v>
      </c>
      <c r="R26" s="213" t="n">
        <f aca="false">R5+R14-R25</f>
        <v>4077150.52858482</v>
      </c>
      <c r="S26" s="213" t="n">
        <f aca="false">S5+S14-S25</f>
        <v>4091124.10684162</v>
      </c>
      <c r="T26" s="213" t="n">
        <f aca="false">T5+T14-T25</f>
        <v>4096396.8547329</v>
      </c>
      <c r="U26" s="213" t="n">
        <f aca="false">U5+U14-U25</f>
        <v>4222648.12652297</v>
      </c>
      <c r="V26" s="213" t="n">
        <f aca="false">V5+V14-V25</f>
        <v>4238595.92221182</v>
      </c>
      <c r="W26" s="213" t="n">
        <f aca="false">W5+W14-W25</f>
        <v>4399979.24179945</v>
      </c>
      <c r="X26" s="213" t="n">
        <f aca="false">X5+X14-X25</f>
        <v>4426333.53983132</v>
      </c>
      <c r="Y26" s="213" t="n">
        <f aca="false">Y5+Y14-Y25</f>
        <v>4603752.8266167</v>
      </c>
      <c r="Z26" s="213" t="n">
        <f aca="false">Z5+Z14-Z25</f>
        <v>4639519.59700096</v>
      </c>
      <c r="AA26" s="213" t="n">
        <f aca="false">AA5+AA14-AA25</f>
        <v>4826279.85098409</v>
      </c>
      <c r="AB26" s="213" t="n">
        <f aca="false">AB5+AB14-AB25</f>
        <v>4870380.54826619</v>
      </c>
      <c r="AC26" s="213" t="n">
        <f aca="false">AC5+AC14-AC25</f>
        <v>4917799.68884726</v>
      </c>
    </row>
    <row r="27" customFormat="false" ht="15.4" hidden="false" customHeight="false" outlineLevel="0" collapsed="false">
      <c r="A27" s="246" t="str">
        <f aca="false">L18</f>
        <v>Empleados</v>
      </c>
      <c r="B27" s="259" t="n">
        <f aca="false">M18/$M$65</f>
        <v>0.374724620947628</v>
      </c>
      <c r="C27" s="28"/>
      <c r="D27" s="233" t="str">
        <f aca="false">D13</f>
        <v>Pago Reservas</v>
      </c>
      <c r="E27" s="260" t="n">
        <f aca="false">M23*-1</f>
        <v>0</v>
      </c>
      <c r="F27" s="218" t="n">
        <f aca="false">E27/E35</f>
        <v>0</v>
      </c>
      <c r="G27" s="253" t="s">
        <v>366</v>
      </c>
      <c r="H27" s="258" t="n">
        <f aca="false">M15</f>
        <v>146720</v>
      </c>
      <c r="I27" s="221" t="n">
        <f aca="false">H27/$H$75</f>
        <v>0.021462250385412</v>
      </c>
      <c r="K27" s="266"/>
      <c r="L27" s="266"/>
      <c r="M27" s="266"/>
      <c r="N27" s="267" t="n">
        <f aca="false">N1+7</f>
        <v>43763</v>
      </c>
      <c r="O27" s="267" t="n">
        <f aca="false">O1+6</f>
        <v>43770</v>
      </c>
      <c r="P27" s="267" t="n">
        <f aca="false">O27+7</f>
        <v>43777</v>
      </c>
      <c r="Q27" s="267" t="n">
        <f aca="false">P27+7</f>
        <v>43784</v>
      </c>
      <c r="R27" s="267" t="n">
        <f aca="false">Q27+7</f>
        <v>43791</v>
      </c>
      <c r="S27" s="267" t="n">
        <f aca="false">R27+7</f>
        <v>43798</v>
      </c>
      <c r="T27" s="267" t="n">
        <f aca="false">S27+7</f>
        <v>43805</v>
      </c>
      <c r="U27" s="267" t="n">
        <f aca="false">T27+7</f>
        <v>43812</v>
      </c>
      <c r="V27" s="267" t="n">
        <f aca="false">U27+7</f>
        <v>43819</v>
      </c>
      <c r="W27" s="267" t="n">
        <f aca="false">V27+7</f>
        <v>43826</v>
      </c>
      <c r="X27" s="267" t="n">
        <f aca="false">W27+7</f>
        <v>43833</v>
      </c>
      <c r="Y27" s="267" t="n">
        <f aca="false">X27+7</f>
        <v>43840</v>
      </c>
      <c r="Z27" s="267" t="n">
        <f aca="false">Y27+7</f>
        <v>43847</v>
      </c>
      <c r="AA27" s="267" t="n">
        <f aca="false">Z27+7</f>
        <v>43854</v>
      </c>
      <c r="AB27" s="267" t="n">
        <f aca="false">AA27+7</f>
        <v>43861</v>
      </c>
      <c r="AC27" s="267" t="n">
        <f aca="false">AB27+7</f>
        <v>43868</v>
      </c>
    </row>
    <row r="28" customFormat="false" ht="15.4" hidden="false" customHeight="false" outlineLevel="0" collapsed="false">
      <c r="A28" s="246" t="str">
        <f aca="false">L19</f>
        <v>Juveniles</v>
      </c>
      <c r="B28" s="259" t="n">
        <f aca="false">M19/$M$65</f>
        <v>0.131206099771578</v>
      </c>
      <c r="C28" s="11"/>
      <c r="D28" s="226"/>
      <c r="E28" s="268"/>
      <c r="F28" s="218"/>
      <c r="G28" s="253" t="s">
        <v>348</v>
      </c>
      <c r="H28" s="258" t="n">
        <f aca="false">M16</f>
        <v>203056</v>
      </c>
      <c r="I28" s="221" t="n">
        <f aca="false">H28/$H$75</f>
        <v>0.029703099197521</v>
      </c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</row>
    <row r="29" customFormat="false" ht="15.4" hidden="false" customHeight="false" outlineLevel="0" collapsed="false">
      <c r="A29" s="246" t="str">
        <f aca="false">L20</f>
        <v>Compra</v>
      </c>
      <c r="B29" s="259" t="n">
        <f aca="false">M20/$M$65</f>
        <v>0</v>
      </c>
      <c r="D29" s="206" t="s">
        <v>367</v>
      </c>
      <c r="E29" s="207" t="n">
        <f aca="false">SUM(E30:E34)</f>
        <v>2962912.68884724</v>
      </c>
      <c r="F29" s="208" t="n">
        <f aca="false">E29/E35</f>
        <v>0.402559228979881</v>
      </c>
      <c r="G29" s="253" t="s">
        <v>352</v>
      </c>
      <c r="H29" s="258" t="n">
        <f aca="false">M18</f>
        <v>913920</v>
      </c>
      <c r="I29" s="221" t="n">
        <f aca="false">H29/$H$75</f>
        <v>0.133688521484704</v>
      </c>
      <c r="K29" s="270"/>
      <c r="L29" s="270"/>
      <c r="M29" s="271" t="s">
        <v>344</v>
      </c>
      <c r="N29" s="272" t="n">
        <v>17</v>
      </c>
      <c r="O29" s="272"/>
      <c r="P29" s="272"/>
      <c r="Q29" s="272"/>
      <c r="R29" s="272"/>
      <c r="S29" s="272"/>
      <c r="T29" s="272"/>
      <c r="U29" s="272"/>
      <c r="V29" s="272"/>
      <c r="W29" s="272" t="n">
        <v>18</v>
      </c>
      <c r="X29" s="272" t="n">
        <v>18</v>
      </c>
      <c r="Y29" s="272" t="n">
        <v>18</v>
      </c>
      <c r="Z29" s="272"/>
      <c r="AA29" s="272"/>
      <c r="AB29" s="272" t="n">
        <v>17</v>
      </c>
      <c r="AC29" s="272" t="n">
        <v>17</v>
      </c>
    </row>
    <row r="30" customFormat="false" ht="15.4" hidden="false" customHeight="true" outlineLevel="0" collapsed="false">
      <c r="A30" s="246" t="str">
        <f aca="false">L21</f>
        <v>Entrenador</v>
      </c>
      <c r="B30" s="259" t="n">
        <f aca="false">M21/$M$65</f>
        <v>0</v>
      </c>
      <c r="D30" s="233" t="s">
        <v>317</v>
      </c>
      <c r="E30" s="260" t="n">
        <f aca="false">M11</f>
        <v>16050</v>
      </c>
      <c r="F30" s="218" t="n">
        <f aca="false">E30/E35</f>
        <v>0.00218065002369</v>
      </c>
      <c r="G30" s="253" t="s">
        <v>355</v>
      </c>
      <c r="H30" s="258" t="n">
        <f aca="false">M19</f>
        <v>320000</v>
      </c>
      <c r="I30" s="221" t="n">
        <f aca="false">H30/$H$75</f>
        <v>0.046809706402207</v>
      </c>
      <c r="K30" s="11"/>
      <c r="L30" s="273" t="s">
        <v>368</v>
      </c>
      <c r="M30" s="274" t="s">
        <v>71</v>
      </c>
      <c r="N30" s="272" t="n">
        <v>37170</v>
      </c>
      <c r="O30" s="272"/>
      <c r="P30" s="272"/>
      <c r="Q30" s="272"/>
      <c r="R30" s="272"/>
      <c r="S30" s="272"/>
      <c r="T30" s="272"/>
      <c r="U30" s="272"/>
      <c r="V30" s="272"/>
      <c r="W30" s="272" t="n">
        <v>28250</v>
      </c>
      <c r="X30" s="272" t="n">
        <v>29320</v>
      </c>
      <c r="Y30" s="272" t="n">
        <v>35860</v>
      </c>
      <c r="Z30" s="272"/>
      <c r="AA30" s="272"/>
      <c r="AB30" s="272" t="n">
        <v>28540</v>
      </c>
      <c r="AC30" s="272" t="n">
        <v>32740</v>
      </c>
    </row>
    <row r="31" customFormat="false" ht="15.4" hidden="false" customHeight="false" outlineLevel="0" collapsed="false">
      <c r="A31" s="246" t="str">
        <f aca="false">L22</f>
        <v>Viajes+Venta</v>
      </c>
      <c r="B31" s="259" t="n">
        <f aca="false">M22/$M$65</f>
        <v>0.006150285926793</v>
      </c>
      <c r="D31" s="233" t="s">
        <v>339</v>
      </c>
      <c r="E31" s="260" t="n">
        <f aca="false">M12</f>
        <v>140000</v>
      </c>
      <c r="F31" s="218" t="n">
        <f aca="false">E31/E35</f>
        <v>0.019021246312564</v>
      </c>
      <c r="G31" s="253" t="s">
        <v>358</v>
      </c>
      <c r="H31" s="258" t="n">
        <f aca="false">M22</f>
        <v>15000</v>
      </c>
      <c r="I31" s="221" t="n">
        <f aca="false">H31/$H$75</f>
        <v>0.002194204987603</v>
      </c>
      <c r="K31" s="11"/>
      <c r="L31" s="273"/>
      <c r="M31" s="274" t="s">
        <v>369</v>
      </c>
      <c r="N31" s="272" t="n">
        <v>8120</v>
      </c>
      <c r="O31" s="272"/>
      <c r="P31" s="272"/>
      <c r="Q31" s="272"/>
      <c r="R31" s="272"/>
      <c r="S31" s="272"/>
      <c r="T31" s="272"/>
      <c r="U31" s="272"/>
      <c r="V31" s="272"/>
      <c r="W31" s="272" t="n">
        <v>7400</v>
      </c>
      <c r="X31" s="272" t="n">
        <v>7400</v>
      </c>
      <c r="Y31" s="272" t="n">
        <v>7400</v>
      </c>
      <c r="Z31" s="272"/>
      <c r="AA31" s="272"/>
      <c r="AB31" s="272" t="n">
        <v>8170</v>
      </c>
      <c r="AC31" s="272" t="n">
        <v>8170</v>
      </c>
    </row>
    <row r="32" customFormat="false" ht="15.4" hidden="false" customHeight="false" outlineLevel="0" collapsed="false">
      <c r="A32" s="246" t="str">
        <f aca="false">L24</f>
        <v>Intereses</v>
      </c>
      <c r="B32" s="259" t="n">
        <f aca="false">M24/$M$65</f>
        <v>0</v>
      </c>
      <c r="D32" s="233" t="s">
        <v>324</v>
      </c>
      <c r="E32" s="260" t="n">
        <f aca="false">M6</f>
        <v>1136347</v>
      </c>
      <c r="F32" s="218" t="n">
        <f aca="false">E32/E35</f>
        <v>0.15439097273959</v>
      </c>
      <c r="G32" s="253" t="s">
        <v>361</v>
      </c>
      <c r="H32" s="258" t="n">
        <f aca="false">M24</f>
        <v>0</v>
      </c>
      <c r="I32" s="221" t="n">
        <f aca="false">H32/$H$75</f>
        <v>0</v>
      </c>
      <c r="K32" s="11"/>
      <c r="L32" s="273"/>
      <c r="M32" s="274" t="s">
        <v>249</v>
      </c>
      <c r="N32" s="272" t="n">
        <v>34290</v>
      </c>
      <c r="O32" s="272"/>
      <c r="P32" s="272"/>
      <c r="Q32" s="272"/>
      <c r="R32" s="272"/>
      <c r="S32" s="272"/>
      <c r="T32" s="272"/>
      <c r="U32" s="272"/>
      <c r="V32" s="272"/>
      <c r="W32" s="272" t="n">
        <v>24450</v>
      </c>
      <c r="X32" s="272" t="n">
        <v>25570</v>
      </c>
      <c r="Y32" s="272" t="n">
        <v>31910</v>
      </c>
      <c r="Z32" s="272"/>
      <c r="AA32" s="272"/>
      <c r="AB32" s="272" t="n">
        <v>25490</v>
      </c>
      <c r="AC32" s="272" t="n">
        <v>29660</v>
      </c>
    </row>
    <row r="33" customFormat="false" ht="15.4" hidden="false" customHeight="false" outlineLevel="0" collapsed="false">
      <c r="A33" s="11"/>
      <c r="B33" s="275" t="n">
        <f aca="false">SUM(B24:B32)</f>
        <v>0.655495834001323</v>
      </c>
      <c r="D33" s="233" t="s">
        <v>326</v>
      </c>
      <c r="E33" s="260" t="n">
        <f aca="false">M7</f>
        <v>1670515.68884724</v>
      </c>
      <c r="F33" s="218" t="n">
        <f aca="false">E33/E35</f>
        <v>0.226966359904036</v>
      </c>
      <c r="G33" s="226"/>
      <c r="H33" s="227"/>
      <c r="I33" s="221"/>
      <c r="K33" s="11"/>
      <c r="L33" s="273"/>
      <c r="M33" s="274" t="s">
        <v>250</v>
      </c>
      <c r="N33" s="272" t="n">
        <v>6330</v>
      </c>
      <c r="O33" s="272"/>
      <c r="P33" s="272"/>
      <c r="Q33" s="272"/>
      <c r="R33" s="272"/>
      <c r="S33" s="272"/>
      <c r="T33" s="272"/>
      <c r="U33" s="272"/>
      <c r="V33" s="272"/>
      <c r="W33" s="272" t="n">
        <v>5210</v>
      </c>
      <c r="X33" s="272" t="n">
        <v>5210</v>
      </c>
      <c r="Y33" s="272" t="n">
        <v>5250</v>
      </c>
      <c r="Z33" s="272"/>
      <c r="AA33" s="272"/>
      <c r="AB33" s="272" t="n">
        <v>6350</v>
      </c>
      <c r="AC33" s="272" t="n">
        <v>6350</v>
      </c>
    </row>
    <row r="34" customFormat="false" ht="15.4" hidden="false" customHeight="false" outlineLevel="0" collapsed="false">
      <c r="A34" s="28"/>
      <c r="B34" s="276"/>
      <c r="D34" s="277" t="s">
        <v>333</v>
      </c>
      <c r="E34" s="278" t="n">
        <f aca="false">M10</f>
        <v>0</v>
      </c>
      <c r="F34" s="218" t="n">
        <f aca="false">E34/E35</f>
        <v>0</v>
      </c>
      <c r="G34" s="279"/>
      <c r="H34" s="280"/>
      <c r="I34" s="281"/>
      <c r="K34" s="11"/>
      <c r="L34" s="273"/>
      <c r="M34" s="274" t="s">
        <v>254</v>
      </c>
      <c r="N34" s="282" t="s">
        <v>370</v>
      </c>
      <c r="O34" s="282"/>
      <c r="P34" s="282"/>
      <c r="Q34" s="282"/>
      <c r="R34" s="282"/>
      <c r="S34" s="282"/>
      <c r="T34" s="282"/>
      <c r="U34" s="282"/>
      <c r="V34" s="282"/>
      <c r="W34" s="282" t="s">
        <v>371</v>
      </c>
      <c r="X34" s="282" t="s">
        <v>372</v>
      </c>
      <c r="Y34" s="282" t="s">
        <v>373</v>
      </c>
      <c r="Z34" s="282"/>
      <c r="AA34" s="282"/>
      <c r="AB34" s="282" t="s">
        <v>374</v>
      </c>
      <c r="AC34" s="282" t="s">
        <v>375</v>
      </c>
    </row>
    <row r="35" customFormat="false" ht="15.4" hidden="false" customHeight="false" outlineLevel="0" collapsed="false">
      <c r="A35" s="283" t="n">
        <f aca="false">M25</f>
        <v>1598696</v>
      </c>
      <c r="B35" s="283"/>
      <c r="D35" s="284" t="s">
        <v>376</v>
      </c>
      <c r="E35" s="285" t="n">
        <f aca="false">E29+E21+E15+E5+E10+E24</f>
        <v>7360190.68884724</v>
      </c>
      <c r="F35" s="286" t="n">
        <f aca="false">F29+F21+F15+F5+F10+F24</f>
        <v>1</v>
      </c>
      <c r="G35" s="284" t="s">
        <v>376</v>
      </c>
      <c r="H35" s="285" t="n">
        <f aca="false">H26+H18+H10+H5+H22</f>
        <v>7360190.68884724</v>
      </c>
      <c r="I35" s="287" t="n">
        <f aca="false">H35/$H$75</f>
        <v>1.07665114127875</v>
      </c>
      <c r="K35" s="11"/>
      <c r="L35" s="273"/>
      <c r="M35" s="274" t="s">
        <v>377</v>
      </c>
      <c r="N35" s="288" t="n">
        <v>5.75</v>
      </c>
      <c r="O35" s="288"/>
      <c r="P35" s="288"/>
      <c r="Q35" s="288"/>
      <c r="R35" s="288"/>
      <c r="S35" s="288"/>
      <c r="T35" s="288"/>
      <c r="U35" s="288"/>
      <c r="V35" s="288"/>
      <c r="W35" s="288" t="n">
        <v>5.5</v>
      </c>
      <c r="X35" s="288" t="n">
        <v>5.5</v>
      </c>
      <c r="Y35" s="288" t="n">
        <v>5.5</v>
      </c>
      <c r="Z35" s="288"/>
      <c r="AA35" s="288"/>
      <c r="AB35" s="288" t="n">
        <v>5.75</v>
      </c>
      <c r="AC35" s="288" t="n">
        <v>5.75</v>
      </c>
    </row>
    <row r="36" customFormat="false" ht="15.4" hidden="false" customHeight="false" outlineLevel="0" collapsed="false">
      <c r="E36" s="227"/>
      <c r="F36" s="201"/>
      <c r="G36" s="289"/>
      <c r="H36" s="290" t="n">
        <f aca="false">E35-H35</f>
        <v>0</v>
      </c>
      <c r="I36" s="227"/>
      <c r="K36" s="11"/>
      <c r="L36" s="273"/>
      <c r="M36" s="274" t="s">
        <v>251</v>
      </c>
      <c r="N36" s="288" t="n">
        <v>6</v>
      </c>
      <c r="O36" s="288"/>
      <c r="P36" s="288"/>
      <c r="Q36" s="288"/>
      <c r="R36" s="288"/>
      <c r="S36" s="288"/>
      <c r="T36" s="288"/>
      <c r="U36" s="288"/>
      <c r="V36" s="288"/>
      <c r="W36" s="288" t="n">
        <v>6</v>
      </c>
      <c r="X36" s="288" t="n">
        <v>6</v>
      </c>
      <c r="Y36" s="288" t="n">
        <v>6</v>
      </c>
      <c r="Z36" s="288"/>
      <c r="AA36" s="288"/>
      <c r="AB36" s="288" t="n">
        <v>6.25</v>
      </c>
      <c r="AC36" s="288" t="n">
        <v>6</v>
      </c>
    </row>
    <row r="37" customFormat="false" ht="15.4" hidden="false" customHeight="false" outlineLevel="0" collapsed="false">
      <c r="E37" s="227"/>
      <c r="F37" s="227"/>
      <c r="H37" s="227"/>
      <c r="I37" s="227"/>
      <c r="K37" s="11"/>
      <c r="L37" s="273"/>
      <c r="M37" s="274" t="s">
        <v>378</v>
      </c>
      <c r="N37" s="288" t="n">
        <v>3</v>
      </c>
      <c r="O37" s="288"/>
      <c r="P37" s="288"/>
      <c r="Q37" s="288"/>
      <c r="R37" s="288"/>
      <c r="S37" s="288"/>
      <c r="T37" s="288"/>
      <c r="U37" s="288"/>
      <c r="V37" s="288"/>
      <c r="W37" s="288" t="n">
        <v>2.75</v>
      </c>
      <c r="X37" s="288" t="n">
        <v>2.75</v>
      </c>
      <c r="Y37" s="288" t="n">
        <v>2.75</v>
      </c>
      <c r="Z37" s="288"/>
      <c r="AA37" s="288"/>
      <c r="AB37" s="288" t="n">
        <v>2.75</v>
      </c>
      <c r="AC37" s="288" t="n">
        <v>2.75</v>
      </c>
    </row>
    <row r="38" customFormat="false" ht="15.4" hidden="false" customHeight="false" outlineLevel="0" collapsed="false">
      <c r="D38" s="291"/>
      <c r="E38" s="292"/>
      <c r="F38" s="227"/>
      <c r="G38" s="11"/>
      <c r="H38" s="209"/>
      <c r="I38" s="209"/>
      <c r="K38" s="11"/>
      <c r="L38" s="11"/>
      <c r="M38" s="197" t="s">
        <v>379</v>
      </c>
      <c r="N38" s="293" t="n">
        <f aca="false">N30/N31</f>
        <v>4.57758620689655</v>
      </c>
      <c r="O38" s="293" t="e">
        <f aca="false">O30/O31</f>
        <v>#DIV/0!</v>
      </c>
      <c r="P38" s="293" t="e">
        <f aca="false">P30/P31</f>
        <v>#DIV/0!</v>
      </c>
      <c r="Q38" s="293" t="e">
        <f aca="false">Q30/Q31</f>
        <v>#DIV/0!</v>
      </c>
      <c r="R38" s="293" t="e">
        <f aca="false">R30/R31</f>
        <v>#DIV/0!</v>
      </c>
      <c r="S38" s="293" t="e">
        <f aca="false">S30/S31</f>
        <v>#DIV/0!</v>
      </c>
      <c r="T38" s="293" t="e">
        <f aca="false">T30/T31</f>
        <v>#DIV/0!</v>
      </c>
      <c r="U38" s="293"/>
      <c r="V38" s="293"/>
      <c r="W38" s="293" t="n">
        <f aca="false">W30/W31</f>
        <v>3.81756756756757</v>
      </c>
      <c r="X38" s="293" t="n">
        <f aca="false">X30/X31</f>
        <v>3.96216216216216</v>
      </c>
      <c r="Y38" s="293" t="n">
        <f aca="false">Y30/Y31</f>
        <v>4.84594594594595</v>
      </c>
      <c r="Z38" s="293" t="e">
        <f aca="false">Z30/Z31</f>
        <v>#DIV/0!</v>
      </c>
      <c r="AA38" s="293" t="e">
        <f aca="false">AA30/AA31</f>
        <v>#DIV/0!</v>
      </c>
      <c r="AB38" s="293" t="n">
        <f aca="false">AB30/AB31</f>
        <v>3.49326805385557</v>
      </c>
      <c r="AC38" s="293" t="n">
        <f aca="false">AC30/AC31</f>
        <v>4.00734394124847</v>
      </c>
    </row>
    <row r="39" customFormat="false" ht="15.4" hidden="false" customHeight="false" outlineLevel="0" collapsed="false">
      <c r="E39" s="209"/>
      <c r="F39" s="227"/>
      <c r="H39" s="227"/>
      <c r="I39" s="227"/>
      <c r="K39" s="11"/>
      <c r="L39" s="11"/>
      <c r="M39" s="11"/>
      <c r="N39" s="11"/>
      <c r="O39" s="1"/>
      <c r="P39" s="294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</row>
    <row r="40" customFormat="false" ht="15.4" hidden="false" customHeight="false" outlineLevel="0" collapsed="false">
      <c r="E40" s="227"/>
      <c r="F40" s="227"/>
      <c r="H40" s="227"/>
      <c r="I40" s="227"/>
      <c r="K40" s="11"/>
      <c r="L40" s="11"/>
      <c r="M40" s="11"/>
      <c r="N40" s="11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</row>
    <row r="41" customFormat="false" ht="15.4" hidden="false" customHeight="false" outlineLevel="0" collapsed="false">
      <c r="A41" s="188"/>
      <c r="B41" s="188"/>
      <c r="C41" s="188"/>
      <c r="D41" s="189" t="s">
        <v>380</v>
      </c>
      <c r="E41" s="189"/>
      <c r="F41" s="189"/>
      <c r="G41" s="189"/>
      <c r="H41" s="189"/>
      <c r="I41" s="189"/>
      <c r="K41" s="188"/>
      <c r="L41" s="188"/>
      <c r="M41" s="188"/>
      <c r="N41" s="190" t="n">
        <f aca="false">O41-7</f>
        <v>43630</v>
      </c>
      <c r="O41" s="190" t="n">
        <v>43637</v>
      </c>
      <c r="P41" s="190" t="n">
        <f aca="false">O41+7</f>
        <v>43644</v>
      </c>
      <c r="Q41" s="190" t="n">
        <f aca="false">P41+7</f>
        <v>43651</v>
      </c>
      <c r="R41" s="190" t="n">
        <f aca="false">Q41+7</f>
        <v>43658</v>
      </c>
      <c r="S41" s="190" t="n">
        <f aca="false">R41+7</f>
        <v>43665</v>
      </c>
      <c r="T41" s="190" t="n">
        <f aca="false">S41+7</f>
        <v>43672</v>
      </c>
      <c r="U41" s="190" t="n">
        <f aca="false">T41+7</f>
        <v>43679</v>
      </c>
      <c r="V41" s="190" t="n">
        <f aca="false">U41+7</f>
        <v>43686</v>
      </c>
      <c r="W41" s="190" t="n">
        <f aca="false">V41+7</f>
        <v>43693</v>
      </c>
      <c r="X41" s="190" t="n">
        <f aca="false">W41+7</f>
        <v>43700</v>
      </c>
      <c r="Y41" s="190" t="n">
        <f aca="false">X41+7</f>
        <v>43707</v>
      </c>
      <c r="Z41" s="190" t="n">
        <f aca="false">Y41+7</f>
        <v>43714</v>
      </c>
      <c r="AA41" s="190" t="n">
        <f aca="false">Z41+7</f>
        <v>43721</v>
      </c>
      <c r="AB41" s="190" t="n">
        <f aca="false">AA41+7</f>
        <v>43728</v>
      </c>
      <c r="AC41" s="190" t="n">
        <f aca="false">AB41+7</f>
        <v>43735</v>
      </c>
      <c r="AD41" s="190" t="n">
        <f aca="false">AC41+7</f>
        <v>43742</v>
      </c>
      <c r="AE41" s="297" t="n">
        <f aca="false">AD41+7</f>
        <v>43749</v>
      </c>
    </row>
    <row r="42" customFormat="false" ht="15.4" hidden="false" customHeight="false" outlineLevel="0" collapsed="false">
      <c r="A42" s="28"/>
      <c r="B42" s="28"/>
      <c r="C42" s="28"/>
      <c r="D42" s="191" t="s">
        <v>297</v>
      </c>
      <c r="E42" s="191"/>
      <c r="F42" s="191"/>
      <c r="G42" s="191"/>
      <c r="H42" s="191"/>
      <c r="I42" s="191"/>
      <c r="K42" s="28"/>
      <c r="L42" s="28"/>
      <c r="M42" s="28" t="s">
        <v>298</v>
      </c>
      <c r="N42" s="193" t="s">
        <v>313</v>
      </c>
      <c r="O42" s="193" t="s">
        <v>314</v>
      </c>
      <c r="P42" s="193" t="s">
        <v>299</v>
      </c>
      <c r="Q42" s="193" t="s">
        <v>300</v>
      </c>
      <c r="R42" s="193" t="s">
        <v>301</v>
      </c>
      <c r="S42" s="193" t="s">
        <v>302</v>
      </c>
      <c r="T42" s="193" t="s">
        <v>303</v>
      </c>
      <c r="U42" s="193" t="s">
        <v>304</v>
      </c>
      <c r="V42" s="193" t="s">
        <v>305</v>
      </c>
      <c r="W42" s="193" t="s">
        <v>306</v>
      </c>
      <c r="X42" s="193" t="s">
        <v>307</v>
      </c>
      <c r="Y42" s="193" t="s">
        <v>308</v>
      </c>
      <c r="Z42" s="193" t="s">
        <v>309</v>
      </c>
      <c r="AA42" s="193" t="s">
        <v>310</v>
      </c>
      <c r="AB42" s="193" t="s">
        <v>311</v>
      </c>
      <c r="AC42" s="193" t="s">
        <v>312</v>
      </c>
      <c r="AD42" s="193" t="s">
        <v>313</v>
      </c>
      <c r="AE42" s="298" t="s">
        <v>314</v>
      </c>
    </row>
    <row r="43" customFormat="false" ht="15.4" hidden="false" customHeight="false" outlineLevel="0" collapsed="false">
      <c r="A43" s="11"/>
      <c r="B43" s="11"/>
      <c r="C43" s="11"/>
      <c r="D43" s="194" t="s">
        <v>315</v>
      </c>
      <c r="E43" s="194"/>
      <c r="F43" s="195"/>
      <c r="G43" s="196" t="s">
        <v>316</v>
      </c>
      <c r="H43" s="196"/>
      <c r="I43" s="195"/>
      <c r="K43" s="11"/>
      <c r="L43" s="197"/>
      <c r="M43" s="197" t="s">
        <v>317</v>
      </c>
      <c r="N43" s="198" t="n">
        <v>100</v>
      </c>
      <c r="O43" s="198" t="n">
        <v>100</v>
      </c>
      <c r="P43" s="198" t="n">
        <v>140</v>
      </c>
      <c r="Q43" s="198" t="n">
        <f aca="false">P43+P51/30</f>
        <v>184</v>
      </c>
      <c r="R43" s="198" t="n">
        <f aca="false">Q43+Q51/30</f>
        <v>235</v>
      </c>
      <c r="S43" s="198" t="n">
        <f aca="false">R43+R51/30</f>
        <v>285</v>
      </c>
      <c r="T43" s="198" t="n">
        <f aca="false">S43+S51/30</f>
        <v>335</v>
      </c>
      <c r="U43" s="198" t="n">
        <f aca="false">T43+T51/30</f>
        <v>383</v>
      </c>
      <c r="V43" s="198" t="n">
        <f aca="false">U43+U51/30</f>
        <v>431</v>
      </c>
      <c r="W43" s="198" t="n">
        <f aca="false">V43+V51/30</f>
        <v>477</v>
      </c>
      <c r="X43" s="198" t="n">
        <f aca="false">W43+W51/30</f>
        <v>523</v>
      </c>
      <c r="Y43" s="198" t="n">
        <f aca="false">X43+X51/30</f>
        <v>568</v>
      </c>
      <c r="Z43" s="198" t="n">
        <f aca="false">Y43+Y51/30</f>
        <v>612</v>
      </c>
      <c r="AA43" s="198" t="n">
        <f aca="false">Z43+Z51/30</f>
        <v>656</v>
      </c>
      <c r="AB43" s="198" t="n">
        <f aca="false">AA43+AA51/30</f>
        <v>698</v>
      </c>
      <c r="AC43" s="198" t="n">
        <f aca="false">AB43+AB51/30</f>
        <v>740</v>
      </c>
      <c r="AD43" s="198" t="n">
        <f aca="false">AC43+AC51/30</f>
        <v>781</v>
      </c>
      <c r="AE43" s="299" t="n">
        <f aca="false">AD43+AD51/30</f>
        <v>821</v>
      </c>
    </row>
    <row r="44" customFormat="false" ht="15.4" hidden="false" customHeight="false" outlineLevel="0" collapsed="false">
      <c r="A44" s="11"/>
      <c r="B44" s="11"/>
      <c r="C44" s="11"/>
      <c r="D44" s="199"/>
      <c r="E44" s="200"/>
      <c r="F44" s="201"/>
      <c r="G44" s="199"/>
      <c r="H44" s="201"/>
      <c r="I44" s="202"/>
      <c r="K44" s="203" t="s">
        <v>318</v>
      </c>
      <c r="L44" s="203"/>
      <c r="M44" s="204" t="n">
        <v>0</v>
      </c>
      <c r="N44" s="204" t="n">
        <f aca="false">M44</f>
        <v>0</v>
      </c>
      <c r="O44" s="204" t="n">
        <f aca="false">N44-N53+N63</f>
        <v>0</v>
      </c>
      <c r="P44" s="204" t="n">
        <f aca="false">O44-O53+O63</f>
        <v>0</v>
      </c>
      <c r="Q44" s="204" t="n">
        <f aca="false">P44-P53+P63</f>
        <v>0</v>
      </c>
      <c r="R44" s="204" t="n">
        <f aca="false">Q44-Q53+Q63</f>
        <v>0</v>
      </c>
      <c r="S44" s="204" t="n">
        <f aca="false">R44-R53+R63</f>
        <v>0</v>
      </c>
      <c r="T44" s="204" t="n">
        <f aca="false">S44-S53+S63</f>
        <v>0</v>
      </c>
      <c r="U44" s="205" t="n">
        <f aca="false">T44-T53+T63</f>
        <v>0</v>
      </c>
      <c r="V44" s="204" t="n">
        <f aca="false">U44-U53+U63</f>
        <v>0</v>
      </c>
      <c r="W44" s="204" t="n">
        <f aca="false">V44-V53+V63</f>
        <v>0</v>
      </c>
      <c r="X44" s="204" t="n">
        <f aca="false">W44-W53+W63</f>
        <v>0</v>
      </c>
      <c r="Y44" s="204" t="n">
        <f aca="false">X44-X53+X63</f>
        <v>0</v>
      </c>
      <c r="Z44" s="205" t="n">
        <f aca="false">Y44-Y53+Y63</f>
        <v>0</v>
      </c>
      <c r="AA44" s="205" t="n">
        <f aca="false">Z44-Z53+Z63</f>
        <v>0</v>
      </c>
      <c r="AB44" s="205" t="n">
        <f aca="false">AA44-AA53+AA63</f>
        <v>0</v>
      </c>
      <c r="AC44" s="205" t="n">
        <f aca="false">AB44-AB53+AB63</f>
        <v>0</v>
      </c>
      <c r="AD44" s="205" t="n">
        <f aca="false">AC44-AC53+AC63</f>
        <v>0</v>
      </c>
      <c r="AE44" s="205" t="n">
        <f aca="false">AD44-AD53+AD63</f>
        <v>0</v>
      </c>
    </row>
    <row r="45" customFormat="false" ht="15.4" hidden="false" customHeight="false" outlineLevel="0" collapsed="false">
      <c r="A45" s="7"/>
      <c r="B45" s="7"/>
      <c r="C45" s="7"/>
      <c r="D45" s="206" t="s">
        <v>319</v>
      </c>
      <c r="E45" s="207" t="n">
        <f aca="false">SUM(E46:E48)</f>
        <v>843695</v>
      </c>
      <c r="F45" s="208" t="n">
        <f aca="false">E45/E75</f>
        <v>0.123415985134408</v>
      </c>
      <c r="G45" s="206" t="s">
        <v>320</v>
      </c>
      <c r="H45" s="209" t="n">
        <f aca="false">H46+H47</f>
        <v>300000</v>
      </c>
      <c r="I45" s="210" t="n">
        <f aca="false">H45/$H$75</f>
        <v>0.043884099752069</v>
      </c>
      <c r="K45" s="211" t="s">
        <v>321</v>
      </c>
      <c r="L45" s="211"/>
      <c r="M45" s="212" t="n">
        <v>300000</v>
      </c>
      <c r="N45" s="212" t="n">
        <f aca="false">M45</f>
        <v>300000</v>
      </c>
      <c r="O45" s="212" t="n">
        <f aca="false">N66</f>
        <v>185000</v>
      </c>
      <c r="P45" s="212" t="n">
        <f aca="false">O66</f>
        <v>925753</v>
      </c>
      <c r="Q45" s="212" t="n">
        <f aca="false">P66</f>
        <v>909316</v>
      </c>
      <c r="R45" s="212" t="n">
        <f aca="false">Q66</f>
        <v>1149086</v>
      </c>
      <c r="S45" s="212" t="n">
        <f aca="false">R66</f>
        <v>1120308</v>
      </c>
      <c r="T45" s="212" t="n">
        <f aca="false">S66</f>
        <v>1173000</v>
      </c>
      <c r="U45" s="213" t="n">
        <f aca="false">T66</f>
        <v>1242342</v>
      </c>
      <c r="V45" s="212" t="n">
        <f aca="false">U66</f>
        <v>1216730</v>
      </c>
      <c r="W45" s="212" t="n">
        <f aca="false">V66</f>
        <v>1180102</v>
      </c>
      <c r="X45" s="212" t="n">
        <f aca="false">W66</f>
        <v>1079364</v>
      </c>
      <c r="Y45" s="212" t="n">
        <f aca="false">X66</f>
        <v>1048744</v>
      </c>
      <c r="Z45" s="213" t="n">
        <f aca="false">Y66</f>
        <v>1159393</v>
      </c>
      <c r="AA45" s="213" t="n">
        <f aca="false">Z66</f>
        <v>1131452</v>
      </c>
      <c r="AB45" s="213" t="n">
        <f aca="false">AA66</f>
        <v>2439972</v>
      </c>
      <c r="AC45" s="213" t="n">
        <f aca="false">AB66</f>
        <v>2417777</v>
      </c>
      <c r="AD45" s="213" t="n">
        <f aca="false">AC66</f>
        <v>2544413</v>
      </c>
      <c r="AE45" s="213" t="n">
        <f aca="false">AD66</f>
        <v>2234667</v>
      </c>
    </row>
    <row r="46" customFormat="false" ht="15.4" hidden="false" customHeight="false" outlineLevel="0" collapsed="false">
      <c r="A46" s="214" t="str">
        <f aca="false">L46</f>
        <v>Taquillas</v>
      </c>
      <c r="B46" s="215" t="n">
        <f aca="false">M46/$M$54</f>
        <v>0.214087709183356</v>
      </c>
      <c r="D46" s="216" t="s">
        <v>322</v>
      </c>
      <c r="E46" s="217" t="n">
        <f aca="false">M57</f>
        <v>574995</v>
      </c>
      <c r="F46" s="218" t="n">
        <f aca="false">E46/E75</f>
        <v>0.084110459789804</v>
      </c>
      <c r="G46" s="219" t="s">
        <v>323</v>
      </c>
      <c r="H46" s="220" t="n">
        <v>300000</v>
      </c>
      <c r="I46" s="221" t="n">
        <f aca="false">H46/$H$75</f>
        <v>0.043884099752069</v>
      </c>
      <c r="K46" s="214" t="s">
        <v>324</v>
      </c>
      <c r="L46" s="214" t="s">
        <v>324</v>
      </c>
      <c r="M46" s="222" t="n">
        <f aca="false">SUM(N46:AE46)</f>
        <v>1218693</v>
      </c>
      <c r="N46" s="300" t="n">
        <v>0</v>
      </c>
      <c r="O46" s="300" t="n">
        <f aca="false">140449+2239</f>
        <v>142688</v>
      </c>
      <c r="P46" s="300" t="n">
        <f aca="false">2819+39724</f>
        <v>42543</v>
      </c>
      <c r="Q46" s="300" t="n">
        <f aca="false">81809+54656</f>
        <v>136465</v>
      </c>
      <c r="R46" s="300" t="n">
        <v>24227</v>
      </c>
      <c r="S46" s="300" t="n">
        <f aca="false">85603+17134</f>
        <v>102737</v>
      </c>
      <c r="T46" s="300" t="n">
        <f aca="false">112814+3673</f>
        <v>116487</v>
      </c>
      <c r="U46" s="223" t="n">
        <f aca="false">18695</f>
        <v>18695</v>
      </c>
      <c r="V46" s="300" t="n">
        <v>5397</v>
      </c>
      <c r="W46" s="300" t="n">
        <f aca="false">115800+5852</f>
        <v>121652</v>
      </c>
      <c r="X46" s="300" t="n">
        <v>6625</v>
      </c>
      <c r="Y46" s="300" t="n">
        <v>147337</v>
      </c>
      <c r="Z46" s="223" t="n">
        <v>7779</v>
      </c>
      <c r="AA46" s="223" t="n">
        <v>154668</v>
      </c>
      <c r="AB46" s="223" t="n">
        <v>8663</v>
      </c>
      <c r="AC46" s="223" t="n">
        <v>155304</v>
      </c>
      <c r="AD46" s="223" t="n">
        <v>11142</v>
      </c>
      <c r="AE46" s="223" t="n">
        <v>16284</v>
      </c>
    </row>
    <row r="47" customFormat="false" ht="15.4" hidden="false" customHeight="false" outlineLevel="0" collapsed="false">
      <c r="A47" s="214" t="str">
        <f aca="false">L47</f>
        <v>Patrocinadores</v>
      </c>
      <c r="B47" s="215" t="n">
        <f aca="false">M47/$M$54</f>
        <v>0.151648996028806</v>
      </c>
      <c r="D47" s="216" t="s">
        <v>256</v>
      </c>
      <c r="E47" s="217" t="n">
        <f aca="false">M61</f>
        <v>268700</v>
      </c>
      <c r="F47" s="218" t="n">
        <f aca="false">E47/E75</f>
        <v>0.039305525344604</v>
      </c>
      <c r="G47" s="219" t="s">
        <v>325</v>
      </c>
      <c r="H47" s="220" t="n">
        <v>0</v>
      </c>
      <c r="I47" s="221" t="n">
        <f aca="false">H47/$H$75</f>
        <v>0</v>
      </c>
      <c r="K47" s="214" t="s">
        <v>326</v>
      </c>
      <c r="L47" s="214" t="s">
        <v>326</v>
      </c>
      <c r="M47" s="222" t="n">
        <f aca="false">SUM(N47:AE47)</f>
        <v>863261</v>
      </c>
      <c r="N47" s="300" t="n">
        <v>0</v>
      </c>
      <c r="O47" s="300" t="n">
        <v>30345</v>
      </c>
      <c r="P47" s="300" t="n">
        <v>32010</v>
      </c>
      <c r="Q47" s="300" t="n">
        <v>34785</v>
      </c>
      <c r="R47" s="300" t="n">
        <v>38115</v>
      </c>
      <c r="S47" s="300" t="n">
        <v>41075</v>
      </c>
      <c r="T47" s="300" t="n">
        <v>44035</v>
      </c>
      <c r="U47" s="230" t="n">
        <f aca="false">45000+1873</f>
        <v>46873</v>
      </c>
      <c r="V47" s="300" t="n">
        <v>49215</v>
      </c>
      <c r="W47" s="300" t="n">
        <v>51620</v>
      </c>
      <c r="X47" s="300" t="n">
        <v>54025</v>
      </c>
      <c r="Y47" s="300" t="n">
        <v>56430</v>
      </c>
      <c r="Z47" s="230" t="n">
        <v>58738</v>
      </c>
      <c r="AA47" s="230" t="n">
        <v>60870</v>
      </c>
      <c r="AB47" s="230" t="n">
        <v>63090</v>
      </c>
      <c r="AC47" s="230" t="n">
        <v>65310</v>
      </c>
      <c r="AD47" s="230" t="n">
        <v>67345</v>
      </c>
      <c r="AE47" s="230" t="n">
        <v>69380</v>
      </c>
    </row>
    <row r="48" customFormat="false" ht="15.4" hidden="false" customHeight="false" outlineLevel="0" collapsed="false">
      <c r="A48" s="214" t="str">
        <f aca="false">L48</f>
        <v>Ventas</v>
      </c>
      <c r="B48" s="215" t="n">
        <f aca="false">M48/$M$54</f>
        <v>0</v>
      </c>
      <c r="D48" s="224" t="s">
        <v>327</v>
      </c>
      <c r="E48" s="225" t="n">
        <v>0</v>
      </c>
      <c r="F48" s="218" t="n">
        <f aca="false">E48/E75</f>
        <v>0</v>
      </c>
      <c r="G48" s="226"/>
      <c r="H48" s="227"/>
      <c r="I48" s="210"/>
      <c r="K48" s="214" t="s">
        <v>328</v>
      </c>
      <c r="L48" s="214" t="s">
        <v>329</v>
      </c>
      <c r="M48" s="222" t="n">
        <f aca="false">SUM(N48:AE48)</f>
        <v>0</v>
      </c>
      <c r="N48" s="300" t="n">
        <v>0</v>
      </c>
      <c r="O48" s="300" t="n">
        <v>0</v>
      </c>
      <c r="P48" s="300" t="n">
        <v>0</v>
      </c>
      <c r="Q48" s="300" t="n">
        <v>0</v>
      </c>
      <c r="R48" s="300" t="n">
        <v>0</v>
      </c>
      <c r="S48" s="300" t="n">
        <v>0</v>
      </c>
      <c r="T48" s="300" t="n">
        <v>0</v>
      </c>
      <c r="U48" s="223" t="n">
        <v>0</v>
      </c>
      <c r="V48" s="300" t="n">
        <v>0</v>
      </c>
      <c r="W48" s="300" t="n">
        <v>0</v>
      </c>
      <c r="X48" s="300" t="n">
        <v>0</v>
      </c>
      <c r="Y48" s="300" t="n">
        <v>0</v>
      </c>
      <c r="Z48" s="223" t="n">
        <v>0</v>
      </c>
      <c r="AA48" s="223" t="n">
        <v>0</v>
      </c>
      <c r="AB48" s="223" t="n">
        <v>0</v>
      </c>
      <c r="AC48" s="223" t="n">
        <v>0</v>
      </c>
      <c r="AD48" s="223" t="n">
        <v>0</v>
      </c>
      <c r="AE48" s="223" t="n">
        <v>0</v>
      </c>
      <c r="AG48" s="227"/>
      <c r="AH48" s="227"/>
    </row>
    <row r="49" customFormat="false" ht="15.4" hidden="false" customHeight="false" outlineLevel="0" collapsed="false">
      <c r="A49" s="214" t="str">
        <f aca="false">L49</f>
        <v>VentasCantera</v>
      </c>
      <c r="B49" s="215" t="n">
        <f aca="false">M49/$M$54</f>
        <v>0.208608037180189</v>
      </c>
      <c r="D49" s="228"/>
      <c r="E49" s="229"/>
      <c r="F49" s="208"/>
      <c r="G49" s="226"/>
      <c r="H49" s="227"/>
      <c r="I49" s="210"/>
      <c r="K49" s="214"/>
      <c r="L49" s="214" t="s">
        <v>330</v>
      </c>
      <c r="M49" s="222" t="n">
        <f aca="false">SUM(N49:AE49)</f>
        <v>1187500</v>
      </c>
      <c r="N49" s="300" t="n">
        <v>0</v>
      </c>
      <c r="O49" s="300" t="n">
        <v>0</v>
      </c>
      <c r="P49" s="300" t="n">
        <v>0</v>
      </c>
      <c r="Q49" s="300" t="n">
        <v>0</v>
      </c>
      <c r="R49" s="300" t="n">
        <v>0</v>
      </c>
      <c r="S49" s="300" t="n">
        <v>0</v>
      </c>
      <c r="T49" s="300" t="n">
        <v>0</v>
      </c>
      <c r="U49" s="223" t="n">
        <v>0</v>
      </c>
      <c r="V49" s="300" t="n">
        <v>0</v>
      </c>
      <c r="W49" s="300" t="n">
        <v>0</v>
      </c>
      <c r="X49" s="300" t="n">
        <v>0</v>
      </c>
      <c r="Y49" s="300" t="n">
        <v>0</v>
      </c>
      <c r="Z49" s="223" t="n">
        <v>0</v>
      </c>
      <c r="AA49" s="223" t="n">
        <v>1187500</v>
      </c>
      <c r="AB49" s="223" t="n">
        <v>0</v>
      </c>
      <c r="AC49" s="223" t="n">
        <v>0</v>
      </c>
      <c r="AD49" s="223" t="n">
        <v>0</v>
      </c>
      <c r="AE49" s="223" t="n">
        <v>0</v>
      </c>
    </row>
    <row r="50" customFormat="false" ht="15.4" hidden="false" customHeight="false" outlineLevel="0" collapsed="false">
      <c r="A50" s="214" t="str">
        <f aca="false">L50</f>
        <v>Comisiones</v>
      </c>
      <c r="B50" s="215" t="n">
        <f aca="false">M50/$M$54</f>
        <v>0</v>
      </c>
      <c r="D50" s="206" t="s">
        <v>331</v>
      </c>
      <c r="E50" s="207" t="n">
        <f aca="false">E51+E52+E53</f>
        <v>0</v>
      </c>
      <c r="F50" s="208" t="n">
        <f aca="false">E50/E75</f>
        <v>0</v>
      </c>
      <c r="G50" s="206" t="s">
        <v>332</v>
      </c>
      <c r="H50" s="209" t="n">
        <f aca="false">SUM(H51:H56)</f>
        <v>4097278</v>
      </c>
      <c r="I50" s="210" t="n">
        <f aca="false">H50/$H$75</f>
        <v>0.599351188213199</v>
      </c>
      <c r="K50" s="214" t="s">
        <v>333</v>
      </c>
      <c r="L50" s="214" t="s">
        <v>333</v>
      </c>
      <c r="M50" s="222" t="n">
        <f aca="false">SUM(N50:AE50)</f>
        <v>0</v>
      </c>
      <c r="N50" s="300" t="n">
        <v>0</v>
      </c>
      <c r="O50" s="300" t="n">
        <v>0</v>
      </c>
      <c r="P50" s="300" t="n">
        <v>0</v>
      </c>
      <c r="Q50" s="300" t="n">
        <f aca="false">P50</f>
        <v>0</v>
      </c>
      <c r="R50" s="300" t="n">
        <f aca="false">Q50</f>
        <v>0</v>
      </c>
      <c r="S50" s="300" t="n">
        <f aca="false">R50</f>
        <v>0</v>
      </c>
      <c r="T50" s="300" t="n">
        <f aca="false">S50</f>
        <v>0</v>
      </c>
      <c r="U50" s="230" t="n">
        <v>0</v>
      </c>
      <c r="V50" s="300" t="n">
        <v>0</v>
      </c>
      <c r="W50" s="300" t="n">
        <v>0</v>
      </c>
      <c r="X50" s="300" t="n">
        <f aca="false">W50</f>
        <v>0</v>
      </c>
      <c r="Y50" s="300" t="n">
        <f aca="false">X50</f>
        <v>0</v>
      </c>
      <c r="Z50" s="230" t="n">
        <f aca="false">Y50</f>
        <v>0</v>
      </c>
      <c r="AA50" s="230" t="n">
        <f aca="false">Z50</f>
        <v>0</v>
      </c>
      <c r="AB50" s="230" t="n">
        <f aca="false">AA50</f>
        <v>0</v>
      </c>
      <c r="AC50" s="230" t="n">
        <f aca="false">AB50</f>
        <v>0</v>
      </c>
      <c r="AD50" s="230" t="n">
        <f aca="false">AC50</f>
        <v>0</v>
      </c>
      <c r="AE50" s="230" t="n">
        <f aca="false">AD50</f>
        <v>0</v>
      </c>
    </row>
    <row r="51" customFormat="false" ht="15.4" hidden="false" customHeight="true" outlineLevel="0" collapsed="false">
      <c r="A51" s="214" t="str">
        <f aca="false">L51</f>
        <v>Nuevos Socios</v>
      </c>
      <c r="B51" s="215" t="n">
        <f aca="false">M51/$M$54</f>
        <v>0.008790523099366</v>
      </c>
      <c r="D51" s="231" t="s">
        <v>334</v>
      </c>
      <c r="E51" s="232" t="n">
        <f aca="false">N44</f>
        <v>0</v>
      </c>
      <c r="F51" s="218" t="n">
        <f aca="false">E51/E75</f>
        <v>0</v>
      </c>
      <c r="G51" s="233" t="s">
        <v>335</v>
      </c>
      <c r="H51" s="234" t="n">
        <v>0</v>
      </c>
      <c r="I51" s="221" t="n">
        <f aca="false">H51/$H$75</f>
        <v>0</v>
      </c>
      <c r="K51" s="235" t="s">
        <v>336</v>
      </c>
      <c r="L51" s="214" t="s">
        <v>337</v>
      </c>
      <c r="M51" s="222" t="n">
        <f aca="false">SUM(N51:AE51)</f>
        <v>50040</v>
      </c>
      <c r="N51" s="300" t="n">
        <v>0</v>
      </c>
      <c r="O51" s="300" t="n">
        <v>1200</v>
      </c>
      <c r="P51" s="300" t="n">
        <v>1320</v>
      </c>
      <c r="Q51" s="300" t="n">
        <f aca="false">780+750</f>
        <v>1530</v>
      </c>
      <c r="R51" s="300" t="n">
        <f aca="false">750*2</f>
        <v>1500</v>
      </c>
      <c r="S51" s="300" t="n">
        <f aca="false">R51</f>
        <v>1500</v>
      </c>
      <c r="T51" s="300" t="n">
        <f aca="false">720+720</f>
        <v>1440</v>
      </c>
      <c r="U51" s="230" t="n">
        <v>1440</v>
      </c>
      <c r="V51" s="300" t="n">
        <v>1380</v>
      </c>
      <c r="W51" s="300" t="n">
        <v>1380</v>
      </c>
      <c r="X51" s="300" t="n">
        <v>1350</v>
      </c>
      <c r="Y51" s="300" t="n">
        <v>1320</v>
      </c>
      <c r="Z51" s="230" t="n">
        <f aca="false">Y51</f>
        <v>1320</v>
      </c>
      <c r="AA51" s="230" t="n">
        <v>1260</v>
      </c>
      <c r="AB51" s="230" t="n">
        <v>1260</v>
      </c>
      <c r="AC51" s="230" t="n">
        <v>1230</v>
      </c>
      <c r="AD51" s="230" t="n">
        <v>1200</v>
      </c>
      <c r="AE51" s="230" t="n">
        <f aca="false">660+24630+2490+630</f>
        <v>28410</v>
      </c>
    </row>
    <row r="52" customFormat="false" ht="15.4" hidden="false" customHeight="false" outlineLevel="0" collapsed="false">
      <c r="A52" s="214" t="str">
        <f aca="false">L52</f>
        <v>Premios</v>
      </c>
      <c r="B52" s="215" t="n">
        <f aca="false">M52/$M$54</f>
        <v>0.416864734508284</v>
      </c>
      <c r="D52" s="231" t="str">
        <f aca="false">L53</f>
        <v>Ing Reservas</v>
      </c>
      <c r="E52" s="232" t="n">
        <f aca="false">M53*-1</f>
        <v>0</v>
      </c>
      <c r="F52" s="218" t="n">
        <f aca="false">E52/E75</f>
        <v>0</v>
      </c>
      <c r="G52" s="233" t="s">
        <v>338</v>
      </c>
      <c r="H52" s="234" t="n">
        <v>0</v>
      </c>
      <c r="I52" s="221" t="n">
        <f aca="false">H52/$H$75</f>
        <v>0</v>
      </c>
      <c r="K52" s="235"/>
      <c r="L52" s="214" t="s">
        <v>339</v>
      </c>
      <c r="M52" s="222" t="n">
        <f aca="false">SUM(N52:AE52)</f>
        <v>2373000</v>
      </c>
      <c r="N52" s="300" t="n">
        <v>0</v>
      </c>
      <c r="O52" s="300" t="n">
        <v>903000</v>
      </c>
      <c r="P52" s="300" t="n">
        <v>0</v>
      </c>
      <c r="Q52" s="300" t="n">
        <v>160000</v>
      </c>
      <c r="R52" s="300" t="n">
        <v>0</v>
      </c>
      <c r="S52" s="300" t="n">
        <v>0</v>
      </c>
      <c r="T52" s="300" t="n">
        <v>0</v>
      </c>
      <c r="U52" s="230" t="n">
        <v>0</v>
      </c>
      <c r="V52" s="300" t="n">
        <v>0</v>
      </c>
      <c r="W52" s="300" t="n">
        <v>0</v>
      </c>
      <c r="X52" s="300" t="n">
        <v>0</v>
      </c>
      <c r="Y52" s="300" t="n">
        <v>0</v>
      </c>
      <c r="Z52" s="230" t="n">
        <v>0</v>
      </c>
      <c r="AA52" s="230" t="n">
        <v>0</v>
      </c>
      <c r="AB52" s="230" t="n">
        <v>0</v>
      </c>
      <c r="AC52" s="230" t="n">
        <v>0</v>
      </c>
      <c r="AD52" s="230" t="n">
        <v>10000</v>
      </c>
      <c r="AE52" s="230" t="n">
        <f aca="false">900000+400000</f>
        <v>1300000</v>
      </c>
    </row>
    <row r="53" customFormat="false" ht="15.4" hidden="false" customHeight="false" outlineLevel="0" collapsed="false">
      <c r="A53" s="214" t="str">
        <f aca="false">L53</f>
        <v>Ing Reservas</v>
      </c>
      <c r="B53" s="215" t="n">
        <f aca="false">M53/$M$54</f>
        <v>0</v>
      </c>
      <c r="C53" s="236"/>
      <c r="D53" s="231" t="str">
        <f aca="false">L63</f>
        <v>Pago Reservas</v>
      </c>
      <c r="E53" s="232" t="n">
        <f aca="false">M63</f>
        <v>0</v>
      </c>
      <c r="F53" s="218" t="n">
        <f aca="false">E53/E75</f>
        <v>0</v>
      </c>
      <c r="G53" s="233" t="s">
        <v>340</v>
      </c>
      <c r="H53" s="234" t="n">
        <v>1187500</v>
      </c>
      <c r="I53" s="221" t="n">
        <f aca="false">H53/$H$75</f>
        <v>0.173707894851942</v>
      </c>
      <c r="J53" s="237"/>
      <c r="K53" s="235"/>
      <c r="L53" s="214" t="s">
        <v>341</v>
      </c>
      <c r="M53" s="222" t="n">
        <f aca="false">SUM(N53:AE53)</f>
        <v>0</v>
      </c>
      <c r="N53" s="300" t="n">
        <v>0</v>
      </c>
      <c r="O53" s="300" t="n">
        <v>0</v>
      </c>
      <c r="P53" s="300" t="n">
        <f aca="false">O53</f>
        <v>0</v>
      </c>
      <c r="Q53" s="300" t="n">
        <f aca="false">P53</f>
        <v>0</v>
      </c>
      <c r="R53" s="300" t="n">
        <f aca="false">Q53</f>
        <v>0</v>
      </c>
      <c r="S53" s="300" t="n">
        <f aca="false">R53</f>
        <v>0</v>
      </c>
      <c r="T53" s="300" t="n">
        <f aca="false">S53</f>
        <v>0</v>
      </c>
      <c r="U53" s="230" t="n">
        <f aca="false">T53</f>
        <v>0</v>
      </c>
      <c r="V53" s="300" t="n">
        <f aca="false">U53</f>
        <v>0</v>
      </c>
      <c r="W53" s="300" t="n">
        <f aca="false">V53</f>
        <v>0</v>
      </c>
      <c r="X53" s="300" t="n">
        <f aca="false">W53</f>
        <v>0</v>
      </c>
      <c r="Y53" s="300" t="n">
        <f aca="false">X53</f>
        <v>0</v>
      </c>
      <c r="Z53" s="230" t="n">
        <f aca="false">Y53</f>
        <v>0</v>
      </c>
      <c r="AA53" s="230" t="n">
        <f aca="false">Z53</f>
        <v>0</v>
      </c>
      <c r="AB53" s="230" t="n">
        <f aca="false">AA53</f>
        <v>0</v>
      </c>
      <c r="AC53" s="230" t="n">
        <f aca="false">AB53</f>
        <v>0</v>
      </c>
      <c r="AD53" s="230" t="n">
        <f aca="false">AC53</f>
        <v>0</v>
      </c>
      <c r="AE53" s="230" t="n">
        <f aca="false">AD53</f>
        <v>0</v>
      </c>
      <c r="AF53" s="237"/>
      <c r="AG53" s="237"/>
      <c r="AH53" s="237"/>
      <c r="AI53" s="237"/>
    </row>
    <row r="54" customFormat="false" ht="15.4" hidden="false" customHeight="false" outlineLevel="0" collapsed="false">
      <c r="A54" s="236"/>
      <c r="B54" s="238" t="n">
        <f aca="false">SUM(B46:B53)</f>
        <v>1</v>
      </c>
      <c r="D54" s="228"/>
      <c r="E54" s="239"/>
      <c r="G54" s="233" t="s">
        <v>342</v>
      </c>
      <c r="H54" s="234" t="n">
        <v>0</v>
      </c>
      <c r="I54" s="221" t="n">
        <f aca="false">H54/$H$75</f>
        <v>0</v>
      </c>
      <c r="K54" s="240" t="s">
        <v>343</v>
      </c>
      <c r="L54" s="241"/>
      <c r="M54" s="242" t="n">
        <f aca="false">SUM(N54:AE54)</f>
        <v>5692494</v>
      </c>
      <c r="N54" s="243" t="n">
        <f aca="false">SUM(N46:N53)</f>
        <v>0</v>
      </c>
      <c r="O54" s="243" t="n">
        <f aca="false">SUM(O46:O53)</f>
        <v>1077233</v>
      </c>
      <c r="P54" s="243" t="n">
        <f aca="false">SUM(P46:P53)</f>
        <v>75873</v>
      </c>
      <c r="Q54" s="243" t="n">
        <f aca="false">SUM(Q46:Q53)</f>
        <v>332780</v>
      </c>
      <c r="R54" s="243" t="n">
        <f aca="false">SUM(R46:R53)</f>
        <v>63842</v>
      </c>
      <c r="S54" s="243" t="n">
        <f aca="false">SUM(S46:S53)</f>
        <v>145312</v>
      </c>
      <c r="T54" s="243" t="n">
        <f aca="false">SUM(T46:T53)</f>
        <v>161962</v>
      </c>
      <c r="U54" s="243" t="n">
        <f aca="false">SUM(U46:U53)</f>
        <v>67008</v>
      </c>
      <c r="V54" s="243" t="n">
        <f aca="false">SUM(V46:V53)</f>
        <v>55992</v>
      </c>
      <c r="W54" s="243" t="n">
        <f aca="false">SUM(W46:W53)</f>
        <v>174652</v>
      </c>
      <c r="X54" s="243" t="n">
        <f aca="false">SUM(X46:X53)</f>
        <v>62000</v>
      </c>
      <c r="Y54" s="243" t="n">
        <f aca="false">SUM(Y46:Y53)</f>
        <v>205087</v>
      </c>
      <c r="Z54" s="243" t="n">
        <f aca="false">SUM(Z46:Z53)</f>
        <v>67837</v>
      </c>
      <c r="AA54" s="243" t="n">
        <f aca="false">SUM(AA46:AA53)</f>
        <v>1404298</v>
      </c>
      <c r="AB54" s="243" t="n">
        <f aca="false">SUM(AB46:AB53)</f>
        <v>73013</v>
      </c>
      <c r="AC54" s="243" t="n">
        <f aca="false">SUM(AC46:AC53)</f>
        <v>221844</v>
      </c>
      <c r="AD54" s="243" t="n">
        <f aca="false">SUM(AD46:AD53)</f>
        <v>89687</v>
      </c>
      <c r="AE54" s="243" t="n">
        <f aca="false">SUM(AE46:AE53)</f>
        <v>1414074</v>
      </c>
    </row>
    <row r="55" customFormat="false" ht="15.4" hidden="false" customHeight="false" outlineLevel="0" collapsed="false">
      <c r="A55" s="244" t="n">
        <f aca="false">M54</f>
        <v>5692494</v>
      </c>
      <c r="B55" s="244"/>
      <c r="D55" s="206" t="s">
        <v>344</v>
      </c>
      <c r="E55" s="207" t="n">
        <f aca="false">SUM(E56:E59)</f>
        <v>0</v>
      </c>
      <c r="F55" s="208" t="n">
        <f aca="false">E55/E75</f>
        <v>0</v>
      </c>
      <c r="G55" s="233" t="s">
        <v>345</v>
      </c>
      <c r="H55" s="234" t="n">
        <v>0</v>
      </c>
      <c r="I55" s="221" t="n">
        <f aca="false">H55/$H$75</f>
        <v>0</v>
      </c>
      <c r="K55" s="245" t="s">
        <v>248</v>
      </c>
      <c r="L55" s="246" t="str">
        <f aca="false">K55</f>
        <v>Sueldos</v>
      </c>
      <c r="M55" s="247" t="n">
        <f aca="false">SUM(N55:AE55)</f>
        <v>137730</v>
      </c>
      <c r="N55" s="301" t="n">
        <v>0</v>
      </c>
      <c r="O55" s="301" t="n">
        <v>8040</v>
      </c>
      <c r="P55" s="301" t="n">
        <v>8090</v>
      </c>
      <c r="Q55" s="301" t="n">
        <v>8090</v>
      </c>
      <c r="R55" s="301" t="n">
        <v>7700</v>
      </c>
      <c r="S55" s="301" t="n">
        <v>7700</v>
      </c>
      <c r="T55" s="301" t="n">
        <v>7700</v>
      </c>
      <c r="U55" s="248" t="n">
        <v>7700</v>
      </c>
      <c r="V55" s="301" t="n">
        <v>7700</v>
      </c>
      <c r="W55" s="301" t="n">
        <v>7700</v>
      </c>
      <c r="X55" s="301" t="n">
        <v>7700</v>
      </c>
      <c r="Y55" s="301" t="n">
        <v>7700</v>
      </c>
      <c r="Z55" s="248" t="n">
        <v>9040</v>
      </c>
      <c r="AA55" s="248" t="n">
        <v>9040</v>
      </c>
      <c r="AB55" s="248" t="n">
        <v>8470</v>
      </c>
      <c r="AC55" s="248" t="n">
        <v>8470</v>
      </c>
      <c r="AD55" s="248" t="n">
        <v>8470</v>
      </c>
      <c r="AE55" s="248" t="n">
        <v>8420</v>
      </c>
    </row>
    <row r="56" customFormat="false" ht="15.4" hidden="false" customHeight="false" outlineLevel="0" collapsed="false">
      <c r="D56" s="231" t="s">
        <v>346</v>
      </c>
      <c r="E56" s="232" t="n">
        <v>0</v>
      </c>
      <c r="F56" s="218" t="n">
        <f aca="false">E56/E75</f>
        <v>0</v>
      </c>
      <c r="G56" s="249" t="s">
        <v>347</v>
      </c>
      <c r="H56" s="250" t="n">
        <f aca="false">E69-H66</f>
        <v>2909778</v>
      </c>
      <c r="I56" s="221" t="n">
        <f aca="false">H56/$H$75</f>
        <v>0.425643293361257</v>
      </c>
      <c r="K56" s="245" t="s">
        <v>348</v>
      </c>
      <c r="L56" s="246" t="str">
        <f aca="false">K56</f>
        <v>Mantenimiento </v>
      </c>
      <c r="M56" s="247" t="n">
        <f aca="false">SUM(N56:AE56)</f>
        <v>143926</v>
      </c>
      <c r="N56" s="301" t="n">
        <v>0</v>
      </c>
      <c r="O56" s="301" t="n">
        <v>7100</v>
      </c>
      <c r="P56" s="301" t="n">
        <v>7100</v>
      </c>
      <c r="Q56" s="301" t="n">
        <v>7800</v>
      </c>
      <c r="R56" s="301" t="n">
        <f aca="false">Q56</f>
        <v>7800</v>
      </c>
      <c r="S56" s="301" t="n">
        <f aca="false">R56</f>
        <v>7800</v>
      </c>
      <c r="T56" s="301" t="n">
        <f aca="false">S56</f>
        <v>7800</v>
      </c>
      <c r="U56" s="248" t="n">
        <f aca="false">T56</f>
        <v>7800</v>
      </c>
      <c r="V56" s="301" t="n">
        <f aca="false">U56</f>
        <v>7800</v>
      </c>
      <c r="W56" s="301" t="n">
        <f aca="false">V56</f>
        <v>7800</v>
      </c>
      <c r="X56" s="301" t="n">
        <f aca="false">W56</f>
        <v>7800</v>
      </c>
      <c r="Y56" s="301" t="n">
        <v>9618</v>
      </c>
      <c r="Z56" s="248" t="n">
        <f aca="false">Y56</f>
        <v>9618</v>
      </c>
      <c r="AA56" s="248" t="n">
        <f aca="false">Z56</f>
        <v>9618</v>
      </c>
      <c r="AB56" s="248" t="n">
        <f aca="false">AA56</f>
        <v>9618</v>
      </c>
      <c r="AC56" s="248" t="n">
        <f aca="false">AB56</f>
        <v>9618</v>
      </c>
      <c r="AD56" s="248" t="n">
        <f aca="false">AC56</f>
        <v>9618</v>
      </c>
      <c r="AE56" s="248" t="n">
        <f aca="false">AD56</f>
        <v>9618</v>
      </c>
    </row>
    <row r="57" customFormat="false" ht="20.25" hidden="false" customHeight="true" outlineLevel="0" collapsed="false">
      <c r="D57" s="231" t="s">
        <v>344</v>
      </c>
      <c r="E57" s="232" t="n">
        <v>0</v>
      </c>
      <c r="F57" s="218" t="n">
        <f aca="false">E57/E75</f>
        <v>0</v>
      </c>
      <c r="G57" s="228"/>
      <c r="H57" s="227"/>
      <c r="I57" s="251"/>
      <c r="K57" s="245" t="s">
        <v>349</v>
      </c>
      <c r="L57" s="246" t="s">
        <v>322</v>
      </c>
      <c r="M57" s="247" t="n">
        <f aca="false">SUM(N57:AE57)</f>
        <v>574995</v>
      </c>
      <c r="N57" s="301" t="n">
        <v>88000</v>
      </c>
      <c r="O57" s="301" t="n">
        <v>0</v>
      </c>
      <c r="P57" s="301" t="n">
        <v>0</v>
      </c>
      <c r="Q57" s="301" t="n">
        <v>0</v>
      </c>
      <c r="R57" s="301" t="n">
        <v>0</v>
      </c>
      <c r="S57" s="301" t="n">
        <v>0</v>
      </c>
      <c r="T57" s="301" t="n">
        <v>0</v>
      </c>
      <c r="U57" s="248" t="n">
        <v>0</v>
      </c>
      <c r="V57" s="301" t="n">
        <v>0</v>
      </c>
      <c r="W57" s="301" t="n">
        <v>182770</v>
      </c>
      <c r="X57" s="301" t="n">
        <v>0</v>
      </c>
      <c r="Y57" s="301" t="n">
        <v>0</v>
      </c>
      <c r="Z57" s="248" t="n">
        <v>0</v>
      </c>
      <c r="AA57" s="248" t="n">
        <v>0</v>
      </c>
      <c r="AB57" s="248" t="n">
        <v>0</v>
      </c>
      <c r="AC57" s="248" t="n">
        <v>0</v>
      </c>
      <c r="AD57" s="248" t="n">
        <v>304225</v>
      </c>
      <c r="AE57" s="248" t="n">
        <v>0</v>
      </c>
    </row>
    <row r="58" customFormat="false" ht="15.4" hidden="false" customHeight="false" outlineLevel="0" collapsed="false">
      <c r="D58" s="231" t="s">
        <v>350</v>
      </c>
      <c r="E58" s="232" t="n">
        <v>0</v>
      </c>
      <c r="F58" s="218" t="n">
        <f aca="false">E58/E75</f>
        <v>0</v>
      </c>
      <c r="G58" s="206" t="s">
        <v>351</v>
      </c>
      <c r="H58" s="252" t="n">
        <f aca="false">H59</f>
        <v>0</v>
      </c>
      <c r="I58" s="210" t="n">
        <f aca="false">H58/$H$75</f>
        <v>0</v>
      </c>
      <c r="K58" s="245" t="s">
        <v>352</v>
      </c>
      <c r="L58" s="246" t="str">
        <f aca="false">K58</f>
        <v>Empleados</v>
      </c>
      <c r="M58" s="247" t="n">
        <f aca="false">SUM(N58:AE58)</f>
        <v>946560</v>
      </c>
      <c r="N58" s="301" t="n">
        <v>0</v>
      </c>
      <c r="O58" s="301" t="n">
        <v>32640</v>
      </c>
      <c r="P58" s="301" t="n">
        <v>57120</v>
      </c>
      <c r="Q58" s="301" t="n">
        <f aca="false">P58</f>
        <v>57120</v>
      </c>
      <c r="R58" s="301" t="n">
        <f aca="false">Q58</f>
        <v>57120</v>
      </c>
      <c r="S58" s="301" t="n">
        <f aca="false">R58</f>
        <v>57120</v>
      </c>
      <c r="T58" s="301" t="n">
        <f aca="false">S58</f>
        <v>57120</v>
      </c>
      <c r="U58" s="248" t="n">
        <f aca="false">T58</f>
        <v>57120</v>
      </c>
      <c r="V58" s="301" t="n">
        <f aca="false">U58</f>
        <v>57120</v>
      </c>
      <c r="W58" s="301" t="n">
        <f aca="false">V58</f>
        <v>57120</v>
      </c>
      <c r="X58" s="301" t="n">
        <f aca="false">W58</f>
        <v>57120</v>
      </c>
      <c r="Y58" s="301" t="n">
        <f aca="false">X58</f>
        <v>57120</v>
      </c>
      <c r="Z58" s="248" t="n">
        <f aca="false">Y58</f>
        <v>57120</v>
      </c>
      <c r="AA58" s="248" t="n">
        <f aca="false">Z58</f>
        <v>57120</v>
      </c>
      <c r="AB58" s="248" t="n">
        <f aca="false">AA58</f>
        <v>57120</v>
      </c>
      <c r="AC58" s="248" t="n">
        <f aca="false">AB58</f>
        <v>57120</v>
      </c>
      <c r="AD58" s="248" t="n">
        <f aca="false">AC58</f>
        <v>57120</v>
      </c>
      <c r="AE58" s="248" t="n">
        <f aca="false">AD58</f>
        <v>57120</v>
      </c>
    </row>
    <row r="59" customFormat="false" ht="15.4" hidden="false" customHeight="false" outlineLevel="0" collapsed="false">
      <c r="D59" s="231" t="s">
        <v>353</v>
      </c>
      <c r="E59" s="232" t="n">
        <v>0</v>
      </c>
      <c r="F59" s="218" t="n">
        <f aca="false">E59/E75</f>
        <v>0</v>
      </c>
      <c r="G59" s="253" t="s">
        <v>354</v>
      </c>
      <c r="H59" s="254" t="n">
        <f aca="false">M60</f>
        <v>0</v>
      </c>
      <c r="I59" s="221" t="n">
        <f aca="false">H59/$H$75</f>
        <v>0</v>
      </c>
      <c r="K59" s="245" t="s">
        <v>355</v>
      </c>
      <c r="L59" s="246" t="str">
        <f aca="false">K59</f>
        <v>Juveniles</v>
      </c>
      <c r="M59" s="247" t="n">
        <f aca="false">SUM(N59:AE59)</f>
        <v>360000</v>
      </c>
      <c r="N59" s="301" t="n">
        <v>20000</v>
      </c>
      <c r="O59" s="301" t="n">
        <v>20000</v>
      </c>
      <c r="P59" s="301" t="n">
        <v>20000</v>
      </c>
      <c r="Q59" s="301" t="n">
        <v>20000</v>
      </c>
      <c r="R59" s="301" t="n">
        <v>20000</v>
      </c>
      <c r="S59" s="301" t="n">
        <v>20000</v>
      </c>
      <c r="T59" s="301" t="n">
        <v>20000</v>
      </c>
      <c r="U59" s="248" t="n">
        <v>20000</v>
      </c>
      <c r="V59" s="301" t="n">
        <v>20000</v>
      </c>
      <c r="W59" s="301" t="n">
        <v>20000</v>
      </c>
      <c r="X59" s="301" t="n">
        <v>20000</v>
      </c>
      <c r="Y59" s="301" t="n">
        <v>20000</v>
      </c>
      <c r="Z59" s="248" t="n">
        <v>20000</v>
      </c>
      <c r="AA59" s="248" t="n">
        <v>20000</v>
      </c>
      <c r="AB59" s="248" t="n">
        <v>20000</v>
      </c>
      <c r="AC59" s="248" t="n">
        <v>20000</v>
      </c>
      <c r="AD59" s="248" t="n">
        <v>20000</v>
      </c>
      <c r="AE59" s="248" t="n">
        <v>20000</v>
      </c>
    </row>
    <row r="60" customFormat="false" ht="18.75" hidden="false" customHeight="true" outlineLevel="0" collapsed="false">
      <c r="D60" s="228"/>
      <c r="E60" s="239"/>
      <c r="G60" s="226"/>
      <c r="H60" s="227"/>
      <c r="I60" s="221"/>
      <c r="K60" s="245" t="s">
        <v>356</v>
      </c>
      <c r="L60" s="246" t="s">
        <v>354</v>
      </c>
      <c r="M60" s="247" t="n">
        <f aca="false">SUM(N60:AE60)</f>
        <v>0</v>
      </c>
      <c r="N60" s="301" t="n">
        <v>0</v>
      </c>
      <c r="O60" s="301" t="n">
        <v>0</v>
      </c>
      <c r="P60" s="301" t="n">
        <v>0</v>
      </c>
      <c r="Q60" s="301" t="n">
        <v>0</v>
      </c>
      <c r="R60" s="301" t="n">
        <v>0</v>
      </c>
      <c r="S60" s="301" t="n">
        <v>0</v>
      </c>
      <c r="T60" s="301" t="n">
        <v>0</v>
      </c>
      <c r="U60" s="248" t="n">
        <v>0</v>
      </c>
      <c r="V60" s="301" t="n">
        <v>0</v>
      </c>
      <c r="W60" s="301" t="n">
        <v>0</v>
      </c>
      <c r="X60" s="301" t="n">
        <v>0</v>
      </c>
      <c r="Y60" s="301" t="n">
        <v>0</v>
      </c>
      <c r="Z60" s="248" t="n">
        <v>0</v>
      </c>
      <c r="AA60" s="248" t="n">
        <v>0</v>
      </c>
      <c r="AB60" s="248" t="n">
        <v>0</v>
      </c>
      <c r="AC60" s="248" t="n">
        <v>0</v>
      </c>
      <c r="AD60" s="248" t="n">
        <v>0</v>
      </c>
      <c r="AE60" s="248" t="n">
        <v>0</v>
      </c>
    </row>
    <row r="61" customFormat="false" ht="15.4" hidden="false" customHeight="true" outlineLevel="0" collapsed="false">
      <c r="D61" s="206" t="s">
        <v>329</v>
      </c>
      <c r="E61" s="255" t="n">
        <f aca="false">E62</f>
        <v>1187500</v>
      </c>
      <c r="F61" s="208" t="n">
        <f aca="false">E61/E75</f>
        <v>0.173707894851942</v>
      </c>
      <c r="G61" s="226"/>
      <c r="H61" s="227"/>
      <c r="I61" s="221"/>
      <c r="K61" s="256" t="s">
        <v>336</v>
      </c>
      <c r="L61" s="246" t="s">
        <v>256</v>
      </c>
      <c r="M61" s="247" t="n">
        <f aca="false">SUM(N61:AE61)</f>
        <v>268700</v>
      </c>
      <c r="N61" s="301" t="n">
        <v>0</v>
      </c>
      <c r="O61" s="301" t="n">
        <v>268700</v>
      </c>
      <c r="P61" s="301" t="n">
        <v>0</v>
      </c>
      <c r="Q61" s="301" t="n">
        <v>0</v>
      </c>
      <c r="R61" s="301" t="n">
        <v>0</v>
      </c>
      <c r="S61" s="301" t="n">
        <v>0</v>
      </c>
      <c r="T61" s="301" t="n">
        <v>0</v>
      </c>
      <c r="U61" s="248" t="n">
        <v>0</v>
      </c>
      <c r="V61" s="301" t="n">
        <v>0</v>
      </c>
      <c r="W61" s="301" t="n">
        <v>0</v>
      </c>
      <c r="X61" s="301" t="n">
        <v>0</v>
      </c>
      <c r="Y61" s="301" t="n">
        <v>0</v>
      </c>
      <c r="Z61" s="248" t="n">
        <v>0</v>
      </c>
      <c r="AA61" s="248" t="n">
        <v>0</v>
      </c>
      <c r="AB61" s="248" t="n">
        <v>0</v>
      </c>
      <c r="AC61" s="248" t="n">
        <v>0</v>
      </c>
      <c r="AD61" s="248" t="n">
        <v>0</v>
      </c>
      <c r="AE61" s="248" t="n">
        <v>0</v>
      </c>
    </row>
    <row r="62" customFormat="false" ht="15.4" hidden="false" customHeight="false" outlineLevel="0" collapsed="false">
      <c r="D62" s="231" t="s">
        <v>329</v>
      </c>
      <c r="E62" s="232" t="n">
        <f aca="false">M48+M49</f>
        <v>1187500</v>
      </c>
      <c r="F62" s="218" t="n">
        <f aca="false">E62/E75</f>
        <v>0.173707894851942</v>
      </c>
      <c r="G62" s="206" t="s">
        <v>357</v>
      </c>
      <c r="H62" s="209" t="n">
        <f aca="false">SUM(H63:H64)</f>
        <v>843695</v>
      </c>
      <c r="I62" s="210" t="n">
        <f aca="false">H62/$H$75</f>
        <v>0.123415985134408</v>
      </c>
      <c r="K62" s="256"/>
      <c r="L62" s="246" t="s">
        <v>358</v>
      </c>
      <c r="M62" s="247" t="n">
        <f aca="false">SUM(N62:AE62)</f>
        <v>7000</v>
      </c>
      <c r="N62" s="301" t="n">
        <v>7000</v>
      </c>
      <c r="O62" s="301" t="n">
        <v>0</v>
      </c>
      <c r="P62" s="301" t="n">
        <v>0</v>
      </c>
      <c r="Q62" s="301" t="n">
        <v>0</v>
      </c>
      <c r="R62" s="301" t="n">
        <v>0</v>
      </c>
      <c r="S62" s="301" t="n">
        <v>0</v>
      </c>
      <c r="T62" s="301" t="n">
        <v>0</v>
      </c>
      <c r="U62" s="248" t="n">
        <v>0</v>
      </c>
      <c r="V62" s="301" t="n">
        <v>0</v>
      </c>
      <c r="W62" s="301" t="n">
        <v>0</v>
      </c>
      <c r="X62" s="301" t="n">
        <v>0</v>
      </c>
      <c r="Y62" s="301" t="n">
        <v>0</v>
      </c>
      <c r="Z62" s="248" t="n">
        <v>0</v>
      </c>
      <c r="AA62" s="248" t="n">
        <v>0</v>
      </c>
      <c r="AB62" s="248" t="n">
        <v>0</v>
      </c>
      <c r="AC62" s="248" t="n">
        <v>0</v>
      </c>
      <c r="AD62" s="248" t="n">
        <v>0</v>
      </c>
      <c r="AE62" s="248" t="n">
        <v>0</v>
      </c>
    </row>
    <row r="63" customFormat="false" ht="15.75" hidden="false" customHeight="true" outlineLevel="0" collapsed="false">
      <c r="C63" s="257"/>
      <c r="D63" s="228"/>
      <c r="E63" s="239"/>
      <c r="G63" s="253" t="s">
        <v>322</v>
      </c>
      <c r="H63" s="258" t="n">
        <f aca="false">M57</f>
        <v>574995</v>
      </c>
      <c r="I63" s="221" t="n">
        <f aca="false">H63/$H$75</f>
        <v>0.084110459789804</v>
      </c>
      <c r="K63" s="256"/>
      <c r="L63" s="246" t="s">
        <v>359</v>
      </c>
      <c r="M63" s="247" t="n">
        <f aca="false">SUM(N63:AE63)</f>
        <v>0</v>
      </c>
      <c r="N63" s="301" t="n">
        <v>0</v>
      </c>
      <c r="O63" s="301" t="n">
        <v>0</v>
      </c>
      <c r="P63" s="301" t="n">
        <v>0</v>
      </c>
      <c r="Q63" s="301" t="n">
        <v>0</v>
      </c>
      <c r="R63" s="301" t="n">
        <v>0</v>
      </c>
      <c r="S63" s="301" t="n">
        <v>0</v>
      </c>
      <c r="T63" s="301" t="n">
        <v>0</v>
      </c>
      <c r="U63" s="248" t="n">
        <v>0</v>
      </c>
      <c r="V63" s="301" t="n">
        <v>0</v>
      </c>
      <c r="W63" s="301" t="n">
        <v>0</v>
      </c>
      <c r="X63" s="301" t="n">
        <v>0</v>
      </c>
      <c r="Y63" s="301" t="n">
        <v>0</v>
      </c>
      <c r="Z63" s="248" t="n">
        <v>0</v>
      </c>
      <c r="AA63" s="248" t="n">
        <v>0</v>
      </c>
      <c r="AB63" s="248" t="n">
        <v>0</v>
      </c>
      <c r="AC63" s="248" t="n">
        <v>0</v>
      </c>
      <c r="AD63" s="248" t="n">
        <v>0</v>
      </c>
      <c r="AE63" s="248" t="n">
        <v>0</v>
      </c>
    </row>
    <row r="64" customFormat="false" ht="15.4" hidden="false" customHeight="false" outlineLevel="0" collapsed="false">
      <c r="A64" s="246" t="str">
        <f aca="false">L55</f>
        <v>Sueldos</v>
      </c>
      <c r="B64" s="259" t="n">
        <f aca="false">M55/$M$65</f>
        <v>0.056471925379811</v>
      </c>
      <c r="C64" s="7"/>
      <c r="D64" s="206" t="s">
        <v>360</v>
      </c>
      <c r="E64" s="207" t="n">
        <f aca="false">E65+E66-E67</f>
        <v>300000</v>
      </c>
      <c r="F64" s="208" t="n">
        <f aca="false">E64/E75</f>
        <v>0.043884099752069</v>
      </c>
      <c r="G64" s="253" t="s">
        <v>256</v>
      </c>
      <c r="H64" s="258" t="n">
        <f aca="false">M61</f>
        <v>268700</v>
      </c>
      <c r="I64" s="221" t="n">
        <f aca="false">H64/$H$75</f>
        <v>0.039305525344604</v>
      </c>
      <c r="K64" s="245" t="s">
        <v>361</v>
      </c>
      <c r="L64" s="246" t="str">
        <f aca="false">K64</f>
        <v>Intereses</v>
      </c>
      <c r="M64" s="247" t="n">
        <f aca="false">SUM(N64:AE64)</f>
        <v>0</v>
      </c>
      <c r="N64" s="301" t="n">
        <v>0</v>
      </c>
      <c r="O64" s="301" t="n">
        <v>0</v>
      </c>
      <c r="P64" s="301" t="n">
        <v>0</v>
      </c>
      <c r="Q64" s="301" t="n">
        <v>0</v>
      </c>
      <c r="R64" s="301" t="n">
        <v>0</v>
      </c>
      <c r="S64" s="301" t="n">
        <v>0</v>
      </c>
      <c r="T64" s="301" t="n">
        <v>0</v>
      </c>
      <c r="U64" s="248" t="n">
        <v>0</v>
      </c>
      <c r="V64" s="301" t="n">
        <v>0</v>
      </c>
      <c r="W64" s="301" t="n">
        <v>0</v>
      </c>
      <c r="X64" s="301" t="n">
        <v>0</v>
      </c>
      <c r="Y64" s="301" t="n">
        <v>0</v>
      </c>
      <c r="Z64" s="248" t="n">
        <v>0</v>
      </c>
      <c r="AA64" s="248" t="n">
        <v>0</v>
      </c>
      <c r="AB64" s="248" t="n">
        <v>0</v>
      </c>
      <c r="AC64" s="248" t="n">
        <v>0</v>
      </c>
      <c r="AD64" s="248" t="n">
        <v>0</v>
      </c>
      <c r="AE64" s="248" t="n">
        <v>0</v>
      </c>
    </row>
    <row r="65" customFormat="false" ht="15.4" hidden="false" customHeight="false" outlineLevel="0" collapsed="false">
      <c r="A65" s="246" t="str">
        <f aca="false">L56</f>
        <v>Mantenimiento </v>
      </c>
      <c r="B65" s="259" t="n">
        <f aca="false">M56/$M$65</f>
        <v>0.059012403486638</v>
      </c>
      <c r="C65" s="188"/>
      <c r="D65" s="233" t="s">
        <v>362</v>
      </c>
      <c r="E65" s="260" t="n">
        <f aca="false">N45</f>
        <v>300000</v>
      </c>
      <c r="F65" s="218" t="n">
        <f aca="false">E65/E75</f>
        <v>0.043884099752069</v>
      </c>
      <c r="G65" s="226"/>
      <c r="H65" s="227"/>
      <c r="I65" s="221"/>
      <c r="K65" s="261" t="s">
        <v>363</v>
      </c>
      <c r="L65" s="262"/>
      <c r="M65" s="263" t="n">
        <f aca="false">SUM(N65:AE65)</f>
        <v>2438911</v>
      </c>
      <c r="N65" s="264" t="n">
        <f aca="false">SUM(N55:N64)</f>
        <v>115000</v>
      </c>
      <c r="O65" s="264" t="n">
        <f aca="false">SUM(O55:O64)</f>
        <v>336480</v>
      </c>
      <c r="P65" s="264" t="n">
        <f aca="false">SUM(P55:P64)</f>
        <v>92310</v>
      </c>
      <c r="Q65" s="264" t="n">
        <f aca="false">SUM(Q55:Q64)</f>
        <v>93010</v>
      </c>
      <c r="R65" s="264" t="n">
        <f aca="false">SUM(R55:R64)</f>
        <v>92620</v>
      </c>
      <c r="S65" s="264" t="n">
        <f aca="false">SUM(S55:S64)</f>
        <v>92620</v>
      </c>
      <c r="T65" s="264" t="n">
        <f aca="false">SUM(T55:T64)</f>
        <v>92620</v>
      </c>
      <c r="U65" s="264" t="n">
        <f aca="false">SUM(U55:U64)</f>
        <v>92620</v>
      </c>
      <c r="V65" s="264" t="n">
        <f aca="false">SUM(V55:V64)</f>
        <v>92620</v>
      </c>
      <c r="W65" s="264" t="n">
        <f aca="false">SUM(W55:W64)</f>
        <v>275390</v>
      </c>
      <c r="X65" s="264" t="n">
        <f aca="false">SUM(X55:X64)</f>
        <v>92620</v>
      </c>
      <c r="Y65" s="264" t="n">
        <f aca="false">SUM(Y55:Y64)</f>
        <v>94438</v>
      </c>
      <c r="Z65" s="264" t="n">
        <f aca="false">SUM(Z55:Z64)</f>
        <v>95778</v>
      </c>
      <c r="AA65" s="264" t="n">
        <f aca="false">SUM(AA55:AA64)</f>
        <v>95778</v>
      </c>
      <c r="AB65" s="264" t="n">
        <f aca="false">SUM(AB55:AB64)</f>
        <v>95208</v>
      </c>
      <c r="AC65" s="264" t="n">
        <f aca="false">SUM(AC55:AC64)</f>
        <v>95208</v>
      </c>
      <c r="AD65" s="264" t="n">
        <f aca="false">SUM(AD55:AD64)</f>
        <v>399433</v>
      </c>
      <c r="AE65" s="264" t="n">
        <f aca="false">SUM(AE55:AE64)</f>
        <v>95158</v>
      </c>
    </row>
    <row r="66" customFormat="false" ht="15.4" hidden="false" customHeight="false" outlineLevel="0" collapsed="false">
      <c r="A66" s="246" t="str">
        <f aca="false">L57</f>
        <v>Estadio</v>
      </c>
      <c r="B66" s="259" t="n">
        <f aca="false">M57/$M$65</f>
        <v>0.235758910431746</v>
      </c>
      <c r="C66" s="11"/>
      <c r="D66" s="233" t="str">
        <f aca="false">D52</f>
        <v>Ing Reservas</v>
      </c>
      <c r="E66" s="260" t="n">
        <f aca="false">M53</f>
        <v>0</v>
      </c>
      <c r="F66" s="218" t="n">
        <f aca="false">E66/E75</f>
        <v>0</v>
      </c>
      <c r="G66" s="206" t="s">
        <v>364</v>
      </c>
      <c r="H66" s="209" t="n">
        <f aca="false">SUM(H67:H72)</f>
        <v>1595216</v>
      </c>
      <c r="I66" s="210" t="n">
        <f aca="false">H66/$H$75</f>
        <v>0.233348726900324</v>
      </c>
      <c r="K66" s="265" t="s">
        <v>365</v>
      </c>
      <c r="L66" s="265"/>
      <c r="M66" s="213" t="n">
        <f aca="false">M45+M54-M65</f>
        <v>3553583</v>
      </c>
      <c r="N66" s="213" t="n">
        <f aca="false">N45+N54-N65</f>
        <v>185000</v>
      </c>
      <c r="O66" s="213" t="n">
        <f aca="false">O45+O54-O65</f>
        <v>925753</v>
      </c>
      <c r="P66" s="213" t="n">
        <f aca="false">P45+P54-P65</f>
        <v>909316</v>
      </c>
      <c r="Q66" s="213" t="n">
        <f aca="false">Q45+Q54-Q65</f>
        <v>1149086</v>
      </c>
      <c r="R66" s="213" t="n">
        <f aca="false">R45+R54-R65</f>
        <v>1120308</v>
      </c>
      <c r="S66" s="213" t="n">
        <f aca="false">S45+S54-S65</f>
        <v>1173000</v>
      </c>
      <c r="T66" s="213" t="n">
        <f aca="false">T45+T54-T65</f>
        <v>1242342</v>
      </c>
      <c r="U66" s="213" t="n">
        <f aca="false">U45+U54-U65</f>
        <v>1216730</v>
      </c>
      <c r="V66" s="213" t="n">
        <f aca="false">V45+V54-V65</f>
        <v>1180102</v>
      </c>
      <c r="W66" s="213" t="n">
        <f aca="false">W45+W54-W65</f>
        <v>1079364</v>
      </c>
      <c r="X66" s="213" t="n">
        <f aca="false">X45+X54-X65</f>
        <v>1048744</v>
      </c>
      <c r="Y66" s="213" t="n">
        <f aca="false">Y45+Y54-Y65</f>
        <v>1159393</v>
      </c>
      <c r="Z66" s="213" t="n">
        <f aca="false">Z45+Z54-Z65</f>
        <v>1131452</v>
      </c>
      <c r="AA66" s="213" t="n">
        <f aca="false">AA45+AA54-AA65</f>
        <v>2439972</v>
      </c>
      <c r="AB66" s="213" t="n">
        <f aca="false">AB45+AB54-AB65</f>
        <v>2417777</v>
      </c>
      <c r="AC66" s="213" t="n">
        <f aca="false">AC45+AC54-AC65</f>
        <v>2544413</v>
      </c>
      <c r="AD66" s="213" t="n">
        <f aca="false">AD45+AD54-AD65</f>
        <v>2234667</v>
      </c>
      <c r="AE66" s="213" t="n">
        <f aca="false">AE45+AE54-AE65</f>
        <v>3553583</v>
      </c>
    </row>
    <row r="67" customFormat="false" ht="15.4" hidden="false" customHeight="false" outlineLevel="0" collapsed="false">
      <c r="A67" s="246" t="str">
        <f aca="false">L58</f>
        <v>Empleados</v>
      </c>
      <c r="B67" s="259" t="n">
        <f aca="false">M58/$M$65</f>
        <v>0.388107643124329</v>
      </c>
      <c r="C67" s="28"/>
      <c r="D67" s="233" t="str">
        <f aca="false">D53</f>
        <v>Pago Reservas</v>
      </c>
      <c r="E67" s="260" t="n">
        <f aca="false">M63*-1</f>
        <v>0</v>
      </c>
      <c r="F67" s="218" t="n">
        <f aca="false">E67/E75</f>
        <v>0</v>
      </c>
      <c r="G67" s="253" t="s">
        <v>366</v>
      </c>
      <c r="H67" s="258" t="n">
        <f aca="false">M55</f>
        <v>137730</v>
      </c>
      <c r="I67" s="221" t="n">
        <f aca="false">H67/$H$75</f>
        <v>0.020147190196175</v>
      </c>
      <c r="K67" s="266"/>
      <c r="L67" s="266"/>
      <c r="M67" s="266"/>
      <c r="N67" s="267" t="n">
        <f aca="false">N41+7</f>
        <v>43637</v>
      </c>
      <c r="O67" s="267" t="n">
        <f aca="false">O41+7</f>
        <v>43644</v>
      </c>
      <c r="P67" s="267" t="n">
        <f aca="false">O67+7</f>
        <v>43651</v>
      </c>
      <c r="Q67" s="267" t="n">
        <f aca="false">P67+7</f>
        <v>43658</v>
      </c>
      <c r="R67" s="267" t="n">
        <f aca="false">Q67+7</f>
        <v>43665</v>
      </c>
      <c r="S67" s="267" t="n">
        <f aca="false">R67+7</f>
        <v>43672</v>
      </c>
      <c r="T67" s="267" t="n">
        <f aca="false">S67+7</f>
        <v>43679</v>
      </c>
      <c r="U67" s="267" t="n">
        <f aca="false">T67+7</f>
        <v>43686</v>
      </c>
      <c r="V67" s="267" t="n">
        <f aca="false">U67+7</f>
        <v>43693</v>
      </c>
      <c r="W67" s="267" t="n">
        <f aca="false">V67+7</f>
        <v>43700</v>
      </c>
      <c r="X67" s="267" t="n">
        <f aca="false">W67+7</f>
        <v>43707</v>
      </c>
      <c r="Y67" s="267" t="n">
        <f aca="false">X67+7</f>
        <v>43714</v>
      </c>
      <c r="Z67" s="267" t="n">
        <f aca="false">Y67+7</f>
        <v>43721</v>
      </c>
      <c r="AA67" s="267" t="n">
        <f aca="false">Z67+7</f>
        <v>43728</v>
      </c>
      <c r="AB67" s="267" t="n">
        <f aca="false">AA67+7</f>
        <v>43735</v>
      </c>
      <c r="AC67" s="267" t="n">
        <f aca="false">AB67+7</f>
        <v>43742</v>
      </c>
      <c r="AD67" s="267" t="n">
        <f aca="false">AC67+7</f>
        <v>43749</v>
      </c>
      <c r="AE67" s="267" t="n">
        <f aca="false">AD67+7</f>
        <v>43756</v>
      </c>
    </row>
    <row r="68" customFormat="false" ht="15.4" hidden="false" customHeight="false" outlineLevel="0" collapsed="false">
      <c r="A68" s="246" t="str">
        <f aca="false">L59</f>
        <v>Juveniles</v>
      </c>
      <c r="B68" s="259" t="n">
        <f aca="false">M59/$M$65</f>
        <v>0.147606862243026</v>
      </c>
      <c r="C68" s="11"/>
      <c r="D68" s="226"/>
      <c r="E68" s="268"/>
      <c r="F68" s="218"/>
      <c r="G68" s="253" t="s">
        <v>348</v>
      </c>
      <c r="H68" s="258" t="n">
        <f aca="false">M56</f>
        <v>143926</v>
      </c>
      <c r="I68" s="221" t="n">
        <f aca="false">H68/$H$75</f>
        <v>0.021053543136388</v>
      </c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</row>
    <row r="69" customFormat="false" ht="15.4" hidden="false" customHeight="false" outlineLevel="0" collapsed="false">
      <c r="A69" s="246" t="str">
        <f aca="false">L60</f>
        <v>Compra</v>
      </c>
      <c r="B69" s="259" t="n">
        <f aca="false">M60/$M$65</f>
        <v>0</v>
      </c>
      <c r="D69" s="206" t="s">
        <v>367</v>
      </c>
      <c r="E69" s="207" t="n">
        <f aca="false">SUM(E70:E74)</f>
        <v>4504994</v>
      </c>
      <c r="F69" s="208" t="n">
        <f aca="false">E69/E75</f>
        <v>0.658992020261582</v>
      </c>
      <c r="G69" s="253" t="s">
        <v>352</v>
      </c>
      <c r="H69" s="258" t="n">
        <f aca="false">M58</f>
        <v>946560</v>
      </c>
      <c r="I69" s="221" t="n">
        <f aca="false">H69/$H$75</f>
        <v>0.13846311153773</v>
      </c>
      <c r="K69" s="270"/>
      <c r="L69" s="270"/>
      <c r="M69" s="271" t="s">
        <v>344</v>
      </c>
      <c r="N69" s="272" t="n">
        <v>19</v>
      </c>
      <c r="O69" s="272" t="n">
        <v>19</v>
      </c>
      <c r="P69" s="272" t="n">
        <v>19</v>
      </c>
      <c r="Q69" s="272" t="n">
        <v>18</v>
      </c>
      <c r="R69" s="272" t="n">
        <v>18</v>
      </c>
      <c r="S69" s="272" t="n">
        <v>18</v>
      </c>
      <c r="T69" s="272" t="n">
        <v>18</v>
      </c>
      <c r="U69" s="272"/>
      <c r="V69" s="272"/>
      <c r="W69" s="272" t="n">
        <v>18</v>
      </c>
      <c r="X69" s="272" t="n">
        <v>18</v>
      </c>
      <c r="Y69" s="272" t="n">
        <v>18</v>
      </c>
      <c r="Z69" s="272"/>
      <c r="AA69" s="272"/>
      <c r="AB69" s="272" t="n">
        <v>17</v>
      </c>
      <c r="AC69" s="272" t="n">
        <v>17</v>
      </c>
      <c r="AD69" s="272"/>
      <c r="AE69" s="272" t="n">
        <v>17</v>
      </c>
    </row>
    <row r="70" customFormat="false" ht="15.4" hidden="false" customHeight="true" outlineLevel="0" collapsed="false">
      <c r="A70" s="246" t="str">
        <f aca="false">L61</f>
        <v>Entrenador</v>
      </c>
      <c r="B70" s="259" t="n">
        <f aca="false">M61/$M$65</f>
        <v>0.110172121901947</v>
      </c>
      <c r="D70" s="233" t="s">
        <v>317</v>
      </c>
      <c r="E70" s="260" t="n">
        <f aca="false">M51</f>
        <v>50040</v>
      </c>
      <c r="F70" s="218" t="n">
        <f aca="false">E70/E75</f>
        <v>0.007319867838645</v>
      </c>
      <c r="G70" s="253" t="s">
        <v>355</v>
      </c>
      <c r="H70" s="258" t="n">
        <f aca="false">M59</f>
        <v>360000</v>
      </c>
      <c r="I70" s="221" t="n">
        <f aca="false">H70/$H$75</f>
        <v>0.052660919702483</v>
      </c>
      <c r="K70" s="11"/>
      <c r="L70" s="273" t="s">
        <v>368</v>
      </c>
      <c r="M70" s="274" t="s">
        <v>71</v>
      </c>
      <c r="N70" s="272" t="n">
        <v>19270</v>
      </c>
      <c r="O70" s="272" t="n">
        <v>19090</v>
      </c>
      <c r="P70" s="272" t="n">
        <v>21290</v>
      </c>
      <c r="Q70" s="272" t="n">
        <v>21210</v>
      </c>
      <c r="R70" s="272" t="n">
        <v>22400</v>
      </c>
      <c r="S70" s="272" t="n">
        <v>23730</v>
      </c>
      <c r="T70" s="272" t="n">
        <v>25070</v>
      </c>
      <c r="U70" s="272"/>
      <c r="V70" s="272"/>
      <c r="W70" s="272" t="n">
        <v>28250</v>
      </c>
      <c r="X70" s="272" t="n">
        <v>29320</v>
      </c>
      <c r="Y70" s="272" t="n">
        <v>35860</v>
      </c>
      <c r="Z70" s="272"/>
      <c r="AA70" s="272"/>
      <c r="AB70" s="272" t="n">
        <v>28540</v>
      </c>
      <c r="AC70" s="272" t="n">
        <v>32740</v>
      </c>
      <c r="AD70" s="272"/>
      <c r="AE70" s="272" t="n">
        <v>34500</v>
      </c>
    </row>
    <row r="71" customFormat="false" ht="15.4" hidden="false" customHeight="false" outlineLevel="0" collapsed="false">
      <c r="A71" s="246" t="str">
        <f aca="false">L62</f>
        <v>Viajes+Venta</v>
      </c>
      <c r="B71" s="259" t="n">
        <f aca="false">M62/$M$65</f>
        <v>0.002870133432503</v>
      </c>
      <c r="D71" s="233" t="s">
        <v>339</v>
      </c>
      <c r="E71" s="260" t="n">
        <f aca="false">M52</f>
        <v>2373000</v>
      </c>
      <c r="F71" s="218" t="n">
        <f aca="false">E71/E75</f>
        <v>0.347123229038869</v>
      </c>
      <c r="G71" s="253" t="s">
        <v>358</v>
      </c>
      <c r="H71" s="258" t="n">
        <f aca="false">M62</f>
        <v>7000</v>
      </c>
      <c r="I71" s="221" t="n">
        <f aca="false">H71/$H$75</f>
        <v>0.001023962327548</v>
      </c>
      <c r="K71" s="11"/>
      <c r="L71" s="273"/>
      <c r="M71" s="274" t="s">
        <v>369</v>
      </c>
      <c r="N71" s="272" t="n">
        <v>7790</v>
      </c>
      <c r="O71" s="272" t="n">
        <v>7790</v>
      </c>
      <c r="P71" s="272" t="n">
        <v>7790</v>
      </c>
      <c r="Q71" s="272" t="n">
        <v>7400</v>
      </c>
      <c r="R71" s="272" t="n">
        <v>7400</v>
      </c>
      <c r="S71" s="272" t="n">
        <v>7400</v>
      </c>
      <c r="T71" s="272" t="n">
        <v>7400</v>
      </c>
      <c r="U71" s="272"/>
      <c r="V71" s="272"/>
      <c r="W71" s="272" t="n">
        <v>7400</v>
      </c>
      <c r="X71" s="272" t="n">
        <v>7400</v>
      </c>
      <c r="Y71" s="272" t="n">
        <v>7400</v>
      </c>
      <c r="Z71" s="272"/>
      <c r="AA71" s="272"/>
      <c r="AB71" s="272" t="n">
        <v>8170</v>
      </c>
      <c r="AC71" s="272" t="n">
        <v>8170</v>
      </c>
      <c r="AD71" s="272"/>
      <c r="AE71" s="272" t="n">
        <v>8120</v>
      </c>
    </row>
    <row r="72" customFormat="false" ht="15.4" hidden="false" customHeight="false" outlineLevel="0" collapsed="false">
      <c r="A72" s="246" t="str">
        <f aca="false">L64</f>
        <v>Intereses</v>
      </c>
      <c r="B72" s="259" t="n">
        <f aca="false">M64/$M$65</f>
        <v>0</v>
      </c>
      <c r="D72" s="233" t="s">
        <v>324</v>
      </c>
      <c r="E72" s="260" t="n">
        <f aca="false">M46</f>
        <v>1218693</v>
      </c>
      <c r="F72" s="218" t="n">
        <f aca="false">E72/E75</f>
        <v>0.178270817263829</v>
      </c>
      <c r="G72" s="253" t="s">
        <v>361</v>
      </c>
      <c r="H72" s="258" t="n">
        <f aca="false">M64</f>
        <v>0</v>
      </c>
      <c r="I72" s="221" t="n">
        <f aca="false">H72/$H$75</f>
        <v>0</v>
      </c>
      <c r="K72" s="11"/>
      <c r="L72" s="273"/>
      <c r="M72" s="274" t="s">
        <v>249</v>
      </c>
      <c r="N72" s="272" t="n">
        <v>14830</v>
      </c>
      <c r="O72" s="272" t="n">
        <v>14830</v>
      </c>
      <c r="P72" s="272" t="n">
        <v>17180</v>
      </c>
      <c r="Q72" s="272" t="n">
        <v>17260</v>
      </c>
      <c r="R72" s="272" t="n">
        <v>18430</v>
      </c>
      <c r="S72" s="272" t="n">
        <v>19740</v>
      </c>
      <c r="T72" s="272" t="n">
        <v>21040</v>
      </c>
      <c r="U72" s="272"/>
      <c r="V72" s="272"/>
      <c r="W72" s="272" t="n">
        <v>24450</v>
      </c>
      <c r="X72" s="272" t="n">
        <v>25570</v>
      </c>
      <c r="Y72" s="272" t="n">
        <v>31910</v>
      </c>
      <c r="Z72" s="272"/>
      <c r="AA72" s="272"/>
      <c r="AB72" s="272" t="n">
        <v>25490</v>
      </c>
      <c r="AC72" s="272" t="n">
        <v>29660</v>
      </c>
      <c r="AD72" s="272"/>
      <c r="AE72" s="272" t="n">
        <v>31600</v>
      </c>
    </row>
    <row r="73" customFormat="false" ht="15.4" hidden="false" customHeight="false" outlineLevel="0" collapsed="false">
      <c r="A73" s="11"/>
      <c r="B73" s="275" t="n">
        <f aca="false">SUM(B64:B72)</f>
        <v>1</v>
      </c>
      <c r="D73" s="233" t="s">
        <v>326</v>
      </c>
      <c r="E73" s="260" t="n">
        <f aca="false">M47</f>
        <v>863261</v>
      </c>
      <c r="F73" s="218" t="n">
        <f aca="false">E73/E75</f>
        <v>0.126278106120237</v>
      </c>
      <c r="G73" s="226"/>
      <c r="H73" s="227"/>
      <c r="I73" s="221"/>
      <c r="K73" s="11"/>
      <c r="L73" s="273"/>
      <c r="M73" s="274" t="s">
        <v>250</v>
      </c>
      <c r="N73" s="272" t="n">
        <v>5250</v>
      </c>
      <c r="O73" s="272" t="n">
        <v>5250</v>
      </c>
      <c r="P73" s="272" t="n">
        <v>5190</v>
      </c>
      <c r="Q73" s="272" t="n">
        <v>5190</v>
      </c>
      <c r="R73" s="272" t="n">
        <v>5190</v>
      </c>
      <c r="S73" s="272" t="n">
        <v>5190</v>
      </c>
      <c r="T73" s="272" t="n">
        <v>5190</v>
      </c>
      <c r="U73" s="272"/>
      <c r="V73" s="272"/>
      <c r="W73" s="272" t="n">
        <v>5210</v>
      </c>
      <c r="X73" s="272" t="n">
        <v>5210</v>
      </c>
      <c r="Y73" s="272" t="n">
        <v>5250</v>
      </c>
      <c r="Z73" s="272"/>
      <c r="AA73" s="272"/>
      <c r="AB73" s="272" t="n">
        <v>6350</v>
      </c>
      <c r="AC73" s="272" t="n">
        <v>6350</v>
      </c>
      <c r="AD73" s="272"/>
      <c r="AE73" s="272" t="n">
        <v>6350</v>
      </c>
    </row>
    <row r="74" customFormat="false" ht="15.4" hidden="false" customHeight="false" outlineLevel="0" collapsed="false">
      <c r="A74" s="28"/>
      <c r="B74" s="276"/>
      <c r="D74" s="277" t="s">
        <v>333</v>
      </c>
      <c r="E74" s="278" t="n">
        <f aca="false">M50</f>
        <v>0</v>
      </c>
      <c r="F74" s="218" t="n">
        <f aca="false">E74/E75</f>
        <v>0</v>
      </c>
      <c r="G74" s="279"/>
      <c r="H74" s="280"/>
      <c r="I74" s="281"/>
      <c r="K74" s="11"/>
      <c r="L74" s="273"/>
      <c r="M74" s="274" t="s">
        <v>254</v>
      </c>
      <c r="N74" s="282" t="s">
        <v>381</v>
      </c>
      <c r="O74" s="282" t="s">
        <v>382</v>
      </c>
      <c r="P74" s="282" t="s">
        <v>383</v>
      </c>
      <c r="Q74" s="282" t="s">
        <v>384</v>
      </c>
      <c r="R74" s="282" t="s">
        <v>385</v>
      </c>
      <c r="S74" s="282" t="s">
        <v>386</v>
      </c>
      <c r="T74" s="282" t="s">
        <v>387</v>
      </c>
      <c r="U74" s="282"/>
      <c r="V74" s="282"/>
      <c r="W74" s="282" t="s">
        <v>371</v>
      </c>
      <c r="X74" s="282" t="s">
        <v>372</v>
      </c>
      <c r="Y74" s="282" t="s">
        <v>373</v>
      </c>
      <c r="Z74" s="282"/>
      <c r="AA74" s="282"/>
      <c r="AB74" s="282" t="s">
        <v>374</v>
      </c>
      <c r="AC74" s="282" t="s">
        <v>375</v>
      </c>
      <c r="AD74" s="282"/>
      <c r="AE74" s="282" t="s">
        <v>290</v>
      </c>
    </row>
    <row r="75" customFormat="false" ht="15.4" hidden="false" customHeight="false" outlineLevel="0" collapsed="false">
      <c r="A75" s="283" t="n">
        <f aca="false">M65</f>
        <v>2438911</v>
      </c>
      <c r="B75" s="283"/>
      <c r="D75" s="284" t="s">
        <v>376</v>
      </c>
      <c r="E75" s="285" t="n">
        <f aca="false">E69+E61+E55+E45+E50+E64</f>
        <v>6836189</v>
      </c>
      <c r="F75" s="286" t="n">
        <f aca="false">F69+F61+F55+F45+F50+F64</f>
        <v>1</v>
      </c>
      <c r="G75" s="284" t="s">
        <v>376</v>
      </c>
      <c r="H75" s="285" t="n">
        <f aca="false">H66+H58+H50+H45+H62</f>
        <v>6836189</v>
      </c>
      <c r="I75" s="287" t="n">
        <f aca="false">H75/$H$75</f>
        <v>1</v>
      </c>
      <c r="K75" s="11"/>
      <c r="L75" s="273"/>
      <c r="M75" s="274" t="s">
        <v>377</v>
      </c>
      <c r="N75" s="288" t="n">
        <v>5.25</v>
      </c>
      <c r="O75" s="288" t="n">
        <v>5.25</v>
      </c>
      <c r="P75" s="288" t="n">
        <v>5.25</v>
      </c>
      <c r="Q75" s="288" t="n">
        <v>5.25</v>
      </c>
      <c r="R75" s="288" t="n">
        <v>5.5</v>
      </c>
      <c r="S75" s="288" t="n">
        <v>5.5</v>
      </c>
      <c r="T75" s="288" t="n">
        <v>5.5</v>
      </c>
      <c r="U75" s="288"/>
      <c r="V75" s="288"/>
      <c r="W75" s="288" t="n">
        <v>5.5</v>
      </c>
      <c r="X75" s="288" t="n">
        <v>5.5</v>
      </c>
      <c r="Y75" s="288" t="n">
        <v>5.5</v>
      </c>
      <c r="Z75" s="288"/>
      <c r="AA75" s="288"/>
      <c r="AB75" s="288" t="n">
        <v>5.75</v>
      </c>
      <c r="AC75" s="288" t="n">
        <v>5.75</v>
      </c>
      <c r="AD75" s="288"/>
      <c r="AE75" s="288" t="n">
        <v>5.75</v>
      </c>
    </row>
    <row r="76" customFormat="false" ht="15.4" hidden="false" customHeight="false" outlineLevel="0" collapsed="false">
      <c r="E76" s="227"/>
      <c r="F76" s="201"/>
      <c r="G76" s="289"/>
      <c r="H76" s="290" t="n">
        <f aca="false">E75-H75</f>
        <v>0</v>
      </c>
      <c r="I76" s="227"/>
      <c r="K76" s="11"/>
      <c r="L76" s="273"/>
      <c r="M76" s="274" t="s">
        <v>251</v>
      </c>
      <c r="N76" s="288" t="n">
        <v>4.75</v>
      </c>
      <c r="O76" s="288" t="n">
        <v>4.75</v>
      </c>
      <c r="P76" s="288" t="n">
        <v>5.25</v>
      </c>
      <c r="Q76" s="288" t="n">
        <v>5.25</v>
      </c>
      <c r="R76" s="288" t="n">
        <v>5.5</v>
      </c>
      <c r="S76" s="288" t="n">
        <v>5.75</v>
      </c>
      <c r="T76" s="288" t="n">
        <v>6</v>
      </c>
      <c r="U76" s="288"/>
      <c r="V76" s="288"/>
      <c r="W76" s="288" t="n">
        <v>6</v>
      </c>
      <c r="X76" s="288" t="n">
        <v>6</v>
      </c>
      <c r="Y76" s="288" t="n">
        <v>6</v>
      </c>
      <c r="Z76" s="288"/>
      <c r="AA76" s="288"/>
      <c r="AB76" s="288" t="n">
        <v>6.25</v>
      </c>
      <c r="AC76" s="288" t="n">
        <v>6</v>
      </c>
      <c r="AD76" s="288"/>
      <c r="AE76" s="288" t="n">
        <v>6</v>
      </c>
    </row>
    <row r="77" customFormat="false" ht="15.4" hidden="false" customHeight="false" outlineLevel="0" collapsed="false">
      <c r="E77" s="227"/>
      <c r="F77" s="227"/>
      <c r="H77" s="227"/>
      <c r="I77" s="227"/>
      <c r="K77" s="11"/>
      <c r="L77" s="273"/>
      <c r="M77" s="274" t="s">
        <v>378</v>
      </c>
      <c r="N77" s="288" t="n">
        <v>2.25</v>
      </c>
      <c r="O77" s="288" t="n">
        <v>2.5</v>
      </c>
      <c r="P77" s="288" t="n">
        <v>2.75</v>
      </c>
      <c r="Q77" s="288" t="n">
        <v>2.75</v>
      </c>
      <c r="R77" s="288" t="n">
        <v>2.75</v>
      </c>
      <c r="S77" s="288" t="n">
        <v>3</v>
      </c>
      <c r="T77" s="288" t="n">
        <v>3</v>
      </c>
      <c r="U77" s="288"/>
      <c r="V77" s="288"/>
      <c r="W77" s="288" t="n">
        <v>2.75</v>
      </c>
      <c r="X77" s="288" t="n">
        <v>2.75</v>
      </c>
      <c r="Y77" s="288" t="n">
        <v>2.75</v>
      </c>
      <c r="Z77" s="288"/>
      <c r="AA77" s="288"/>
      <c r="AB77" s="288" t="n">
        <v>2.75</v>
      </c>
      <c r="AC77" s="288" t="n">
        <v>2.75</v>
      </c>
      <c r="AD77" s="288"/>
      <c r="AE77" s="288" t="n">
        <v>2.75</v>
      </c>
    </row>
    <row r="78" customFormat="false" ht="15.4" hidden="false" customHeight="false" outlineLevel="0" collapsed="false">
      <c r="D78" s="291"/>
      <c r="E78" s="292"/>
      <c r="F78" s="227"/>
      <c r="G78" s="11"/>
      <c r="H78" s="209"/>
      <c r="I78" s="209"/>
      <c r="K78" s="11"/>
      <c r="L78" s="11"/>
      <c r="M78" s="197" t="s">
        <v>379</v>
      </c>
      <c r="N78" s="293" t="n">
        <f aca="false">N70/N71</f>
        <v>2.47368421052632</v>
      </c>
      <c r="O78" s="293" t="n">
        <f aca="false">O70/O71</f>
        <v>2.45057766367137</v>
      </c>
      <c r="P78" s="293" t="n">
        <f aca="false">P70/P71</f>
        <v>2.73299101412067</v>
      </c>
      <c r="Q78" s="293" t="n">
        <f aca="false">Q70/Q71</f>
        <v>2.86621621621622</v>
      </c>
      <c r="R78" s="293" t="n">
        <f aca="false">R70/R71</f>
        <v>3.02702702702703</v>
      </c>
      <c r="S78" s="293" t="n">
        <f aca="false">S70/S71</f>
        <v>3.20675675675676</v>
      </c>
      <c r="T78" s="293" t="n">
        <f aca="false">T70/T71</f>
        <v>3.38783783783784</v>
      </c>
      <c r="U78" s="293"/>
      <c r="V78" s="293"/>
      <c r="W78" s="293" t="n">
        <f aca="false">W70/W71</f>
        <v>3.81756756756757</v>
      </c>
      <c r="X78" s="293" t="n">
        <f aca="false">X70/X71</f>
        <v>3.96216216216216</v>
      </c>
      <c r="Y78" s="293" t="n">
        <f aca="false">Y70/Y71</f>
        <v>4.84594594594595</v>
      </c>
      <c r="Z78" s="293" t="e">
        <f aca="false">Z70/Z71</f>
        <v>#DIV/0!</v>
      </c>
      <c r="AA78" s="293" t="e">
        <f aca="false">AA70/AA71</f>
        <v>#DIV/0!</v>
      </c>
      <c r="AB78" s="293" t="n">
        <f aca="false">AB70/AB71</f>
        <v>3.49326805385557</v>
      </c>
      <c r="AC78" s="293" t="n">
        <f aca="false">AC70/AC71</f>
        <v>4.00734394124847</v>
      </c>
      <c r="AD78" s="293" t="e">
        <f aca="false">AD70/AD71</f>
        <v>#DIV/0!</v>
      </c>
      <c r="AE78" s="293" t="n">
        <f aca="false">AE70/AE71</f>
        <v>4.2487684729064</v>
      </c>
    </row>
    <row r="79" customFormat="false" ht="15.4" hidden="false" customHeight="false" outlineLevel="0" collapsed="false">
      <c r="E79" s="209"/>
      <c r="F79" s="227"/>
      <c r="H79" s="227"/>
      <c r="I79" s="227"/>
      <c r="K79" s="11"/>
      <c r="L79" s="11"/>
      <c r="M79" s="11"/>
      <c r="N79" s="11"/>
      <c r="O79" s="1"/>
      <c r="P79" s="294"/>
      <c r="Q79" s="295" t="n">
        <f aca="false">(Q47-P47)/P47</f>
        <v>0.086691658856607</v>
      </c>
      <c r="R79" s="295" t="n">
        <f aca="false">(R47-Q47)/Q47</f>
        <v>0.095730918499353</v>
      </c>
      <c r="S79" s="295" t="n">
        <f aca="false">(S47-R47)/R47</f>
        <v>0.07765971402335</v>
      </c>
      <c r="T79" s="295" t="n">
        <f aca="false">(T47-S47)/S47</f>
        <v>0.072063298843579</v>
      </c>
      <c r="U79" s="295" t="n">
        <f aca="false">(U47-T47)/T47</f>
        <v>0.064448733961621</v>
      </c>
      <c r="V79" s="295" t="n">
        <f aca="false">(V47-U47)/U47</f>
        <v>0.049964798498069</v>
      </c>
      <c r="W79" s="295" t="n">
        <f aca="false">(W47-V47)/V47</f>
        <v>0.048867215279894</v>
      </c>
      <c r="X79" s="295" t="n">
        <f aca="false">(X47-W47)/W47</f>
        <v>0.046590468810539</v>
      </c>
      <c r="Y79" s="295" t="n">
        <f aca="false">(Y47-X47)/X47</f>
        <v>0.044516427579824</v>
      </c>
      <c r="Z79" s="295" t="n">
        <f aca="false">(Z47-Y47)/Y47</f>
        <v>0.040900230373915</v>
      </c>
      <c r="AA79" s="295" t="n">
        <f aca="false">(AA47-Z47)/Z47</f>
        <v>0.036296775511594</v>
      </c>
      <c r="AB79" s="295" t="n">
        <f aca="false">(AB47-AA47)/AA47</f>
        <v>0.036471168063085</v>
      </c>
      <c r="AC79" s="295" t="n">
        <f aca="false">(AC47-AB47)/AB47</f>
        <v>0.035187826913932</v>
      </c>
      <c r="AD79" s="295" t="n">
        <f aca="false">(AD47-AC47)/AC47</f>
        <v>0.031159087429184</v>
      </c>
      <c r="AE79" s="295" t="n">
        <f aca="false">(AE47-AD47)/AD47</f>
        <v>0.030217536565447</v>
      </c>
    </row>
    <row r="80" customFormat="false" ht="15.4" hidden="false" customHeight="false" outlineLevel="0" collapsed="false">
      <c r="E80" s="227"/>
      <c r="F80" s="227"/>
      <c r="H80" s="227"/>
      <c r="I80" s="227"/>
      <c r="K80" s="11"/>
      <c r="L80" s="11"/>
      <c r="M80" s="11"/>
      <c r="N80" s="11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</row>
    <row r="81" customFormat="false" ht="15.4" hidden="false" customHeight="false" outlineLevel="0" collapsed="false">
      <c r="K81" s="11"/>
      <c r="L81" s="11"/>
      <c r="M81" s="11"/>
      <c r="N81" s="11"/>
      <c r="P81" s="294"/>
      <c r="Q81" s="294"/>
      <c r="R81" s="294"/>
      <c r="S81" s="294"/>
      <c r="T81" s="294"/>
      <c r="U81" s="294"/>
      <c r="V81" s="294"/>
      <c r="W81" s="302"/>
      <c r="X81" s="294"/>
      <c r="Y81" s="294"/>
      <c r="Z81" s="294"/>
      <c r="AA81" s="294"/>
      <c r="AB81" s="294"/>
      <c r="AC81" s="294"/>
      <c r="AD81" s="294"/>
      <c r="AE81" s="294"/>
    </row>
    <row r="82" customFormat="false" ht="15.4" hidden="false" customHeight="false" outlineLevel="0" collapsed="false">
      <c r="K82" s="11"/>
      <c r="L82" s="11"/>
      <c r="M82" s="11"/>
      <c r="N82" s="11"/>
      <c r="P82" s="294"/>
      <c r="Q82" s="303"/>
      <c r="R82" s="303"/>
      <c r="S82" s="303"/>
      <c r="T82" s="303"/>
      <c r="W82" s="227"/>
    </row>
    <row r="83" customFormat="false" ht="15.4" hidden="false" customHeight="false" outlineLevel="0" collapsed="false">
      <c r="K83" s="11"/>
      <c r="L83" s="11"/>
      <c r="M83" s="11"/>
      <c r="N83" s="11"/>
      <c r="O83" s="227"/>
      <c r="P83" s="294"/>
      <c r="Q83" s="304"/>
      <c r="R83" s="304"/>
      <c r="S83" s="304"/>
      <c r="T83" s="304"/>
    </row>
    <row r="84" customFormat="false" ht="15.4" hidden="false" customHeight="false" outlineLevel="0" collapsed="false">
      <c r="K84" s="11"/>
      <c r="L84" s="11"/>
      <c r="M84" s="11"/>
      <c r="N84" s="11"/>
      <c r="P84" s="294"/>
      <c r="Q84" s="303"/>
      <c r="R84" s="303"/>
      <c r="S84" s="303"/>
      <c r="T84" s="303"/>
      <c r="Z84" s="227"/>
    </row>
    <row r="85" customFormat="false" ht="15.4" hidden="false" customHeight="false" outlineLevel="0" collapsed="false">
      <c r="K85" s="11"/>
      <c r="L85" s="11"/>
      <c r="M85" s="11"/>
      <c r="N85" s="11"/>
      <c r="P85" s="294"/>
      <c r="Q85" s="303"/>
      <c r="R85" s="303"/>
      <c r="S85" s="303"/>
      <c r="T85" s="305"/>
    </row>
    <row r="86" customFormat="false" ht="15.4" hidden="false" customHeight="false" outlineLevel="0" collapsed="false">
      <c r="K86" s="11"/>
      <c r="L86" s="11"/>
      <c r="M86" s="11"/>
      <c r="N86" s="11"/>
      <c r="P86" s="294"/>
    </row>
    <row r="87" customFormat="false" ht="15.4" hidden="false" customHeight="false" outlineLevel="0" collapsed="false">
      <c r="K87" s="11"/>
      <c r="L87" s="11"/>
      <c r="M87" s="11"/>
      <c r="N87" s="11"/>
      <c r="P87" s="294"/>
    </row>
    <row r="88" customFormat="false" ht="15.4" hidden="false" customHeight="false" outlineLevel="0" collapsed="false">
      <c r="K88" s="11"/>
      <c r="L88" s="11"/>
      <c r="M88" s="11"/>
      <c r="N88" s="11"/>
      <c r="P88" s="294"/>
    </row>
    <row r="89" customFormat="false" ht="15.4" hidden="false" customHeight="false" outlineLevel="0" collapsed="false">
      <c r="K89" s="11"/>
      <c r="L89" s="11"/>
      <c r="M89" s="11"/>
      <c r="N89" s="11"/>
      <c r="P89" s="294"/>
    </row>
    <row r="90" customFormat="false" ht="15.4" hidden="false" customHeight="false" outlineLevel="0" collapsed="false">
      <c r="K90" s="11"/>
      <c r="L90" s="11"/>
      <c r="M90" s="11"/>
      <c r="N90" s="11"/>
      <c r="P90" s="294"/>
    </row>
    <row r="91" customFormat="false" ht="15.4" hidden="false" customHeight="false" outlineLevel="0" collapsed="false">
      <c r="K91" s="11"/>
      <c r="L91" s="11"/>
      <c r="M91" s="11"/>
      <c r="N91" s="11"/>
      <c r="P91" s="294"/>
    </row>
    <row r="92" customFormat="false" ht="15.4" hidden="false" customHeight="false" outlineLevel="0" collapsed="false">
      <c r="K92" s="11"/>
      <c r="L92" s="11"/>
      <c r="M92" s="11"/>
      <c r="N92" s="11"/>
      <c r="P92" s="294"/>
    </row>
    <row r="93" customFormat="false" ht="15.4" hidden="false" customHeight="false" outlineLevel="0" collapsed="false">
      <c r="K93" s="11"/>
      <c r="L93" s="11"/>
      <c r="M93" s="11"/>
      <c r="N93" s="11"/>
      <c r="P93" s="294"/>
    </row>
    <row r="94" customFormat="false" ht="15.4" hidden="false" customHeight="false" outlineLevel="0" collapsed="false">
      <c r="K94" s="11"/>
      <c r="L94" s="11"/>
      <c r="M94" s="11"/>
      <c r="N94" s="11"/>
      <c r="P94" s="294"/>
    </row>
    <row r="95" customFormat="false" ht="15.4" hidden="false" customHeight="false" outlineLevel="0" collapsed="false">
      <c r="K95" s="11"/>
      <c r="L95" s="11"/>
      <c r="M95" s="11"/>
      <c r="N95" s="11"/>
      <c r="P95" s="294"/>
    </row>
    <row r="96" customFormat="false" ht="15.4" hidden="false" customHeight="false" outlineLevel="0" collapsed="false">
      <c r="K96" s="11"/>
      <c r="L96" s="11"/>
      <c r="M96" s="11"/>
      <c r="N96" s="11"/>
      <c r="P96" s="294"/>
    </row>
    <row r="97" customFormat="false" ht="15.4" hidden="false" customHeight="false" outlineLevel="0" collapsed="false">
      <c r="K97" s="11"/>
      <c r="L97" s="11"/>
      <c r="M97" s="11"/>
      <c r="N97" s="11"/>
      <c r="P97" s="294"/>
    </row>
    <row r="98" customFormat="false" ht="15.4" hidden="false" customHeight="false" outlineLevel="0" collapsed="false">
      <c r="K98" s="11"/>
      <c r="L98" s="11"/>
      <c r="M98" s="11"/>
      <c r="N98" s="11"/>
      <c r="P98" s="294"/>
    </row>
    <row r="99" customFormat="false" ht="15.4" hidden="false" customHeight="false" outlineLevel="0" collapsed="false">
      <c r="K99" s="11"/>
      <c r="L99" s="11"/>
      <c r="M99" s="11"/>
      <c r="N99" s="11"/>
      <c r="P99" s="294"/>
    </row>
    <row r="100" customFormat="false" ht="15.4" hidden="false" customHeight="false" outlineLevel="0" collapsed="false">
      <c r="K100" s="11"/>
      <c r="L100" s="11"/>
      <c r="M100" s="11"/>
      <c r="N100" s="11"/>
      <c r="P100" s="294"/>
    </row>
    <row r="101" customFormat="false" ht="15.4" hidden="false" customHeight="false" outlineLevel="0" collapsed="false">
      <c r="K101" s="11"/>
      <c r="L101" s="11"/>
      <c r="M101" s="11"/>
      <c r="N101" s="11"/>
      <c r="P101" s="294"/>
    </row>
    <row r="102" customFormat="false" ht="15.4" hidden="false" customHeight="false" outlineLevel="0" collapsed="false">
      <c r="K102" s="11"/>
      <c r="L102" s="11"/>
      <c r="M102" s="11"/>
      <c r="N102" s="11"/>
      <c r="P102" s="294"/>
    </row>
    <row r="103" customFormat="false" ht="15.4" hidden="false" customHeight="false" outlineLevel="0" collapsed="false">
      <c r="K103" s="11"/>
      <c r="L103" s="11"/>
      <c r="M103" s="11"/>
      <c r="N103" s="11"/>
      <c r="P103" s="294"/>
    </row>
    <row r="104" customFormat="false" ht="15.4" hidden="false" customHeight="false" outlineLevel="0" collapsed="false">
      <c r="K104" s="11"/>
      <c r="L104" s="11"/>
      <c r="M104" s="11"/>
      <c r="N104" s="11"/>
      <c r="P104" s="294"/>
    </row>
    <row r="105" customFormat="false" ht="15.4" hidden="false" customHeight="false" outlineLevel="0" collapsed="false">
      <c r="K105" s="11"/>
      <c r="L105" s="11"/>
      <c r="M105" s="11"/>
      <c r="N105" s="11"/>
      <c r="P105" s="294"/>
    </row>
    <row r="106" customFormat="false" ht="15.4" hidden="false" customHeight="false" outlineLevel="0" collapsed="false">
      <c r="K106" s="11"/>
      <c r="L106" s="11"/>
      <c r="M106" s="11"/>
      <c r="N106" s="11"/>
      <c r="P106" s="294"/>
    </row>
    <row r="107" customFormat="false" ht="15.4" hidden="false" customHeight="false" outlineLevel="0" collapsed="false">
      <c r="K107" s="11"/>
      <c r="L107" s="11"/>
      <c r="M107" s="11"/>
      <c r="N107" s="11"/>
      <c r="P107" s="294"/>
    </row>
    <row r="108" customFormat="false" ht="15.4" hidden="false" customHeight="false" outlineLevel="0" collapsed="false">
      <c r="K108" s="11"/>
      <c r="L108" s="11"/>
      <c r="M108" s="11"/>
      <c r="N108" s="11"/>
      <c r="P108" s="294"/>
    </row>
    <row r="109" customFormat="false" ht="15.4" hidden="false" customHeight="false" outlineLevel="0" collapsed="false">
      <c r="K109" s="11"/>
      <c r="L109" s="11"/>
      <c r="M109" s="11"/>
      <c r="N109" s="11"/>
      <c r="P109" s="294"/>
    </row>
    <row r="110" customFormat="false" ht="15.4" hidden="false" customHeight="false" outlineLevel="0" collapsed="false">
      <c r="K110" s="11"/>
      <c r="L110" s="11"/>
      <c r="M110" s="11"/>
      <c r="N110" s="11"/>
      <c r="P110" s="294"/>
    </row>
    <row r="111" customFormat="false" ht="15.4" hidden="false" customHeight="false" outlineLevel="0" collapsed="false">
      <c r="K111" s="11"/>
      <c r="L111" s="11"/>
      <c r="M111" s="11"/>
      <c r="N111" s="11"/>
      <c r="P111" s="294"/>
    </row>
    <row r="112" customFormat="false" ht="15.4" hidden="false" customHeight="false" outlineLevel="0" collapsed="false">
      <c r="K112" s="11"/>
      <c r="L112" s="11"/>
      <c r="M112" s="11"/>
      <c r="N112" s="11"/>
      <c r="P112" s="294"/>
    </row>
    <row r="113" customFormat="false" ht="15.4" hidden="false" customHeight="false" outlineLevel="0" collapsed="false">
      <c r="K113" s="11"/>
      <c r="L113" s="11"/>
      <c r="M113" s="11"/>
      <c r="N113" s="11"/>
      <c r="P113" s="294"/>
    </row>
    <row r="114" customFormat="false" ht="15.4" hidden="false" customHeight="false" outlineLevel="0" collapsed="false">
      <c r="K114" s="11"/>
      <c r="L114" s="11"/>
      <c r="M114" s="11"/>
      <c r="N114" s="11"/>
      <c r="P114" s="294"/>
    </row>
    <row r="115" customFormat="false" ht="15.4" hidden="false" customHeight="false" outlineLevel="0" collapsed="false">
      <c r="K115" s="11"/>
      <c r="L115" s="11"/>
      <c r="M115" s="11"/>
      <c r="N115" s="11"/>
      <c r="P115" s="294"/>
    </row>
    <row r="116" customFormat="false" ht="15.4" hidden="false" customHeight="false" outlineLevel="0" collapsed="false">
      <c r="K116" s="11"/>
      <c r="L116" s="11"/>
      <c r="M116" s="11"/>
      <c r="N116" s="11"/>
      <c r="P116" s="294"/>
    </row>
    <row r="117" customFormat="false" ht="15.4" hidden="false" customHeight="false" outlineLevel="0" collapsed="false">
      <c r="K117" s="11"/>
      <c r="L117" s="11"/>
      <c r="M117" s="11"/>
      <c r="N117" s="11"/>
      <c r="P117" s="294"/>
    </row>
    <row r="118" customFormat="false" ht="15.4" hidden="false" customHeight="false" outlineLevel="0" collapsed="false">
      <c r="K118" s="11"/>
      <c r="L118" s="11"/>
      <c r="M118" s="11"/>
      <c r="N118" s="11"/>
      <c r="P118" s="294"/>
    </row>
    <row r="119" customFormat="false" ht="15.4" hidden="false" customHeight="false" outlineLevel="0" collapsed="false">
      <c r="K119" s="11"/>
      <c r="L119" s="11"/>
      <c r="M119" s="11"/>
      <c r="N119" s="11"/>
      <c r="P119" s="294"/>
    </row>
    <row r="120" customFormat="false" ht="15.4" hidden="false" customHeight="false" outlineLevel="0" collapsed="false">
      <c r="K120" s="11"/>
      <c r="L120" s="11"/>
      <c r="M120" s="11"/>
      <c r="N120" s="11"/>
      <c r="P120" s="294"/>
    </row>
    <row r="121" customFormat="false" ht="15.4" hidden="false" customHeight="false" outlineLevel="0" collapsed="false">
      <c r="K121" s="11"/>
      <c r="L121" s="11"/>
      <c r="M121" s="11"/>
      <c r="N121" s="11"/>
      <c r="P121" s="294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K61:K63"/>
    <mergeCell ref="L70:L77"/>
    <mergeCell ref="A75:B75"/>
    <mergeCell ref="Q82:T82"/>
    <mergeCell ref="Q84:T84"/>
    <mergeCell ref="Q85:S85"/>
  </mergeCells>
  <conditionalFormatting sqref="E39">
    <cfRule type="cellIs" priority="2" operator="greaterThan" aboveAverage="0" equalAverage="0" bottom="0" percent="0" rank="0" text="" dxfId="65">
      <formula>0</formula>
    </cfRule>
  </conditionalFormatting>
  <conditionalFormatting sqref="E39">
    <cfRule type="cellIs" priority="3" operator="lessThan" aboveAverage="0" equalAverage="0" bottom="0" percent="0" rank="0" text="" dxfId="66">
      <formula>0</formula>
    </cfRule>
  </conditionalFormatting>
  <conditionalFormatting sqref="H38">
    <cfRule type="cellIs" priority="4" operator="lessThan" aboveAverage="0" equalAverage="0" bottom="0" percent="0" rank="0" text="" dxfId="67">
      <formula>0</formula>
    </cfRule>
  </conditionalFormatting>
  <conditionalFormatting sqref="H11:H16">
    <cfRule type="cellIs" priority="5" operator="lessThan" aboveAverage="0" equalAverage="0" bottom="0" percent="0" rank="0" text="" dxfId="68">
      <formula>0</formula>
    </cfRule>
  </conditionalFormatting>
  <conditionalFormatting sqref="H11:H16">
    <cfRule type="cellIs" priority="6" operator="greaterThan" aboveAverage="0" equalAverage="0" bottom="0" percent="0" rank="0" text="" dxfId="69">
      <formula>0</formula>
    </cfRule>
  </conditionalFormatting>
  <conditionalFormatting sqref="E79">
    <cfRule type="cellIs" priority="7" operator="greaterThan" aboveAverage="0" equalAverage="0" bottom="0" percent="0" rank="0" text="" dxfId="70">
      <formula>0</formula>
    </cfRule>
  </conditionalFormatting>
  <conditionalFormatting sqref="E79">
    <cfRule type="cellIs" priority="8" operator="lessThan" aboveAverage="0" equalAverage="0" bottom="0" percent="0" rank="0" text="" dxfId="71">
      <formula>0</formula>
    </cfRule>
  </conditionalFormatting>
  <conditionalFormatting sqref="H78">
    <cfRule type="cellIs" priority="9" operator="lessThan" aboveAverage="0" equalAverage="0" bottom="0" percent="0" rank="0" text="" dxfId="72">
      <formula>0</formula>
    </cfRule>
  </conditionalFormatting>
  <conditionalFormatting sqref="H51:H56">
    <cfRule type="cellIs" priority="10" operator="lessThan" aboveAverage="0" equalAverage="0" bottom="0" percent="0" rank="0" text="" dxfId="73">
      <formula>0</formula>
    </cfRule>
  </conditionalFormatting>
  <conditionalFormatting sqref="H51:H56">
    <cfRule type="cellIs" priority="11" operator="greaterThan" aboveAverage="0" equalAverage="0" bottom="0" percent="0" rank="0" text="" dxfId="7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953125" defaultRowHeight="15.4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55.86"/>
  </cols>
  <sheetData>
    <row r="1" customFormat="false" ht="15.4" hidden="false" customHeight="false" outlineLevel="0" collapsed="false">
      <c r="A1" s="3" t="s">
        <v>388</v>
      </c>
      <c r="B1" s="3"/>
    </row>
    <row r="2" customFormat="false" ht="15.4" hidden="false" customHeight="false" outlineLevel="0" collapsed="false">
      <c r="A2" s="306" t="s">
        <v>389</v>
      </c>
      <c r="B2" s="306" t="s">
        <v>390</v>
      </c>
    </row>
    <row r="3" customFormat="false" ht="15.4" hidden="false" customHeight="false" outlineLevel="0" collapsed="false">
      <c r="A3" s="306" t="s">
        <v>391</v>
      </c>
      <c r="B3" s="0" t="s">
        <v>392</v>
      </c>
    </row>
    <row r="4" customFormat="false" ht="15.4" hidden="false" customHeight="false" outlineLevel="0" collapsed="false">
      <c r="A4" s="306" t="s">
        <v>391</v>
      </c>
      <c r="B4" s="306" t="s">
        <v>393</v>
      </c>
    </row>
    <row r="5" customFormat="false" ht="15.4" hidden="false" customHeight="false" outlineLevel="0" collapsed="false">
      <c r="A5" s="306" t="s">
        <v>394</v>
      </c>
      <c r="B5" s="0" t="s">
        <v>395</v>
      </c>
    </row>
    <row r="6" customFormat="false" ht="15.4" hidden="false" customHeight="false" outlineLevel="0" collapsed="false">
      <c r="A6" s="306" t="s">
        <v>396</v>
      </c>
      <c r="B6" s="306" t="s">
        <v>397</v>
      </c>
    </row>
    <row r="7" customFormat="false" ht="15.4" hidden="false" customHeight="false" outlineLevel="0" collapsed="false">
      <c r="A7" s="306" t="s">
        <v>398</v>
      </c>
      <c r="B7" s="0" t="s">
        <v>399</v>
      </c>
    </row>
    <row r="8" customFormat="false" ht="15.4" hidden="false" customHeight="false" outlineLevel="0" collapsed="false">
      <c r="A8" s="306" t="s">
        <v>400</v>
      </c>
      <c r="B8" s="0" t="s">
        <v>401</v>
      </c>
    </row>
    <row r="9" s="11" customFormat="true" ht="15.4" hidden="false" customHeight="false" outlineLevel="0" collapsed="false">
      <c r="A9" s="307" t="s">
        <v>400</v>
      </c>
      <c r="B9" s="307" t="s">
        <v>402</v>
      </c>
    </row>
    <row r="10" customFormat="false" ht="15.4" hidden="false" customHeight="false" outlineLevel="0" collapsed="false">
      <c r="A10" s="306" t="s">
        <v>403</v>
      </c>
      <c r="B10" s="0" t="s">
        <v>395</v>
      </c>
    </row>
    <row r="11" customFormat="false" ht="15.4" hidden="false" customHeight="false" outlineLevel="0" collapsed="false">
      <c r="A11" s="306" t="s">
        <v>403</v>
      </c>
      <c r="B11" s="0" t="s">
        <v>395</v>
      </c>
    </row>
    <row r="12" customFormat="false" ht="15.4" hidden="false" customHeight="false" outlineLevel="0" collapsed="false">
      <c r="A12" s="306" t="s">
        <v>404</v>
      </c>
      <c r="B12" s="306" t="s">
        <v>405</v>
      </c>
    </row>
    <row r="13" customFormat="false" ht="15.4" hidden="false" customHeight="false" outlineLevel="0" collapsed="false">
      <c r="A13" s="306" t="s">
        <v>406</v>
      </c>
      <c r="B13" s="0" t="s">
        <v>407</v>
      </c>
    </row>
    <row r="14" customFormat="false" ht="15.4" hidden="false" customHeight="false" outlineLevel="0" collapsed="false">
      <c r="A14" s="306" t="s">
        <v>406</v>
      </c>
      <c r="B14" s="306" t="s">
        <v>408</v>
      </c>
    </row>
    <row r="15" customFormat="false" ht="15.4" hidden="false" customHeight="false" outlineLevel="0" collapsed="false">
      <c r="A15" s="306" t="s">
        <v>409</v>
      </c>
      <c r="B15" s="0" t="s">
        <v>395</v>
      </c>
    </row>
    <row r="16" customFormat="false" ht="15.4" hidden="false" customHeight="false" outlineLevel="0" collapsed="false">
      <c r="A16" s="306" t="s">
        <v>409</v>
      </c>
      <c r="B16" s="0" t="s">
        <v>410</v>
      </c>
    </row>
    <row r="17" customFormat="false" ht="15.4" hidden="false" customHeight="false" outlineLevel="0" collapsed="false">
      <c r="A17" s="306" t="s">
        <v>409</v>
      </c>
      <c r="B17" s="306" t="s">
        <v>411</v>
      </c>
    </row>
    <row r="18" customFormat="false" ht="15.4" hidden="false" customHeight="false" outlineLevel="0" collapsed="false">
      <c r="A18" s="306" t="s">
        <v>412</v>
      </c>
      <c r="B18" s="0" t="s">
        <v>413</v>
      </c>
    </row>
    <row r="19" customFormat="false" ht="15.4" hidden="false" customHeight="false" outlineLevel="0" collapsed="false">
      <c r="A19" s="306" t="s">
        <v>412</v>
      </c>
      <c r="B19" s="306" t="s">
        <v>414</v>
      </c>
    </row>
    <row r="20" customFormat="false" ht="15.4" hidden="false" customHeight="false" outlineLevel="0" collapsed="false">
      <c r="A20" s="306" t="s">
        <v>412</v>
      </c>
      <c r="B20" s="306" t="s">
        <v>415</v>
      </c>
    </row>
    <row r="21" customFormat="false" ht="15.4" hidden="false" customHeight="false" outlineLevel="0" collapsed="false">
      <c r="A21" s="306" t="s">
        <v>416</v>
      </c>
      <c r="B21" s="0" t="s">
        <v>395</v>
      </c>
    </row>
    <row r="22" customFormat="false" ht="15.4" hidden="false" customHeight="false" outlineLevel="0" collapsed="false">
      <c r="A22" s="306" t="s">
        <v>416</v>
      </c>
      <c r="B22" s="0" t="s">
        <v>417</v>
      </c>
    </row>
    <row r="23" customFormat="false" ht="15.4" hidden="false" customHeight="false" outlineLevel="0" collapsed="false">
      <c r="A23" s="306" t="s">
        <v>416</v>
      </c>
      <c r="B23" s="306" t="s">
        <v>418</v>
      </c>
    </row>
    <row r="24" customFormat="false" ht="15.4" hidden="false" customHeight="false" outlineLevel="0" collapsed="false">
      <c r="A24" s="306" t="s">
        <v>416</v>
      </c>
      <c r="B24" s="306" t="s">
        <v>419</v>
      </c>
    </row>
    <row r="25" customFormat="false" ht="15.4" hidden="false" customHeight="false" outlineLevel="0" collapsed="false">
      <c r="A25" s="306" t="s">
        <v>416</v>
      </c>
      <c r="B25" s="306" t="s">
        <v>420</v>
      </c>
    </row>
    <row r="26" s="11" customFormat="true" ht="15.4" hidden="false" customHeight="false" outlineLevel="0" collapsed="false">
      <c r="A26" s="307" t="s">
        <v>416</v>
      </c>
      <c r="B26" s="307" t="s">
        <v>402</v>
      </c>
    </row>
    <row r="27" customFormat="false" ht="15.4" hidden="false" customHeight="false" outlineLevel="0" collapsed="false">
      <c r="A27" s="306" t="s">
        <v>416</v>
      </c>
      <c r="B27" s="306" t="s">
        <v>421</v>
      </c>
    </row>
    <row r="28" customFormat="false" ht="15.4" hidden="false" customHeight="false" outlineLevel="0" collapsed="false">
      <c r="A28" s="306" t="s">
        <v>416</v>
      </c>
      <c r="B28" s="306" t="s">
        <v>422</v>
      </c>
    </row>
    <row r="29" customFormat="false" ht="15.4" hidden="false" customHeight="false" outlineLevel="0" collapsed="false">
      <c r="A29" s="306" t="s">
        <v>423</v>
      </c>
      <c r="B29" s="306" t="s">
        <v>424</v>
      </c>
    </row>
    <row r="30" customFormat="false" ht="15.4" hidden="false" customHeight="false" outlineLevel="0" collapsed="false">
      <c r="A30" s="306" t="s">
        <v>423</v>
      </c>
      <c r="B30" s="0" t="s">
        <v>410</v>
      </c>
    </row>
    <row r="31" customFormat="false" ht="15.4" hidden="false" customHeight="false" outlineLevel="0" collapsed="false">
      <c r="A31" s="306" t="s">
        <v>425</v>
      </c>
      <c r="B31" s="0" t="s">
        <v>426</v>
      </c>
    </row>
    <row r="32" customFormat="false" ht="15.4" hidden="false" customHeight="false" outlineLevel="0" collapsed="false">
      <c r="A32" s="306" t="s">
        <v>427</v>
      </c>
      <c r="B32" s="306" t="s">
        <v>428</v>
      </c>
    </row>
    <row r="33" customFormat="false" ht="15.4" hidden="false" customHeight="false" outlineLevel="0" collapsed="false">
      <c r="A33" s="306" t="s">
        <v>427</v>
      </c>
      <c r="B33" s="306" t="s">
        <v>424</v>
      </c>
    </row>
    <row r="34" customFormat="false" ht="15.4" hidden="false" customHeight="false" outlineLevel="0" collapsed="false">
      <c r="A34" s="306" t="s">
        <v>427</v>
      </c>
      <c r="B34" s="0" t="s">
        <v>395</v>
      </c>
    </row>
    <row r="35" customFormat="false" ht="15.4" hidden="false" customHeight="false" outlineLevel="0" collapsed="false">
      <c r="A35" s="306" t="s">
        <v>427</v>
      </c>
      <c r="B35" s="0" t="s">
        <v>410</v>
      </c>
    </row>
    <row r="36" customFormat="false" ht="15.4" hidden="false" customHeight="false" outlineLevel="0" collapsed="false">
      <c r="A36" s="306" t="s">
        <v>429</v>
      </c>
      <c r="B36" s="0" t="s">
        <v>430</v>
      </c>
    </row>
    <row r="37" customFormat="false" ht="15.4" hidden="false" customHeight="false" outlineLevel="0" collapsed="false">
      <c r="A37" s="306" t="s">
        <v>429</v>
      </c>
      <c r="B37" s="0" t="s">
        <v>431</v>
      </c>
    </row>
    <row r="38" customFormat="false" ht="15.4" hidden="false" customHeight="false" outlineLevel="0" collapsed="false">
      <c r="A38" s="306" t="s">
        <v>432</v>
      </c>
      <c r="B38" s="0" t="s">
        <v>433</v>
      </c>
    </row>
    <row r="39" customFormat="false" ht="15.4" hidden="false" customHeight="false" outlineLevel="0" collapsed="false">
      <c r="A39" s="306" t="s">
        <v>432</v>
      </c>
      <c r="B39" s="306" t="s">
        <v>402</v>
      </c>
    </row>
    <row r="40" customFormat="false" ht="15.4" hidden="false" customHeight="false" outlineLevel="0" collapsed="false">
      <c r="A40" s="306" t="s">
        <v>434</v>
      </c>
      <c r="B40" s="0" t="s">
        <v>395</v>
      </c>
    </row>
    <row r="41" customFormat="false" ht="15.4" hidden="false" customHeight="false" outlineLevel="0" collapsed="false">
      <c r="A41" s="306" t="s">
        <v>435</v>
      </c>
      <c r="B41" s="306" t="s">
        <v>424</v>
      </c>
    </row>
    <row r="42" customFormat="false" ht="15.4" hidden="false" customHeight="false" outlineLevel="0" collapsed="false">
      <c r="A42" s="306" t="s">
        <v>435</v>
      </c>
      <c r="B42" s="0" t="s">
        <v>410</v>
      </c>
    </row>
    <row r="43" customFormat="false" ht="15.4" hidden="false" customHeight="false" outlineLevel="0" collapsed="false">
      <c r="A43" s="306" t="s">
        <v>436</v>
      </c>
      <c r="B43" s="0" t="s">
        <v>437</v>
      </c>
    </row>
    <row r="44" customFormat="false" ht="15.4" hidden="false" customHeight="false" outlineLevel="0" collapsed="false">
      <c r="A44" s="306" t="s">
        <v>438</v>
      </c>
      <c r="B44" s="0" t="s">
        <v>395</v>
      </c>
    </row>
    <row r="45" customFormat="false" ht="15.4" hidden="false" customHeight="false" outlineLevel="0" collapsed="false">
      <c r="A45" s="306" t="s">
        <v>439</v>
      </c>
      <c r="B45" s="306" t="s">
        <v>405</v>
      </c>
    </row>
    <row r="46" customFormat="false" ht="15.4" hidden="false" customHeight="false" outlineLevel="0" collapsed="false">
      <c r="A46" s="306" t="s">
        <v>440</v>
      </c>
      <c r="B46" s="0" t="s">
        <v>441</v>
      </c>
    </row>
    <row r="47" customFormat="false" ht="15.4" hidden="false" customHeight="false" outlineLevel="0" collapsed="false">
      <c r="A47" s="306" t="s">
        <v>442</v>
      </c>
      <c r="B47" s="0" t="s">
        <v>443</v>
      </c>
    </row>
    <row r="48" customFormat="false" ht="15.4" hidden="false" customHeight="false" outlineLevel="0" collapsed="false">
      <c r="A48" s="306" t="s">
        <v>442</v>
      </c>
      <c r="B48" s="306" t="s">
        <v>402</v>
      </c>
    </row>
    <row r="49" customFormat="false" ht="15.4" hidden="false" customHeight="false" outlineLevel="0" collapsed="false">
      <c r="A49" s="306" t="s">
        <v>444</v>
      </c>
      <c r="B49" s="0" t="s">
        <v>395</v>
      </c>
    </row>
    <row r="50" customFormat="false" ht="15.4" hidden="false" customHeight="false" outlineLevel="0" collapsed="false">
      <c r="A50" s="306" t="s">
        <v>445</v>
      </c>
      <c r="B50" s="306" t="s">
        <v>405</v>
      </c>
    </row>
    <row r="51" customFormat="false" ht="15.4" hidden="false" customHeight="false" outlineLevel="0" collapsed="false">
      <c r="A51" s="306" t="s">
        <v>445</v>
      </c>
      <c r="B51" s="0" t="s">
        <v>410</v>
      </c>
    </row>
    <row r="52" customFormat="false" ht="15.4" hidden="false" customHeight="false" outlineLevel="0" collapsed="false">
      <c r="A52" s="306" t="s">
        <v>446</v>
      </c>
      <c r="B52" s="0" t="s">
        <v>447</v>
      </c>
    </row>
    <row r="53" customFormat="false" ht="15.4" hidden="false" customHeight="false" outlineLevel="0" collapsed="false">
      <c r="A53" s="306" t="s">
        <v>446</v>
      </c>
      <c r="B53" s="0" t="s">
        <v>395</v>
      </c>
    </row>
    <row r="54" customFormat="false" ht="15.4" hidden="false" customHeight="false" outlineLevel="0" collapsed="false">
      <c r="A54" s="306" t="s">
        <v>446</v>
      </c>
      <c r="B54" s="0" t="s">
        <v>395</v>
      </c>
    </row>
    <row r="55" customFormat="false" ht="15.4" hidden="false" customHeight="false" outlineLevel="0" collapsed="false">
      <c r="A55" s="306" t="s">
        <v>448</v>
      </c>
      <c r="B55" s="306" t="s">
        <v>405</v>
      </c>
    </row>
    <row r="56" customFormat="false" ht="15.4" hidden="false" customHeight="false" outlineLevel="0" collapsed="false">
      <c r="A56" s="306" t="s">
        <v>449</v>
      </c>
      <c r="B56" s="0" t="s">
        <v>431</v>
      </c>
    </row>
    <row r="57" customFormat="false" ht="15.4" hidden="false" customHeight="false" outlineLevel="0" collapsed="false">
      <c r="A57" s="306" t="s">
        <v>449</v>
      </c>
      <c r="B57" s="0" t="s">
        <v>395</v>
      </c>
    </row>
    <row r="58" customFormat="false" ht="15.4" hidden="false" customHeight="false" outlineLevel="0" collapsed="false">
      <c r="A58" s="306" t="s">
        <v>450</v>
      </c>
      <c r="B58" s="0" t="s">
        <v>451</v>
      </c>
    </row>
    <row r="59" customFormat="false" ht="15.4" hidden="false" customHeight="false" outlineLevel="0" collapsed="false">
      <c r="A59" s="306" t="s">
        <v>450</v>
      </c>
      <c r="B59" s="306" t="s">
        <v>402</v>
      </c>
    </row>
    <row r="60" customFormat="false" ht="15.4" hidden="false" customHeight="false" outlineLevel="0" collapsed="false">
      <c r="A60" s="306" t="s">
        <v>452</v>
      </c>
      <c r="B60" s="0" t="s">
        <v>395</v>
      </c>
    </row>
    <row r="61" customFormat="false" ht="15.4" hidden="false" customHeight="false" outlineLevel="0" collapsed="false">
      <c r="A61" s="306" t="s">
        <v>452</v>
      </c>
      <c r="B61" s="0" t="s">
        <v>410</v>
      </c>
    </row>
    <row r="62" customFormat="false" ht="15.4" hidden="false" customHeight="false" outlineLevel="0" collapsed="false">
      <c r="A62" s="306" t="s">
        <v>453</v>
      </c>
      <c r="B62" s="306" t="s">
        <v>405</v>
      </c>
    </row>
    <row r="63" customFormat="false" ht="15.4" hidden="false" customHeight="false" outlineLevel="0" collapsed="false">
      <c r="A63" s="306" t="s">
        <v>454</v>
      </c>
      <c r="B63" s="0" t="s">
        <v>455</v>
      </c>
    </row>
    <row r="64" customFormat="false" ht="15.4" hidden="false" customHeight="false" outlineLevel="0" collapsed="false">
      <c r="A64" s="306" t="s">
        <v>456</v>
      </c>
      <c r="B64" s="0" t="s">
        <v>395</v>
      </c>
    </row>
    <row r="65" customFormat="false" ht="15.4" hidden="false" customHeight="false" outlineLevel="0" collapsed="false">
      <c r="A65" s="306" t="s">
        <v>457</v>
      </c>
      <c r="B65" s="306" t="s">
        <v>405</v>
      </c>
    </row>
    <row r="66" customFormat="false" ht="15.4" hidden="false" customHeight="false" outlineLevel="0" collapsed="false">
      <c r="A66" s="306" t="s">
        <v>457</v>
      </c>
      <c r="B66" s="0" t="s">
        <v>458</v>
      </c>
    </row>
    <row r="67" customFormat="false" ht="15.4" hidden="false" customHeight="false" outlineLevel="0" collapsed="false">
      <c r="A67" s="306" t="s">
        <v>459</v>
      </c>
      <c r="B67" s="0" t="s">
        <v>441</v>
      </c>
    </row>
    <row r="68" customFormat="false" ht="15.4" hidden="false" customHeight="false" outlineLevel="0" collapsed="false">
      <c r="A68" s="306" t="s">
        <v>460</v>
      </c>
      <c r="B68" s="0" t="s">
        <v>461</v>
      </c>
    </row>
    <row r="69" customFormat="false" ht="15.4" hidden="false" customHeight="false" outlineLevel="0" collapsed="false">
      <c r="A69" s="306" t="s">
        <v>460</v>
      </c>
      <c r="B69" s="0" t="s">
        <v>395</v>
      </c>
    </row>
    <row r="70" customFormat="false" ht="15.4" hidden="false" customHeight="false" outlineLevel="0" collapsed="false">
      <c r="A70" s="306" t="s">
        <v>460</v>
      </c>
      <c r="B70" s="306" t="s">
        <v>402</v>
      </c>
    </row>
    <row r="71" customFormat="false" ht="15.4" hidden="false" customHeight="false" outlineLevel="0" collapsed="false">
      <c r="A71" s="306" t="s">
        <v>462</v>
      </c>
      <c r="B71" s="0" t="s">
        <v>463</v>
      </c>
    </row>
    <row r="72" customFormat="false" ht="15.4" hidden="false" customHeight="false" outlineLevel="0" collapsed="false">
      <c r="A72" s="306" t="s">
        <v>464</v>
      </c>
      <c r="B72" s="0" t="s">
        <v>410</v>
      </c>
    </row>
    <row r="73" customFormat="false" ht="15.4" hidden="false" customHeight="false" outlineLevel="0" collapsed="false">
      <c r="A73" s="306" t="s">
        <v>464</v>
      </c>
      <c r="B73" s="306" t="s">
        <v>411</v>
      </c>
    </row>
    <row r="74" customFormat="false" ht="15.4" hidden="false" customHeight="false" outlineLevel="0" collapsed="false">
      <c r="A74" s="306" t="s">
        <v>465</v>
      </c>
      <c r="B74" s="0" t="s">
        <v>466</v>
      </c>
    </row>
    <row r="75" customFormat="false" ht="15.4" hidden="false" customHeight="false" outlineLevel="0" collapsed="false">
      <c r="A75" s="306" t="s">
        <v>467</v>
      </c>
      <c r="B75" s="0" t="s">
        <v>395</v>
      </c>
    </row>
    <row r="76" customFormat="false" ht="15.4" hidden="false" customHeight="false" outlineLevel="0" collapsed="false">
      <c r="A76" s="306" t="s">
        <v>468</v>
      </c>
      <c r="B76" s="306" t="s">
        <v>411</v>
      </c>
    </row>
    <row r="77" customFormat="false" ht="15.4" hidden="false" customHeight="false" outlineLevel="0" collapsed="false">
      <c r="A77" s="306" t="s">
        <v>469</v>
      </c>
      <c r="B77" s="0" t="s">
        <v>431</v>
      </c>
    </row>
    <row r="78" customFormat="false" ht="15.4" hidden="false" customHeight="false" outlineLevel="0" collapsed="false">
      <c r="A78" s="306" t="s">
        <v>469</v>
      </c>
      <c r="B78" s="0" t="s">
        <v>395</v>
      </c>
    </row>
    <row r="79" customFormat="false" ht="15.4" hidden="false" customHeight="false" outlineLevel="0" collapsed="false">
      <c r="A79" s="306" t="s">
        <v>470</v>
      </c>
      <c r="B79" s="0" t="s">
        <v>471</v>
      </c>
    </row>
    <row r="80" customFormat="false" ht="15.4" hidden="false" customHeight="false" outlineLevel="0" collapsed="false">
      <c r="A80" s="306" t="s">
        <v>470</v>
      </c>
      <c r="B80" s="306" t="s">
        <v>402</v>
      </c>
    </row>
    <row r="81" customFormat="false" ht="15.4" hidden="false" customHeight="false" outlineLevel="0" collapsed="false">
      <c r="A81" s="306" t="s">
        <v>472</v>
      </c>
      <c r="B81" s="0" t="s">
        <v>395</v>
      </c>
    </row>
    <row r="82" customFormat="false" ht="15.4" hidden="false" customHeight="false" outlineLevel="0" collapsed="false">
      <c r="A82" s="306" t="s">
        <v>473</v>
      </c>
      <c r="B82" s="306" t="s">
        <v>411</v>
      </c>
    </row>
    <row r="83" customFormat="false" ht="15.4" hidden="false" customHeight="false" outlineLevel="0" collapsed="false">
      <c r="A83" s="306" t="s">
        <v>473</v>
      </c>
      <c r="B83" s="0" t="s">
        <v>410</v>
      </c>
    </row>
    <row r="84" customFormat="false" ht="15.4" hidden="false" customHeight="false" outlineLevel="0" collapsed="false">
      <c r="A84" s="306" t="s">
        <v>474</v>
      </c>
      <c r="B84" s="0" t="s">
        <v>475</v>
      </c>
    </row>
    <row r="85" customFormat="false" ht="15.4" hidden="false" customHeight="false" outlineLevel="0" collapsed="false">
      <c r="A85" s="306" t="s">
        <v>476</v>
      </c>
      <c r="B85" s="0" t="s">
        <v>395</v>
      </c>
    </row>
    <row r="86" customFormat="false" ht="15.4" hidden="false" customHeight="false" outlineLevel="0" collapsed="false">
      <c r="A86" s="306" t="s">
        <v>477</v>
      </c>
      <c r="B86" s="306" t="s">
        <v>411</v>
      </c>
    </row>
    <row r="87" customFormat="false" ht="15.4" hidden="false" customHeight="false" outlineLevel="0" collapsed="false">
      <c r="A87" s="306" t="s">
        <v>478</v>
      </c>
      <c r="B87" s="0" t="s">
        <v>479</v>
      </c>
    </row>
    <row r="88" customFormat="false" ht="15.4" hidden="false" customHeight="false" outlineLevel="0" collapsed="false">
      <c r="A88" s="306" t="s">
        <v>480</v>
      </c>
      <c r="B88" s="0" t="s">
        <v>481</v>
      </c>
    </row>
    <row r="89" customFormat="false" ht="15.4" hidden="false" customHeight="false" outlineLevel="0" collapsed="false">
      <c r="A89" s="306" t="s">
        <v>480</v>
      </c>
      <c r="B89" s="306" t="s">
        <v>402</v>
      </c>
    </row>
    <row r="90" customFormat="false" ht="15.4" hidden="false" customHeight="false" outlineLevel="0" collapsed="false">
      <c r="A90" s="306" t="s">
        <v>482</v>
      </c>
      <c r="B90" s="0" t="s">
        <v>395</v>
      </c>
    </row>
    <row r="91" customFormat="false" ht="15.4" hidden="false" customHeight="false" outlineLevel="0" collapsed="false">
      <c r="A91" s="306" t="s">
        <v>483</v>
      </c>
      <c r="B91" s="306" t="s">
        <v>411</v>
      </c>
    </row>
    <row r="92" customFormat="false" ht="15.4" hidden="false" customHeight="false" outlineLevel="0" collapsed="false">
      <c r="A92" s="306" t="s">
        <v>483</v>
      </c>
      <c r="B92" s="0" t="s">
        <v>410</v>
      </c>
    </row>
    <row r="93" customFormat="false" ht="15.4" hidden="false" customHeight="false" outlineLevel="0" collapsed="false">
      <c r="A93" s="306" t="s">
        <v>484</v>
      </c>
      <c r="B93" s="0" t="s">
        <v>485</v>
      </c>
    </row>
    <row r="94" customFormat="false" ht="15.4" hidden="false" customHeight="false" outlineLevel="0" collapsed="false">
      <c r="A94" s="306" t="s">
        <v>486</v>
      </c>
      <c r="B94" s="306" t="s">
        <v>487</v>
      </c>
    </row>
    <row r="95" customFormat="false" ht="15.4" hidden="false" customHeight="false" outlineLevel="0" collapsed="false">
      <c r="A95" s="306" t="s">
        <v>486</v>
      </c>
      <c r="B95" s="0" t="s">
        <v>395</v>
      </c>
    </row>
    <row r="96" customFormat="false" ht="15.4" hidden="false" customHeight="false" outlineLevel="0" collapsed="false">
      <c r="A96" s="306" t="s">
        <v>488</v>
      </c>
      <c r="B96" s="0" t="s">
        <v>431</v>
      </c>
    </row>
    <row r="97" customFormat="false" ht="15.4" hidden="false" customHeight="false" outlineLevel="0" collapsed="false">
      <c r="A97" s="306" t="s">
        <v>489</v>
      </c>
      <c r="B97" s="0" t="s">
        <v>490</v>
      </c>
    </row>
    <row r="98" customFormat="false" ht="15.4" hidden="false" customHeight="false" outlineLevel="0" collapsed="false">
      <c r="A98" s="306" t="s">
        <v>489</v>
      </c>
      <c r="B98" s="306" t="s">
        <v>402</v>
      </c>
    </row>
    <row r="99" customFormat="false" ht="15.4" hidden="false" customHeight="false" outlineLevel="0" collapsed="false">
      <c r="A99" s="306" t="s">
        <v>491</v>
      </c>
      <c r="B99" s="0" t="s">
        <v>395</v>
      </c>
    </row>
    <row r="100" customFormat="false" ht="15.4" hidden="false" customHeight="false" outlineLevel="0" collapsed="false">
      <c r="A100" s="306" t="s">
        <v>492</v>
      </c>
      <c r="B100" s="306" t="s">
        <v>487</v>
      </c>
    </row>
    <row r="101" customFormat="false" ht="15.4" hidden="false" customHeight="false" outlineLevel="0" collapsed="false">
      <c r="A101" s="306" t="s">
        <v>492</v>
      </c>
      <c r="B101" s="0" t="s">
        <v>410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:AV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875" defaultRowHeight="15.4" zeroHeight="false" outlineLevelRow="0" outlineLevelCol="0"/>
  <cols>
    <col collapsed="false" customWidth="true" hidden="false" outlineLevel="0" max="1" min="1" style="0" width="28.3"/>
    <col collapsed="false" customWidth="true" hidden="false" outlineLevel="0" max="6" min="2" style="0" width="12.43"/>
    <col collapsed="false" customWidth="true" hidden="false" outlineLevel="0" max="7" min="7" style="0" width="13.57"/>
    <col collapsed="false" customWidth="true" hidden="false" outlineLevel="0" max="10" min="8" style="0" width="12.43"/>
    <col collapsed="false" customWidth="true" hidden="false" outlineLevel="0" max="11" min="11" style="0" width="14.86"/>
    <col collapsed="false" customWidth="true" hidden="false" outlineLevel="0" max="12" min="12" style="0" width="11.99"/>
    <col collapsed="false" customWidth="true" hidden="false" outlineLevel="0" max="13" min="13" style="0" width="11.43"/>
    <col collapsed="false" customWidth="true" hidden="false" outlineLevel="0" max="18" min="14" style="0" width="11.99"/>
    <col collapsed="false" customWidth="true" hidden="false" outlineLevel="0" max="19" min="19" style="0" width="11.43"/>
    <col collapsed="false" customWidth="true" hidden="false" outlineLevel="0" max="20" min="20" style="0" width="11.99"/>
    <col collapsed="false" customWidth="true" hidden="false" outlineLevel="0" max="21" min="21" style="0" width="11.43"/>
    <col collapsed="false" customWidth="true" hidden="false" outlineLevel="0" max="30" min="22" style="0" width="12.43"/>
    <col collapsed="false" customWidth="true" hidden="false" outlineLevel="0" max="37" min="31" style="0" width="6.57"/>
  </cols>
  <sheetData>
    <row r="1" customFormat="false" ht="15.4" hidden="false" customHeight="false" outlineLevel="0" collapsed="false">
      <c r="M1" s="308" t="s">
        <v>493</v>
      </c>
      <c r="N1" s="308" t="s">
        <v>494</v>
      </c>
      <c r="O1" s="308" t="s">
        <v>495</v>
      </c>
      <c r="P1" s="308" t="s">
        <v>496</v>
      </c>
      <c r="Q1" s="308" t="s">
        <v>497</v>
      </c>
      <c r="R1" s="308" t="s">
        <v>498</v>
      </c>
      <c r="S1" s="308" t="s">
        <v>499</v>
      </c>
      <c r="U1" s="308" t="s">
        <v>500</v>
      </c>
    </row>
    <row r="2" customFormat="false" ht="15.4" hidden="false" customHeight="false" outlineLevel="0" collapsed="false">
      <c r="C2" s="309" t="s">
        <v>501</v>
      </c>
      <c r="D2" s="310" t="s">
        <v>502</v>
      </c>
      <c r="E2" s="310"/>
      <c r="F2" s="311" t="s">
        <v>503</v>
      </c>
      <c r="G2" s="311"/>
      <c r="H2" s="312" t="s">
        <v>504</v>
      </c>
      <c r="I2" s="312"/>
      <c r="K2" s="81"/>
      <c r="M2" s="313" t="n">
        <v>11</v>
      </c>
      <c r="N2" s="314" t="n">
        <v>14.98</v>
      </c>
      <c r="O2" s="314" t="n">
        <v>5.95</v>
      </c>
      <c r="P2" s="315" t="n">
        <f aca="false">U2*0.97</f>
        <v>5.3253</v>
      </c>
      <c r="Q2" s="314" t="n">
        <v>0.68</v>
      </c>
      <c r="R2" s="316" t="n">
        <v>27.09</v>
      </c>
      <c r="U2" s="314" t="n">
        <v>5.49</v>
      </c>
    </row>
    <row r="3" customFormat="false" ht="15.4" hidden="false" customHeight="false" outlineLevel="0" collapsed="false">
      <c r="A3" s="317" t="s">
        <v>505</v>
      </c>
      <c r="B3" s="318" t="n">
        <f aca="false">B4+B5+B6+B7</f>
        <v>19046</v>
      </c>
      <c r="C3" s="319" t="n">
        <f aca="false">C4+C5+C6+C7</f>
        <v>19046</v>
      </c>
      <c r="D3" s="51" t="s">
        <v>506</v>
      </c>
      <c r="E3" s="51" t="s">
        <v>507</v>
      </c>
      <c r="F3" s="51" t="s">
        <v>506</v>
      </c>
      <c r="G3" s="51" t="s">
        <v>508</v>
      </c>
      <c r="H3" s="51" t="s">
        <v>506</v>
      </c>
      <c r="I3" s="320" t="s">
        <v>509</v>
      </c>
      <c r="J3" s="51" t="s">
        <v>510</v>
      </c>
      <c r="K3" s="51" t="s">
        <v>511</v>
      </c>
      <c r="M3" s="313" t="n">
        <v>10</v>
      </c>
      <c r="N3" s="321" t="n">
        <v>14.23</v>
      </c>
      <c r="O3" s="321" t="n">
        <v>5.59</v>
      </c>
      <c r="P3" s="315" t="n">
        <f aca="false">U3*0.97</f>
        <v>4.9179</v>
      </c>
      <c r="Q3" s="321" t="n">
        <v>0.62</v>
      </c>
      <c r="R3" s="322" t="n">
        <v>25.52</v>
      </c>
      <c r="U3" s="321" t="n">
        <v>5.07</v>
      </c>
    </row>
    <row r="4" customFormat="false" ht="15.4" hidden="false" customHeight="false" outlineLevel="0" collapsed="false">
      <c r="A4" s="317" t="s">
        <v>512</v>
      </c>
      <c r="B4" s="318" t="n">
        <v>11372</v>
      </c>
      <c r="C4" s="323" t="n">
        <v>11372</v>
      </c>
      <c r="D4" s="324" t="n">
        <v>45</v>
      </c>
      <c r="E4" s="325" t="n">
        <f aca="false">D4*(C4-B4)</f>
        <v>0</v>
      </c>
      <c r="F4" s="326" t="n">
        <v>0.5</v>
      </c>
      <c r="G4" s="325" t="n">
        <f aca="false">(C4-B4)*F4</f>
        <v>0</v>
      </c>
      <c r="H4" s="326" t="n">
        <v>7</v>
      </c>
      <c r="I4" s="327" t="n">
        <f aca="false">(C4-B4)*H4</f>
        <v>0</v>
      </c>
      <c r="J4" s="325" t="n">
        <f aca="false">H4*C4</f>
        <v>79604</v>
      </c>
      <c r="K4" s="51" t="n">
        <f aca="false">B4*F4</f>
        <v>5686</v>
      </c>
      <c r="L4" s="87" t="n">
        <f aca="false">5000*N13*F4</f>
        <v>1382.42894056848</v>
      </c>
      <c r="M4" s="313" t="n">
        <v>9</v>
      </c>
      <c r="N4" s="314" t="n">
        <v>13.49</v>
      </c>
      <c r="O4" s="314" t="n">
        <v>5.24</v>
      </c>
      <c r="P4" s="315" t="n">
        <f aca="false">U4*0.97</f>
        <v>4.5202</v>
      </c>
      <c r="Q4" s="314" t="n">
        <v>0.57</v>
      </c>
      <c r="R4" s="316" t="n">
        <v>23.95</v>
      </c>
      <c r="U4" s="314" t="n">
        <v>4.66</v>
      </c>
    </row>
    <row r="5" customFormat="false" ht="15.4" hidden="false" customHeight="false" outlineLevel="0" collapsed="false">
      <c r="A5" s="317" t="s">
        <v>513</v>
      </c>
      <c r="B5" s="318" t="n">
        <v>4119</v>
      </c>
      <c r="C5" s="328" t="n">
        <v>4119</v>
      </c>
      <c r="D5" s="329" t="n">
        <v>75</v>
      </c>
      <c r="E5" s="325" t="n">
        <f aca="false">D5*(C5-B5)</f>
        <v>0</v>
      </c>
      <c r="F5" s="330" t="n">
        <v>0.7</v>
      </c>
      <c r="G5" s="325" t="n">
        <f aca="false">(C5-B5)*F5</f>
        <v>0</v>
      </c>
      <c r="H5" s="330" t="n">
        <v>10</v>
      </c>
      <c r="I5" s="327" t="n">
        <f aca="false">(C5-B5)*H5</f>
        <v>0</v>
      </c>
      <c r="J5" s="325" t="n">
        <f aca="false">H5*C5</f>
        <v>41190</v>
      </c>
      <c r="K5" s="51" t="n">
        <f aca="false">B5*F5</f>
        <v>2883.3</v>
      </c>
      <c r="L5" s="87" t="n">
        <f aca="false">5000*O13*F5</f>
        <v>768.733850129203</v>
      </c>
      <c r="M5" s="313" t="n">
        <v>8</v>
      </c>
      <c r="N5" s="321" t="n">
        <v>12.74</v>
      </c>
      <c r="O5" s="321" t="n">
        <v>4.89</v>
      </c>
      <c r="P5" s="315" t="n">
        <f aca="false">U5*0.97</f>
        <v>4.1225</v>
      </c>
      <c r="Q5" s="321" t="n">
        <v>0.51</v>
      </c>
      <c r="R5" s="322" t="n">
        <v>22.39</v>
      </c>
      <c r="U5" s="321" t="n">
        <v>4.25</v>
      </c>
    </row>
    <row r="6" customFormat="false" ht="15.4" hidden="false" customHeight="false" outlineLevel="0" collapsed="false">
      <c r="A6" s="317" t="s">
        <v>514</v>
      </c>
      <c r="B6" s="318" t="n">
        <v>3177</v>
      </c>
      <c r="C6" s="328" t="n">
        <v>3177</v>
      </c>
      <c r="D6" s="324" t="n">
        <v>90</v>
      </c>
      <c r="E6" s="325" t="n">
        <f aca="false">D6*(C6-B6)</f>
        <v>0</v>
      </c>
      <c r="F6" s="326" t="n">
        <v>1</v>
      </c>
      <c r="G6" s="325" t="n">
        <f aca="false">(C6-B6)*F6</f>
        <v>0</v>
      </c>
      <c r="H6" s="326" t="n">
        <v>19</v>
      </c>
      <c r="I6" s="327" t="n">
        <f aca="false">(C6-B6)*H6</f>
        <v>0</v>
      </c>
      <c r="J6" s="325" t="n">
        <f aca="false">H6*C6</f>
        <v>60363</v>
      </c>
      <c r="K6" s="51" t="n">
        <f aca="false">B6*F6</f>
        <v>3177</v>
      </c>
      <c r="L6" s="87" t="n">
        <f aca="false">5000*P13*F6</f>
        <v>982.890365448505</v>
      </c>
      <c r="M6" s="313" t="n">
        <v>7</v>
      </c>
      <c r="N6" s="314" t="n">
        <v>12</v>
      </c>
      <c r="O6" s="314" t="n">
        <v>4.53</v>
      </c>
      <c r="P6" s="315" t="n">
        <f aca="false">U6*0.97</f>
        <v>3.7248</v>
      </c>
      <c r="Q6" s="314" t="n">
        <v>0.46</v>
      </c>
      <c r="R6" s="316" t="n">
        <v>20.83</v>
      </c>
      <c r="U6" s="314" t="n">
        <v>3.84</v>
      </c>
    </row>
    <row r="7" customFormat="false" ht="15.4" hidden="false" customHeight="false" outlineLevel="0" collapsed="false">
      <c r="A7" s="317" t="s">
        <v>515</v>
      </c>
      <c r="B7" s="318" t="n">
        <v>378</v>
      </c>
      <c r="C7" s="331" t="n">
        <v>378</v>
      </c>
      <c r="D7" s="329" t="n">
        <v>300</v>
      </c>
      <c r="E7" s="325" t="n">
        <f aca="false">D7*(C7-B7)</f>
        <v>0</v>
      </c>
      <c r="F7" s="330" t="n">
        <v>2.5</v>
      </c>
      <c r="G7" s="325" t="n">
        <f aca="false">(C7-B7)*F7</f>
        <v>0</v>
      </c>
      <c r="H7" s="330" t="n">
        <v>35</v>
      </c>
      <c r="I7" s="327" t="n">
        <f aca="false">(C7-B7)*H7</f>
        <v>0</v>
      </c>
      <c r="J7" s="325" t="n">
        <f aca="false">H7*C7</f>
        <v>13230</v>
      </c>
      <c r="K7" s="51" t="n">
        <f aca="false">B7*F7</f>
        <v>945</v>
      </c>
      <c r="L7" s="87" t="n">
        <f aca="false">5000*Q13*F7</f>
        <v>313.768918420088</v>
      </c>
      <c r="M7" s="313" t="n">
        <v>6</v>
      </c>
      <c r="N7" s="321" t="n">
        <v>11.26</v>
      </c>
      <c r="O7" s="321" t="n">
        <v>4.17</v>
      </c>
      <c r="P7" s="315" t="n">
        <f aca="false">U7*0.97</f>
        <v>3.3368</v>
      </c>
      <c r="Q7" s="321" t="n">
        <v>0.41</v>
      </c>
      <c r="R7" s="322" t="n">
        <v>19.27</v>
      </c>
      <c r="U7" s="321" t="n">
        <v>3.44</v>
      </c>
    </row>
    <row r="8" customFormat="false" ht="15.4" hidden="false" customHeight="false" outlineLevel="0" collapsed="false">
      <c r="C8" s="332" t="n">
        <f aca="false">C4/$C$3</f>
        <v>0.597080751863909</v>
      </c>
      <c r="J8" s="325" t="n">
        <f aca="false">J7+J6+J5+J4</f>
        <v>194387</v>
      </c>
      <c r="K8" s="51" t="n">
        <f aca="false">K7+K6+K5+K4</f>
        <v>12691.3</v>
      </c>
      <c r="L8" s="51" t="n">
        <f aca="false">L7+L6+L5+L4</f>
        <v>3447.82207456627</v>
      </c>
      <c r="M8" s="313" t="n">
        <v>5</v>
      </c>
      <c r="N8" s="314" t="n">
        <v>10.52</v>
      </c>
      <c r="O8" s="314" t="n">
        <v>3.81</v>
      </c>
      <c r="P8" s="315" t="n">
        <f aca="false">U8*0.97</f>
        <v>2.9391</v>
      </c>
      <c r="Q8" s="314" t="n">
        <v>0.35</v>
      </c>
      <c r="R8" s="316" t="n">
        <v>17.72</v>
      </c>
      <c r="U8" s="314" t="n">
        <v>3.03</v>
      </c>
    </row>
    <row r="9" customFormat="false" ht="15.4" hidden="false" customHeight="false" outlineLevel="0" collapsed="false">
      <c r="C9" s="333" t="n">
        <f aca="false">C5/$C$3</f>
        <v>0.216265882600021</v>
      </c>
      <c r="E9" s="334" t="n">
        <f aca="false">C4-B4</f>
        <v>0</v>
      </c>
      <c r="H9" s="0" t="n">
        <f aca="false">H10+H11+H12+H13</f>
        <v>71304</v>
      </c>
      <c r="M9" s="313" t="n">
        <v>4</v>
      </c>
      <c r="N9" s="321" t="n">
        <v>9.8</v>
      </c>
      <c r="O9" s="321" t="n">
        <v>3.46</v>
      </c>
      <c r="P9" s="315" t="n">
        <f aca="false">U9*0.97</f>
        <v>2.5511</v>
      </c>
      <c r="Q9" s="321" t="n">
        <v>0.3</v>
      </c>
      <c r="R9" s="322" t="n">
        <v>16.17</v>
      </c>
      <c r="U9" s="321" t="n">
        <v>2.63</v>
      </c>
    </row>
    <row r="10" customFormat="false" ht="15.4" hidden="false" customHeight="false" outlineLevel="0" collapsed="false">
      <c r="B10" s="335" t="n">
        <f aca="false">B11/B13</f>
        <v>1</v>
      </c>
      <c r="C10" s="333" t="n">
        <f aca="false">C6/$C$3</f>
        <v>0.166806678567678</v>
      </c>
      <c r="E10" s="334" t="n">
        <f aca="false">C5-B5</f>
        <v>0</v>
      </c>
      <c r="H10" s="0" t="n">
        <v>40146</v>
      </c>
      <c r="I10" s="218" t="n">
        <f aca="false">H10/$H$9</f>
        <v>0.563025917199596</v>
      </c>
      <c r="M10" s="313" t="n">
        <v>3</v>
      </c>
      <c r="N10" s="314" t="n">
        <v>9.09</v>
      </c>
      <c r="O10" s="314" t="n">
        <v>3.1</v>
      </c>
      <c r="P10" s="315" t="n">
        <f aca="false">U10*0.97</f>
        <v>2.1437</v>
      </c>
      <c r="Q10" s="314" t="n">
        <v>0.24</v>
      </c>
      <c r="R10" s="316" t="n">
        <v>14.63</v>
      </c>
      <c r="U10" s="314" t="n">
        <v>2.21</v>
      </c>
    </row>
    <row r="11" customFormat="false" ht="15.4" hidden="false" customHeight="false" outlineLevel="0" collapsed="false">
      <c r="A11" s="304" t="s">
        <v>516</v>
      </c>
      <c r="B11" s="336" t="n">
        <v>10000</v>
      </c>
      <c r="C11" s="333" t="n">
        <f aca="false">C7/$C$3</f>
        <v>0.019846686968392</v>
      </c>
      <c r="E11" s="334" t="n">
        <f aca="false">C6-B6</f>
        <v>0</v>
      </c>
      <c r="H11" s="0" t="n">
        <v>15594</v>
      </c>
      <c r="I11" s="218" t="n">
        <f aca="false">H11/$H$9</f>
        <v>0.21869740828004</v>
      </c>
      <c r="M11" s="313" t="n">
        <v>2</v>
      </c>
      <c r="N11" s="321" t="n">
        <v>8.42</v>
      </c>
      <c r="O11" s="321" t="n">
        <v>2.73</v>
      </c>
      <c r="P11" s="315" t="n">
        <f aca="false">U11*0.97</f>
        <v>1.7169</v>
      </c>
      <c r="Q11" s="321" t="n">
        <v>0.18</v>
      </c>
      <c r="R11" s="322" t="n">
        <v>13.09</v>
      </c>
      <c r="U11" s="321" t="n">
        <v>1.77</v>
      </c>
    </row>
    <row r="12" customFormat="false" ht="15.4" hidden="false" customHeight="false" outlineLevel="0" collapsed="false">
      <c r="A12" s="304" t="s">
        <v>517</v>
      </c>
      <c r="B12" s="337" t="n">
        <f aca="false">E7+E6+E5+E4</f>
        <v>0</v>
      </c>
      <c r="E12" s="334" t="n">
        <f aca="false">C7-B7</f>
        <v>0</v>
      </c>
      <c r="H12" s="0" t="n">
        <v>13868</v>
      </c>
      <c r="I12" s="218" t="n">
        <f aca="false">H12/$H$9</f>
        <v>0.194491192639964</v>
      </c>
      <c r="M12" s="313" t="n">
        <v>1</v>
      </c>
      <c r="N12" s="314" t="n">
        <v>7.85</v>
      </c>
      <c r="O12" s="314" t="n">
        <v>2.34</v>
      </c>
      <c r="P12" s="315" t="n">
        <f aca="false">U12*0.97</f>
        <v>1.1931</v>
      </c>
      <c r="Q12" s="314" t="n">
        <v>0.1</v>
      </c>
      <c r="R12" s="316" t="n">
        <v>11.53</v>
      </c>
      <c r="U12" s="314" t="n">
        <v>1.23</v>
      </c>
    </row>
    <row r="13" customFormat="false" ht="15.4" hidden="false" customHeight="false" outlineLevel="0" collapsed="false">
      <c r="A13" s="338" t="s">
        <v>376</v>
      </c>
      <c r="B13" s="339" t="n">
        <f aca="false">B11+B12</f>
        <v>10000</v>
      </c>
      <c r="H13" s="0" t="n">
        <v>1696</v>
      </c>
      <c r="I13" s="218" t="n">
        <f aca="false">H13/$H$9</f>
        <v>0.023785481880399</v>
      </c>
      <c r="N13" s="0" t="n">
        <f aca="false">N2/R2</f>
        <v>0.55297157622739</v>
      </c>
      <c r="O13" s="0" t="n">
        <f aca="false">O2/R2</f>
        <v>0.219638242894057</v>
      </c>
      <c r="P13" s="315" t="n">
        <f aca="false">P2/R2</f>
        <v>0.196578073089701</v>
      </c>
      <c r="Q13" s="0" t="n">
        <f aca="false">Q2/R2</f>
        <v>0.025101513473607</v>
      </c>
    </row>
    <row r="15" customFormat="false" ht="15.4" hidden="false" customHeight="false" outlineLevel="0" collapsed="false">
      <c r="A15" s="28"/>
      <c r="B15" s="340" t="s">
        <v>299</v>
      </c>
      <c r="C15" s="340" t="s">
        <v>300</v>
      </c>
      <c r="D15" s="340" t="s">
        <v>301</v>
      </c>
      <c r="E15" s="340" t="s">
        <v>302</v>
      </c>
      <c r="F15" s="340" t="s">
        <v>303</v>
      </c>
      <c r="G15" s="340" t="s">
        <v>304</v>
      </c>
      <c r="H15" s="340" t="s">
        <v>305</v>
      </c>
      <c r="I15" s="340" t="s">
        <v>306</v>
      </c>
      <c r="J15" s="340" t="s">
        <v>307</v>
      </c>
      <c r="K15" s="340" t="s">
        <v>308</v>
      </c>
      <c r="L15" s="340" t="s">
        <v>309</v>
      </c>
      <c r="M15" s="340" t="s">
        <v>310</v>
      </c>
      <c r="N15" s="340" t="s">
        <v>311</v>
      </c>
      <c r="O15" s="340" t="s">
        <v>312</v>
      </c>
      <c r="P15" s="340" t="s">
        <v>313</v>
      </c>
      <c r="Q15" s="340" t="s">
        <v>314</v>
      </c>
      <c r="R15" s="340" t="s">
        <v>299</v>
      </c>
      <c r="S15" s="340" t="s">
        <v>300</v>
      </c>
      <c r="T15" s="340" t="s">
        <v>301</v>
      </c>
      <c r="U15" s="340" t="s">
        <v>302</v>
      </c>
      <c r="V15" s="340" t="s">
        <v>303</v>
      </c>
      <c r="W15" s="340" t="s">
        <v>304</v>
      </c>
      <c r="X15" s="340" t="s">
        <v>305</v>
      </c>
      <c r="Y15" s="340" t="s">
        <v>306</v>
      </c>
      <c r="Z15" s="340" t="s">
        <v>307</v>
      </c>
      <c r="AA15" s="340" t="s">
        <v>308</v>
      </c>
      <c r="AB15" s="340" t="s">
        <v>309</v>
      </c>
      <c r="AC15" s="340" t="s">
        <v>310</v>
      </c>
      <c r="AD15" s="340" t="s">
        <v>311</v>
      </c>
      <c r="AE15" s="340" t="s">
        <v>312</v>
      </c>
      <c r="AF15" s="340" t="s">
        <v>313</v>
      </c>
      <c r="AG15" s="340" t="s">
        <v>314</v>
      </c>
      <c r="AH15" s="340"/>
      <c r="AI15" s="340"/>
    </row>
    <row r="16" customFormat="false" ht="15.4" hidden="false" customHeight="false" outlineLevel="0" collapsed="false">
      <c r="A16" s="341" t="s">
        <v>518</v>
      </c>
      <c r="B16" s="342" t="n">
        <v>801</v>
      </c>
      <c r="C16" s="342" t="n">
        <f aca="false">B16+35</f>
        <v>836</v>
      </c>
      <c r="D16" s="342" t="n">
        <f aca="false">C16+35</f>
        <v>871</v>
      </c>
      <c r="E16" s="342" t="n">
        <f aca="false">D16+35</f>
        <v>906</v>
      </c>
      <c r="F16" s="342" t="n">
        <f aca="false">E16+35</f>
        <v>941</v>
      </c>
      <c r="G16" s="342" t="n">
        <f aca="false">F16+35</f>
        <v>976</v>
      </c>
      <c r="H16" s="342" t="n">
        <f aca="false">G16+35</f>
        <v>1011</v>
      </c>
      <c r="I16" s="342" t="n">
        <f aca="false">H16+35</f>
        <v>1046</v>
      </c>
      <c r="J16" s="342" t="n">
        <f aca="false">I16+35</f>
        <v>1081</v>
      </c>
      <c r="K16" s="342" t="n">
        <f aca="false">J16+35</f>
        <v>1116</v>
      </c>
      <c r="L16" s="342" t="n">
        <f aca="false">K16+35</f>
        <v>1151</v>
      </c>
      <c r="M16" s="342" t="n">
        <f aca="false">L16+35</f>
        <v>1186</v>
      </c>
      <c r="N16" s="342" t="n">
        <f aca="false">M16+35</f>
        <v>1221</v>
      </c>
      <c r="O16" s="342" t="n">
        <f aca="false">N16+35</f>
        <v>1256</v>
      </c>
      <c r="P16" s="342" t="n">
        <f aca="false">O16+35</f>
        <v>1291</v>
      </c>
      <c r="Q16" s="342" t="n">
        <f aca="false">P16+35</f>
        <v>1326</v>
      </c>
      <c r="R16" s="342" t="n">
        <f aca="false">Q16+35</f>
        <v>1361</v>
      </c>
      <c r="S16" s="342" t="n">
        <f aca="false">R16+35</f>
        <v>1396</v>
      </c>
      <c r="T16" s="342" t="n">
        <f aca="false">S16+35</f>
        <v>1431</v>
      </c>
      <c r="U16" s="342" t="n">
        <f aca="false">T16+35</f>
        <v>1466</v>
      </c>
      <c r="V16" s="342" t="n">
        <f aca="false">U16+35</f>
        <v>1501</v>
      </c>
      <c r="W16" s="342" t="n">
        <f aca="false">V16+35</f>
        <v>1536</v>
      </c>
      <c r="X16" s="342" t="n">
        <f aca="false">W16+35</f>
        <v>1571</v>
      </c>
      <c r="Y16" s="342" t="n">
        <f aca="false">X16+35</f>
        <v>1606</v>
      </c>
      <c r="Z16" s="342" t="n">
        <f aca="false">Y16+35</f>
        <v>1641</v>
      </c>
      <c r="AA16" s="342" t="n">
        <f aca="false">Z16+35</f>
        <v>1676</v>
      </c>
      <c r="AB16" s="342" t="n">
        <f aca="false">AA16+35</f>
        <v>1711</v>
      </c>
      <c r="AC16" s="342" t="n">
        <f aca="false">AB16+35</f>
        <v>1746</v>
      </c>
      <c r="AD16" s="342" t="n">
        <f aca="false">AC16+35</f>
        <v>1781</v>
      </c>
      <c r="AE16" s="342"/>
      <c r="AF16" s="341"/>
      <c r="AG16" s="341"/>
      <c r="AH16" s="341"/>
      <c r="AI16" s="341"/>
    </row>
    <row r="17" customFormat="false" ht="15.4" hidden="false" customHeight="false" outlineLevel="0" collapsed="false">
      <c r="A17" s="341"/>
      <c r="B17" s="342" t="n">
        <f aca="false">B18+B19+B20+B21</f>
        <v>14112.8991</v>
      </c>
      <c r="C17" s="342" t="n">
        <f aca="false">C18+C19+C20+C21</f>
        <v>14729.5676</v>
      </c>
      <c r="D17" s="342" t="n">
        <f aca="false">D18+D19+D20+D21</f>
        <v>15346.2361</v>
      </c>
      <c r="E17" s="342" t="n">
        <f aca="false">E18+E19+E20+E21</f>
        <v>15962.9046</v>
      </c>
      <c r="F17" s="342" t="n">
        <f aca="false">F18+F19+F20+F21</f>
        <v>16579.5731</v>
      </c>
      <c r="G17" s="342" t="n">
        <f aca="false">G18+G19+G20+G21</f>
        <v>17196.2416</v>
      </c>
      <c r="H17" s="342" t="n">
        <f aca="false">H18+H19+H20+H21</f>
        <v>17812.9101</v>
      </c>
      <c r="I17" s="342" t="n">
        <f aca="false">I18+I19+I20+I21</f>
        <v>18429.5786</v>
      </c>
      <c r="J17" s="342" t="n">
        <f aca="false">J18+J19+J20+J21</f>
        <v>19046.2471</v>
      </c>
      <c r="K17" s="342" t="n">
        <f aca="false">K18+K19+K20+K21</f>
        <v>19662.9156</v>
      </c>
      <c r="L17" s="342" t="n">
        <f aca="false">L18+L19+L20+L21</f>
        <v>20279.5841</v>
      </c>
      <c r="M17" s="342" t="n">
        <f aca="false">M18+M19+M20+M21</f>
        <v>20896.2526</v>
      </c>
      <c r="N17" s="342" t="n">
        <f aca="false">N18+N19+N20+N21</f>
        <v>21512.9211</v>
      </c>
      <c r="O17" s="342" t="n">
        <f aca="false">O18+O19+O20+O21</f>
        <v>22129.5896</v>
      </c>
      <c r="P17" s="342" t="n">
        <f aca="false">P18+P19+P20+P21</f>
        <v>22746.2581</v>
      </c>
      <c r="Q17" s="342" t="n">
        <f aca="false">Q18+Q19+Q20+Q21</f>
        <v>23362.9266</v>
      </c>
      <c r="R17" s="342" t="n">
        <f aca="false">R18+R19+R20+R21</f>
        <v>23979.5951</v>
      </c>
      <c r="S17" s="342" t="n">
        <f aca="false">S18+S19+S20+S21</f>
        <v>24596.2636</v>
      </c>
      <c r="T17" s="342" t="n">
        <f aca="false">T18+T19+T20+T21</f>
        <v>25212.9321</v>
      </c>
      <c r="U17" s="342" t="n">
        <f aca="false">U18+U19+U20+U21</f>
        <v>25829.6006</v>
      </c>
      <c r="V17" s="342" t="n">
        <f aca="false">V18+V19+V20+V21</f>
        <v>26446.2691</v>
      </c>
      <c r="W17" s="342" t="n">
        <f aca="false">W18+W19+W20+W21</f>
        <v>27062.9376</v>
      </c>
      <c r="X17" s="342" t="n">
        <f aca="false">X18+X19+X20+X21</f>
        <v>27679.6061</v>
      </c>
      <c r="Y17" s="342" t="n">
        <f aca="false">Y18+Y19+Y20+Y21</f>
        <v>28296.2746</v>
      </c>
      <c r="Z17" s="342" t="n">
        <f aca="false">Z18+Z19+Z20+Z21</f>
        <v>28912.9431</v>
      </c>
      <c r="AA17" s="342" t="n">
        <f aca="false">AA18+AA19+AA20+AA21</f>
        <v>29529.6116</v>
      </c>
      <c r="AB17" s="342" t="n">
        <f aca="false">AB18+AB19+AB20+AB21</f>
        <v>30146.2801</v>
      </c>
      <c r="AC17" s="342" t="n">
        <f aca="false">AC18+AC19+AC20+AC21</f>
        <v>30762.9486</v>
      </c>
      <c r="AD17" s="342" t="n">
        <f aca="false">AD18+AD19+AD20+AD21</f>
        <v>31379.6171</v>
      </c>
      <c r="AE17" s="342"/>
      <c r="AF17" s="342"/>
      <c r="AG17" s="342"/>
      <c r="AH17" s="342"/>
      <c r="AI17" s="342"/>
    </row>
    <row r="18" customFormat="false" ht="15.4" hidden="false" customHeight="false" outlineLevel="0" collapsed="false">
      <c r="A18" s="343" t="s">
        <v>519</v>
      </c>
      <c r="B18" s="344" t="n">
        <f aca="false">B16*$N$8</f>
        <v>8426.52</v>
      </c>
      <c r="C18" s="344" t="n">
        <f aca="false">C16*$N$8</f>
        <v>8794.72</v>
      </c>
      <c r="D18" s="344" t="n">
        <f aca="false">D16*$N$8</f>
        <v>9162.92</v>
      </c>
      <c r="E18" s="344" t="n">
        <f aca="false">E16*$N$8</f>
        <v>9531.12</v>
      </c>
      <c r="F18" s="344" t="n">
        <f aca="false">F16*$N$8</f>
        <v>9899.32</v>
      </c>
      <c r="G18" s="344" t="n">
        <f aca="false">G16*$N$8</f>
        <v>10267.52</v>
      </c>
      <c r="H18" s="344" t="n">
        <f aca="false">H16*$N$8</f>
        <v>10635.72</v>
      </c>
      <c r="I18" s="344" t="n">
        <f aca="false">I16*$N$8</f>
        <v>11003.92</v>
      </c>
      <c r="J18" s="344" t="n">
        <f aca="false">J16*$N$8</f>
        <v>11372.12</v>
      </c>
      <c r="K18" s="344" t="n">
        <f aca="false">K16*$N$8</f>
        <v>11740.32</v>
      </c>
      <c r="L18" s="344" t="n">
        <f aca="false">L16*$N$8</f>
        <v>12108.52</v>
      </c>
      <c r="M18" s="344" t="n">
        <f aca="false">M16*$N$8</f>
        <v>12476.72</v>
      </c>
      <c r="N18" s="344" t="n">
        <f aca="false">N16*$N$8</f>
        <v>12844.92</v>
      </c>
      <c r="O18" s="344" t="n">
        <f aca="false">O16*$N$8</f>
        <v>13213.12</v>
      </c>
      <c r="P18" s="344" t="n">
        <f aca="false">P16*$N$8</f>
        <v>13581.32</v>
      </c>
      <c r="Q18" s="344" t="n">
        <f aca="false">Q16*$N$8</f>
        <v>13949.52</v>
      </c>
      <c r="R18" s="344" t="n">
        <f aca="false">R16*$N$8</f>
        <v>14317.72</v>
      </c>
      <c r="S18" s="344" t="n">
        <f aca="false">S16*$N$8</f>
        <v>14685.92</v>
      </c>
      <c r="T18" s="344" t="n">
        <f aca="false">T16*$N$8</f>
        <v>15054.12</v>
      </c>
      <c r="U18" s="344" t="n">
        <f aca="false">U16*$N$8</f>
        <v>15422.32</v>
      </c>
      <c r="V18" s="344" t="n">
        <f aca="false">V16*$N$8</f>
        <v>15790.52</v>
      </c>
      <c r="W18" s="344" t="n">
        <f aca="false">W16*$N$8</f>
        <v>16158.72</v>
      </c>
      <c r="X18" s="344" t="n">
        <f aca="false">X16*$N$8</f>
        <v>16526.92</v>
      </c>
      <c r="Y18" s="344" t="n">
        <f aca="false">Y16*$N$8</f>
        <v>16895.12</v>
      </c>
      <c r="Z18" s="344" t="n">
        <f aca="false">Z16*$N$8</f>
        <v>17263.32</v>
      </c>
      <c r="AA18" s="344" t="n">
        <f aca="false">AA16*$N$8</f>
        <v>17631.52</v>
      </c>
      <c r="AB18" s="344" t="n">
        <f aca="false">AB16*$N$8</f>
        <v>17999.72</v>
      </c>
      <c r="AC18" s="344" t="n">
        <f aca="false">AC16*$N$8</f>
        <v>18367.92</v>
      </c>
      <c r="AD18" s="344" t="n">
        <f aca="false">AD16*$N$8</f>
        <v>18736.12</v>
      </c>
      <c r="AE18" s="344"/>
      <c r="AF18" s="344"/>
      <c r="AG18" s="344"/>
      <c r="AH18" s="344"/>
      <c r="AI18" s="344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customFormat="false" ht="15.4" hidden="false" customHeight="false" outlineLevel="0" collapsed="false">
      <c r="A19" s="343" t="s">
        <v>520</v>
      </c>
      <c r="B19" s="344" t="n">
        <f aca="false">B16*$O$8</f>
        <v>3051.81</v>
      </c>
      <c r="C19" s="344" t="n">
        <f aca="false">C16*$O$8</f>
        <v>3185.16</v>
      </c>
      <c r="D19" s="344" t="n">
        <f aca="false">D16*$O$8</f>
        <v>3318.51</v>
      </c>
      <c r="E19" s="344" t="n">
        <f aca="false">E16*$O$8</f>
        <v>3451.86</v>
      </c>
      <c r="F19" s="344" t="n">
        <f aca="false">F16*$O$8</f>
        <v>3585.21</v>
      </c>
      <c r="G19" s="344" t="n">
        <f aca="false">G16*$O$8</f>
        <v>3718.56</v>
      </c>
      <c r="H19" s="344" t="n">
        <f aca="false">H16*$O$8</f>
        <v>3851.91</v>
      </c>
      <c r="I19" s="344" t="n">
        <f aca="false">I16*$O$8</f>
        <v>3985.26</v>
      </c>
      <c r="J19" s="344" t="n">
        <f aca="false">J16*$O$8</f>
        <v>4118.61</v>
      </c>
      <c r="K19" s="344" t="n">
        <f aca="false">K16*$O$8</f>
        <v>4251.96</v>
      </c>
      <c r="L19" s="344" t="n">
        <f aca="false">L16*$O$8</f>
        <v>4385.31</v>
      </c>
      <c r="M19" s="344" t="n">
        <f aca="false">M16*$O$8</f>
        <v>4518.66</v>
      </c>
      <c r="N19" s="344" t="n">
        <f aca="false">N16*$O$8</f>
        <v>4652.01</v>
      </c>
      <c r="O19" s="344" t="n">
        <f aca="false">O16*$O$8</f>
        <v>4785.36</v>
      </c>
      <c r="P19" s="344" t="n">
        <f aca="false">P16*$O$8</f>
        <v>4918.71</v>
      </c>
      <c r="Q19" s="344" t="n">
        <f aca="false">Q16*$O$8</f>
        <v>5052.06</v>
      </c>
      <c r="R19" s="344" t="n">
        <f aca="false">R16*$O$8</f>
        <v>5185.41</v>
      </c>
      <c r="S19" s="344" t="n">
        <f aca="false">S16*$O$8</f>
        <v>5318.76</v>
      </c>
      <c r="T19" s="344" t="n">
        <f aca="false">T16*$O$8</f>
        <v>5452.11</v>
      </c>
      <c r="U19" s="344" t="n">
        <f aca="false">U16*$O$8</f>
        <v>5585.46</v>
      </c>
      <c r="V19" s="344" t="n">
        <f aca="false">V16*$O$8</f>
        <v>5718.81</v>
      </c>
      <c r="W19" s="344" t="n">
        <f aca="false">W16*$O$8</f>
        <v>5852.16</v>
      </c>
      <c r="X19" s="344" t="n">
        <f aca="false">X16*$O$8</f>
        <v>5985.51</v>
      </c>
      <c r="Y19" s="344" t="n">
        <f aca="false">Y16*$O$8</f>
        <v>6118.86</v>
      </c>
      <c r="Z19" s="344" t="n">
        <f aca="false">Z16*$O$8</f>
        <v>6252.21</v>
      </c>
      <c r="AA19" s="344" t="n">
        <f aca="false">AA16*$O$8</f>
        <v>6385.56</v>
      </c>
      <c r="AB19" s="344" t="n">
        <f aca="false">AB16*$O$8</f>
        <v>6518.91</v>
      </c>
      <c r="AC19" s="344" t="n">
        <f aca="false">AC16*$O$8</f>
        <v>6652.26</v>
      </c>
      <c r="AD19" s="344" t="n">
        <f aca="false">AD16*$O$8</f>
        <v>6785.61</v>
      </c>
      <c r="AE19" s="344"/>
      <c r="AF19" s="344"/>
      <c r="AG19" s="344"/>
      <c r="AH19" s="344"/>
      <c r="AI19" s="344"/>
    </row>
    <row r="20" customFormat="false" ht="15.4" hidden="false" customHeight="false" outlineLevel="0" collapsed="false">
      <c r="A20" s="343" t="s">
        <v>521</v>
      </c>
      <c r="B20" s="344" t="n">
        <f aca="false">B16*$P$8</f>
        <v>2354.2191</v>
      </c>
      <c r="C20" s="344" t="n">
        <f aca="false">C16*$P$8</f>
        <v>2457.0876</v>
      </c>
      <c r="D20" s="344" t="n">
        <f aca="false">D16*$P$8</f>
        <v>2559.9561</v>
      </c>
      <c r="E20" s="344" t="n">
        <f aca="false">E16*$P$8</f>
        <v>2662.8246</v>
      </c>
      <c r="F20" s="344" t="n">
        <f aca="false">F16*$P$8</f>
        <v>2765.6931</v>
      </c>
      <c r="G20" s="344" t="n">
        <f aca="false">G16*$P$8</f>
        <v>2868.5616</v>
      </c>
      <c r="H20" s="344" t="n">
        <f aca="false">H16*$P$8</f>
        <v>2971.4301</v>
      </c>
      <c r="I20" s="344" t="n">
        <f aca="false">I16*$P$8</f>
        <v>3074.2986</v>
      </c>
      <c r="J20" s="344" t="n">
        <f aca="false">J16*$P$8</f>
        <v>3177.1671</v>
      </c>
      <c r="K20" s="344" t="n">
        <f aca="false">K16*$P$8</f>
        <v>3280.0356</v>
      </c>
      <c r="L20" s="344" t="n">
        <f aca="false">L16*$P$8</f>
        <v>3382.9041</v>
      </c>
      <c r="M20" s="344" t="n">
        <f aca="false">M16*$P$8</f>
        <v>3485.7726</v>
      </c>
      <c r="N20" s="344" t="n">
        <f aca="false">N16*$P$8</f>
        <v>3588.6411</v>
      </c>
      <c r="O20" s="344" t="n">
        <f aca="false">O16*$P$8</f>
        <v>3691.5096</v>
      </c>
      <c r="P20" s="344" t="n">
        <f aca="false">P16*$P$8</f>
        <v>3794.3781</v>
      </c>
      <c r="Q20" s="344" t="n">
        <f aca="false">Q16*$P$8</f>
        <v>3897.2466</v>
      </c>
      <c r="R20" s="344" t="n">
        <f aca="false">R16*$P$8</f>
        <v>4000.1151</v>
      </c>
      <c r="S20" s="344" t="n">
        <f aca="false">S16*$P$8</f>
        <v>4102.9836</v>
      </c>
      <c r="T20" s="344" t="n">
        <f aca="false">T16*$P$8</f>
        <v>4205.8521</v>
      </c>
      <c r="U20" s="344" t="n">
        <f aca="false">U16*$P$8</f>
        <v>4308.7206</v>
      </c>
      <c r="V20" s="344" t="n">
        <f aca="false">V16*$P$8</f>
        <v>4411.5891</v>
      </c>
      <c r="W20" s="344" t="n">
        <f aca="false">W16*$P$8</f>
        <v>4514.4576</v>
      </c>
      <c r="X20" s="344" t="n">
        <f aca="false">X16*$P$8</f>
        <v>4617.3261</v>
      </c>
      <c r="Y20" s="344" t="n">
        <f aca="false">Y16*$P$8</f>
        <v>4720.1946</v>
      </c>
      <c r="Z20" s="344" t="n">
        <f aca="false">Z16*$P$8</f>
        <v>4823.0631</v>
      </c>
      <c r="AA20" s="344" t="n">
        <f aca="false">AA16*$P$8</f>
        <v>4925.9316</v>
      </c>
      <c r="AB20" s="344" t="n">
        <f aca="false">AB16*$P$8</f>
        <v>5028.8001</v>
      </c>
      <c r="AC20" s="344" t="n">
        <f aca="false">AC16*$P$8</f>
        <v>5131.6686</v>
      </c>
      <c r="AD20" s="344" t="n">
        <f aca="false">AD16*$P$8</f>
        <v>5234.5371</v>
      </c>
      <c r="AE20" s="344"/>
      <c r="AF20" s="344"/>
      <c r="AG20" s="344"/>
      <c r="AH20" s="344"/>
      <c r="AI20" s="344"/>
    </row>
    <row r="21" customFormat="false" ht="15.4" hidden="false" customHeight="false" outlineLevel="0" collapsed="false">
      <c r="A21" s="343" t="s">
        <v>522</v>
      </c>
      <c r="B21" s="344" t="n">
        <f aca="false">B16*$Q$8</f>
        <v>280.35</v>
      </c>
      <c r="C21" s="344" t="n">
        <f aca="false">C16*$Q$8</f>
        <v>292.6</v>
      </c>
      <c r="D21" s="344" t="n">
        <f aca="false">D16*$Q$8</f>
        <v>304.85</v>
      </c>
      <c r="E21" s="344" t="n">
        <f aca="false">E16*$Q$8</f>
        <v>317.1</v>
      </c>
      <c r="F21" s="344" t="n">
        <f aca="false">F16*$Q$8</f>
        <v>329.35</v>
      </c>
      <c r="G21" s="344" t="n">
        <f aca="false">G16*$Q$8</f>
        <v>341.6</v>
      </c>
      <c r="H21" s="344" t="n">
        <f aca="false">H16*$Q$8</f>
        <v>353.85</v>
      </c>
      <c r="I21" s="344" t="n">
        <f aca="false">I16*$Q$8</f>
        <v>366.1</v>
      </c>
      <c r="J21" s="344" t="n">
        <f aca="false">J16*$Q$8</f>
        <v>378.35</v>
      </c>
      <c r="K21" s="344" t="n">
        <f aca="false">K16*$Q$8</f>
        <v>390.6</v>
      </c>
      <c r="L21" s="344" t="n">
        <f aca="false">L16*$Q$8</f>
        <v>402.85</v>
      </c>
      <c r="M21" s="344" t="n">
        <f aca="false">M16*$Q$8</f>
        <v>415.1</v>
      </c>
      <c r="N21" s="344" t="n">
        <f aca="false">N16*$Q$8</f>
        <v>427.35</v>
      </c>
      <c r="O21" s="344" t="n">
        <f aca="false">O16*$Q$8</f>
        <v>439.6</v>
      </c>
      <c r="P21" s="344" t="n">
        <f aca="false">P16*$Q$8</f>
        <v>451.85</v>
      </c>
      <c r="Q21" s="344" t="n">
        <f aca="false">Q16*$Q$8</f>
        <v>464.1</v>
      </c>
      <c r="R21" s="344" t="n">
        <f aca="false">R16*$Q$8</f>
        <v>476.35</v>
      </c>
      <c r="S21" s="344" t="n">
        <f aca="false">S16*$Q$8</f>
        <v>488.6</v>
      </c>
      <c r="T21" s="344" t="n">
        <f aca="false">T16*$Q$8</f>
        <v>500.85</v>
      </c>
      <c r="U21" s="344" t="n">
        <f aca="false">U16*$Q$8</f>
        <v>513.1</v>
      </c>
      <c r="V21" s="344" t="n">
        <f aca="false">V16*$Q$8</f>
        <v>525.35</v>
      </c>
      <c r="W21" s="344" t="n">
        <f aca="false">W16*$Q$8</f>
        <v>537.6</v>
      </c>
      <c r="X21" s="344" t="n">
        <f aca="false">X16*$Q$8</f>
        <v>549.85</v>
      </c>
      <c r="Y21" s="344" t="n">
        <f aca="false">Y16*$Q$8</f>
        <v>562.1</v>
      </c>
      <c r="Z21" s="344" t="n">
        <f aca="false">Z16*$Q$8</f>
        <v>574.35</v>
      </c>
      <c r="AA21" s="344" t="n">
        <f aca="false">AA16*$Q$8</f>
        <v>586.6</v>
      </c>
      <c r="AB21" s="344" t="n">
        <f aca="false">AB16*$Q$8</f>
        <v>598.85</v>
      </c>
      <c r="AC21" s="344" t="n">
        <f aca="false">AC16*$Q$8</f>
        <v>611.1</v>
      </c>
      <c r="AD21" s="344" t="n">
        <f aca="false">AD16*$Q$8</f>
        <v>623.35</v>
      </c>
      <c r="AE21" s="344"/>
      <c r="AF21" s="344"/>
      <c r="AG21" s="344"/>
      <c r="AH21" s="344"/>
      <c r="AI21" s="344"/>
    </row>
    <row r="22" customFormat="false" ht="15.4" hidden="false" customHeight="false" outlineLevel="0" collapsed="false">
      <c r="A22" s="343" t="s">
        <v>523</v>
      </c>
      <c r="B22" s="344" t="n">
        <f aca="false">MIN(B$18,$C$4)</f>
        <v>8426.52</v>
      </c>
      <c r="C22" s="344" t="n">
        <f aca="false">MIN(C$18,$C$4)</f>
        <v>8794.72</v>
      </c>
      <c r="D22" s="344" t="n">
        <f aca="false">MIN(D$18,$C$4)</f>
        <v>9162.92</v>
      </c>
      <c r="E22" s="344" t="n">
        <f aca="false">MIN(E$18,$C$4)</f>
        <v>9531.12</v>
      </c>
      <c r="F22" s="344" t="n">
        <f aca="false">MIN(F$18,$C$4)</f>
        <v>9899.32</v>
      </c>
      <c r="G22" s="344" t="n">
        <f aca="false">MIN(G$18,$C$4)</f>
        <v>10267.52</v>
      </c>
      <c r="H22" s="344" t="n">
        <f aca="false">MIN(H$18,$C$4)</f>
        <v>10635.72</v>
      </c>
      <c r="I22" s="344" t="n">
        <f aca="false">MIN(I$18,$C$4)</f>
        <v>11003.92</v>
      </c>
      <c r="J22" s="344" t="n">
        <f aca="false">MIN(J$18,$C$4)</f>
        <v>11372</v>
      </c>
      <c r="K22" s="344" t="n">
        <f aca="false">MIN(K$18,$C$4)</f>
        <v>11372</v>
      </c>
      <c r="L22" s="344" t="n">
        <f aca="false">MIN(L$18,$C$4)</f>
        <v>11372</v>
      </c>
      <c r="M22" s="344" t="n">
        <f aca="false">MIN(M$18,$C$4)</f>
        <v>11372</v>
      </c>
      <c r="N22" s="344" t="n">
        <f aca="false">MIN(N$18,$C$4)</f>
        <v>11372</v>
      </c>
      <c r="O22" s="344" t="n">
        <f aca="false">MIN(O$18,$C$4)</f>
        <v>11372</v>
      </c>
      <c r="P22" s="344" t="n">
        <f aca="false">MIN(P$18,$C$4)</f>
        <v>11372</v>
      </c>
      <c r="Q22" s="344" t="n">
        <f aca="false">MIN(Q$18,$C$4)</f>
        <v>11372</v>
      </c>
      <c r="R22" s="344" t="n">
        <f aca="false">MIN(R$18,$C$4)</f>
        <v>11372</v>
      </c>
      <c r="S22" s="344" t="n">
        <f aca="false">MIN(S$18,$C$4)</f>
        <v>11372</v>
      </c>
      <c r="T22" s="344" t="n">
        <f aca="false">MIN(T$18,$C$4)</f>
        <v>11372</v>
      </c>
      <c r="U22" s="344" t="n">
        <f aca="false">MIN(U$18,$C$4)</f>
        <v>11372</v>
      </c>
      <c r="V22" s="344" t="n">
        <f aca="false">MIN(V$18,$C$4)</f>
        <v>11372</v>
      </c>
      <c r="W22" s="344" t="n">
        <f aca="false">MIN(W$18,$C$4)</f>
        <v>11372</v>
      </c>
      <c r="X22" s="344" t="n">
        <f aca="false">MIN(X$18,$C$4)</f>
        <v>11372</v>
      </c>
      <c r="Y22" s="344" t="n">
        <f aca="false">MIN(Y$18,$C$4)</f>
        <v>11372</v>
      </c>
      <c r="Z22" s="344" t="n">
        <f aca="false">MIN(Z$18,$C$4)</f>
        <v>11372</v>
      </c>
      <c r="AA22" s="344" t="n">
        <f aca="false">MIN(AA$18,$C$4)</f>
        <v>11372</v>
      </c>
      <c r="AB22" s="344" t="n">
        <f aca="false">MIN(AB$18,$C$4)</f>
        <v>11372</v>
      </c>
      <c r="AC22" s="344" t="n">
        <f aca="false">MIN(AC$18,$C$4)</f>
        <v>11372</v>
      </c>
      <c r="AD22" s="344" t="n">
        <f aca="false">MIN(AD$18,$C$4)</f>
        <v>11372</v>
      </c>
      <c r="AE22" s="344"/>
      <c r="AF22" s="344"/>
      <c r="AG22" s="344"/>
      <c r="AH22" s="344"/>
      <c r="AI22" s="344"/>
    </row>
    <row r="23" customFormat="false" ht="15.4" hidden="false" customHeight="false" outlineLevel="0" collapsed="false">
      <c r="A23" s="343" t="s">
        <v>524</v>
      </c>
      <c r="B23" s="344" t="n">
        <f aca="false">MIN(B$19,$C$5)</f>
        <v>3051.81</v>
      </c>
      <c r="C23" s="344" t="n">
        <f aca="false">MIN(C$19,$C$5)</f>
        <v>3185.16</v>
      </c>
      <c r="D23" s="344" t="n">
        <f aca="false">MIN(D$19,$C$5)</f>
        <v>3318.51</v>
      </c>
      <c r="E23" s="344" t="n">
        <f aca="false">MIN(E$19,$C$5)</f>
        <v>3451.86</v>
      </c>
      <c r="F23" s="344" t="n">
        <f aca="false">MIN(F$19,$C$5)</f>
        <v>3585.21</v>
      </c>
      <c r="G23" s="344" t="n">
        <f aca="false">MIN(G$19,$C$5)</f>
        <v>3718.56</v>
      </c>
      <c r="H23" s="344" t="n">
        <f aca="false">MIN(H$19,$C$5)</f>
        <v>3851.91</v>
      </c>
      <c r="I23" s="344" t="n">
        <f aca="false">MIN(I$19,$C$5)</f>
        <v>3985.26</v>
      </c>
      <c r="J23" s="344" t="n">
        <f aca="false">MIN(J$19,$C$5)</f>
        <v>4118.61</v>
      </c>
      <c r="K23" s="344" t="n">
        <f aca="false">MIN(K$19,$C$5)</f>
        <v>4119</v>
      </c>
      <c r="L23" s="344" t="n">
        <f aca="false">MIN(L$19,$C$5)</f>
        <v>4119</v>
      </c>
      <c r="M23" s="344" t="n">
        <f aca="false">MIN(M$19,$C$5)</f>
        <v>4119</v>
      </c>
      <c r="N23" s="344" t="n">
        <f aca="false">MIN(N$19,$C$5)</f>
        <v>4119</v>
      </c>
      <c r="O23" s="344" t="n">
        <f aca="false">MIN(O$19,$C$5)</f>
        <v>4119</v>
      </c>
      <c r="P23" s="344" t="n">
        <f aca="false">MIN(P$19,$C$5)</f>
        <v>4119</v>
      </c>
      <c r="Q23" s="344" t="n">
        <f aca="false">MIN(Q$19,$C$5)</f>
        <v>4119</v>
      </c>
      <c r="R23" s="344" t="n">
        <f aca="false">MIN(R$19,$C$5)</f>
        <v>4119</v>
      </c>
      <c r="S23" s="344" t="n">
        <f aca="false">MIN(S$19,$C$5)</f>
        <v>4119</v>
      </c>
      <c r="T23" s="344" t="n">
        <f aca="false">MIN(T$19,$C$5)</f>
        <v>4119</v>
      </c>
      <c r="U23" s="344" t="n">
        <f aca="false">MIN(U$19,$C$5)</f>
        <v>4119</v>
      </c>
      <c r="V23" s="344" t="n">
        <f aca="false">MIN(V$19,$C$5)</f>
        <v>4119</v>
      </c>
      <c r="W23" s="344" t="n">
        <f aca="false">MIN(W$19,$C$5)</f>
        <v>4119</v>
      </c>
      <c r="X23" s="344" t="n">
        <f aca="false">MIN(X$19,$C$5)</f>
        <v>4119</v>
      </c>
      <c r="Y23" s="344" t="n">
        <f aca="false">MIN(Y$19,$C$5)</f>
        <v>4119</v>
      </c>
      <c r="Z23" s="344" t="n">
        <f aca="false">MIN(Z$19,$C$5)</f>
        <v>4119</v>
      </c>
      <c r="AA23" s="344" t="n">
        <f aca="false">MIN(AA$19,$C$5)</f>
        <v>4119</v>
      </c>
      <c r="AB23" s="344" t="n">
        <f aca="false">MIN(AB$19,$C$5)</f>
        <v>4119</v>
      </c>
      <c r="AC23" s="344" t="n">
        <f aca="false">MIN(AC$19,$C$5)</f>
        <v>4119</v>
      </c>
      <c r="AD23" s="344" t="n">
        <f aca="false">MIN(AD$19,$C$5)</f>
        <v>4119</v>
      </c>
      <c r="AE23" s="344"/>
      <c r="AF23" s="344"/>
      <c r="AG23" s="344"/>
      <c r="AH23" s="344"/>
      <c r="AI23" s="344"/>
    </row>
    <row r="24" customFormat="false" ht="15.4" hidden="false" customHeight="false" outlineLevel="0" collapsed="false">
      <c r="A24" s="343" t="s">
        <v>525</v>
      </c>
      <c r="B24" s="344" t="n">
        <f aca="false">MIN(B$20,$C$6)</f>
        <v>2354.2191</v>
      </c>
      <c r="C24" s="344" t="n">
        <f aca="false">MIN(C$20,$C$6)</f>
        <v>2457.0876</v>
      </c>
      <c r="D24" s="344" t="n">
        <f aca="false">MIN(D$20,$C$6)</f>
        <v>2559.9561</v>
      </c>
      <c r="E24" s="344" t="n">
        <f aca="false">MIN(E$20,$C$6)</f>
        <v>2662.8246</v>
      </c>
      <c r="F24" s="344" t="n">
        <f aca="false">MIN(F$20,$C$6)</f>
        <v>2765.6931</v>
      </c>
      <c r="G24" s="344" t="n">
        <f aca="false">MIN(G$20,$C$6)</f>
        <v>2868.5616</v>
      </c>
      <c r="H24" s="344" t="n">
        <f aca="false">MIN(H$20,$C$6)</f>
        <v>2971.4301</v>
      </c>
      <c r="I24" s="344" t="n">
        <f aca="false">MIN(I$20,$C$6)</f>
        <v>3074.2986</v>
      </c>
      <c r="J24" s="344" t="n">
        <f aca="false">MIN(J$20,$C$6)</f>
        <v>3177</v>
      </c>
      <c r="K24" s="344" t="n">
        <f aca="false">MIN(K$20,$C$6)</f>
        <v>3177</v>
      </c>
      <c r="L24" s="344" t="n">
        <f aca="false">MIN(L$20,$C$6)</f>
        <v>3177</v>
      </c>
      <c r="M24" s="344" t="n">
        <f aca="false">MIN(M$20,$C$6)</f>
        <v>3177</v>
      </c>
      <c r="N24" s="344" t="n">
        <f aca="false">MIN(N$20,$C$6)</f>
        <v>3177</v>
      </c>
      <c r="O24" s="344" t="n">
        <f aca="false">MIN(O$20,$C$6)</f>
        <v>3177</v>
      </c>
      <c r="P24" s="344" t="n">
        <f aca="false">MIN(P$20,$C$6)</f>
        <v>3177</v>
      </c>
      <c r="Q24" s="344" t="n">
        <f aca="false">MIN(Q$20,$C$6)</f>
        <v>3177</v>
      </c>
      <c r="R24" s="344" t="n">
        <f aca="false">MIN(R$20,$C$6)</f>
        <v>3177</v>
      </c>
      <c r="S24" s="344" t="n">
        <f aca="false">MIN(S$20,$C$6)</f>
        <v>3177</v>
      </c>
      <c r="T24" s="344" t="n">
        <f aca="false">MIN(T$20,$C$6)</f>
        <v>3177</v>
      </c>
      <c r="U24" s="344" t="n">
        <f aca="false">MIN(U$20,$C$6)</f>
        <v>3177</v>
      </c>
      <c r="V24" s="344" t="n">
        <f aca="false">MIN(V$20,$C$6)</f>
        <v>3177</v>
      </c>
      <c r="W24" s="344" t="n">
        <f aca="false">MIN(W$20,$C$6)</f>
        <v>3177</v>
      </c>
      <c r="X24" s="344" t="n">
        <f aca="false">MIN(X$20,$C$6)</f>
        <v>3177</v>
      </c>
      <c r="Y24" s="344" t="n">
        <f aca="false">MIN(Y$20,$C$6)</f>
        <v>3177</v>
      </c>
      <c r="Z24" s="344" t="n">
        <f aca="false">MIN(Z$20,$C$6)</f>
        <v>3177</v>
      </c>
      <c r="AA24" s="344" t="n">
        <f aca="false">MIN(AA$20,$C$6)</f>
        <v>3177</v>
      </c>
      <c r="AB24" s="344" t="n">
        <f aca="false">MIN(AB$20,$C$6)</f>
        <v>3177</v>
      </c>
      <c r="AC24" s="344" t="n">
        <f aca="false">MIN(AC$20,$C$6)</f>
        <v>3177</v>
      </c>
      <c r="AD24" s="344" t="n">
        <f aca="false">MIN(AD$20,$C$6)</f>
        <v>3177</v>
      </c>
      <c r="AE24" s="344"/>
      <c r="AF24" s="344"/>
      <c r="AG24" s="344"/>
      <c r="AH24" s="344"/>
      <c r="AI24" s="344"/>
    </row>
    <row r="25" customFormat="false" ht="15.4" hidden="false" customHeight="false" outlineLevel="0" collapsed="false">
      <c r="A25" s="343" t="s">
        <v>526</v>
      </c>
      <c r="B25" s="344" t="n">
        <f aca="false">MIN(B$21,$C$7)</f>
        <v>280.35</v>
      </c>
      <c r="C25" s="344" t="n">
        <f aca="false">MIN(C$21,$C$7)</f>
        <v>292.6</v>
      </c>
      <c r="D25" s="344" t="n">
        <f aca="false">MIN(D$21,$C$7)</f>
        <v>304.85</v>
      </c>
      <c r="E25" s="344" t="n">
        <f aca="false">MIN(E$21,$C$7)</f>
        <v>317.1</v>
      </c>
      <c r="F25" s="344" t="n">
        <f aca="false">MIN(F$21,$C$7)</f>
        <v>329.35</v>
      </c>
      <c r="G25" s="344" t="n">
        <f aca="false">MIN(G$21,$C$7)</f>
        <v>341.6</v>
      </c>
      <c r="H25" s="344" t="n">
        <f aca="false">MIN(H$21,$C$7)</f>
        <v>353.85</v>
      </c>
      <c r="I25" s="344" t="n">
        <f aca="false">MIN(I$21,$C$7)</f>
        <v>366.1</v>
      </c>
      <c r="J25" s="344" t="n">
        <f aca="false">MIN(J$21,$C$7)</f>
        <v>378</v>
      </c>
      <c r="K25" s="344" t="n">
        <f aca="false">MIN(K$21,$C$7)</f>
        <v>378</v>
      </c>
      <c r="L25" s="344" t="n">
        <f aca="false">MIN(L$21,$C$7)</f>
        <v>378</v>
      </c>
      <c r="M25" s="344" t="n">
        <f aca="false">MIN(M$21,$C$7)</f>
        <v>378</v>
      </c>
      <c r="N25" s="344" t="n">
        <f aca="false">MIN(N$21,$C$7)</f>
        <v>378</v>
      </c>
      <c r="O25" s="344" t="n">
        <f aca="false">MIN(O$21,$C$7)</f>
        <v>378</v>
      </c>
      <c r="P25" s="344" t="n">
        <f aca="false">MIN(P$21,$C$7)</f>
        <v>378</v>
      </c>
      <c r="Q25" s="344" t="n">
        <f aca="false">MIN(Q$21,$C$7)</f>
        <v>378</v>
      </c>
      <c r="R25" s="344" t="n">
        <f aca="false">MIN(R$21,$C$7)</f>
        <v>378</v>
      </c>
      <c r="S25" s="344" t="n">
        <f aca="false">MIN(S$21,$C$7)</f>
        <v>378</v>
      </c>
      <c r="T25" s="344" t="n">
        <f aca="false">MIN(T$21,$C$7)</f>
        <v>378</v>
      </c>
      <c r="U25" s="344" t="n">
        <f aca="false">MIN(U$21,$C$7)</f>
        <v>378</v>
      </c>
      <c r="V25" s="344" t="n">
        <f aca="false">MIN(V$21,$C$7)</f>
        <v>378</v>
      </c>
      <c r="W25" s="344" t="n">
        <f aca="false">MIN(W$21,$C$7)</f>
        <v>378</v>
      </c>
      <c r="X25" s="344" t="n">
        <f aca="false">MIN(X$21,$C$7)</f>
        <v>378</v>
      </c>
      <c r="Y25" s="344" t="n">
        <f aca="false">MIN(Y$21,$C$7)</f>
        <v>378</v>
      </c>
      <c r="Z25" s="344" t="n">
        <f aca="false">MIN(Z$21,$C$7)</f>
        <v>378</v>
      </c>
      <c r="AA25" s="344" t="n">
        <f aca="false">MIN(AA$21,$C$7)</f>
        <v>378</v>
      </c>
      <c r="AB25" s="344" t="n">
        <f aca="false">MIN(AB$21,$C$7)</f>
        <v>378</v>
      </c>
      <c r="AC25" s="344" t="n">
        <f aca="false">MIN(AC$21,$C$7)</f>
        <v>378</v>
      </c>
      <c r="AD25" s="344" t="n">
        <f aca="false">MIN(AD$21,$C$7)</f>
        <v>378</v>
      </c>
      <c r="AE25" s="344"/>
      <c r="AF25" s="344"/>
      <c r="AG25" s="344"/>
      <c r="AH25" s="344"/>
      <c r="AI25" s="344"/>
    </row>
    <row r="26" customFormat="false" ht="15.4" hidden="false" customHeight="false" outlineLevel="0" collapsed="false">
      <c r="A26" s="345" t="s">
        <v>527</v>
      </c>
      <c r="B26" s="346" t="n">
        <f aca="false">IF(B22&gt;$B$4,(B22-$B$4)*$H$4,0)</f>
        <v>0</v>
      </c>
      <c r="C26" s="346" t="n">
        <v>0</v>
      </c>
      <c r="D26" s="346" t="n">
        <f aca="false">IF(D22&gt;$B$4,(D22-$B$4)*$H$4,0)</f>
        <v>0</v>
      </c>
      <c r="E26" s="346" t="n">
        <v>0</v>
      </c>
      <c r="F26" s="346" t="n">
        <f aca="false">IF(F22&gt;$B$4,(F22-$B$4)*$H$4,0)</f>
        <v>0</v>
      </c>
      <c r="G26" s="346" t="n">
        <v>0</v>
      </c>
      <c r="H26" s="346" t="n">
        <f aca="false">IF(H22&gt;$B$4,(H22-$B$4)*$H$4,0)</f>
        <v>0</v>
      </c>
      <c r="I26" s="346" t="n">
        <v>0</v>
      </c>
      <c r="J26" s="346" t="n">
        <f aca="false">IF(J22&gt;$B$4,(J22-$B$4)*$H$4,0)</f>
        <v>0</v>
      </c>
      <c r="K26" s="346" t="n">
        <v>0</v>
      </c>
      <c r="L26" s="346" t="n">
        <f aca="false">IF(L22&gt;$B$4,(L22-$B$4)*$H$4,0)</f>
        <v>0</v>
      </c>
      <c r="M26" s="346" t="n">
        <v>0</v>
      </c>
      <c r="N26" s="346" t="n">
        <f aca="false">IF(N22&gt;$B$4,(N22-$B$4)*$H$4,0)</f>
        <v>0</v>
      </c>
      <c r="O26" s="346" t="n">
        <v>0</v>
      </c>
      <c r="P26" s="346" t="n">
        <f aca="false">IF(P22&gt;$B$4,(P22-$B$4)*$H$4,0)</f>
        <v>0</v>
      </c>
      <c r="Q26" s="346" t="n">
        <v>0</v>
      </c>
      <c r="R26" s="346" t="n">
        <f aca="false">IF(R22&gt;$B$4,(R22-$B$4)*$H$4,0)</f>
        <v>0</v>
      </c>
      <c r="S26" s="346" t="n">
        <v>0</v>
      </c>
      <c r="T26" s="346" t="n">
        <f aca="false">IF(T22&gt;$B$4,(T22-$B$4)*$H$4,0)</f>
        <v>0</v>
      </c>
      <c r="U26" s="346" t="n">
        <v>0</v>
      </c>
      <c r="V26" s="346" t="n">
        <f aca="false">IF(V22&gt;$B$4,(V22-$B$4)*$H$4,0)</f>
        <v>0</v>
      </c>
      <c r="W26" s="346" t="n">
        <v>0</v>
      </c>
      <c r="X26" s="346" t="n">
        <f aca="false">IF(X22&gt;$B$4,(X22-$B$4)*$H$4,0)</f>
        <v>0</v>
      </c>
      <c r="Y26" s="346" t="n">
        <v>0</v>
      </c>
      <c r="Z26" s="346" t="n">
        <f aca="false">IF(Z22&gt;$B$4,(Z22-$B$4)*$H$4,0)</f>
        <v>0</v>
      </c>
      <c r="AA26" s="346" t="n">
        <v>0</v>
      </c>
      <c r="AB26" s="346" t="n">
        <f aca="false">IF(AB22&gt;$B$4,(AB22-$B$4)*$H$4,0)</f>
        <v>0</v>
      </c>
      <c r="AC26" s="346" t="n">
        <v>0</v>
      </c>
      <c r="AD26" s="346" t="n">
        <f aca="false">IF(AD22&gt;$B$4,(AD22-$B$4)*$H$4,0)</f>
        <v>0</v>
      </c>
      <c r="AE26" s="346" t="n">
        <v>0</v>
      </c>
      <c r="AF26" s="346" t="n">
        <f aca="false">IF(AF22&gt;$B$4,(AF22-$B$4)*$H$4,0)</f>
        <v>0</v>
      </c>
      <c r="AG26" s="346" t="n">
        <v>0</v>
      </c>
      <c r="AH26" s="346" t="n">
        <f aca="false">IF(AH22&gt;$B$4,(AH22-$B$4)*$H$4,0)</f>
        <v>0</v>
      </c>
      <c r="AI26" s="346" t="n">
        <v>0</v>
      </c>
      <c r="AJ26" s="346" t="n">
        <f aca="false">IF(AJ22&gt;$B$4,(AJ22-$B$4)*$H$4,0)</f>
        <v>0</v>
      </c>
      <c r="AK26" s="346" t="n">
        <v>0</v>
      </c>
    </row>
    <row r="27" customFormat="false" ht="15.4" hidden="false" customHeight="false" outlineLevel="0" collapsed="false">
      <c r="A27" s="345" t="s">
        <v>528</v>
      </c>
      <c r="B27" s="346" t="n">
        <f aca="false">IF(B23&gt;$B$5,(B23-$B$5)*$H$5,0)</f>
        <v>0</v>
      </c>
      <c r="C27" s="346" t="n">
        <v>0</v>
      </c>
      <c r="D27" s="346" t="n">
        <f aca="false">IF(D23&gt;$B$5,(D23-$B$5)*$H$5,0)</f>
        <v>0</v>
      </c>
      <c r="E27" s="346" t="n">
        <v>0</v>
      </c>
      <c r="F27" s="346" t="n">
        <f aca="false">IF(F23&gt;$B$5,(F23-$B$5)*$H$5,0)</f>
        <v>0</v>
      </c>
      <c r="G27" s="346" t="n">
        <v>0</v>
      </c>
      <c r="H27" s="346" t="n">
        <f aca="false">IF(H23&gt;$B$5,(H23-$B$5)*$H$5,0)</f>
        <v>0</v>
      </c>
      <c r="I27" s="346" t="n">
        <v>0</v>
      </c>
      <c r="J27" s="346" t="n">
        <f aca="false">IF(J23&gt;$B$5,(J23-$B$5)*$H$5,0)</f>
        <v>0</v>
      </c>
      <c r="K27" s="346" t="n">
        <v>0</v>
      </c>
      <c r="L27" s="346" t="n">
        <f aca="false">IF(L23&gt;$B$5,(L23-$B$5)*$H$5,0)</f>
        <v>0</v>
      </c>
      <c r="M27" s="346" t="n">
        <v>0</v>
      </c>
      <c r="N27" s="346" t="n">
        <f aca="false">IF(N23&gt;$B$5,(N23-$B$5)*$H$5,0)</f>
        <v>0</v>
      </c>
      <c r="O27" s="346" t="n">
        <v>0</v>
      </c>
      <c r="P27" s="346" t="n">
        <f aca="false">IF(P23&gt;$B$5,(P23-$B$5)*$H$5,0)</f>
        <v>0</v>
      </c>
      <c r="Q27" s="346" t="n">
        <v>0</v>
      </c>
      <c r="R27" s="346" t="n">
        <f aca="false">IF(R23&gt;$B$5,(R23-$B$5)*$H$5,0)</f>
        <v>0</v>
      </c>
      <c r="S27" s="346" t="n">
        <v>0</v>
      </c>
      <c r="T27" s="346" t="n">
        <f aca="false">IF(T23&gt;$B$5,(T23-$B$5)*$H$5,0)</f>
        <v>0</v>
      </c>
      <c r="U27" s="346" t="n">
        <v>0</v>
      </c>
      <c r="V27" s="346" t="n">
        <f aca="false">IF(V23&gt;$B$5,(V23-$B$5)*$H$5,0)</f>
        <v>0</v>
      </c>
      <c r="W27" s="346" t="n">
        <v>0</v>
      </c>
      <c r="X27" s="346" t="n">
        <f aca="false">IF(X23&gt;$B$5,(X23-$B$5)*$H$5,0)</f>
        <v>0</v>
      </c>
      <c r="Y27" s="346" t="n">
        <v>0</v>
      </c>
      <c r="Z27" s="346" t="n">
        <f aca="false">IF(Z23&gt;$B$5,(Z23-$B$5)*$H$5,0)</f>
        <v>0</v>
      </c>
      <c r="AA27" s="346" t="n">
        <v>0</v>
      </c>
      <c r="AB27" s="346" t="n">
        <f aca="false">IF(AB23&gt;$B$5,(AB23-$B$5)*$H$5,0)</f>
        <v>0</v>
      </c>
      <c r="AC27" s="346" t="n">
        <v>0</v>
      </c>
      <c r="AD27" s="346" t="n">
        <f aca="false">IF(AD23&gt;$B$5,(AD23-$B$5)*$H$5,0)</f>
        <v>0</v>
      </c>
      <c r="AE27" s="346" t="n">
        <v>0</v>
      </c>
      <c r="AF27" s="346" t="n">
        <f aca="false">IF(AF23&gt;$B$5,(AF23-$B$5)*$H$5,0)</f>
        <v>0</v>
      </c>
      <c r="AG27" s="346" t="n">
        <v>0</v>
      </c>
      <c r="AH27" s="346" t="n">
        <f aca="false">IF(AH23&gt;$B$5,(AH23-$B$5)*$H$5,0)</f>
        <v>0</v>
      </c>
      <c r="AI27" s="346" t="n">
        <v>0</v>
      </c>
      <c r="AJ27" s="346" t="n">
        <f aca="false">IF(AJ23&gt;$B$5,(AJ23-$B$5)*$H$5,0)</f>
        <v>0</v>
      </c>
      <c r="AK27" s="346" t="n">
        <v>0</v>
      </c>
    </row>
    <row r="28" customFormat="false" ht="15.4" hidden="false" customHeight="false" outlineLevel="0" collapsed="false">
      <c r="A28" s="345" t="s">
        <v>529</v>
      </c>
      <c r="B28" s="346" t="n">
        <f aca="false">IF(B24&gt;$B$6,(B24-$B$6)*$H$6,0)</f>
        <v>0</v>
      </c>
      <c r="C28" s="346" t="n">
        <v>0</v>
      </c>
      <c r="D28" s="346" t="n">
        <f aca="false">IF(D24&gt;$B$6,(D24-$B$6)*$H$6,0)</f>
        <v>0</v>
      </c>
      <c r="E28" s="346" t="n">
        <v>0</v>
      </c>
      <c r="F28" s="346" t="n">
        <f aca="false">IF(F24&gt;$B$6,(F24-$B$6)*$H$6,0)</f>
        <v>0</v>
      </c>
      <c r="G28" s="346" t="n">
        <v>0</v>
      </c>
      <c r="H28" s="346" t="n">
        <f aca="false">IF(H24&gt;$B$6,(H24-$B$6)*$H$6,0)</f>
        <v>0</v>
      </c>
      <c r="I28" s="346" t="n">
        <v>0</v>
      </c>
      <c r="J28" s="346" t="n">
        <f aca="false">IF(J24&gt;$B$6,(J24-$B$6)*$H$6,0)</f>
        <v>0</v>
      </c>
      <c r="K28" s="346" t="n">
        <v>0</v>
      </c>
      <c r="L28" s="346" t="n">
        <f aca="false">IF(L24&gt;$B$6,(L24-$B$6)*$H$6,0)</f>
        <v>0</v>
      </c>
      <c r="M28" s="346" t="n">
        <v>0</v>
      </c>
      <c r="N28" s="346" t="n">
        <f aca="false">IF(N24&gt;$B$6,(N24-$B$6)*$H$6,0)</f>
        <v>0</v>
      </c>
      <c r="O28" s="346" t="n">
        <v>0</v>
      </c>
      <c r="P28" s="346" t="n">
        <f aca="false">IF(P24&gt;$B$6,(P24-$B$6)*$H$6,0)</f>
        <v>0</v>
      </c>
      <c r="Q28" s="346" t="n">
        <v>0</v>
      </c>
      <c r="R28" s="346" t="n">
        <f aca="false">IF(R24&gt;$B$6,(R24-$B$6)*$H$6,0)</f>
        <v>0</v>
      </c>
      <c r="S28" s="346" t="n">
        <v>0</v>
      </c>
      <c r="T28" s="346" t="n">
        <f aca="false">IF(T24&gt;$B$6,(T24-$B$6)*$H$6,0)</f>
        <v>0</v>
      </c>
      <c r="U28" s="346" t="n">
        <v>0</v>
      </c>
      <c r="V28" s="346" t="n">
        <f aca="false">IF(V24&gt;$B$6,(V24-$B$6)*$H$6,0)</f>
        <v>0</v>
      </c>
      <c r="W28" s="346" t="n">
        <v>0</v>
      </c>
      <c r="X28" s="346" t="n">
        <f aca="false">IF(X24&gt;$B$6,(X24-$B$6)*$H$6,0)</f>
        <v>0</v>
      </c>
      <c r="Y28" s="346" t="n">
        <v>0</v>
      </c>
      <c r="Z28" s="346" t="n">
        <f aca="false">IF(Z24&gt;$B$6,(Z24-$B$6)*$H$6,0)</f>
        <v>0</v>
      </c>
      <c r="AA28" s="346" t="n">
        <v>0</v>
      </c>
      <c r="AB28" s="346" t="n">
        <f aca="false">IF(AB24&gt;$B$6,(AB24-$B$6)*$H$6,0)</f>
        <v>0</v>
      </c>
      <c r="AC28" s="346" t="n">
        <v>0</v>
      </c>
      <c r="AD28" s="346" t="n">
        <f aca="false">IF(AD24&gt;$B$6,(AD24-$B$6)*$H$6,0)</f>
        <v>0</v>
      </c>
      <c r="AE28" s="346" t="n">
        <v>0</v>
      </c>
      <c r="AF28" s="346" t="n">
        <f aca="false">IF(AF24&gt;$B$6,(AF24-$B$6)*$H$6,0)</f>
        <v>0</v>
      </c>
      <c r="AG28" s="346" t="n">
        <v>0</v>
      </c>
      <c r="AH28" s="346" t="n">
        <f aca="false">IF(AH24&gt;$B$6,(AH24-$B$6)*$H$6,0)</f>
        <v>0</v>
      </c>
      <c r="AI28" s="346" t="n">
        <v>0</v>
      </c>
      <c r="AJ28" s="346" t="n">
        <f aca="false">IF(AJ24&gt;$B$6,(AJ24-$B$6)*$H$6,0)</f>
        <v>0</v>
      </c>
      <c r="AK28" s="346" t="n">
        <v>0</v>
      </c>
    </row>
    <row r="29" customFormat="false" ht="15.4" hidden="false" customHeight="false" outlineLevel="0" collapsed="false">
      <c r="A29" s="345" t="s">
        <v>530</v>
      </c>
      <c r="B29" s="346" t="n">
        <f aca="false">IF(B25&gt;$B$7,(B25-$B$7)*$H$7,0)</f>
        <v>0</v>
      </c>
      <c r="C29" s="346" t="n">
        <v>0</v>
      </c>
      <c r="D29" s="346" t="n">
        <f aca="false">IF(D25&gt;$B$7,(D25-$B$7)*$H$7,0)</f>
        <v>0</v>
      </c>
      <c r="E29" s="346" t="n">
        <v>0</v>
      </c>
      <c r="F29" s="346" t="n">
        <f aca="false">IF(F25&gt;$B$7,(F25-$B$7)*$H$7,0)</f>
        <v>0</v>
      </c>
      <c r="G29" s="346" t="n">
        <v>0</v>
      </c>
      <c r="H29" s="346" t="n">
        <f aca="false">IF(H25&gt;$B$7,(H25-$B$7)*$H$7,0)</f>
        <v>0</v>
      </c>
      <c r="I29" s="346" t="n">
        <v>0</v>
      </c>
      <c r="J29" s="346" t="n">
        <f aca="false">IF(J25&gt;$B$7,(J25-$B$7)*$H$7,0)</f>
        <v>0</v>
      </c>
      <c r="K29" s="346" t="n">
        <v>0</v>
      </c>
      <c r="L29" s="346" t="n">
        <f aca="false">IF(L25&gt;$B$7,(L25-$B$7)*$H$7,0)</f>
        <v>0</v>
      </c>
      <c r="M29" s="346" t="n">
        <v>0</v>
      </c>
      <c r="N29" s="346" t="n">
        <f aca="false">IF(N25&gt;$B$7,(N25-$B$7)*$H$7,0)</f>
        <v>0</v>
      </c>
      <c r="O29" s="346" t="n">
        <v>0</v>
      </c>
      <c r="P29" s="346" t="n">
        <f aca="false">IF(P25&gt;$B$7,(P25-$B$7)*$H$7,0)</f>
        <v>0</v>
      </c>
      <c r="Q29" s="346" t="n">
        <v>0</v>
      </c>
      <c r="R29" s="346" t="n">
        <f aca="false">IF(R25&gt;$B$7,(R25-$B$7)*$H$7,0)</f>
        <v>0</v>
      </c>
      <c r="S29" s="346" t="n">
        <v>0</v>
      </c>
      <c r="T29" s="346" t="n">
        <f aca="false">IF(T25&gt;$B$7,(T25-$B$7)*$H$7,0)</f>
        <v>0</v>
      </c>
      <c r="U29" s="346" t="n">
        <v>0</v>
      </c>
      <c r="V29" s="346" t="n">
        <f aca="false">IF(V25&gt;$B$7,(V25-$B$7)*$H$7,0)</f>
        <v>0</v>
      </c>
      <c r="W29" s="346" t="n">
        <v>0</v>
      </c>
      <c r="X29" s="346" t="n">
        <f aca="false">IF(X25&gt;$B$7,(X25-$B$7)*$H$7,0)</f>
        <v>0</v>
      </c>
      <c r="Y29" s="346" t="n">
        <v>0</v>
      </c>
      <c r="Z29" s="346" t="n">
        <f aca="false">IF(Z25&gt;$B$7,(Z25-$B$7)*$H$7,0)</f>
        <v>0</v>
      </c>
      <c r="AA29" s="346" t="n">
        <v>0</v>
      </c>
      <c r="AB29" s="346" t="n">
        <f aca="false">IF(AB25&gt;$B$7,(AB25-$B$7)*$H$7,0)</f>
        <v>0</v>
      </c>
      <c r="AC29" s="346" t="n">
        <v>0</v>
      </c>
      <c r="AD29" s="346" t="n">
        <f aca="false">IF(AD25&gt;$B$7,(AD25-$B$7)*$H$7,0)</f>
        <v>0</v>
      </c>
      <c r="AE29" s="346" t="n">
        <v>0</v>
      </c>
      <c r="AF29" s="346" t="n">
        <f aca="false">IF(AF25&gt;$B$7,(AF25-$B$7)*$H$7,0)</f>
        <v>0</v>
      </c>
      <c r="AG29" s="346" t="n">
        <v>0</v>
      </c>
      <c r="AH29" s="346" t="n">
        <f aca="false">IF(AH25&gt;$B$7,(AH25-$B$7)*$H$7,0)</f>
        <v>0</v>
      </c>
      <c r="AI29" s="346" t="n">
        <v>0</v>
      </c>
      <c r="AJ29" s="346" t="n">
        <f aca="false">IF(AJ25&gt;$B$7,(AJ25-$B$7)*$H$7,0)</f>
        <v>0</v>
      </c>
      <c r="AK29" s="346" t="n">
        <v>0</v>
      </c>
    </row>
    <row r="30" customFormat="false" ht="15.4" hidden="false" customHeight="false" outlineLevel="0" collapsed="false">
      <c r="A30" s="347" t="s">
        <v>531</v>
      </c>
      <c r="B30" s="348" t="n">
        <f aca="false">G4+G5+G6+G7</f>
        <v>0</v>
      </c>
      <c r="C30" s="348" t="n">
        <f aca="false">B30</f>
        <v>0</v>
      </c>
      <c r="D30" s="348" t="n">
        <f aca="false">C30</f>
        <v>0</v>
      </c>
      <c r="E30" s="348" t="n">
        <f aca="false">D30</f>
        <v>0</v>
      </c>
      <c r="F30" s="348" t="n">
        <f aca="false">E30</f>
        <v>0</v>
      </c>
      <c r="G30" s="348" t="n">
        <f aca="false">F30</f>
        <v>0</v>
      </c>
      <c r="H30" s="348" t="n">
        <f aca="false">G30</f>
        <v>0</v>
      </c>
      <c r="I30" s="348" t="n">
        <f aca="false">H30</f>
        <v>0</v>
      </c>
      <c r="J30" s="348" t="n">
        <f aca="false">I30</f>
        <v>0</v>
      </c>
      <c r="K30" s="348" t="n">
        <f aca="false">J30</f>
        <v>0</v>
      </c>
      <c r="L30" s="348" t="n">
        <f aca="false">K30</f>
        <v>0</v>
      </c>
      <c r="M30" s="348" t="n">
        <f aca="false">L30</f>
        <v>0</v>
      </c>
      <c r="N30" s="348" t="n">
        <f aca="false">M30</f>
        <v>0</v>
      </c>
      <c r="O30" s="348" t="n">
        <f aca="false">N30</f>
        <v>0</v>
      </c>
      <c r="P30" s="348" t="n">
        <f aca="false">O30</f>
        <v>0</v>
      </c>
      <c r="Q30" s="348" t="n">
        <f aca="false">P30</f>
        <v>0</v>
      </c>
      <c r="R30" s="348" t="n">
        <f aca="false">Q30</f>
        <v>0</v>
      </c>
      <c r="S30" s="348" t="n">
        <f aca="false">R30</f>
        <v>0</v>
      </c>
      <c r="T30" s="348" t="n">
        <f aca="false">S30</f>
        <v>0</v>
      </c>
      <c r="U30" s="348" t="n">
        <f aca="false">T30</f>
        <v>0</v>
      </c>
      <c r="V30" s="348" t="n">
        <f aca="false">U30</f>
        <v>0</v>
      </c>
      <c r="W30" s="348" t="n">
        <f aca="false">V30</f>
        <v>0</v>
      </c>
      <c r="X30" s="348" t="n">
        <f aca="false">W30</f>
        <v>0</v>
      </c>
      <c r="Y30" s="348" t="n">
        <f aca="false">X30</f>
        <v>0</v>
      </c>
      <c r="Z30" s="348" t="n">
        <f aca="false">Y30</f>
        <v>0</v>
      </c>
      <c r="AA30" s="348" t="n">
        <f aca="false">Z30</f>
        <v>0</v>
      </c>
      <c r="AB30" s="348" t="n">
        <f aca="false">AA30</f>
        <v>0</v>
      </c>
      <c r="AC30" s="348" t="n">
        <f aca="false">AB30</f>
        <v>0</v>
      </c>
      <c r="AD30" s="348" t="n">
        <f aca="false">AC30</f>
        <v>0</v>
      </c>
      <c r="AE30" s="348"/>
      <c r="AF30" s="348"/>
      <c r="AG30" s="348"/>
      <c r="AH30" s="348"/>
      <c r="AI30" s="348"/>
    </row>
    <row r="31" customFormat="false" ht="15.4" hidden="false" customHeight="false" outlineLevel="0" collapsed="false">
      <c r="A31" s="349" t="s">
        <v>532</v>
      </c>
      <c r="B31" s="350" t="n">
        <f aca="false">B26+B27+B28+B29-B30</f>
        <v>0</v>
      </c>
      <c r="C31" s="350" t="n">
        <f aca="false">C26+C27+C28+C29-C30</f>
        <v>0</v>
      </c>
      <c r="D31" s="350" t="n">
        <f aca="false">D26+D27+D28+D29-D30</f>
        <v>0</v>
      </c>
      <c r="E31" s="350" t="n">
        <f aca="false">E26+E27+E28+E29-E30</f>
        <v>0</v>
      </c>
      <c r="F31" s="350" t="n">
        <f aca="false">F26+F27+F28+F29-F30</f>
        <v>0</v>
      </c>
      <c r="G31" s="350" t="n">
        <f aca="false">G26+G27+G28+G29-G30</f>
        <v>0</v>
      </c>
      <c r="H31" s="350" t="n">
        <f aca="false">H26+H27+H28+H29-H30</f>
        <v>0</v>
      </c>
      <c r="I31" s="350" t="n">
        <f aca="false">I26+I27+I28+I29-I30</f>
        <v>0</v>
      </c>
      <c r="J31" s="350" t="n">
        <f aca="false">J26+J27+J28+J29-J30</f>
        <v>0</v>
      </c>
      <c r="K31" s="350" t="n">
        <f aca="false">K26+K27+K28+K29-K30</f>
        <v>0</v>
      </c>
      <c r="L31" s="350" t="n">
        <f aca="false">L26+L27+L28+L29-L30</f>
        <v>0</v>
      </c>
      <c r="M31" s="350" t="n">
        <f aca="false">M26+M27+M28+M29-M30</f>
        <v>0</v>
      </c>
      <c r="N31" s="350" t="n">
        <f aca="false">N26+N27+N28+N29-N30</f>
        <v>0</v>
      </c>
      <c r="O31" s="350" t="n">
        <f aca="false">O26+O27+O28+O29-O30</f>
        <v>0</v>
      </c>
      <c r="P31" s="350" t="n">
        <f aca="false">P26+P27+P28+P29-P30</f>
        <v>0</v>
      </c>
      <c r="Q31" s="350" t="n">
        <f aca="false">Q26+Q27+Q28+Q29-Q30</f>
        <v>0</v>
      </c>
      <c r="R31" s="350" t="n">
        <f aca="false">R26+R27+R28+R29-R30</f>
        <v>0</v>
      </c>
      <c r="S31" s="350" t="n">
        <f aca="false">S26+S27+S28+S29-S30</f>
        <v>0</v>
      </c>
      <c r="T31" s="350" t="n">
        <f aca="false">T26+T27+T28+T29-T30</f>
        <v>0</v>
      </c>
      <c r="U31" s="350" t="n">
        <f aca="false">U26+U27+U28+U29-U30</f>
        <v>0</v>
      </c>
      <c r="V31" s="350" t="n">
        <f aca="false">V26+V27+V28+V29-V30</f>
        <v>0</v>
      </c>
      <c r="W31" s="350" t="n">
        <f aca="false">W26+W27+W28+W29-W30</f>
        <v>0</v>
      </c>
      <c r="X31" s="350" t="n">
        <f aca="false">X26+X27+X28+X29-X30</f>
        <v>0</v>
      </c>
      <c r="Y31" s="350" t="n">
        <f aca="false">Y26+Y27+Y28+Y29-Y30</f>
        <v>0</v>
      </c>
      <c r="Z31" s="350" t="n">
        <f aca="false">Z26+Z27+Z28+Z29-Z30</f>
        <v>0</v>
      </c>
      <c r="AA31" s="350" t="n">
        <f aca="false">AA26+AA27+AA28+AA29-AA30</f>
        <v>0</v>
      </c>
      <c r="AB31" s="350" t="n">
        <f aca="false">AB26+AB27+AB28+AB29-AB30</f>
        <v>0</v>
      </c>
      <c r="AC31" s="350" t="n">
        <f aca="false">AC26+AC27+AC28+AC29-AC30</f>
        <v>0</v>
      </c>
      <c r="AD31" s="350" t="n">
        <f aca="false">AD26+AD27+AD28+AD29-AD30</f>
        <v>0</v>
      </c>
      <c r="AE31" s="350"/>
      <c r="AF31" s="350"/>
      <c r="AG31" s="350"/>
      <c r="AH31" s="350"/>
      <c r="AI31" s="350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</row>
    <row r="32" customFormat="false" ht="15.4" hidden="false" customHeight="false" outlineLevel="0" collapsed="false">
      <c r="A32" s="351" t="s">
        <v>533</v>
      </c>
      <c r="B32" s="350" t="n">
        <f aca="false">-B12-B11+B31</f>
        <v>-10000</v>
      </c>
      <c r="C32" s="350" t="n">
        <f aca="false">B32+C31</f>
        <v>-10000</v>
      </c>
      <c r="D32" s="350" t="n">
        <f aca="false">C32+D31</f>
        <v>-10000</v>
      </c>
      <c r="E32" s="350" t="n">
        <f aca="false">D32+E31</f>
        <v>-10000</v>
      </c>
      <c r="F32" s="350" t="n">
        <f aca="false">E32+F31</f>
        <v>-10000</v>
      </c>
      <c r="G32" s="350" t="n">
        <f aca="false">F32+G31</f>
        <v>-10000</v>
      </c>
      <c r="H32" s="350" t="n">
        <f aca="false">G32+H31</f>
        <v>-10000</v>
      </c>
      <c r="I32" s="350" t="n">
        <f aca="false">H32+I31</f>
        <v>-10000</v>
      </c>
      <c r="J32" s="350" t="n">
        <f aca="false">I32+J31</f>
        <v>-10000</v>
      </c>
      <c r="K32" s="350" t="n">
        <f aca="false">J32+K31</f>
        <v>-10000</v>
      </c>
      <c r="L32" s="350" t="n">
        <f aca="false">K32+L31</f>
        <v>-10000</v>
      </c>
      <c r="M32" s="350" t="n">
        <f aca="false">L32+M31</f>
        <v>-10000</v>
      </c>
      <c r="N32" s="350" t="n">
        <f aca="false">M32+N31</f>
        <v>-10000</v>
      </c>
      <c r="O32" s="350" t="n">
        <f aca="false">N32+O31</f>
        <v>-10000</v>
      </c>
      <c r="P32" s="350" t="n">
        <f aca="false">O32+P31</f>
        <v>-10000</v>
      </c>
      <c r="Q32" s="350" t="n">
        <f aca="false">P32+Q31</f>
        <v>-10000</v>
      </c>
      <c r="R32" s="350" t="n">
        <f aca="false">Q32+R31</f>
        <v>-10000</v>
      </c>
      <c r="S32" s="350" t="n">
        <f aca="false">R32+S31</f>
        <v>-10000</v>
      </c>
      <c r="T32" s="350" t="n">
        <f aca="false">S32+T31</f>
        <v>-10000</v>
      </c>
      <c r="U32" s="350" t="n">
        <f aca="false">T32+U31</f>
        <v>-10000</v>
      </c>
      <c r="V32" s="350" t="n">
        <f aca="false">U32+V31</f>
        <v>-10000</v>
      </c>
      <c r="W32" s="350" t="n">
        <f aca="false">V32+W31</f>
        <v>-10000</v>
      </c>
      <c r="X32" s="350" t="n">
        <f aca="false">W32+X31</f>
        <v>-10000</v>
      </c>
      <c r="Y32" s="350" t="n">
        <f aca="false">X32+Y31</f>
        <v>-10000</v>
      </c>
      <c r="Z32" s="350" t="n">
        <f aca="false">Y32+Z31</f>
        <v>-10000</v>
      </c>
      <c r="AA32" s="350" t="n">
        <f aca="false">Z32+AA31</f>
        <v>-10000</v>
      </c>
      <c r="AB32" s="350" t="n">
        <f aca="false">AA32+AB31</f>
        <v>-10000</v>
      </c>
      <c r="AC32" s="350" t="n">
        <f aca="false">AB32+AC31</f>
        <v>-10000</v>
      </c>
      <c r="AD32" s="350" t="n">
        <f aca="false">AC32+AD31</f>
        <v>-10000</v>
      </c>
      <c r="AE32" s="350"/>
      <c r="AF32" s="350"/>
      <c r="AG32" s="350"/>
      <c r="AH32" s="350"/>
      <c r="AI32" s="350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</row>
    <row r="33" customFormat="false" ht="15.4" hidden="false" customHeight="false" outlineLevel="0" collapsed="false">
      <c r="B33" s="218" t="n">
        <f aca="false">B32/$B$13</f>
        <v>-1</v>
      </c>
      <c r="C33" s="218" t="n">
        <f aca="false">C32/$B$13</f>
        <v>-1</v>
      </c>
      <c r="D33" s="218" t="n">
        <f aca="false">D32/$B$13</f>
        <v>-1</v>
      </c>
      <c r="E33" s="218" t="n">
        <f aca="false">E32/$B$13</f>
        <v>-1</v>
      </c>
      <c r="F33" s="218" t="n">
        <f aca="false">F32/$B$13</f>
        <v>-1</v>
      </c>
      <c r="G33" s="218" t="n">
        <f aca="false">G32/$B$13</f>
        <v>-1</v>
      </c>
      <c r="H33" s="218" t="n">
        <f aca="false">H32/$B$13</f>
        <v>-1</v>
      </c>
      <c r="I33" s="218" t="n">
        <f aca="false">I32/$B$13</f>
        <v>-1</v>
      </c>
      <c r="J33" s="218" t="n">
        <f aca="false">J32/$B$13</f>
        <v>-1</v>
      </c>
      <c r="K33" s="218" t="n">
        <f aca="false">K32/$B$13</f>
        <v>-1</v>
      </c>
      <c r="L33" s="218" t="n">
        <f aca="false">L32/$B$13</f>
        <v>-1</v>
      </c>
      <c r="M33" s="218" t="n">
        <f aca="false">M32/$B$13</f>
        <v>-1</v>
      </c>
      <c r="N33" s="218" t="n">
        <f aca="false">N32/$B$13</f>
        <v>-1</v>
      </c>
      <c r="O33" s="218" t="n">
        <f aca="false">O32/$B$13</f>
        <v>-1</v>
      </c>
      <c r="P33" s="218" t="n">
        <f aca="false">P32/$B$13</f>
        <v>-1</v>
      </c>
      <c r="Q33" s="218" t="n">
        <f aca="false">Q32/$B$13</f>
        <v>-1</v>
      </c>
      <c r="R33" s="218" t="n">
        <f aca="false">R32/$B$13</f>
        <v>-1</v>
      </c>
      <c r="S33" s="218" t="n">
        <f aca="false">S32/$B$13</f>
        <v>-1</v>
      </c>
      <c r="T33" s="218" t="n">
        <f aca="false">T32/$B$13</f>
        <v>-1</v>
      </c>
      <c r="U33" s="218" t="n">
        <f aca="false">U32/$B$13</f>
        <v>-1</v>
      </c>
      <c r="V33" s="218" t="n">
        <f aca="false">V32/$B$13</f>
        <v>-1</v>
      </c>
      <c r="W33" s="218" t="n">
        <f aca="false">W32/$B$13</f>
        <v>-1</v>
      </c>
      <c r="X33" s="218" t="n">
        <f aca="false">X32/$B$13</f>
        <v>-1</v>
      </c>
      <c r="Y33" s="218" t="n">
        <f aca="false">Y32/$B$13</f>
        <v>-1</v>
      </c>
      <c r="Z33" s="218" t="n">
        <f aca="false">Z32/$B$13</f>
        <v>-1</v>
      </c>
      <c r="AA33" s="218" t="n">
        <f aca="false">AA32/$B$13</f>
        <v>-1</v>
      </c>
      <c r="AB33" s="218" t="n">
        <f aca="false">AB32/$B$13</f>
        <v>-1</v>
      </c>
      <c r="AC33" s="218" t="n">
        <f aca="false">AC32/$B$13</f>
        <v>-1</v>
      </c>
      <c r="AD33" s="218" t="n">
        <f aca="false">AD32/$B$13</f>
        <v>-1</v>
      </c>
      <c r="AE33" s="218"/>
      <c r="AF33" s="218"/>
      <c r="AG33" s="218"/>
      <c r="AH33" s="218"/>
      <c r="AI33" s="218"/>
    </row>
    <row r="36" customFormat="false" ht="15.4" hidden="false" customHeight="false" outlineLevel="0" collapsed="false">
      <c r="K36" s="218"/>
    </row>
    <row r="37" customFormat="false" ht="15.4" hidden="false" customHeight="false" outlineLevel="0" collapsed="false">
      <c r="K37" s="218"/>
    </row>
    <row r="38" customFormat="false" ht="15.4" hidden="false" customHeight="false" outlineLevel="0" collapsed="false">
      <c r="K38" s="218"/>
    </row>
    <row r="39" customFormat="false" ht="15.4" hidden="false" customHeight="false" outlineLevel="0" collapsed="false">
      <c r="K39" s="218"/>
    </row>
  </sheetData>
  <mergeCells count="3">
    <mergeCell ref="D2:E2"/>
    <mergeCell ref="F2:G2"/>
    <mergeCell ref="H2:I2"/>
  </mergeCells>
  <conditionalFormatting sqref="B32:AD32">
    <cfRule type="cellIs" priority="2" operator="lessThan" aboveAverage="0" equalAverage="0" bottom="0" percent="0" rank="0" text="" dxfId="75">
      <formula>0</formula>
    </cfRule>
  </conditionalFormatting>
  <conditionalFormatting sqref="B32:AD32">
    <cfRule type="cellIs" priority="3" operator="greaterThan" aboveAverage="0" equalAverage="0" bottom="0" percent="0" rank="0" text="" dxfId="7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BE3D5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6953125" defaultRowHeight="15.4" zeroHeight="false" outlineLevelRow="0" outlineLevelCol="0"/>
  <sheetData>
    <row r="1" customFormat="false" ht="15.4" hidden="false" customHeight="false" outlineLevel="0" collapsed="false">
      <c r="A1" s="352" t="n">
        <v>43762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2020-04-04T11:37:56Z</dcterms:modified>
  <cp:revision>3</cp:revision>
  <dc:subject/>
  <dc:title/>
</cp:coreProperties>
</file>