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B27C8A11-D1C9-47BB-8913-EA631D6677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TILLA" sheetId="5" r:id="rId1"/>
    <sheet name="EvaluacionEconomic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5" l="1"/>
  <c r="K7" i="5"/>
  <c r="K6" i="5"/>
  <c r="K5" i="5"/>
  <c r="K4" i="5"/>
  <c r="K3" i="5"/>
  <c r="K1" i="6" l="1"/>
  <c r="M2" i="6"/>
  <c r="N2" i="6"/>
  <c r="O2" i="6"/>
  <c r="P2" i="6"/>
  <c r="Q2" i="6"/>
  <c r="R2" i="6"/>
  <c r="S2" i="6"/>
  <c r="T2" i="6"/>
  <c r="L2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" i="6" l="1"/>
  <c r="K18" i="5" l="1"/>
  <c r="K17" i="5"/>
  <c r="K16" i="5"/>
  <c r="K15" i="5" l="1"/>
  <c r="K14" i="5"/>
  <c r="S13" i="5"/>
  <c r="K13" i="5"/>
  <c r="S12" i="5"/>
  <c r="K12" i="5"/>
  <c r="S11" i="5"/>
  <c r="K11" i="5"/>
  <c r="S10" i="5"/>
  <c r="K10" i="5"/>
  <c r="K9" i="5"/>
  <c r="N7" i="5"/>
  <c r="AE87" i="5" l="1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O26" i="5"/>
  <c r="AP26" i="5" s="1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5" i="5"/>
  <c r="S14" i="5"/>
  <c r="S9" i="5"/>
  <c r="S16" i="5"/>
  <c r="S8" i="5"/>
  <c r="S7" i="5"/>
  <c r="S6" i="5"/>
  <c r="S5" i="5"/>
  <c r="S4" i="5"/>
  <c r="S3" i="5"/>
  <c r="AE55" i="5" l="1"/>
  <c r="K19" i="5"/>
  <c r="AP16" i="5"/>
  <c r="AE37" i="5"/>
  <c r="AE73" i="5"/>
  <c r="K37" i="5"/>
  <c r="AE19" i="5"/>
  <c r="AO16" i="5"/>
  <c r="K1" i="5"/>
  <c r="K73" i="5"/>
  <c r="K55" i="5"/>
</calcChain>
</file>

<file path=xl/sharedStrings.xml><?xml version="1.0" encoding="utf-8"?>
<sst xmlns="http://schemas.openxmlformats.org/spreadsheetml/2006/main" count="494" uniqueCount="64">
  <si>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</si>
  <si>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</si>
  <si>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</si>
  <si>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</si>
  <si>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</si>
  <si>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</si>
  <si>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</si>
  <si>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</si>
  <si>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</si>
  <si>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</si>
  <si>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</si>
  <si>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</si>
  <si>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</si>
  <si>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</si>
  <si>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</si>
  <si>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</si>
  <si>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</si>
  <si>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</si>
  <si>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</si>
  <si>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</si>
  <si>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</si>
  <si>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</si>
  <si>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</si>
  <si>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</si>
  <si>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</si>
  <si>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</si>
  <si>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</si>
  <si>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</si>
  <si>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</si>
  <si>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</si>
  <si>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</si>
  <si>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</si>
  <si>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</si>
  <si>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</si>
  <si>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</si>
  <si>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</si>
  <si>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</si>
  <si>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</si>
  <si>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</si>
  <si>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</si>
  <si>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</si>
  <si>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</si>
  <si>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</si>
  <si>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</si>
  <si>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</si>
  <si>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</si>
  <si>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</si>
  <si>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</si>
  <si>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</si>
  <si>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352 con at. Central y una banda, sin CA.</t>
  </si>
  <si>
    <t>CEN/INN</t>
  </si>
  <si>
    <t>LAT_OF</t>
  </si>
  <si>
    <t>INN/DAV</t>
  </si>
  <si>
    <t>€_22</t>
  </si>
  <si>
    <t>€_23</t>
  </si>
  <si>
    <t>€_24</t>
  </si>
  <si>
    <t>€_25</t>
  </si>
  <si>
    <t>€_26</t>
  </si>
  <si>
    <t>€_27</t>
  </si>
  <si>
    <t>€_28</t>
  </si>
  <si>
    <t>€_29</t>
  </si>
  <si>
    <t>€_30</t>
  </si>
  <si>
    <t>Nota: Precios sin BP</t>
  </si>
  <si>
    <t>Precios: S14 06/08/2021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</si>
</sst>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tabSelected="1" zoomScale="110" zoomScaleNormal="110" workbookViewId="0">
      <selection activeCell="Q11" sqref="Q11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510845.34</v>
      </c>
      <c r="L1" s="1"/>
      <c r="M1" s="1"/>
      <c r="N1" s="1"/>
      <c r="O1" s="1"/>
      <c r="P1" s="1"/>
      <c r="Q1" s="1"/>
      <c r="R1" s="1"/>
      <c r="S1" s="1"/>
      <c r="V1" s="22" t="s">
        <v>49</v>
      </c>
      <c r="W1" s="22"/>
      <c r="X1" s="22"/>
      <c r="Y1" s="22"/>
      <c r="Z1" s="22"/>
      <c r="AA1" s="22"/>
      <c r="AB1" s="22"/>
      <c r="AC1" s="22"/>
      <c r="AD1" s="22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9" t="s">
        <v>13</v>
      </c>
      <c r="C3" s="5" t="s">
        <v>44</v>
      </c>
      <c r="D3" s="11">
        <v>16</v>
      </c>
      <c r="E3" s="6">
        <v>12</v>
      </c>
      <c r="F3" s="11">
        <v>0</v>
      </c>
      <c r="G3" s="6">
        <v>0</v>
      </c>
      <c r="H3" s="11">
        <v>7</v>
      </c>
      <c r="I3" s="6">
        <v>0</v>
      </c>
      <c r="J3" s="11">
        <v>19</v>
      </c>
      <c r="K3" s="7">
        <f>(31720+3505+135)*1.06</f>
        <v>37481.599999999999</v>
      </c>
      <c r="L3" s="1">
        <v>62</v>
      </c>
      <c r="M3" s="1">
        <v>56</v>
      </c>
      <c r="N3" s="1">
        <v>0</v>
      </c>
      <c r="O3" s="12">
        <v>0</v>
      </c>
      <c r="P3" s="12">
        <v>14</v>
      </c>
      <c r="Q3" s="12">
        <v>0</v>
      </c>
      <c r="R3" s="12">
        <v>33</v>
      </c>
      <c r="S3" s="2">
        <f>SUM(L3:R3)</f>
        <v>165</v>
      </c>
    </row>
    <row r="4" spans="1:42" x14ac:dyDescent="0.25">
      <c r="A4" t="s">
        <v>14</v>
      </c>
      <c r="B4" s="19" t="s">
        <v>51</v>
      </c>
      <c r="C4" s="8" t="s">
        <v>44</v>
      </c>
      <c r="D4" s="10">
        <v>0</v>
      </c>
      <c r="E4" s="9">
        <v>15</v>
      </c>
      <c r="F4" s="10">
        <v>2</v>
      </c>
      <c r="G4" s="9">
        <v>14</v>
      </c>
      <c r="H4" s="10">
        <v>7</v>
      </c>
      <c r="I4" s="9">
        <v>2</v>
      </c>
      <c r="J4" s="10">
        <v>19</v>
      </c>
      <c r="K4" s="7">
        <f>(26960+5805+135)*1.06</f>
        <v>34874</v>
      </c>
      <c r="L4" s="1">
        <v>0</v>
      </c>
      <c r="M4" s="1">
        <v>95</v>
      </c>
      <c r="N4" s="1">
        <v>0</v>
      </c>
      <c r="O4" s="1">
        <v>47</v>
      </c>
      <c r="P4" s="1">
        <v>14</v>
      </c>
      <c r="Q4" s="1">
        <v>0</v>
      </c>
      <c r="R4" s="1">
        <v>33</v>
      </c>
      <c r="S4" s="2">
        <f t="shared" ref="S4:S15" si="0">SUM(L4:R4)</f>
        <v>189</v>
      </c>
      <c r="W4" t="s">
        <v>40</v>
      </c>
      <c r="X4" t="s">
        <v>41</v>
      </c>
    </row>
    <row r="5" spans="1:42" x14ac:dyDescent="0.25">
      <c r="A5" t="s">
        <v>15</v>
      </c>
      <c r="B5" s="19" t="s">
        <v>51</v>
      </c>
      <c r="C5" s="8" t="s">
        <v>44</v>
      </c>
      <c r="D5" s="10">
        <v>0</v>
      </c>
      <c r="E5" s="9">
        <v>15</v>
      </c>
      <c r="F5" s="10">
        <v>2</v>
      </c>
      <c r="G5" s="9">
        <v>14</v>
      </c>
      <c r="H5" s="10">
        <v>7</v>
      </c>
      <c r="I5" s="9">
        <v>2</v>
      </c>
      <c r="J5" s="10">
        <v>19</v>
      </c>
      <c r="K5" s="7">
        <f>(26960+5805+135)*1.06</f>
        <v>34874</v>
      </c>
      <c r="L5" s="1">
        <v>0</v>
      </c>
      <c r="M5" s="1">
        <v>95</v>
      </c>
      <c r="N5" s="1">
        <v>0</v>
      </c>
      <c r="O5" s="1">
        <v>47</v>
      </c>
      <c r="P5" s="1">
        <v>14</v>
      </c>
      <c r="Q5" s="1">
        <v>0</v>
      </c>
      <c r="R5" s="1">
        <v>33</v>
      </c>
      <c r="S5" s="2">
        <f t="shared" si="0"/>
        <v>189</v>
      </c>
    </row>
    <row r="6" spans="1:42" x14ac:dyDescent="0.25">
      <c r="A6" t="s">
        <v>16</v>
      </c>
      <c r="B6" s="19" t="s">
        <v>37</v>
      </c>
      <c r="C6" s="8" t="s">
        <v>44</v>
      </c>
      <c r="D6" s="10">
        <v>0</v>
      </c>
      <c r="E6" s="9">
        <v>15</v>
      </c>
      <c r="F6" s="10">
        <v>2</v>
      </c>
      <c r="G6" s="9">
        <v>2</v>
      </c>
      <c r="H6" s="10">
        <v>7</v>
      </c>
      <c r="I6" s="9">
        <v>2</v>
      </c>
      <c r="J6" s="10">
        <v>19</v>
      </c>
      <c r="K6" s="7">
        <f>(26960+135)*1.06</f>
        <v>28720.7</v>
      </c>
      <c r="L6" s="1">
        <v>0</v>
      </c>
      <c r="M6" s="1">
        <v>95</v>
      </c>
      <c r="N6" s="1">
        <v>0</v>
      </c>
      <c r="O6" s="1">
        <v>0</v>
      </c>
      <c r="P6" s="1">
        <v>14</v>
      </c>
      <c r="Q6" s="1">
        <v>0</v>
      </c>
      <c r="R6" s="1">
        <v>33</v>
      </c>
      <c r="S6" s="2">
        <f t="shared" si="0"/>
        <v>142</v>
      </c>
    </row>
    <row r="7" spans="1:42" x14ac:dyDescent="0.25">
      <c r="A7" t="s">
        <v>17</v>
      </c>
      <c r="B7" s="19" t="s">
        <v>50</v>
      </c>
      <c r="C7" s="8" t="s">
        <v>44</v>
      </c>
      <c r="D7" s="10">
        <v>0</v>
      </c>
      <c r="E7" s="9">
        <v>14</v>
      </c>
      <c r="F7" s="10">
        <v>13.5</v>
      </c>
      <c r="G7" s="9">
        <v>2</v>
      </c>
      <c r="H7" s="10">
        <v>7</v>
      </c>
      <c r="I7" s="9">
        <v>2</v>
      </c>
      <c r="J7" s="10">
        <v>14</v>
      </c>
      <c r="K7" s="7">
        <f>(18370+9238+135)*1.04</f>
        <v>28852.720000000001</v>
      </c>
      <c r="L7" s="1">
        <v>0</v>
      </c>
      <c r="M7" s="1">
        <v>68</v>
      </c>
      <c r="N7" s="1">
        <f>58+5</f>
        <v>63</v>
      </c>
      <c r="O7" s="1">
        <v>0</v>
      </c>
      <c r="P7" s="1">
        <v>14</v>
      </c>
      <c r="Q7" s="1">
        <v>0</v>
      </c>
      <c r="R7" s="1">
        <v>16</v>
      </c>
      <c r="S7" s="2">
        <f t="shared" si="0"/>
        <v>161</v>
      </c>
    </row>
    <row r="8" spans="1:42" x14ac:dyDescent="0.25">
      <c r="A8" t="s">
        <v>18</v>
      </c>
      <c r="B8" s="19" t="s">
        <v>50</v>
      </c>
      <c r="C8" s="8" t="s">
        <v>44</v>
      </c>
      <c r="D8" s="10">
        <v>0</v>
      </c>
      <c r="E8" s="9">
        <v>14</v>
      </c>
      <c r="F8" s="10">
        <v>13.5</v>
      </c>
      <c r="G8" s="9">
        <v>2</v>
      </c>
      <c r="H8" s="10">
        <v>7</v>
      </c>
      <c r="I8" s="9">
        <v>2</v>
      </c>
      <c r="J8" s="10">
        <v>14</v>
      </c>
      <c r="K8" s="7">
        <f>(18370+9238+135)*1.04</f>
        <v>28852.720000000001</v>
      </c>
      <c r="L8" s="1">
        <v>0</v>
      </c>
      <c r="M8" s="1">
        <v>68</v>
      </c>
      <c r="N8" s="1">
        <v>63</v>
      </c>
      <c r="O8" s="1">
        <v>0</v>
      </c>
      <c r="P8" s="1">
        <v>14</v>
      </c>
      <c r="Q8" s="1">
        <v>0</v>
      </c>
      <c r="R8" s="1">
        <v>16</v>
      </c>
      <c r="S8" s="2">
        <f t="shared" ref="S8:S9" si="1">SUM(L8:R8)</f>
        <v>161</v>
      </c>
      <c r="AO8" t="s">
        <v>42</v>
      </c>
      <c r="AP8" t="s">
        <v>43</v>
      </c>
    </row>
    <row r="9" spans="1:42" x14ac:dyDescent="0.25">
      <c r="A9" t="s">
        <v>20</v>
      </c>
      <c r="B9" s="19" t="s">
        <v>52</v>
      </c>
      <c r="C9" s="8" t="s">
        <v>46</v>
      </c>
      <c r="D9" s="10">
        <v>0</v>
      </c>
      <c r="E9" s="9">
        <v>11</v>
      </c>
      <c r="F9" s="10">
        <v>15</v>
      </c>
      <c r="G9" s="9">
        <v>2</v>
      </c>
      <c r="H9" s="10">
        <v>11</v>
      </c>
      <c r="I9" s="9">
        <v>7</v>
      </c>
      <c r="J9" s="10">
        <v>14</v>
      </c>
      <c r="K9" s="7">
        <f>(32580+2045+305+245)*1.04</f>
        <v>36582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">
        <f t="shared" si="1"/>
        <v>195</v>
      </c>
    </row>
    <row r="10" spans="1:42" x14ac:dyDescent="0.25">
      <c r="A10" t="s">
        <v>21</v>
      </c>
      <c r="B10" s="19" t="s">
        <v>52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">
        <f t="shared" ref="S10:S13" si="2">SUM(L10:R10)</f>
        <v>195</v>
      </c>
    </row>
    <row r="11" spans="1:42" x14ac:dyDescent="0.25">
      <c r="A11" t="s">
        <v>21</v>
      </c>
      <c r="B11" s="19" t="s">
        <v>52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">
        <f t="shared" si="2"/>
        <v>195</v>
      </c>
    </row>
    <row r="12" spans="1:42" x14ac:dyDescent="0.25">
      <c r="A12" t="s">
        <v>23</v>
      </c>
      <c r="B12" s="19" t="s">
        <v>52</v>
      </c>
      <c r="C12" s="8" t="s">
        <v>39</v>
      </c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46</v>
      </c>
      <c r="N12" s="1">
        <v>81</v>
      </c>
      <c r="O12" s="1">
        <v>0</v>
      </c>
      <c r="P12" s="1">
        <v>36</v>
      </c>
      <c r="Q12" s="1">
        <v>16</v>
      </c>
      <c r="R12" s="1">
        <v>16</v>
      </c>
      <c r="S12" s="2">
        <f t="shared" si="2"/>
        <v>195</v>
      </c>
    </row>
    <row r="13" spans="1:42" x14ac:dyDescent="0.25">
      <c r="A13" t="s">
        <v>24</v>
      </c>
      <c r="B13" s="19" t="s">
        <v>52</v>
      </c>
      <c r="C13" s="8" t="s">
        <v>39</v>
      </c>
      <c r="D13" s="10">
        <v>0</v>
      </c>
      <c r="E13" s="9">
        <v>11</v>
      </c>
      <c r="F13" s="10">
        <v>15</v>
      </c>
      <c r="G13" s="9">
        <v>2</v>
      </c>
      <c r="H13" s="10">
        <v>11</v>
      </c>
      <c r="I13" s="9">
        <v>7</v>
      </c>
      <c r="J13" s="10">
        <v>14</v>
      </c>
      <c r="K13" s="7">
        <f>(32580+2045+305+245)*1.04</f>
        <v>36582</v>
      </c>
      <c r="L13" s="1">
        <v>0</v>
      </c>
      <c r="M13" s="1">
        <v>46</v>
      </c>
      <c r="N13" s="1">
        <v>81</v>
      </c>
      <c r="O13" s="1">
        <v>0</v>
      </c>
      <c r="P13" s="1">
        <v>36</v>
      </c>
      <c r="Q13" s="1">
        <v>16</v>
      </c>
      <c r="R13" s="1">
        <v>16</v>
      </c>
      <c r="S13" s="2">
        <f t="shared" si="2"/>
        <v>195</v>
      </c>
    </row>
    <row r="14" spans="1:42" x14ac:dyDescent="0.25">
      <c r="A14" t="s">
        <v>26</v>
      </c>
      <c r="B14" s="19" t="s">
        <v>22</v>
      </c>
      <c r="C14" s="8" t="s">
        <v>45</v>
      </c>
      <c r="D14" s="11">
        <v>0</v>
      </c>
      <c r="E14" s="6">
        <v>5</v>
      </c>
      <c r="F14" s="11">
        <v>12</v>
      </c>
      <c r="G14" s="6">
        <v>16</v>
      </c>
      <c r="H14" s="11">
        <v>10</v>
      </c>
      <c r="I14" s="6">
        <v>7</v>
      </c>
      <c r="J14" s="11">
        <v>14</v>
      </c>
      <c r="K14" s="7">
        <f>(26040+135+4335+195+245)*1.04</f>
        <v>32188</v>
      </c>
      <c r="L14" s="1">
        <v>0</v>
      </c>
      <c r="M14" s="1">
        <v>10</v>
      </c>
      <c r="N14" s="1">
        <v>48</v>
      </c>
      <c r="O14" s="1">
        <v>66</v>
      </c>
      <c r="P14" s="1">
        <v>29</v>
      </c>
      <c r="Q14" s="1">
        <v>16</v>
      </c>
      <c r="R14" s="1">
        <v>16</v>
      </c>
      <c r="S14" s="2">
        <f t="shared" ref="S14" si="3">SUM(L14:R14)</f>
        <v>185</v>
      </c>
    </row>
    <row r="15" spans="1:42" x14ac:dyDescent="0.25">
      <c r="A15" t="s">
        <v>27</v>
      </c>
      <c r="B15" s="19" t="s">
        <v>22</v>
      </c>
      <c r="C15" s="8" t="s">
        <v>45</v>
      </c>
      <c r="D15" s="11">
        <v>0</v>
      </c>
      <c r="E15" s="6">
        <v>5</v>
      </c>
      <c r="F15" s="11">
        <v>12</v>
      </c>
      <c r="G15" s="6">
        <v>16</v>
      </c>
      <c r="H15" s="11">
        <v>10</v>
      </c>
      <c r="I15" s="6">
        <v>7</v>
      </c>
      <c r="J15" s="11">
        <v>14</v>
      </c>
      <c r="K15" s="7">
        <f>(26040+135+4335+195+245)*1.04</f>
        <v>32188</v>
      </c>
      <c r="L15" s="1">
        <v>0</v>
      </c>
      <c r="M15" s="1">
        <v>10</v>
      </c>
      <c r="N15" s="1">
        <v>48</v>
      </c>
      <c r="O15" s="1">
        <v>66</v>
      </c>
      <c r="P15" s="1">
        <v>29</v>
      </c>
      <c r="Q15" s="1">
        <v>16</v>
      </c>
      <c r="R15" s="1">
        <v>16</v>
      </c>
      <c r="S15" s="2">
        <f t="shared" si="0"/>
        <v>185</v>
      </c>
    </row>
    <row r="16" spans="1:42" x14ac:dyDescent="0.25">
      <c r="A16" t="s">
        <v>19</v>
      </c>
      <c r="B16" s="19" t="s">
        <v>25</v>
      </c>
      <c r="C16" s="8" t="s">
        <v>45</v>
      </c>
      <c r="D16" s="10">
        <v>0</v>
      </c>
      <c r="E16" s="9">
        <v>2</v>
      </c>
      <c r="F16" s="10">
        <v>12</v>
      </c>
      <c r="G16" s="9">
        <v>7</v>
      </c>
      <c r="H16" s="10">
        <v>13.5</v>
      </c>
      <c r="I16" s="9">
        <v>13</v>
      </c>
      <c r="J16" s="10">
        <v>14</v>
      </c>
      <c r="K16" s="7">
        <f>(11420+6465+4335+185)*1.04</f>
        <v>23301.200000000001</v>
      </c>
      <c r="L16" s="1">
        <v>0</v>
      </c>
      <c r="M16" s="1">
        <v>0</v>
      </c>
      <c r="N16" s="1">
        <v>48</v>
      </c>
      <c r="O16" s="1">
        <v>11</v>
      </c>
      <c r="P16" s="1">
        <v>57</v>
      </c>
      <c r="Q16" s="1">
        <v>59</v>
      </c>
      <c r="R16" s="1">
        <v>16</v>
      </c>
      <c r="S16" s="2">
        <f>SUM(L16:R16)</f>
        <v>191</v>
      </c>
      <c r="AO16" s="18">
        <f>AO26+AO43+AO62+AO80</f>
        <v>86.5</v>
      </c>
      <c r="AP16" s="18">
        <f>AP26+AP43+AP62+AP80</f>
        <v>5.40625</v>
      </c>
    </row>
    <row r="17" spans="1:42" x14ac:dyDescent="0.25">
      <c r="A17" t="s">
        <v>28</v>
      </c>
      <c r="B17" s="19" t="s">
        <v>25</v>
      </c>
      <c r="C17" s="8" t="s">
        <v>46</v>
      </c>
      <c r="D17" s="10">
        <v>0</v>
      </c>
      <c r="E17" s="9">
        <v>2</v>
      </c>
      <c r="F17" s="10">
        <v>12</v>
      </c>
      <c r="G17" s="9">
        <v>7</v>
      </c>
      <c r="H17" s="10">
        <v>13.5</v>
      </c>
      <c r="I17" s="9">
        <v>13</v>
      </c>
      <c r="J17" s="10">
        <v>14</v>
      </c>
      <c r="K17" s="7">
        <f>(11420+6465+4335+185)*1.04</f>
        <v>23301.200000000001</v>
      </c>
      <c r="L17" s="1">
        <v>0</v>
      </c>
      <c r="M17" s="1">
        <v>0</v>
      </c>
      <c r="N17" s="1">
        <v>48</v>
      </c>
      <c r="O17" s="1">
        <v>11</v>
      </c>
      <c r="P17" s="1">
        <v>57</v>
      </c>
      <c r="Q17" s="1">
        <v>59</v>
      </c>
      <c r="R17" s="1">
        <v>16</v>
      </c>
      <c r="S17" s="2">
        <f t="shared" ref="S17:S18" si="4">SUM(L17:R17)</f>
        <v>191</v>
      </c>
    </row>
    <row r="18" spans="1:42" x14ac:dyDescent="0.25">
      <c r="A18" t="s">
        <v>38</v>
      </c>
      <c r="B18" s="19" t="s">
        <v>25</v>
      </c>
      <c r="C18" s="8" t="s">
        <v>39</v>
      </c>
      <c r="D18" s="10">
        <v>0</v>
      </c>
      <c r="E18" s="9">
        <v>2</v>
      </c>
      <c r="F18" s="10">
        <v>12</v>
      </c>
      <c r="G18" s="9">
        <v>7</v>
      </c>
      <c r="H18" s="10">
        <v>13.5</v>
      </c>
      <c r="I18" s="9">
        <v>13</v>
      </c>
      <c r="J18" s="10">
        <v>14</v>
      </c>
      <c r="K18" s="7">
        <f>(11420+6465+4335+185)*1.04</f>
        <v>23301.200000000001</v>
      </c>
      <c r="L18" s="1">
        <v>0</v>
      </c>
      <c r="M18" s="1">
        <v>0</v>
      </c>
      <c r="N18" s="1">
        <v>48</v>
      </c>
      <c r="O18" s="1">
        <v>11</v>
      </c>
      <c r="P18" s="1">
        <v>57</v>
      </c>
      <c r="Q18" s="1">
        <v>59</v>
      </c>
      <c r="R18" s="1">
        <v>16</v>
      </c>
      <c r="S18" s="2">
        <f t="shared" si="4"/>
        <v>191</v>
      </c>
    </row>
    <row r="19" spans="1:42" x14ac:dyDescent="0.25">
      <c r="K19" s="15">
        <f>SUM(K21:K35)</f>
        <v>8725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45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>
        <f>1810+150+150</f>
        <v>2110</v>
      </c>
      <c r="L22" s="1">
        <v>0</v>
      </c>
      <c r="M22" s="1">
        <v>10</v>
      </c>
      <c r="N22" s="1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5">SUM(L22:R22)</f>
        <v>38.5</v>
      </c>
      <c r="U22" t="s">
        <v>14</v>
      </c>
      <c r="V22" s="4"/>
      <c r="W22" s="8" t="s">
        <v>45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6">SUM(AF22:AL22)</f>
        <v>66</v>
      </c>
    </row>
    <row r="23" spans="1:42" x14ac:dyDescent="0.25">
      <c r="A23" t="s">
        <v>15</v>
      </c>
      <c r="B23" s="14"/>
      <c r="C23" s="8"/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/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/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5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7">SUM(AF25:AL25)</f>
        <v>0</v>
      </c>
      <c r="AO25" t="s">
        <v>42</v>
      </c>
      <c r="AP25" t="s">
        <v>43</v>
      </c>
    </row>
    <row r="26" spans="1:42" x14ac:dyDescent="0.25">
      <c r="A26" t="s">
        <v>18</v>
      </c>
      <c r="B26" s="14"/>
      <c r="C26" s="8"/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5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7"/>
        <v>0</v>
      </c>
      <c r="AN26" s="16" t="s">
        <v>37</v>
      </c>
      <c r="AO26">
        <f>33-5.5</f>
        <v>27.5</v>
      </c>
      <c r="AP26" s="17">
        <f>AO26/16</f>
        <v>1.71875</v>
      </c>
    </row>
    <row r="27" spans="1:42" x14ac:dyDescent="0.25">
      <c r="A27" t="s">
        <v>19</v>
      </c>
      <c r="B27" s="14"/>
      <c r="C27" s="8"/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5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7"/>
        <v>0</v>
      </c>
    </row>
    <row r="28" spans="1:42" x14ac:dyDescent="0.25">
      <c r="A28" t="s">
        <v>20</v>
      </c>
      <c r="B28" s="14"/>
      <c r="C28" s="8"/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5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7"/>
        <v>0</v>
      </c>
    </row>
    <row r="29" spans="1:42" x14ac:dyDescent="0.25">
      <c r="A29" t="s">
        <v>21</v>
      </c>
      <c r="B29" s="14"/>
      <c r="C29" s="8"/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5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7"/>
        <v>0</v>
      </c>
    </row>
    <row r="30" spans="1:42" x14ac:dyDescent="0.25">
      <c r="A30" t="s">
        <v>21</v>
      </c>
      <c r="B30" s="14"/>
      <c r="C30" s="8"/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5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7"/>
        <v>0</v>
      </c>
    </row>
    <row r="31" spans="1:42" x14ac:dyDescent="0.25">
      <c r="A31" t="s">
        <v>23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>
        <f>1810+245+150</f>
        <v>2205</v>
      </c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5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7"/>
        <v>72</v>
      </c>
    </row>
    <row r="32" spans="1:42" x14ac:dyDescent="0.25">
      <c r="A32" t="s">
        <v>24</v>
      </c>
      <c r="B32" s="14"/>
      <c r="C32" s="8" t="s">
        <v>44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>
        <f>1810+245+150</f>
        <v>2205</v>
      </c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44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44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>
        <f>1810+245+150</f>
        <v>2205</v>
      </c>
      <c r="L33" s="1">
        <v>0</v>
      </c>
      <c r="M33" s="1">
        <v>0</v>
      </c>
      <c r="N33" s="1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44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/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8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9">SUM(AF34:AL34)</f>
        <v>0</v>
      </c>
    </row>
    <row r="35" spans="1:42" x14ac:dyDescent="0.25">
      <c r="A35" t="s">
        <v>28</v>
      </c>
      <c r="B35" s="14"/>
      <c r="C35" s="8"/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8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9"/>
        <v>0</v>
      </c>
    </row>
    <row r="36" spans="1:42" x14ac:dyDescent="0.25">
      <c r="A36" t="s">
        <v>38</v>
      </c>
      <c r="B36" s="14"/>
      <c r="C36" s="8"/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8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9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45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10">SUM(L40:R40)</f>
        <v>66</v>
      </c>
      <c r="U40" t="s">
        <v>14</v>
      </c>
      <c r="V40" s="4"/>
      <c r="W40" s="8" t="s">
        <v>45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1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2">7010+195+125</f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2"/>
        <v>7330</v>
      </c>
      <c r="AF42" s="1">
        <v>0</v>
      </c>
      <c r="AG42" s="1">
        <v>56</v>
      </c>
      <c r="AH42" s="1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  <c r="AO42" t="s">
        <v>42</v>
      </c>
      <c r="AP42" t="s">
        <v>43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3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2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4">SUM(AF43:AL43)</f>
        <v>88</v>
      </c>
      <c r="AN43" s="16" t="s">
        <v>0</v>
      </c>
      <c r="AO43">
        <f>56-30</f>
        <v>26</v>
      </c>
      <c r="AP43" s="17">
        <f>AO43/16</f>
        <v>1.625</v>
      </c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3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2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4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3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2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4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3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2"/>
        <v>7330</v>
      </c>
      <c r="AF46" s="1">
        <v>0</v>
      </c>
      <c r="AG46" s="1">
        <v>56</v>
      </c>
      <c r="AH46" s="1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4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3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4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3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4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3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4"/>
        <v>98</v>
      </c>
    </row>
    <row r="50" spans="1:42" x14ac:dyDescent="0.25">
      <c r="A50" t="s">
        <v>24</v>
      </c>
      <c r="B50" s="14"/>
      <c r="C50" s="8" t="s">
        <v>44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44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44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44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5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6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5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6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5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6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45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7">SUM(L58:R58)</f>
        <v>92</v>
      </c>
      <c r="U58" t="s">
        <v>14</v>
      </c>
      <c r="V58" s="4"/>
      <c r="W58" s="8" t="s">
        <v>45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8">SUM(AF58:AL58)</f>
        <v>102</v>
      </c>
    </row>
    <row r="59" spans="1:42" x14ac:dyDescent="0.25">
      <c r="A59" t="s">
        <v>15</v>
      </c>
      <c r="B59" s="14"/>
      <c r="C59" s="8" t="s">
        <v>45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9">7010+195+125</f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45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20">(7010+195+125)*1.032</f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45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9"/>
        <v>7330</v>
      </c>
      <c r="L60" s="1">
        <v>0</v>
      </c>
      <c r="M60" s="1">
        <v>56</v>
      </c>
      <c r="N60" s="1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45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20"/>
        <v>7564.56</v>
      </c>
      <c r="AF60" s="1">
        <v>0</v>
      </c>
      <c r="AG60" s="1">
        <v>56</v>
      </c>
      <c r="AH60" s="1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44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9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1">SUM(L61:R61)</f>
        <v>88</v>
      </c>
      <c r="U61" t="s">
        <v>17</v>
      </c>
      <c r="V61" s="4"/>
      <c r="W61" s="8" t="s">
        <v>44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20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2">SUM(AF61:AL61)</f>
        <v>98</v>
      </c>
      <c r="AO61" t="s">
        <v>42</v>
      </c>
      <c r="AP61" t="s">
        <v>43</v>
      </c>
    </row>
    <row r="62" spans="1:42" x14ac:dyDescent="0.25">
      <c r="A62" t="s">
        <v>18</v>
      </c>
      <c r="B62" s="14"/>
      <c r="C62" s="8" t="s">
        <v>44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9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1"/>
        <v>88</v>
      </c>
      <c r="U62" t="s">
        <v>18</v>
      </c>
      <c r="V62" s="4"/>
      <c r="W62" s="8" t="s">
        <v>44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0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2"/>
        <v>98</v>
      </c>
      <c r="AN62" s="16" t="s">
        <v>48</v>
      </c>
      <c r="AO62">
        <v>10</v>
      </c>
      <c r="AP62" s="17">
        <f>AO62/16</f>
        <v>0.625</v>
      </c>
    </row>
    <row r="63" spans="1:42" x14ac:dyDescent="0.25">
      <c r="A63" t="s">
        <v>19</v>
      </c>
      <c r="B63" s="14"/>
      <c r="C63" s="8" t="s">
        <v>46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9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1"/>
        <v>88</v>
      </c>
      <c r="U63" t="s">
        <v>19</v>
      </c>
      <c r="V63" s="4"/>
      <c r="W63" s="8" t="s">
        <v>46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0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2"/>
        <v>98</v>
      </c>
    </row>
    <row r="64" spans="1:42" x14ac:dyDescent="0.25">
      <c r="A64" t="s">
        <v>20</v>
      </c>
      <c r="B64" s="14"/>
      <c r="C64" s="8" t="s">
        <v>47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9"/>
        <v>7330</v>
      </c>
      <c r="L64" s="1">
        <v>0</v>
      </c>
      <c r="M64" s="1">
        <v>56</v>
      </c>
      <c r="N64" s="1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1"/>
        <v>88</v>
      </c>
      <c r="U64" t="s">
        <v>20</v>
      </c>
      <c r="V64" s="4"/>
      <c r="W64" s="8" t="s">
        <v>47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20"/>
        <v>7564.56</v>
      </c>
      <c r="AF64" s="1">
        <v>0</v>
      </c>
      <c r="AG64" s="1">
        <v>56</v>
      </c>
      <c r="AH64" s="1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2"/>
        <v>98</v>
      </c>
    </row>
    <row r="65" spans="1:42" x14ac:dyDescent="0.25">
      <c r="A65" t="s">
        <v>21</v>
      </c>
      <c r="B65" s="14"/>
      <c r="C65" s="8" t="s">
        <v>46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1"/>
        <v>166</v>
      </c>
      <c r="U65" t="s">
        <v>21</v>
      </c>
      <c r="V65" s="4"/>
      <c r="W65" s="8" t="s">
        <v>46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2"/>
        <v>176</v>
      </c>
    </row>
    <row r="66" spans="1:42" x14ac:dyDescent="0.25">
      <c r="A66" t="s">
        <v>21</v>
      </c>
      <c r="B66" s="14"/>
      <c r="C66" s="8" t="s">
        <v>45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1"/>
        <v>166</v>
      </c>
      <c r="U66" t="s">
        <v>21</v>
      </c>
      <c r="V66" s="4"/>
      <c r="W66" s="8" t="s">
        <v>45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2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1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2"/>
        <v>108</v>
      </c>
    </row>
    <row r="68" spans="1:42" x14ac:dyDescent="0.25">
      <c r="A68" t="s">
        <v>24</v>
      </c>
      <c r="B68" s="14"/>
      <c r="C68" s="8" t="s">
        <v>44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44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44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44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44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3">SUM(L70:R70)</f>
        <v>142</v>
      </c>
      <c r="U70" t="s">
        <v>27</v>
      </c>
      <c r="V70" s="4"/>
      <c r="W70" s="8" t="s">
        <v>44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4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3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4"/>
        <v>152</v>
      </c>
    </row>
    <row r="72" spans="1:42" x14ac:dyDescent="0.25">
      <c r="A72" t="s">
        <v>38</v>
      </c>
      <c r="B72" s="14"/>
      <c r="C72" s="8" t="s">
        <v>44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3"/>
        <v>142</v>
      </c>
      <c r="U72" t="s">
        <v>38</v>
      </c>
      <c r="V72" s="4"/>
      <c r="W72" s="8" t="s">
        <v>44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4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45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5">SUM(L76:R76)</f>
        <v>102</v>
      </c>
      <c r="U76" t="s">
        <v>14</v>
      </c>
      <c r="V76" s="4"/>
      <c r="W76" s="8" t="s">
        <v>45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6">SUM(AF76:AL76)</f>
        <v>125</v>
      </c>
    </row>
    <row r="77" spans="1:42" x14ac:dyDescent="0.25">
      <c r="A77" t="s">
        <v>15</v>
      </c>
      <c r="B77" s="14"/>
      <c r="C77" s="8" t="s">
        <v>45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7">(7010+195+125)*1.032</f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45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8">(18370+195+125)*1.032</f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45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7"/>
        <v>7564.56</v>
      </c>
      <c r="L78" s="1">
        <v>0</v>
      </c>
      <c r="M78" s="1">
        <v>56</v>
      </c>
      <c r="N78" s="1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45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8"/>
        <v>19288.080000000002</v>
      </c>
      <c r="AF78" s="1">
        <v>0</v>
      </c>
      <c r="AG78" s="1">
        <v>79</v>
      </c>
      <c r="AH78" s="1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44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7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9">SUM(L79:R79)</f>
        <v>98</v>
      </c>
      <c r="U79" t="s">
        <v>17</v>
      </c>
      <c r="V79" s="4"/>
      <c r="W79" s="8" t="s">
        <v>44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8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30">SUM(AF79:AL79)</f>
        <v>121</v>
      </c>
      <c r="AO79" t="s">
        <v>42</v>
      </c>
      <c r="AP79" t="s">
        <v>43</v>
      </c>
    </row>
    <row r="80" spans="1:42" x14ac:dyDescent="0.25">
      <c r="A80" t="s">
        <v>18</v>
      </c>
      <c r="B80" s="14"/>
      <c r="C80" s="8" t="s">
        <v>44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7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9"/>
        <v>98</v>
      </c>
      <c r="U80" t="s">
        <v>18</v>
      </c>
      <c r="V80" s="4"/>
      <c r="W80" s="8" t="s">
        <v>44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8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30"/>
        <v>121</v>
      </c>
      <c r="AN80" s="16" t="s">
        <v>0</v>
      </c>
      <c r="AO80">
        <v>23</v>
      </c>
      <c r="AP80" s="17">
        <f>AO80/16</f>
        <v>1.4375</v>
      </c>
    </row>
    <row r="81" spans="1:39" x14ac:dyDescent="0.25">
      <c r="A81" t="s">
        <v>19</v>
      </c>
      <c r="B81" s="14"/>
      <c r="C81" s="8" t="s">
        <v>46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7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9"/>
        <v>98</v>
      </c>
      <c r="U81" t="s">
        <v>19</v>
      </c>
      <c r="V81" s="4"/>
      <c r="W81" s="8" t="s">
        <v>46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8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30"/>
        <v>121</v>
      </c>
    </row>
    <row r="82" spans="1:39" x14ac:dyDescent="0.25">
      <c r="A82" t="s">
        <v>20</v>
      </c>
      <c r="B82" s="14"/>
      <c r="C82" s="8" t="s">
        <v>47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7"/>
        <v>7564.56</v>
      </c>
      <c r="L82" s="1">
        <v>0</v>
      </c>
      <c r="M82" s="1">
        <v>56</v>
      </c>
      <c r="N82" s="1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9"/>
        <v>98</v>
      </c>
      <c r="U82" t="s">
        <v>20</v>
      </c>
      <c r="V82" s="4"/>
      <c r="W82" s="8" t="s">
        <v>47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8"/>
        <v>19288.080000000002</v>
      </c>
      <c r="AF82" s="1">
        <v>0</v>
      </c>
      <c r="AG82" s="1">
        <v>79</v>
      </c>
      <c r="AH82" s="1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30"/>
        <v>121</v>
      </c>
    </row>
    <row r="83" spans="1:39" x14ac:dyDescent="0.25">
      <c r="A83" t="s">
        <v>21</v>
      </c>
      <c r="B83" s="14"/>
      <c r="C83" s="8" t="s">
        <v>46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9"/>
        <v>176</v>
      </c>
      <c r="U83" t="s">
        <v>21</v>
      </c>
      <c r="V83" s="4"/>
      <c r="W83" s="8" t="s">
        <v>46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30"/>
        <v>176</v>
      </c>
    </row>
    <row r="84" spans="1:39" x14ac:dyDescent="0.25">
      <c r="A84" t="s">
        <v>21</v>
      </c>
      <c r="B84" s="14"/>
      <c r="C84" s="8" t="s">
        <v>45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9"/>
        <v>176</v>
      </c>
      <c r="U84" t="s">
        <v>21</v>
      </c>
      <c r="V84" s="4"/>
      <c r="W84" s="8" t="s">
        <v>45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30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9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30"/>
        <v>131</v>
      </c>
    </row>
    <row r="86" spans="1:39" x14ac:dyDescent="0.25">
      <c r="A86" t="s">
        <v>24</v>
      </c>
      <c r="B86" s="14"/>
      <c r="C86" s="8" t="s">
        <v>44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44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44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44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44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1">SUM(L88:R88)</f>
        <v>152</v>
      </c>
      <c r="U88" t="s">
        <v>27</v>
      </c>
      <c r="V88" s="4"/>
      <c r="W88" s="8" t="s">
        <v>44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2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1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2"/>
        <v>152</v>
      </c>
    </row>
    <row r="90" spans="1:39" x14ac:dyDescent="0.25">
      <c r="A90" t="s">
        <v>38</v>
      </c>
      <c r="B90" s="14"/>
      <c r="C90" s="8" t="s">
        <v>44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1"/>
        <v>152</v>
      </c>
      <c r="U90" t="s">
        <v>38</v>
      </c>
      <c r="V90" s="4"/>
      <c r="W90" s="8" t="s">
        <v>44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2"/>
        <v>152</v>
      </c>
    </row>
  </sheetData>
  <mergeCells count="1">
    <mergeCell ref="V1:AD1"/>
  </mergeCells>
  <conditionalFormatting sqref="D21:J36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52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51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49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48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46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45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43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42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40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39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36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32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30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27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R18">
    <cfRule type="colorScale" priority="2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5076-C4A9-421C-ADA0-774AD677BC9B}">
  <dimension ref="A1:X19"/>
  <sheetViews>
    <sheetView workbookViewId="0">
      <selection activeCell="O7" sqref="O7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4.42578125" bestFit="1" customWidth="1"/>
    <col min="4" max="10" width="4.5703125" bestFit="1" customWidth="1"/>
    <col min="11" max="11" width="7.28515625" style="1" bestFit="1" customWidth="1"/>
    <col min="12" max="20" width="11.42578125" style="1"/>
  </cols>
  <sheetData>
    <row r="1" spans="1:24" x14ac:dyDescent="0.25">
      <c r="K1" s="2">
        <f>K2*1.2</f>
        <v>611990.56800000009</v>
      </c>
    </row>
    <row r="2" spans="1:24" x14ac:dyDescent="0.25">
      <c r="B2" s="1"/>
      <c r="D2" s="1"/>
      <c r="E2" s="1"/>
      <c r="F2" s="1"/>
      <c r="G2" s="1"/>
      <c r="H2" s="1"/>
      <c r="I2" s="1"/>
      <c r="J2" s="1"/>
      <c r="K2" s="13">
        <f>SUM(K4:K19)</f>
        <v>509992.14000000007</v>
      </c>
      <c r="L2" s="21">
        <f>SUM(L4:L19)</f>
        <v>53616</v>
      </c>
      <c r="M2" s="21">
        <f t="shared" ref="M2:T2" si="0">SUM(M4:M19)</f>
        <v>51845</v>
      </c>
      <c r="N2" s="21">
        <f t="shared" si="0"/>
        <v>94483</v>
      </c>
      <c r="O2" s="21">
        <f t="shared" si="0"/>
        <v>121945</v>
      </c>
      <c r="P2" s="21">
        <f t="shared" si="0"/>
        <v>124900</v>
      </c>
      <c r="Q2" s="21">
        <f t="shared" si="0"/>
        <v>111319</v>
      </c>
      <c r="R2" s="21">
        <f t="shared" si="0"/>
        <v>102366</v>
      </c>
      <c r="S2" s="21">
        <f t="shared" si="0"/>
        <v>84318</v>
      </c>
      <c r="T2" s="21">
        <f t="shared" si="0"/>
        <v>74487</v>
      </c>
      <c r="V2" t="s">
        <v>62</v>
      </c>
      <c r="X2" t="s">
        <v>63</v>
      </c>
    </row>
    <row r="3" spans="1:2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20" t="s">
        <v>53</v>
      </c>
      <c r="M3" s="20" t="s">
        <v>54</v>
      </c>
      <c r="N3" s="20" t="s">
        <v>55</v>
      </c>
      <c r="O3" s="20" t="s">
        <v>56</v>
      </c>
      <c r="P3" s="20" t="s">
        <v>57</v>
      </c>
      <c r="Q3" s="20" t="s">
        <v>58</v>
      </c>
      <c r="R3" s="20" t="s">
        <v>59</v>
      </c>
      <c r="S3" s="20" t="s">
        <v>60</v>
      </c>
      <c r="T3" s="20" t="s">
        <v>61</v>
      </c>
    </row>
    <row r="4" spans="1:24" x14ac:dyDescent="0.25">
      <c r="A4" t="s">
        <v>12</v>
      </c>
      <c r="B4" s="19" t="s">
        <v>13</v>
      </c>
      <c r="C4" s="5"/>
      <c r="D4" s="11">
        <v>16</v>
      </c>
      <c r="E4" s="6">
        <v>12</v>
      </c>
      <c r="F4" s="11">
        <v>0</v>
      </c>
      <c r="G4" s="6">
        <v>0</v>
      </c>
      <c r="H4" s="11">
        <v>0</v>
      </c>
      <c r="I4" s="6">
        <v>0</v>
      </c>
      <c r="J4" s="11">
        <v>19</v>
      </c>
      <c r="K4" s="7">
        <f>(31720+3505)*1.06</f>
        <v>37338.5</v>
      </c>
      <c r="L4" s="21">
        <v>13120</v>
      </c>
      <c r="M4" s="21">
        <v>13873</v>
      </c>
      <c r="N4" s="21">
        <v>12888</v>
      </c>
      <c r="O4" s="21">
        <v>12332</v>
      </c>
      <c r="P4" s="21">
        <v>11016</v>
      </c>
      <c r="Q4" s="21">
        <v>10934</v>
      </c>
      <c r="R4" s="21">
        <v>10197</v>
      </c>
      <c r="S4" s="21">
        <v>7849</v>
      </c>
      <c r="T4" s="21">
        <v>7669</v>
      </c>
    </row>
    <row r="5" spans="1:24" x14ac:dyDescent="0.25">
      <c r="A5" t="s">
        <v>14</v>
      </c>
      <c r="B5" s="19" t="s">
        <v>51</v>
      </c>
      <c r="C5" s="8"/>
      <c r="D5" s="10">
        <v>0</v>
      </c>
      <c r="E5" s="9">
        <v>15</v>
      </c>
      <c r="F5" s="10">
        <v>2</v>
      </c>
      <c r="G5" s="9">
        <v>14</v>
      </c>
      <c r="H5" s="10">
        <v>2</v>
      </c>
      <c r="I5" s="9">
        <v>2</v>
      </c>
      <c r="J5" s="10">
        <v>19</v>
      </c>
      <c r="K5" s="7">
        <f>(26960+5805)*1.06</f>
        <v>34730.9</v>
      </c>
      <c r="L5" s="21">
        <v>9734</v>
      </c>
      <c r="M5" s="21">
        <v>9422</v>
      </c>
      <c r="N5" s="21">
        <v>8981</v>
      </c>
      <c r="O5" s="21">
        <v>7707</v>
      </c>
      <c r="P5" s="21">
        <v>5864</v>
      </c>
      <c r="Q5" s="21">
        <v>4591</v>
      </c>
      <c r="R5" s="21">
        <v>4653</v>
      </c>
      <c r="S5" s="21">
        <v>4137</v>
      </c>
      <c r="T5" s="21">
        <v>4203</v>
      </c>
    </row>
    <row r="6" spans="1:24" x14ac:dyDescent="0.25">
      <c r="A6" t="s">
        <v>15</v>
      </c>
      <c r="B6" s="19" t="s">
        <v>51</v>
      </c>
      <c r="C6" s="8"/>
      <c r="D6" s="10">
        <v>0</v>
      </c>
      <c r="E6" s="9">
        <v>15</v>
      </c>
      <c r="F6" s="10">
        <v>2</v>
      </c>
      <c r="G6" s="9">
        <v>14</v>
      </c>
      <c r="H6" s="10">
        <v>2</v>
      </c>
      <c r="I6" s="9">
        <v>2</v>
      </c>
      <c r="J6" s="10">
        <v>19</v>
      </c>
      <c r="K6" s="7">
        <f>(26960+5805)*1.06</f>
        <v>34730.9</v>
      </c>
      <c r="L6" s="21">
        <v>9734</v>
      </c>
      <c r="M6" s="21">
        <v>9422</v>
      </c>
      <c r="N6" s="21">
        <v>8981</v>
      </c>
      <c r="O6" s="21">
        <v>7707</v>
      </c>
      <c r="P6" s="21">
        <v>5864</v>
      </c>
      <c r="Q6" s="21">
        <v>4591</v>
      </c>
      <c r="R6" s="21">
        <v>4653</v>
      </c>
      <c r="S6" s="21">
        <v>4137</v>
      </c>
      <c r="T6" s="21">
        <v>4203</v>
      </c>
    </row>
    <row r="7" spans="1:24" x14ac:dyDescent="0.25">
      <c r="A7" t="s">
        <v>16</v>
      </c>
      <c r="B7" s="19" t="s">
        <v>37</v>
      </c>
      <c r="C7" s="8"/>
      <c r="D7" s="10">
        <v>0</v>
      </c>
      <c r="E7" s="9">
        <v>15</v>
      </c>
      <c r="F7" s="10">
        <v>2</v>
      </c>
      <c r="G7" s="9">
        <v>2</v>
      </c>
      <c r="H7" s="10">
        <v>2</v>
      </c>
      <c r="I7" s="9">
        <v>2</v>
      </c>
      <c r="J7" s="10">
        <v>19</v>
      </c>
      <c r="K7" s="7">
        <f>(26960)*1.06</f>
        <v>28577.600000000002</v>
      </c>
      <c r="L7" s="21">
        <v>4786</v>
      </c>
      <c r="M7" s="21">
        <v>4048</v>
      </c>
      <c r="N7" s="21">
        <v>3400</v>
      </c>
      <c r="O7" s="21">
        <v>3024</v>
      </c>
      <c r="P7" s="21">
        <v>2479</v>
      </c>
      <c r="Q7" s="21">
        <v>2067</v>
      </c>
      <c r="R7" s="21">
        <v>2182</v>
      </c>
      <c r="S7" s="21">
        <v>1603</v>
      </c>
      <c r="T7" s="21">
        <v>1537</v>
      </c>
    </row>
    <row r="8" spans="1:24" x14ac:dyDescent="0.25">
      <c r="A8" t="s">
        <v>17</v>
      </c>
      <c r="B8" s="19" t="s">
        <v>50</v>
      </c>
      <c r="C8" s="8"/>
      <c r="D8" s="10">
        <v>0</v>
      </c>
      <c r="E8" s="9">
        <v>14</v>
      </c>
      <c r="F8" s="10">
        <v>13.5</v>
      </c>
      <c r="G8" s="9">
        <v>2</v>
      </c>
      <c r="H8" s="10">
        <v>2</v>
      </c>
      <c r="I8" s="9">
        <v>2</v>
      </c>
      <c r="J8" s="10">
        <v>14</v>
      </c>
      <c r="K8" s="7">
        <f>(18370+9238)*1.04</f>
        <v>28712.32</v>
      </c>
      <c r="L8" s="21">
        <v>8121</v>
      </c>
      <c r="M8" s="21">
        <v>7540</v>
      </c>
      <c r="N8" s="21">
        <v>7324</v>
      </c>
      <c r="O8" s="21">
        <v>6853</v>
      </c>
      <c r="P8" s="21">
        <v>7089</v>
      </c>
      <c r="Q8" s="21">
        <v>6241</v>
      </c>
      <c r="R8" s="21">
        <v>4803</v>
      </c>
      <c r="S8" s="21">
        <v>3756</v>
      </c>
      <c r="T8" s="21">
        <v>3244</v>
      </c>
    </row>
    <row r="9" spans="1:24" x14ac:dyDescent="0.25">
      <c r="A9" t="s">
        <v>18</v>
      </c>
      <c r="B9" s="19" t="s">
        <v>50</v>
      </c>
      <c r="C9" s="8"/>
      <c r="D9" s="10">
        <v>0</v>
      </c>
      <c r="E9" s="9">
        <v>14</v>
      </c>
      <c r="F9" s="10">
        <v>13.5</v>
      </c>
      <c r="G9" s="9">
        <v>2</v>
      </c>
      <c r="H9" s="10">
        <v>2</v>
      </c>
      <c r="I9" s="9">
        <v>2</v>
      </c>
      <c r="J9" s="10">
        <v>14</v>
      </c>
      <c r="K9" s="7">
        <f>(18370+9238)*1.04</f>
        <v>28712.32</v>
      </c>
      <c r="L9" s="21">
        <v>8121</v>
      </c>
      <c r="M9" s="21">
        <v>7540</v>
      </c>
      <c r="N9" s="21">
        <v>7324</v>
      </c>
      <c r="O9" s="21">
        <v>6853</v>
      </c>
      <c r="P9" s="21">
        <v>7089</v>
      </c>
      <c r="Q9" s="21">
        <v>6241</v>
      </c>
      <c r="R9" s="21">
        <v>4803</v>
      </c>
      <c r="S9" s="21">
        <v>3756</v>
      </c>
      <c r="T9" s="21">
        <v>3244</v>
      </c>
    </row>
    <row r="10" spans="1:24" x14ac:dyDescent="0.25">
      <c r="A10" t="s">
        <v>20</v>
      </c>
      <c r="B10" s="19" t="s">
        <v>52</v>
      </c>
      <c r="C10" s="8"/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21"/>
      <c r="M10" s="21"/>
      <c r="N10" s="21">
        <v>9117</v>
      </c>
      <c r="O10" s="21">
        <v>8886</v>
      </c>
      <c r="P10" s="21">
        <v>8618</v>
      </c>
      <c r="Q10" s="21">
        <v>7081</v>
      </c>
      <c r="R10" s="21">
        <v>6400</v>
      </c>
      <c r="S10" s="21">
        <v>4846</v>
      </c>
      <c r="T10" s="21">
        <v>3851</v>
      </c>
    </row>
    <row r="11" spans="1:24" x14ac:dyDescent="0.25">
      <c r="A11" t="s">
        <v>21</v>
      </c>
      <c r="B11" s="19" t="s">
        <v>52</v>
      </c>
      <c r="C11" s="8"/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21"/>
      <c r="M11" s="21"/>
      <c r="N11" s="21">
        <v>9117</v>
      </c>
      <c r="O11" s="21">
        <v>8886</v>
      </c>
      <c r="P11" s="21">
        <v>8618</v>
      </c>
      <c r="Q11" s="21">
        <v>7081</v>
      </c>
      <c r="R11" s="21">
        <v>6400</v>
      </c>
      <c r="S11" s="21">
        <v>4846</v>
      </c>
      <c r="T11" s="21">
        <v>3851</v>
      </c>
    </row>
    <row r="12" spans="1:24" x14ac:dyDescent="0.25">
      <c r="A12" t="s">
        <v>21</v>
      </c>
      <c r="B12" s="19" t="s">
        <v>52</v>
      </c>
      <c r="C12" s="8"/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21"/>
      <c r="M12" s="21"/>
      <c r="N12" s="21">
        <v>9117</v>
      </c>
      <c r="O12" s="21">
        <v>8886</v>
      </c>
      <c r="P12" s="21">
        <v>8618</v>
      </c>
      <c r="Q12" s="21">
        <v>7081</v>
      </c>
      <c r="R12" s="21">
        <v>6400</v>
      </c>
      <c r="S12" s="21">
        <v>4846</v>
      </c>
      <c r="T12" s="21">
        <v>3851</v>
      </c>
    </row>
    <row r="13" spans="1:24" x14ac:dyDescent="0.25">
      <c r="A13" t="s">
        <v>23</v>
      </c>
      <c r="B13" s="19" t="s">
        <v>52</v>
      </c>
      <c r="C13" s="8"/>
      <c r="D13" s="10">
        <v>0</v>
      </c>
      <c r="E13" s="9">
        <v>11</v>
      </c>
      <c r="F13" s="10">
        <v>15</v>
      </c>
      <c r="G13" s="9">
        <v>2</v>
      </c>
      <c r="H13" s="10">
        <v>11</v>
      </c>
      <c r="I13" s="9">
        <v>7</v>
      </c>
      <c r="J13" s="10">
        <v>14</v>
      </c>
      <c r="K13" s="7">
        <f>(32580+2045+305+245)*1.04</f>
        <v>36582</v>
      </c>
      <c r="L13" s="21"/>
      <c r="M13" s="21"/>
      <c r="N13" s="21">
        <v>9117</v>
      </c>
      <c r="O13" s="21">
        <v>8886</v>
      </c>
      <c r="P13" s="21">
        <v>8618</v>
      </c>
      <c r="Q13" s="21">
        <v>7081</v>
      </c>
      <c r="R13" s="21">
        <v>6400</v>
      </c>
      <c r="S13" s="21">
        <v>4846</v>
      </c>
      <c r="T13" s="21">
        <v>3851</v>
      </c>
    </row>
    <row r="14" spans="1:24" x14ac:dyDescent="0.25">
      <c r="A14" t="s">
        <v>24</v>
      </c>
      <c r="B14" s="19" t="s">
        <v>52</v>
      </c>
      <c r="C14" s="8"/>
      <c r="D14" s="10">
        <v>0</v>
      </c>
      <c r="E14" s="9">
        <v>11</v>
      </c>
      <c r="F14" s="10">
        <v>15</v>
      </c>
      <c r="G14" s="9">
        <v>2</v>
      </c>
      <c r="H14" s="10">
        <v>11</v>
      </c>
      <c r="I14" s="9">
        <v>7</v>
      </c>
      <c r="J14" s="10">
        <v>14</v>
      </c>
      <c r="K14" s="7">
        <f>(32580+2045+305+245)*1.04</f>
        <v>36582</v>
      </c>
      <c r="L14" s="21"/>
      <c r="M14" s="21"/>
      <c r="N14" s="21">
        <v>9117</v>
      </c>
      <c r="O14" s="21">
        <v>8886</v>
      </c>
      <c r="P14" s="21">
        <v>8618</v>
      </c>
      <c r="Q14" s="21">
        <v>7081</v>
      </c>
      <c r="R14" s="21">
        <v>6400</v>
      </c>
      <c r="S14" s="21">
        <v>4846</v>
      </c>
      <c r="T14" s="21">
        <v>3851</v>
      </c>
    </row>
    <row r="15" spans="1:24" x14ac:dyDescent="0.25">
      <c r="A15" t="s">
        <v>26</v>
      </c>
      <c r="B15" s="19" t="s">
        <v>22</v>
      </c>
      <c r="C15" s="8"/>
      <c r="D15" s="11">
        <v>0</v>
      </c>
      <c r="E15" s="6">
        <v>5</v>
      </c>
      <c r="F15" s="11">
        <v>12</v>
      </c>
      <c r="G15" s="6">
        <v>16</v>
      </c>
      <c r="H15" s="11">
        <v>10</v>
      </c>
      <c r="I15" s="6">
        <v>7</v>
      </c>
      <c r="J15" s="11">
        <v>14</v>
      </c>
      <c r="K15" s="7">
        <f>(26040+135+4335+195+245)*1.04</f>
        <v>32188</v>
      </c>
      <c r="L15" s="21"/>
      <c r="M15" s="21"/>
      <c r="N15" s="21"/>
      <c r="O15" s="21"/>
      <c r="P15" s="21">
        <v>8270</v>
      </c>
      <c r="Q15" s="21">
        <v>7453</v>
      </c>
      <c r="R15" s="21">
        <v>7263</v>
      </c>
      <c r="S15" s="21">
        <v>6631</v>
      </c>
      <c r="T15" s="21">
        <v>5666</v>
      </c>
    </row>
    <row r="16" spans="1:24" x14ac:dyDescent="0.25">
      <c r="A16" t="s">
        <v>27</v>
      </c>
      <c r="B16" s="19" t="s">
        <v>22</v>
      </c>
      <c r="C16" s="8"/>
      <c r="D16" s="11">
        <v>0</v>
      </c>
      <c r="E16" s="6">
        <v>5</v>
      </c>
      <c r="F16" s="11">
        <v>12</v>
      </c>
      <c r="G16" s="6">
        <v>16</v>
      </c>
      <c r="H16" s="11">
        <v>10</v>
      </c>
      <c r="I16" s="6">
        <v>7</v>
      </c>
      <c r="J16" s="11">
        <v>14</v>
      </c>
      <c r="K16" s="7">
        <f>(26040+135+4335+195+245)*1.04</f>
        <v>32188</v>
      </c>
      <c r="L16" s="21"/>
      <c r="M16" s="21"/>
      <c r="N16" s="21"/>
      <c r="O16" s="21"/>
      <c r="P16" s="21">
        <v>8270</v>
      </c>
      <c r="Q16" s="21">
        <v>7453</v>
      </c>
      <c r="R16" s="21">
        <v>7263</v>
      </c>
      <c r="S16" s="21">
        <v>6631</v>
      </c>
      <c r="T16" s="21">
        <v>5666</v>
      </c>
    </row>
    <row r="17" spans="1:20" x14ac:dyDescent="0.25">
      <c r="A17" t="s">
        <v>19</v>
      </c>
      <c r="B17" s="19" t="s">
        <v>25</v>
      </c>
      <c r="C17" s="8"/>
      <c r="D17" s="10">
        <v>0</v>
      </c>
      <c r="E17" s="9">
        <v>2</v>
      </c>
      <c r="F17" s="10">
        <v>12</v>
      </c>
      <c r="G17" s="9">
        <v>7</v>
      </c>
      <c r="H17" s="10">
        <v>13.5</v>
      </c>
      <c r="I17" s="9">
        <v>13</v>
      </c>
      <c r="J17" s="10">
        <v>14</v>
      </c>
      <c r="K17" s="7">
        <f>(11420+6465+4335+185)*1.04</f>
        <v>23301.200000000001</v>
      </c>
      <c r="L17" s="21"/>
      <c r="M17" s="21"/>
      <c r="N17" s="21"/>
      <c r="O17" s="21">
        <v>11013</v>
      </c>
      <c r="P17" s="21">
        <v>8623</v>
      </c>
      <c r="Q17" s="21">
        <v>8781</v>
      </c>
      <c r="R17" s="21">
        <v>8183</v>
      </c>
      <c r="S17" s="21">
        <v>7196</v>
      </c>
      <c r="T17" s="21">
        <v>6600</v>
      </c>
    </row>
    <row r="18" spans="1:20" x14ac:dyDescent="0.25">
      <c r="A18" t="s">
        <v>28</v>
      </c>
      <c r="B18" s="19" t="s">
        <v>25</v>
      </c>
      <c r="C18" s="8"/>
      <c r="D18" s="10">
        <v>0</v>
      </c>
      <c r="E18" s="9">
        <v>2</v>
      </c>
      <c r="F18" s="10">
        <v>12</v>
      </c>
      <c r="G18" s="9">
        <v>7</v>
      </c>
      <c r="H18" s="10">
        <v>13.5</v>
      </c>
      <c r="I18" s="9">
        <v>13</v>
      </c>
      <c r="J18" s="10">
        <v>14</v>
      </c>
      <c r="K18" s="7">
        <f>(11420+6465+4335+185)*1.04</f>
        <v>23301.200000000001</v>
      </c>
      <c r="L18" s="21"/>
      <c r="M18" s="21"/>
      <c r="N18" s="21"/>
      <c r="O18" s="21">
        <v>11013</v>
      </c>
      <c r="P18" s="21">
        <v>8623</v>
      </c>
      <c r="Q18" s="21">
        <v>8781</v>
      </c>
      <c r="R18" s="21">
        <v>8183</v>
      </c>
      <c r="S18" s="21">
        <v>7196</v>
      </c>
      <c r="T18" s="21">
        <v>6600</v>
      </c>
    </row>
    <row r="19" spans="1:20" x14ac:dyDescent="0.25">
      <c r="A19" t="s">
        <v>38</v>
      </c>
      <c r="B19" s="19" t="s">
        <v>25</v>
      </c>
      <c r="C19" s="8"/>
      <c r="D19" s="10">
        <v>0</v>
      </c>
      <c r="E19" s="9">
        <v>2</v>
      </c>
      <c r="F19" s="10">
        <v>12</v>
      </c>
      <c r="G19" s="9">
        <v>7</v>
      </c>
      <c r="H19" s="10">
        <v>13.5</v>
      </c>
      <c r="I19" s="9">
        <v>13</v>
      </c>
      <c r="J19" s="10">
        <v>14</v>
      </c>
      <c r="K19" s="7">
        <f>(11420+6465+4335+185)*1.04</f>
        <v>23301.200000000001</v>
      </c>
      <c r="L19" s="21"/>
      <c r="M19" s="21"/>
      <c r="N19" s="21"/>
      <c r="O19" s="21">
        <v>11013</v>
      </c>
      <c r="P19" s="21">
        <v>8623</v>
      </c>
      <c r="Q19" s="21">
        <v>8781</v>
      </c>
      <c r="R19" s="21">
        <v>8183</v>
      </c>
      <c r="S19" s="21">
        <v>7196</v>
      </c>
      <c r="T19" s="21">
        <v>6600</v>
      </c>
    </row>
  </sheetData>
  <phoneticPr fontId="6" type="noConversion"/>
  <conditionalFormatting sqref="D4:J19"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EvaluacionEconomica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2021-08-09T12:32:09Z</dcterms:modified>
</cp:coreProperties>
</file>