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382643EC-2C4A-43A1-B430-0CCB644783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TILL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5" l="1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AE87" i="5" l="1"/>
  <c r="AE86" i="5"/>
  <c r="AE85" i="5"/>
  <c r="K87" i="5"/>
  <c r="K86" i="5"/>
  <c r="K85" i="5"/>
  <c r="AE69" i="5"/>
  <c r="AE68" i="5"/>
  <c r="AE67" i="5"/>
  <c r="K69" i="5"/>
  <c r="K68" i="5"/>
  <c r="K67" i="5"/>
  <c r="AE51" i="5"/>
  <c r="AE50" i="5"/>
  <c r="AE49" i="5"/>
  <c r="Y87" i="5"/>
  <c r="Y86" i="5"/>
  <c r="Y85" i="5"/>
  <c r="AE82" i="5"/>
  <c r="AE81" i="5"/>
  <c r="AE80" i="5"/>
  <c r="AE79" i="5"/>
  <c r="AE78" i="5"/>
  <c r="AE77" i="5"/>
  <c r="AE76" i="5"/>
  <c r="Y76" i="5"/>
  <c r="AE75" i="5"/>
  <c r="Y75" i="5"/>
  <c r="AP80" i="5"/>
  <c r="AM90" i="5"/>
  <c r="AE90" i="5"/>
  <c r="AM89" i="5"/>
  <c r="AE89" i="5"/>
  <c r="AM88" i="5"/>
  <c r="AE88" i="5"/>
  <c r="AM87" i="5"/>
  <c r="AM86" i="5"/>
  <c r="AM85" i="5"/>
  <c r="AM84" i="5"/>
  <c r="AE84" i="5"/>
  <c r="AM83" i="5"/>
  <c r="AE83" i="5"/>
  <c r="AM82" i="5"/>
  <c r="AM81" i="5"/>
  <c r="AM80" i="5"/>
  <c r="AM79" i="5"/>
  <c r="AM78" i="5"/>
  <c r="AM77" i="5"/>
  <c r="AM76" i="5"/>
  <c r="AM75" i="5"/>
  <c r="S90" i="5"/>
  <c r="K90" i="5"/>
  <c r="S89" i="5"/>
  <c r="K89" i="5"/>
  <c r="S88" i="5"/>
  <c r="K88" i="5"/>
  <c r="S87" i="5"/>
  <c r="E87" i="5"/>
  <c r="S86" i="5"/>
  <c r="E86" i="5"/>
  <c r="S85" i="5"/>
  <c r="E85" i="5"/>
  <c r="S84" i="5"/>
  <c r="K84" i="5"/>
  <c r="S83" i="5"/>
  <c r="K83" i="5"/>
  <c r="S82" i="5"/>
  <c r="K82" i="5"/>
  <c r="S81" i="5"/>
  <c r="K81" i="5"/>
  <c r="S80" i="5"/>
  <c r="K80" i="5"/>
  <c r="S79" i="5"/>
  <c r="K79" i="5"/>
  <c r="S78" i="5"/>
  <c r="K78" i="5"/>
  <c r="S77" i="5"/>
  <c r="K77" i="5"/>
  <c r="S76" i="5"/>
  <c r="K76" i="5"/>
  <c r="E76" i="5"/>
  <c r="S75" i="5"/>
  <c r="K75" i="5"/>
  <c r="AE72" i="5"/>
  <c r="AE71" i="5"/>
  <c r="AE70" i="5"/>
  <c r="AE66" i="5"/>
  <c r="AE65" i="5"/>
  <c r="AE64" i="5"/>
  <c r="AE63" i="5"/>
  <c r="AE62" i="5"/>
  <c r="AE61" i="5"/>
  <c r="AE60" i="5"/>
  <c r="AE59" i="5"/>
  <c r="AE58" i="5"/>
  <c r="AE57" i="5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AP62" i="5"/>
  <c r="Y69" i="5"/>
  <c r="Y68" i="5"/>
  <c r="Y67" i="5"/>
  <c r="Y58" i="5"/>
  <c r="K72" i="5"/>
  <c r="K71" i="5"/>
  <c r="K70" i="5"/>
  <c r="K66" i="5"/>
  <c r="K65" i="5"/>
  <c r="K57" i="5"/>
  <c r="S72" i="5"/>
  <c r="S71" i="5"/>
  <c r="S70" i="5"/>
  <c r="S69" i="5"/>
  <c r="E69" i="5"/>
  <c r="S68" i="5"/>
  <c r="E68" i="5"/>
  <c r="S67" i="5"/>
  <c r="E67" i="5"/>
  <c r="S66" i="5"/>
  <c r="S65" i="5"/>
  <c r="S64" i="5"/>
  <c r="K64" i="5"/>
  <c r="S63" i="5"/>
  <c r="K63" i="5"/>
  <c r="S62" i="5"/>
  <c r="K62" i="5"/>
  <c r="S61" i="5"/>
  <c r="K61" i="5"/>
  <c r="S60" i="5"/>
  <c r="K60" i="5"/>
  <c r="S59" i="5"/>
  <c r="K59" i="5"/>
  <c r="S58" i="5"/>
  <c r="K58" i="5"/>
  <c r="E58" i="5"/>
  <c r="S57" i="5"/>
  <c r="AE46" i="5"/>
  <c r="AE45" i="5"/>
  <c r="AE44" i="5"/>
  <c r="AE43" i="5"/>
  <c r="AE42" i="5"/>
  <c r="AE41" i="5"/>
  <c r="AE40" i="5"/>
  <c r="Y51" i="5"/>
  <c r="Y50" i="5"/>
  <c r="Y49" i="5"/>
  <c r="Y40" i="5"/>
  <c r="AO43" i="5"/>
  <c r="AP43" i="5" s="1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K46" i="5"/>
  <c r="K45" i="5"/>
  <c r="K44" i="5"/>
  <c r="K43" i="5"/>
  <c r="K42" i="5"/>
  <c r="K41" i="5"/>
  <c r="S54" i="5"/>
  <c r="S53" i="5"/>
  <c r="S52" i="5"/>
  <c r="S51" i="5"/>
  <c r="K51" i="5"/>
  <c r="S50" i="5"/>
  <c r="K50" i="5"/>
  <c r="S49" i="5"/>
  <c r="K49" i="5"/>
  <c r="S48" i="5"/>
  <c r="S47" i="5"/>
  <c r="S46" i="5"/>
  <c r="S45" i="5"/>
  <c r="S44" i="5"/>
  <c r="S43" i="5"/>
  <c r="S42" i="5"/>
  <c r="S41" i="5"/>
  <c r="S40" i="5"/>
  <c r="K40" i="5"/>
  <c r="S39" i="5"/>
  <c r="AO26" i="5"/>
  <c r="AP26" i="5" s="1"/>
  <c r="AE33" i="5"/>
  <c r="AE32" i="5"/>
  <c r="AE31" i="5"/>
  <c r="AE22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K19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K3" i="5"/>
  <c r="AE73" i="5" l="1"/>
  <c r="AP9" i="5"/>
  <c r="AE55" i="5"/>
  <c r="AE37" i="5"/>
  <c r="K37" i="5"/>
  <c r="AE19" i="5"/>
  <c r="AO9" i="5"/>
  <c r="K1" i="5"/>
  <c r="K73" i="5"/>
  <c r="K55" i="5"/>
</calcChain>
</file>

<file path=xl/sharedStrings.xml><?xml version="1.0" encoding="utf-8"?>
<sst xmlns="http://schemas.openxmlformats.org/spreadsheetml/2006/main" count="442" uniqueCount="62">
  <si>
    <t>DEF</t>
  </si>
  <si>
    <t>Num</t>
  </si>
  <si>
    <t>POS</t>
  </si>
  <si>
    <t>ESP</t>
  </si>
  <si>
    <t>Po</t>
  </si>
  <si>
    <t>De</t>
  </si>
  <si>
    <t>Cr</t>
  </si>
  <si>
    <t>Ex</t>
  </si>
  <si>
    <t>Ps</t>
  </si>
  <si>
    <t>An</t>
  </si>
  <si>
    <t>PA</t>
  </si>
  <si>
    <t>Sueldo</t>
  </si>
  <si>
    <t>#1</t>
  </si>
  <si>
    <t>POR</t>
  </si>
  <si>
    <t>#2</t>
  </si>
  <si>
    <t>#3</t>
  </si>
  <si>
    <t>#4</t>
  </si>
  <si>
    <t>#5</t>
  </si>
  <si>
    <t>#6</t>
  </si>
  <si>
    <t>#7</t>
  </si>
  <si>
    <t>#8</t>
  </si>
  <si>
    <t>#9</t>
  </si>
  <si>
    <t>EXT</t>
  </si>
  <si>
    <t>#11</t>
  </si>
  <si>
    <t>#12</t>
  </si>
  <si>
    <t>DAV</t>
  </si>
  <si>
    <t>#13</t>
  </si>
  <si>
    <t>#14</t>
  </si>
  <si>
    <t>#15</t>
  </si>
  <si>
    <t>E_Po</t>
  </si>
  <si>
    <t>E_De</t>
  </si>
  <si>
    <t>E_Cr</t>
  </si>
  <si>
    <t>E_Ex</t>
  </si>
  <si>
    <t>E_Ps</t>
  </si>
  <si>
    <t>E_An</t>
  </si>
  <si>
    <t>E_PA</t>
  </si>
  <si>
    <t>E_TOTAL</t>
  </si>
  <si>
    <t>LAT</t>
  </si>
  <si>
    <t>#16</t>
  </si>
  <si>
    <t>RAP</t>
  </si>
  <si>
    <t>Paso1</t>
  </si>
  <si>
    <t>Ent</t>
  </si>
  <si>
    <t>Tem</t>
  </si>
  <si>
    <t>IMP</t>
  </si>
  <si>
    <t>CAB</t>
  </si>
  <si>
    <t>POT</t>
  </si>
  <si>
    <t>TEC</t>
  </si>
  <si>
    <t>BP</t>
  </si>
  <si>
    <t>CEN</t>
  </si>
  <si>
    <t>INN</t>
  </si>
  <si>
    <t>Paso2</t>
  </si>
  <si>
    <t>Paso3</t>
  </si>
  <si>
    <t>Paso4</t>
  </si>
  <si>
    <t>Paso5</t>
  </si>
  <si>
    <t>Paso6</t>
  </si>
  <si>
    <t>Paso7</t>
  </si>
  <si>
    <t>Paso8</t>
  </si>
  <si>
    <t>Paso9</t>
  </si>
  <si>
    <t>CAB/TEC/IMP</t>
  </si>
  <si>
    <t>POT/CAB/IMP/TEC/RAP</t>
  </si>
  <si>
    <t>CAB/IMP/TEC/RAP</t>
  </si>
  <si>
    <t>Base de 442 CA Compensado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</si>
</sst>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8"/>
      <color rgb="FF000000"/>
      <name val="Verdan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3" fillId="6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AP90"/>
  <sheetViews>
    <sheetView tabSelected="1" zoomScale="110" zoomScaleNormal="110" workbookViewId="0">
      <selection activeCell="F7" sqref="F7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3" width="20.42578125" bestFit="1" customWidth="1"/>
    <col min="4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6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3">
        <f>SUM(K3:K18)</f>
        <v>516554.89999999997</v>
      </c>
      <c r="L1" s="1"/>
      <c r="M1" s="1"/>
      <c r="N1" s="1"/>
      <c r="O1" s="1"/>
      <c r="P1" s="1"/>
      <c r="Q1" s="1"/>
      <c r="R1" s="1"/>
      <c r="S1" s="1"/>
      <c r="V1" s="20" t="s">
        <v>61</v>
      </c>
      <c r="W1" s="20"/>
      <c r="X1" s="20"/>
      <c r="Y1" s="20"/>
      <c r="Z1" s="20"/>
      <c r="AA1" s="20"/>
      <c r="AB1" s="20"/>
      <c r="AC1" s="20"/>
      <c r="AD1" s="20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</row>
    <row r="3" spans="1:42" x14ac:dyDescent="0.25">
      <c r="A3" t="s">
        <v>12</v>
      </c>
      <c r="B3" s="19" t="s">
        <v>13</v>
      </c>
      <c r="C3" s="5"/>
      <c r="D3" s="11">
        <v>16</v>
      </c>
      <c r="E3" s="6">
        <v>12</v>
      </c>
      <c r="F3" s="11">
        <v>0</v>
      </c>
      <c r="G3" s="6">
        <v>0</v>
      </c>
      <c r="H3" s="11">
        <v>0</v>
      </c>
      <c r="I3" s="6">
        <v>0</v>
      </c>
      <c r="J3" s="11">
        <v>19</v>
      </c>
      <c r="K3" s="7">
        <f>(31720+3505)*1.06</f>
        <v>37338.5</v>
      </c>
      <c r="L3" s="1">
        <v>62</v>
      </c>
      <c r="M3" s="1">
        <v>56</v>
      </c>
      <c r="N3" s="1">
        <v>0</v>
      </c>
      <c r="O3" s="12">
        <v>0</v>
      </c>
      <c r="P3" s="12">
        <v>0</v>
      </c>
      <c r="Q3" s="12">
        <v>0</v>
      </c>
      <c r="R3" s="12">
        <v>33</v>
      </c>
      <c r="S3" s="2">
        <f>SUM(L3:R3)</f>
        <v>151</v>
      </c>
    </row>
    <row r="4" spans="1:42" x14ac:dyDescent="0.25">
      <c r="A4" t="s">
        <v>14</v>
      </c>
      <c r="B4" s="19" t="s">
        <v>37</v>
      </c>
      <c r="C4" s="8" t="s">
        <v>58</v>
      </c>
      <c r="D4" s="10">
        <v>0</v>
      </c>
      <c r="E4" s="9">
        <v>15</v>
      </c>
      <c r="F4" s="10">
        <v>2</v>
      </c>
      <c r="G4" s="9">
        <v>12</v>
      </c>
      <c r="H4" s="10">
        <v>12</v>
      </c>
      <c r="I4" s="9">
        <v>2</v>
      </c>
      <c r="J4" s="10">
        <v>19</v>
      </c>
      <c r="K4" s="7">
        <f>(26960+2235+515)*1.04</f>
        <v>30898.400000000001</v>
      </c>
      <c r="L4" s="1">
        <v>0</v>
      </c>
      <c r="M4" s="1">
        <v>95</v>
      </c>
      <c r="N4" s="1">
        <v>0</v>
      </c>
      <c r="O4" s="1">
        <v>32.5</v>
      </c>
      <c r="P4" s="1">
        <v>43</v>
      </c>
      <c r="Q4" s="1">
        <v>0</v>
      </c>
      <c r="R4" s="1">
        <v>33</v>
      </c>
      <c r="S4" s="2">
        <f t="shared" ref="S4:S16" si="0">SUM(L4:R4)</f>
        <v>203.5</v>
      </c>
      <c r="W4" t="s">
        <v>40</v>
      </c>
    </row>
    <row r="5" spans="1:42" x14ac:dyDescent="0.25">
      <c r="A5" t="s">
        <v>15</v>
      </c>
      <c r="B5" s="19" t="s">
        <v>37</v>
      </c>
      <c r="C5" s="8" t="s">
        <v>58</v>
      </c>
      <c r="D5" s="10">
        <v>0</v>
      </c>
      <c r="E5" s="9">
        <v>15</v>
      </c>
      <c r="F5" s="10">
        <v>2</v>
      </c>
      <c r="G5" s="9">
        <v>12</v>
      </c>
      <c r="H5" s="10">
        <v>12</v>
      </c>
      <c r="I5" s="9">
        <v>2</v>
      </c>
      <c r="J5" s="10">
        <v>19</v>
      </c>
      <c r="K5" s="7">
        <f>(26960+2235+515)*1.04</f>
        <v>30898.400000000001</v>
      </c>
      <c r="L5" s="1">
        <v>0</v>
      </c>
      <c r="M5" s="1">
        <v>95</v>
      </c>
      <c r="N5" s="1">
        <v>0</v>
      </c>
      <c r="O5" s="1">
        <v>32.5</v>
      </c>
      <c r="P5" s="1">
        <v>43</v>
      </c>
      <c r="Q5" s="1">
        <v>0</v>
      </c>
      <c r="R5" s="1">
        <v>33</v>
      </c>
      <c r="S5" s="2">
        <f t="shared" si="0"/>
        <v>203.5</v>
      </c>
      <c r="W5" t="s">
        <v>50</v>
      </c>
    </row>
    <row r="6" spans="1:42" x14ac:dyDescent="0.25">
      <c r="A6" t="s">
        <v>16</v>
      </c>
      <c r="B6" s="19" t="s">
        <v>37</v>
      </c>
      <c r="C6" s="8" t="s">
        <v>58</v>
      </c>
      <c r="D6" s="10">
        <v>0</v>
      </c>
      <c r="E6" s="9">
        <v>15</v>
      </c>
      <c r="F6" s="10">
        <v>2</v>
      </c>
      <c r="G6" s="9">
        <v>12</v>
      </c>
      <c r="H6" s="10">
        <v>12</v>
      </c>
      <c r="I6" s="9">
        <v>2</v>
      </c>
      <c r="J6" s="10">
        <v>19</v>
      </c>
      <c r="K6" s="7">
        <f>(26960+2235+515)*1.04</f>
        <v>30898.400000000001</v>
      </c>
      <c r="L6" s="1">
        <v>0</v>
      </c>
      <c r="M6" s="1">
        <v>95</v>
      </c>
      <c r="N6" s="1">
        <v>0</v>
      </c>
      <c r="O6" s="1">
        <v>32.5</v>
      </c>
      <c r="P6" s="1">
        <v>43</v>
      </c>
      <c r="Q6" s="1">
        <v>0</v>
      </c>
      <c r="R6" s="1">
        <v>33</v>
      </c>
      <c r="S6" s="2">
        <f t="shared" si="0"/>
        <v>203.5</v>
      </c>
      <c r="W6" t="s">
        <v>51</v>
      </c>
    </row>
    <row r="7" spans="1:42" x14ac:dyDescent="0.25">
      <c r="A7" t="s">
        <v>17</v>
      </c>
      <c r="B7" s="19" t="s">
        <v>48</v>
      </c>
      <c r="C7" s="8" t="s">
        <v>58</v>
      </c>
      <c r="D7" s="10">
        <v>0</v>
      </c>
      <c r="E7" s="9">
        <v>15</v>
      </c>
      <c r="F7" s="10">
        <v>12</v>
      </c>
      <c r="G7" s="9">
        <v>2</v>
      </c>
      <c r="H7" s="10">
        <v>12</v>
      </c>
      <c r="I7" s="9">
        <v>2</v>
      </c>
      <c r="J7" s="10">
        <v>14</v>
      </c>
      <c r="K7" s="7">
        <f>(26960+4335+515)*1.04</f>
        <v>33082.400000000001</v>
      </c>
      <c r="L7" s="1">
        <v>0</v>
      </c>
      <c r="M7" s="1">
        <v>95</v>
      </c>
      <c r="N7" s="1">
        <v>48</v>
      </c>
      <c r="O7" s="1">
        <v>0</v>
      </c>
      <c r="P7" s="1">
        <v>43</v>
      </c>
      <c r="Q7" s="1">
        <v>0</v>
      </c>
      <c r="R7" s="1">
        <v>16</v>
      </c>
      <c r="S7" s="2">
        <f t="shared" si="0"/>
        <v>202</v>
      </c>
      <c r="W7" t="s">
        <v>52</v>
      </c>
    </row>
    <row r="8" spans="1:42" x14ac:dyDescent="0.25">
      <c r="A8" t="s">
        <v>18</v>
      </c>
      <c r="B8" s="19" t="s">
        <v>48</v>
      </c>
      <c r="C8" s="8" t="s">
        <v>58</v>
      </c>
      <c r="D8" s="10">
        <v>0</v>
      </c>
      <c r="E8" s="9">
        <v>15</v>
      </c>
      <c r="F8" s="10">
        <v>12</v>
      </c>
      <c r="G8" s="9">
        <v>2</v>
      </c>
      <c r="H8" s="10">
        <v>12</v>
      </c>
      <c r="I8" s="9">
        <v>2</v>
      </c>
      <c r="J8" s="10">
        <v>14</v>
      </c>
      <c r="K8" s="7">
        <f>(26960+4335+515)*1.04</f>
        <v>33082.400000000001</v>
      </c>
      <c r="L8" s="1">
        <v>0</v>
      </c>
      <c r="M8" s="1">
        <v>95</v>
      </c>
      <c r="N8" s="1">
        <v>48</v>
      </c>
      <c r="O8" s="1">
        <v>0</v>
      </c>
      <c r="P8" s="1">
        <v>43</v>
      </c>
      <c r="Q8" s="1">
        <v>0</v>
      </c>
      <c r="R8" s="1">
        <v>16</v>
      </c>
      <c r="S8" s="2">
        <f t="shared" ref="S8:S12" si="1">SUM(L8:R8)</f>
        <v>202</v>
      </c>
      <c r="W8" t="s">
        <v>53</v>
      </c>
      <c r="AO8" t="s">
        <v>41</v>
      </c>
      <c r="AP8" t="s">
        <v>42</v>
      </c>
    </row>
    <row r="9" spans="1:42" x14ac:dyDescent="0.25">
      <c r="A9" t="s">
        <v>19</v>
      </c>
      <c r="B9" s="19" t="s">
        <v>48</v>
      </c>
      <c r="C9" s="8" t="s">
        <v>58</v>
      </c>
      <c r="D9" s="10">
        <v>0</v>
      </c>
      <c r="E9" s="9">
        <v>15</v>
      </c>
      <c r="F9" s="10">
        <v>12</v>
      </c>
      <c r="G9" s="9">
        <v>2</v>
      </c>
      <c r="H9" s="10">
        <v>12</v>
      </c>
      <c r="I9" s="9">
        <v>2</v>
      </c>
      <c r="J9" s="10">
        <v>14</v>
      </c>
      <c r="K9" s="7">
        <f>(26960+4335+515)*1.04</f>
        <v>33082.400000000001</v>
      </c>
      <c r="L9" s="1">
        <v>0</v>
      </c>
      <c r="M9" s="1">
        <v>95</v>
      </c>
      <c r="N9" s="1">
        <v>48</v>
      </c>
      <c r="O9" s="1">
        <v>0</v>
      </c>
      <c r="P9" s="1">
        <v>43</v>
      </c>
      <c r="Q9" s="1">
        <v>0</v>
      </c>
      <c r="R9" s="1">
        <v>16</v>
      </c>
      <c r="S9" s="2">
        <f t="shared" si="1"/>
        <v>202</v>
      </c>
      <c r="W9" t="s">
        <v>54</v>
      </c>
      <c r="AO9" s="18">
        <f>AO26+AO43+AO62+AO80</f>
        <v>86.5</v>
      </c>
      <c r="AP9" s="18">
        <f>AP26+AP43+AP62+AP80</f>
        <v>5.40625</v>
      </c>
    </row>
    <row r="10" spans="1:42" x14ac:dyDescent="0.25">
      <c r="A10" t="s">
        <v>20</v>
      </c>
      <c r="B10" s="19" t="s">
        <v>49</v>
      </c>
      <c r="C10" s="8" t="s">
        <v>59</v>
      </c>
      <c r="D10" s="10">
        <v>0</v>
      </c>
      <c r="E10" s="9">
        <v>11</v>
      </c>
      <c r="F10" s="10">
        <v>15</v>
      </c>
      <c r="G10" s="9">
        <v>2</v>
      </c>
      <c r="H10" s="10">
        <v>11</v>
      </c>
      <c r="I10" s="9">
        <v>7</v>
      </c>
      <c r="J10" s="10">
        <v>14</v>
      </c>
      <c r="K10" s="7">
        <f>(32580+2045+305+245)*1.04</f>
        <v>36582</v>
      </c>
      <c r="L10" s="1">
        <v>0</v>
      </c>
      <c r="M10" s="1">
        <v>46</v>
      </c>
      <c r="N10" s="1">
        <v>81</v>
      </c>
      <c r="O10" s="1">
        <v>0</v>
      </c>
      <c r="P10" s="1">
        <v>36</v>
      </c>
      <c r="Q10" s="1">
        <v>16</v>
      </c>
      <c r="R10" s="1">
        <v>16</v>
      </c>
      <c r="S10" s="2">
        <f t="shared" si="1"/>
        <v>195</v>
      </c>
      <c r="W10" t="s">
        <v>55</v>
      </c>
    </row>
    <row r="11" spans="1:42" x14ac:dyDescent="0.25">
      <c r="A11" t="s">
        <v>21</v>
      </c>
      <c r="B11" s="19" t="s">
        <v>49</v>
      </c>
      <c r="C11" s="8" t="s">
        <v>59</v>
      </c>
      <c r="D11" s="10">
        <v>0</v>
      </c>
      <c r="E11" s="9">
        <v>11</v>
      </c>
      <c r="F11" s="10">
        <v>15</v>
      </c>
      <c r="G11" s="9">
        <v>2</v>
      </c>
      <c r="H11" s="10">
        <v>11</v>
      </c>
      <c r="I11" s="9">
        <v>7</v>
      </c>
      <c r="J11" s="10">
        <v>14</v>
      </c>
      <c r="K11" s="7">
        <f>(32580+2045+305+245)*1.04</f>
        <v>36582</v>
      </c>
      <c r="L11" s="1">
        <v>0</v>
      </c>
      <c r="M11" s="1">
        <v>46</v>
      </c>
      <c r="N11" s="1">
        <v>81</v>
      </c>
      <c r="O11" s="1">
        <v>0</v>
      </c>
      <c r="P11" s="1">
        <v>36</v>
      </c>
      <c r="Q11" s="1">
        <v>16</v>
      </c>
      <c r="R11" s="1">
        <v>16</v>
      </c>
      <c r="S11" s="2">
        <f t="shared" si="1"/>
        <v>195</v>
      </c>
      <c r="W11" t="s">
        <v>56</v>
      </c>
    </row>
    <row r="12" spans="1:42" x14ac:dyDescent="0.25">
      <c r="A12" t="s">
        <v>21</v>
      </c>
      <c r="B12" s="19" t="s">
        <v>49</v>
      </c>
      <c r="C12" s="8" t="s">
        <v>59</v>
      </c>
      <c r="D12" s="10">
        <v>0</v>
      </c>
      <c r="E12" s="9">
        <v>11</v>
      </c>
      <c r="F12" s="10">
        <v>15</v>
      </c>
      <c r="G12" s="9">
        <v>2</v>
      </c>
      <c r="H12" s="10">
        <v>11</v>
      </c>
      <c r="I12" s="9">
        <v>7</v>
      </c>
      <c r="J12" s="10">
        <v>14</v>
      </c>
      <c r="K12" s="7">
        <f>(32580+2045+305+245)*1.04</f>
        <v>36582</v>
      </c>
      <c r="L12" s="1">
        <v>0</v>
      </c>
      <c r="M12" s="1">
        <v>46</v>
      </c>
      <c r="N12" s="1">
        <v>81</v>
      </c>
      <c r="O12" s="1">
        <v>0</v>
      </c>
      <c r="P12" s="1">
        <v>36</v>
      </c>
      <c r="Q12" s="1">
        <v>16</v>
      </c>
      <c r="R12" s="1">
        <v>16</v>
      </c>
      <c r="S12" s="2">
        <f t="shared" si="1"/>
        <v>195</v>
      </c>
      <c r="W12" t="s">
        <v>57</v>
      </c>
    </row>
    <row r="13" spans="1:42" x14ac:dyDescent="0.25">
      <c r="A13" t="s">
        <v>23</v>
      </c>
      <c r="B13" s="19" t="s">
        <v>22</v>
      </c>
      <c r="C13" s="8" t="s">
        <v>60</v>
      </c>
      <c r="D13" s="10">
        <v>0</v>
      </c>
      <c r="E13" s="9">
        <v>7</v>
      </c>
      <c r="F13" s="10">
        <v>12</v>
      </c>
      <c r="G13" s="9">
        <v>15.5</v>
      </c>
      <c r="H13" s="10">
        <v>11</v>
      </c>
      <c r="I13" s="9">
        <v>7</v>
      </c>
      <c r="J13" s="10">
        <v>14</v>
      </c>
      <c r="K13" s="7">
        <f>(22065+225+4335+305+245)*1.04</f>
        <v>28262</v>
      </c>
      <c r="L13" s="1">
        <v>0</v>
      </c>
      <c r="M13" s="1">
        <v>18</v>
      </c>
      <c r="N13" s="1">
        <v>48</v>
      </c>
      <c r="O13" s="1">
        <v>60.5</v>
      </c>
      <c r="P13" s="1">
        <v>36</v>
      </c>
      <c r="Q13" s="1">
        <v>16</v>
      </c>
      <c r="R13" s="1">
        <v>16</v>
      </c>
      <c r="S13" s="2">
        <f t="shared" si="0"/>
        <v>194.5</v>
      </c>
    </row>
    <row r="14" spans="1:42" x14ac:dyDescent="0.25">
      <c r="A14" t="s">
        <v>24</v>
      </c>
      <c r="B14" s="19" t="s">
        <v>22</v>
      </c>
      <c r="C14" s="8" t="s">
        <v>60</v>
      </c>
      <c r="D14" s="10">
        <v>0</v>
      </c>
      <c r="E14" s="9">
        <v>7</v>
      </c>
      <c r="F14" s="10">
        <v>12</v>
      </c>
      <c r="G14" s="9">
        <v>15.5</v>
      </c>
      <c r="H14" s="10">
        <v>11</v>
      </c>
      <c r="I14" s="9">
        <v>7</v>
      </c>
      <c r="J14" s="10">
        <v>14</v>
      </c>
      <c r="K14" s="7">
        <f>(22065+225+4335+305+245)*1.04</f>
        <v>28262</v>
      </c>
      <c r="L14" s="1">
        <v>0</v>
      </c>
      <c r="M14" s="1">
        <v>18</v>
      </c>
      <c r="N14" s="1">
        <v>48</v>
      </c>
      <c r="O14" s="1">
        <v>60.5</v>
      </c>
      <c r="P14" s="1">
        <v>36</v>
      </c>
      <c r="Q14" s="1">
        <v>16</v>
      </c>
      <c r="R14" s="1">
        <v>16</v>
      </c>
      <c r="S14" s="2">
        <f t="shared" ref="S14:S15" si="2">SUM(L14:R14)</f>
        <v>194.5</v>
      </c>
    </row>
    <row r="15" spans="1:42" x14ac:dyDescent="0.25">
      <c r="A15" t="s">
        <v>26</v>
      </c>
      <c r="B15" s="19" t="s">
        <v>22</v>
      </c>
      <c r="C15" s="8" t="s">
        <v>60</v>
      </c>
      <c r="D15" s="11">
        <v>0</v>
      </c>
      <c r="E15" s="6">
        <v>7</v>
      </c>
      <c r="F15" s="11">
        <v>12</v>
      </c>
      <c r="G15" s="6">
        <v>15.5</v>
      </c>
      <c r="H15" s="11">
        <v>11</v>
      </c>
      <c r="I15" s="6">
        <v>7</v>
      </c>
      <c r="J15" s="11">
        <v>14</v>
      </c>
      <c r="K15" s="7">
        <f>(22065+225+4335+305+245)*1.04</f>
        <v>28262</v>
      </c>
      <c r="L15" s="1">
        <v>0</v>
      </c>
      <c r="M15" s="1">
        <v>18</v>
      </c>
      <c r="N15" s="1">
        <v>48</v>
      </c>
      <c r="O15" s="1">
        <v>60.5</v>
      </c>
      <c r="P15" s="1">
        <v>36</v>
      </c>
      <c r="Q15" s="1">
        <v>16</v>
      </c>
      <c r="R15" s="1">
        <v>16</v>
      </c>
      <c r="S15" s="2">
        <f t="shared" si="2"/>
        <v>194.5</v>
      </c>
    </row>
    <row r="16" spans="1:42" x14ac:dyDescent="0.25">
      <c r="A16" t="s">
        <v>27</v>
      </c>
      <c r="B16" s="19" t="s">
        <v>25</v>
      </c>
      <c r="C16" s="8" t="s">
        <v>59</v>
      </c>
      <c r="D16" s="11">
        <v>0</v>
      </c>
      <c r="E16" s="6">
        <v>2</v>
      </c>
      <c r="F16" s="11">
        <v>12</v>
      </c>
      <c r="G16" s="6">
        <v>7</v>
      </c>
      <c r="H16" s="11">
        <v>15</v>
      </c>
      <c r="I16" s="6">
        <v>12</v>
      </c>
      <c r="J16" s="11">
        <v>14</v>
      </c>
      <c r="K16" s="7">
        <f>(21250+4335+185+3955)*1.04</f>
        <v>30914</v>
      </c>
      <c r="L16" s="1">
        <v>0</v>
      </c>
      <c r="M16" s="1">
        <v>0</v>
      </c>
      <c r="N16" s="1">
        <v>48</v>
      </c>
      <c r="O16" s="1">
        <v>10.5</v>
      </c>
      <c r="P16" s="1">
        <v>74</v>
      </c>
      <c r="Q16" s="1">
        <v>49</v>
      </c>
      <c r="R16" s="1">
        <v>16</v>
      </c>
      <c r="S16" s="2">
        <f t="shared" si="0"/>
        <v>197.5</v>
      </c>
    </row>
    <row r="17" spans="1:42" x14ac:dyDescent="0.25">
      <c r="A17" t="s">
        <v>28</v>
      </c>
      <c r="B17" s="19" t="s">
        <v>25</v>
      </c>
      <c r="C17" s="8" t="s">
        <v>59</v>
      </c>
      <c r="D17" s="10">
        <v>0</v>
      </c>
      <c r="E17" s="9">
        <v>2</v>
      </c>
      <c r="F17" s="10">
        <v>12</v>
      </c>
      <c r="G17" s="9">
        <v>7</v>
      </c>
      <c r="H17" s="10">
        <v>15</v>
      </c>
      <c r="I17" s="9">
        <v>12</v>
      </c>
      <c r="J17" s="10">
        <v>14</v>
      </c>
      <c r="K17" s="7">
        <f>(21250+4335+185+3955)*1.04</f>
        <v>30914</v>
      </c>
      <c r="L17" s="1">
        <v>0</v>
      </c>
      <c r="M17" s="1">
        <v>0</v>
      </c>
      <c r="N17" s="1">
        <v>48</v>
      </c>
      <c r="O17" s="1">
        <v>10.5</v>
      </c>
      <c r="P17" s="1">
        <v>74</v>
      </c>
      <c r="Q17" s="1">
        <v>49</v>
      </c>
      <c r="R17" s="1">
        <v>16</v>
      </c>
      <c r="S17" s="2">
        <f t="shared" ref="S17:S18" si="3">SUM(L17:R17)</f>
        <v>197.5</v>
      </c>
    </row>
    <row r="18" spans="1:42" x14ac:dyDescent="0.25">
      <c r="A18" t="s">
        <v>38</v>
      </c>
      <c r="B18" s="19" t="s">
        <v>25</v>
      </c>
      <c r="C18" s="8" t="s">
        <v>59</v>
      </c>
      <c r="D18" s="10">
        <v>0</v>
      </c>
      <c r="E18" s="9">
        <v>2</v>
      </c>
      <c r="F18" s="10">
        <v>12</v>
      </c>
      <c r="G18" s="9">
        <v>7</v>
      </c>
      <c r="H18" s="10">
        <v>15</v>
      </c>
      <c r="I18" s="9">
        <v>12</v>
      </c>
      <c r="J18" s="10">
        <v>14</v>
      </c>
      <c r="K18" s="7">
        <f>(21250+4335+185+3955)*1.04</f>
        <v>30914</v>
      </c>
      <c r="L18" s="1">
        <v>0</v>
      </c>
      <c r="M18" s="1">
        <v>0</v>
      </c>
      <c r="N18" s="1">
        <v>48</v>
      </c>
      <c r="O18" s="1">
        <v>10.5</v>
      </c>
      <c r="P18" s="1">
        <v>74</v>
      </c>
      <c r="Q18" s="1">
        <v>49</v>
      </c>
      <c r="R18" s="1">
        <v>16</v>
      </c>
      <c r="S18" s="2">
        <f t="shared" si="3"/>
        <v>197.5</v>
      </c>
    </row>
    <row r="19" spans="1:42" x14ac:dyDescent="0.25">
      <c r="K19" s="15">
        <f>SUM(K21:K35)</f>
        <v>0</v>
      </c>
      <c r="AE19" s="15">
        <f>SUM(AE21:AE35)</f>
        <v>19345</v>
      </c>
    </row>
    <row r="20" spans="1:42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29</v>
      </c>
      <c r="M20" s="3" t="s">
        <v>30</v>
      </c>
      <c r="N20" s="3" t="s">
        <v>31</v>
      </c>
      <c r="O20" s="3" t="s">
        <v>32</v>
      </c>
      <c r="P20" s="3" t="s">
        <v>33</v>
      </c>
      <c r="Q20" s="3" t="s">
        <v>34</v>
      </c>
      <c r="R20" s="3" t="s">
        <v>35</v>
      </c>
      <c r="S20" s="3" t="s">
        <v>36</v>
      </c>
      <c r="U20" s="3" t="s">
        <v>1</v>
      </c>
      <c r="V20" s="3" t="s">
        <v>2</v>
      </c>
      <c r="W20" s="3" t="s">
        <v>3</v>
      </c>
      <c r="X20" s="3" t="s">
        <v>4</v>
      </c>
      <c r="Y20" s="3" t="s">
        <v>5</v>
      </c>
      <c r="Z20" s="3" t="s">
        <v>6</v>
      </c>
      <c r="AA20" s="3" t="s">
        <v>7</v>
      </c>
      <c r="AB20" s="3" t="s">
        <v>8</v>
      </c>
      <c r="AC20" s="3" t="s">
        <v>9</v>
      </c>
      <c r="AD20" s="3" t="s">
        <v>10</v>
      </c>
      <c r="AE20" s="3" t="s">
        <v>11</v>
      </c>
      <c r="AF20" s="3" t="s">
        <v>29</v>
      </c>
      <c r="AG20" s="3" t="s">
        <v>30</v>
      </c>
      <c r="AH20" s="3" t="s">
        <v>31</v>
      </c>
      <c r="AI20" s="3" t="s">
        <v>32</v>
      </c>
      <c r="AJ20" s="3" t="s">
        <v>33</v>
      </c>
      <c r="AK20" s="3" t="s">
        <v>34</v>
      </c>
      <c r="AL20" s="3" t="s">
        <v>35</v>
      </c>
      <c r="AM20" s="3" t="s">
        <v>36</v>
      </c>
    </row>
    <row r="21" spans="1:42" x14ac:dyDescent="0.25">
      <c r="A21" t="s">
        <v>12</v>
      </c>
      <c r="B21" s="14"/>
      <c r="C21" s="5"/>
      <c r="D21" s="11">
        <v>2</v>
      </c>
      <c r="E21" s="6">
        <v>2</v>
      </c>
      <c r="F21" s="11">
        <v>0</v>
      </c>
      <c r="G21" s="6">
        <v>0</v>
      </c>
      <c r="H21" s="11">
        <v>0</v>
      </c>
      <c r="I21" s="6">
        <v>0</v>
      </c>
      <c r="J21" s="11">
        <v>2</v>
      </c>
      <c r="K21" s="7"/>
      <c r="L21" s="1">
        <v>0</v>
      </c>
      <c r="M21" s="1">
        <v>0</v>
      </c>
      <c r="N21" s="1">
        <v>0</v>
      </c>
      <c r="O21" s="12">
        <v>0</v>
      </c>
      <c r="P21" s="12">
        <v>0</v>
      </c>
      <c r="Q21" s="12">
        <v>0</v>
      </c>
      <c r="R21" s="12">
        <v>0</v>
      </c>
      <c r="S21" s="2">
        <f>SUM(L21:R21)</f>
        <v>0</v>
      </c>
      <c r="U21" t="s">
        <v>12</v>
      </c>
      <c r="V21" s="4"/>
      <c r="W21" s="5"/>
      <c r="X21" s="11">
        <v>2</v>
      </c>
      <c r="Y21" s="6">
        <v>2</v>
      </c>
      <c r="Z21" s="11">
        <v>0</v>
      </c>
      <c r="AA21" s="6">
        <v>0</v>
      </c>
      <c r="AB21" s="11">
        <v>0</v>
      </c>
      <c r="AC21" s="6">
        <v>0</v>
      </c>
      <c r="AD21" s="11">
        <v>2</v>
      </c>
      <c r="AE21" s="7"/>
      <c r="AF21" s="1">
        <v>0</v>
      </c>
      <c r="AG21" s="1">
        <v>0</v>
      </c>
      <c r="AH21" s="1">
        <v>0</v>
      </c>
      <c r="AI21" s="12">
        <v>0</v>
      </c>
      <c r="AJ21" s="12">
        <v>0</v>
      </c>
      <c r="AK21" s="12">
        <v>0</v>
      </c>
      <c r="AL21" s="12">
        <v>0</v>
      </c>
      <c r="AM21" s="2">
        <f>SUM(AF21:AL21)</f>
        <v>0</v>
      </c>
    </row>
    <row r="22" spans="1:42" x14ac:dyDescent="0.25">
      <c r="A22" t="s">
        <v>14</v>
      </c>
      <c r="B22" s="14"/>
      <c r="C22" s="8"/>
      <c r="D22" s="11">
        <v>0</v>
      </c>
      <c r="E22" s="6">
        <v>5</v>
      </c>
      <c r="F22" s="11">
        <v>2</v>
      </c>
      <c r="G22" s="6">
        <v>5</v>
      </c>
      <c r="H22" s="11">
        <v>9</v>
      </c>
      <c r="I22" s="6">
        <v>2</v>
      </c>
      <c r="J22" s="11">
        <v>2</v>
      </c>
      <c r="K22" s="7"/>
      <c r="L22" s="1">
        <v>0</v>
      </c>
      <c r="M22" s="1">
        <v>10</v>
      </c>
      <c r="N22" s="1">
        <v>0</v>
      </c>
      <c r="O22" s="12">
        <v>5.5</v>
      </c>
      <c r="P22" s="12">
        <v>23</v>
      </c>
      <c r="Q22" s="12">
        <v>0</v>
      </c>
      <c r="R22" s="12">
        <v>0</v>
      </c>
      <c r="S22" s="2">
        <f t="shared" ref="S22:S31" si="4">SUM(L22:R22)</f>
        <v>38.5</v>
      </c>
      <c r="U22" t="s">
        <v>14</v>
      </c>
      <c r="V22" s="4"/>
      <c r="W22" s="8" t="s">
        <v>44</v>
      </c>
      <c r="X22" s="11">
        <v>0</v>
      </c>
      <c r="Y22" s="6">
        <v>5</v>
      </c>
      <c r="Z22" s="11">
        <v>2</v>
      </c>
      <c r="AA22" s="6">
        <v>12</v>
      </c>
      <c r="AB22" s="11">
        <v>9</v>
      </c>
      <c r="AC22" s="6">
        <v>2</v>
      </c>
      <c r="AD22" s="11">
        <v>2</v>
      </c>
      <c r="AE22" s="7">
        <f>145+150+4470</f>
        <v>4765</v>
      </c>
      <c r="AF22" s="1">
        <v>0</v>
      </c>
      <c r="AG22" s="1">
        <v>10</v>
      </c>
      <c r="AH22" s="1">
        <v>0</v>
      </c>
      <c r="AI22" s="12">
        <v>33</v>
      </c>
      <c r="AJ22" s="12">
        <v>23</v>
      </c>
      <c r="AK22" s="12">
        <v>0</v>
      </c>
      <c r="AL22" s="12">
        <v>0</v>
      </c>
      <c r="AM22" s="2">
        <f t="shared" ref="AM22" si="5">SUM(AF22:AL22)</f>
        <v>66</v>
      </c>
    </row>
    <row r="23" spans="1:42" x14ac:dyDescent="0.25">
      <c r="A23" t="s">
        <v>15</v>
      </c>
      <c r="B23" s="14"/>
      <c r="C23" s="8"/>
      <c r="D23" s="11">
        <v>0</v>
      </c>
      <c r="E23" s="6">
        <v>2</v>
      </c>
      <c r="F23" s="11">
        <v>2</v>
      </c>
      <c r="G23" s="6">
        <v>2</v>
      </c>
      <c r="H23" s="11">
        <v>2</v>
      </c>
      <c r="I23" s="6">
        <v>2</v>
      </c>
      <c r="J23" s="11">
        <v>2</v>
      </c>
      <c r="K23" s="7"/>
      <c r="L23" s="1">
        <v>0</v>
      </c>
      <c r="M23" s="1">
        <v>0</v>
      </c>
      <c r="N23" s="1">
        <v>0</v>
      </c>
      <c r="O23" s="12">
        <v>0</v>
      </c>
      <c r="P23" s="12">
        <v>0</v>
      </c>
      <c r="Q23" s="12">
        <v>0</v>
      </c>
      <c r="R23" s="12">
        <v>0</v>
      </c>
      <c r="S23" s="2">
        <f>SUM(L23:R23)</f>
        <v>0</v>
      </c>
      <c r="U23" t="s">
        <v>15</v>
      </c>
      <c r="V23" s="4"/>
      <c r="W23" s="8"/>
      <c r="X23" s="11">
        <v>0</v>
      </c>
      <c r="Y23" s="6">
        <v>2</v>
      </c>
      <c r="Z23" s="11">
        <v>2</v>
      </c>
      <c r="AA23" s="6">
        <v>2</v>
      </c>
      <c r="AB23" s="11">
        <v>2</v>
      </c>
      <c r="AC23" s="6">
        <v>2</v>
      </c>
      <c r="AD23" s="11">
        <v>2</v>
      </c>
      <c r="AE23" s="7"/>
      <c r="AF23" s="1">
        <v>0</v>
      </c>
      <c r="AG23" s="1">
        <v>0</v>
      </c>
      <c r="AH23" s="1">
        <v>0</v>
      </c>
      <c r="AI23" s="12">
        <v>0</v>
      </c>
      <c r="AJ23" s="12">
        <v>0</v>
      </c>
      <c r="AK23" s="12">
        <v>0</v>
      </c>
      <c r="AL23" s="12">
        <v>0</v>
      </c>
      <c r="AM23" s="2">
        <f>SUM(AF23:AL23)</f>
        <v>0</v>
      </c>
    </row>
    <row r="24" spans="1:42" x14ac:dyDescent="0.25">
      <c r="A24" t="s">
        <v>16</v>
      </c>
      <c r="B24" s="14"/>
      <c r="C24" s="8"/>
      <c r="D24" s="11">
        <v>0</v>
      </c>
      <c r="E24" s="6">
        <v>2</v>
      </c>
      <c r="F24" s="11">
        <v>2</v>
      </c>
      <c r="G24" s="6">
        <v>2</v>
      </c>
      <c r="H24" s="11">
        <v>2</v>
      </c>
      <c r="I24" s="6">
        <v>2</v>
      </c>
      <c r="J24" s="11">
        <v>2</v>
      </c>
      <c r="K24" s="7"/>
      <c r="L24" s="1">
        <v>0</v>
      </c>
      <c r="M24" s="1">
        <v>0</v>
      </c>
      <c r="N24" s="1">
        <v>0</v>
      </c>
      <c r="O24" s="12">
        <v>0</v>
      </c>
      <c r="P24" s="12">
        <v>0</v>
      </c>
      <c r="Q24" s="12">
        <v>0</v>
      </c>
      <c r="R24" s="12">
        <v>0</v>
      </c>
      <c r="S24" s="2">
        <f>SUM(L24:R24)</f>
        <v>0</v>
      </c>
      <c r="U24" t="s">
        <v>16</v>
      </c>
      <c r="V24" s="4"/>
      <c r="W24" s="8"/>
      <c r="X24" s="11">
        <v>0</v>
      </c>
      <c r="Y24" s="6">
        <v>2</v>
      </c>
      <c r="Z24" s="11">
        <v>2</v>
      </c>
      <c r="AA24" s="6">
        <v>2</v>
      </c>
      <c r="AB24" s="11">
        <v>2</v>
      </c>
      <c r="AC24" s="6">
        <v>2</v>
      </c>
      <c r="AD24" s="11">
        <v>2</v>
      </c>
      <c r="AE24" s="7"/>
      <c r="AF24" s="1">
        <v>0</v>
      </c>
      <c r="AG24" s="1">
        <v>0</v>
      </c>
      <c r="AH24" s="1">
        <v>0</v>
      </c>
      <c r="AI24" s="12">
        <v>0</v>
      </c>
      <c r="AJ24" s="12">
        <v>0</v>
      </c>
      <c r="AK24" s="12">
        <v>0</v>
      </c>
      <c r="AL24" s="12">
        <v>0</v>
      </c>
      <c r="AM24" s="2">
        <f>SUM(AF24:AL24)</f>
        <v>0</v>
      </c>
    </row>
    <row r="25" spans="1:42" x14ac:dyDescent="0.25">
      <c r="A25" t="s">
        <v>17</v>
      </c>
      <c r="B25" s="14"/>
      <c r="C25" s="8"/>
      <c r="D25" s="11">
        <v>0</v>
      </c>
      <c r="E25" s="6">
        <v>2</v>
      </c>
      <c r="F25" s="11">
        <v>2</v>
      </c>
      <c r="G25" s="6">
        <v>2</v>
      </c>
      <c r="H25" s="11">
        <v>2</v>
      </c>
      <c r="I25" s="6">
        <v>2</v>
      </c>
      <c r="J25" s="11">
        <v>2</v>
      </c>
      <c r="K25" s="7"/>
      <c r="L25" s="1">
        <v>0</v>
      </c>
      <c r="M25" s="1">
        <v>0</v>
      </c>
      <c r="N25" s="1">
        <v>0</v>
      </c>
      <c r="O25" s="12">
        <v>0</v>
      </c>
      <c r="P25" s="12">
        <v>0</v>
      </c>
      <c r="Q25" s="12">
        <v>0</v>
      </c>
      <c r="R25" s="12">
        <v>0</v>
      </c>
      <c r="S25" s="2">
        <f t="shared" si="4"/>
        <v>0</v>
      </c>
      <c r="U25" t="s">
        <v>17</v>
      </c>
      <c r="V25" s="4"/>
      <c r="W25" s="8"/>
      <c r="X25" s="11">
        <v>0</v>
      </c>
      <c r="Y25" s="6">
        <v>2</v>
      </c>
      <c r="Z25" s="11">
        <v>2</v>
      </c>
      <c r="AA25" s="6">
        <v>2</v>
      </c>
      <c r="AB25" s="11">
        <v>2</v>
      </c>
      <c r="AC25" s="6">
        <v>2</v>
      </c>
      <c r="AD25" s="11">
        <v>2</v>
      </c>
      <c r="AE25" s="7"/>
      <c r="AF25" s="1">
        <v>0</v>
      </c>
      <c r="AG25" s="1">
        <v>0</v>
      </c>
      <c r="AH25" s="1">
        <v>0</v>
      </c>
      <c r="AI25" s="12">
        <v>0</v>
      </c>
      <c r="AJ25" s="12">
        <v>0</v>
      </c>
      <c r="AK25" s="12">
        <v>0</v>
      </c>
      <c r="AL25" s="12">
        <v>0</v>
      </c>
      <c r="AM25" s="2">
        <f t="shared" ref="AM25:AM31" si="6">SUM(AF25:AL25)</f>
        <v>0</v>
      </c>
      <c r="AO25" t="s">
        <v>41</v>
      </c>
      <c r="AP25" t="s">
        <v>42</v>
      </c>
    </row>
    <row r="26" spans="1:42" x14ac:dyDescent="0.25">
      <c r="A26" t="s">
        <v>18</v>
      </c>
      <c r="B26" s="14"/>
      <c r="C26" s="8"/>
      <c r="D26" s="11">
        <v>0</v>
      </c>
      <c r="E26" s="6">
        <v>2</v>
      </c>
      <c r="F26" s="11">
        <v>2</v>
      </c>
      <c r="G26" s="6">
        <v>2</v>
      </c>
      <c r="H26" s="11">
        <v>2</v>
      </c>
      <c r="I26" s="6">
        <v>2</v>
      </c>
      <c r="J26" s="11">
        <v>2</v>
      </c>
      <c r="K26" s="7"/>
      <c r="L26" s="1">
        <v>0</v>
      </c>
      <c r="M26" s="1">
        <v>0</v>
      </c>
      <c r="N26" s="1">
        <v>0</v>
      </c>
      <c r="O26" s="12">
        <v>0</v>
      </c>
      <c r="P26" s="12">
        <v>0</v>
      </c>
      <c r="Q26" s="12">
        <v>0</v>
      </c>
      <c r="R26" s="12">
        <v>0</v>
      </c>
      <c r="S26" s="2">
        <f t="shared" si="4"/>
        <v>0</v>
      </c>
      <c r="U26" t="s">
        <v>18</v>
      </c>
      <c r="V26" s="4"/>
      <c r="W26" s="8"/>
      <c r="X26" s="11">
        <v>0</v>
      </c>
      <c r="Y26" s="6">
        <v>2</v>
      </c>
      <c r="Z26" s="11">
        <v>2</v>
      </c>
      <c r="AA26" s="6">
        <v>2</v>
      </c>
      <c r="AB26" s="11">
        <v>2</v>
      </c>
      <c r="AC26" s="6">
        <v>2</v>
      </c>
      <c r="AD26" s="11">
        <v>2</v>
      </c>
      <c r="AE26" s="7"/>
      <c r="AF26" s="1">
        <v>0</v>
      </c>
      <c r="AG26" s="1">
        <v>0</v>
      </c>
      <c r="AH26" s="1">
        <v>0</v>
      </c>
      <c r="AI26" s="12">
        <v>0</v>
      </c>
      <c r="AJ26" s="12">
        <v>0</v>
      </c>
      <c r="AK26" s="12">
        <v>0</v>
      </c>
      <c r="AL26" s="12">
        <v>0</v>
      </c>
      <c r="AM26" s="2">
        <f t="shared" si="6"/>
        <v>0</v>
      </c>
      <c r="AN26" s="16" t="s">
        <v>37</v>
      </c>
      <c r="AO26">
        <f>33-5.5</f>
        <v>27.5</v>
      </c>
      <c r="AP26" s="17">
        <f>AO26/16</f>
        <v>1.71875</v>
      </c>
    </row>
    <row r="27" spans="1:42" x14ac:dyDescent="0.25">
      <c r="A27" t="s">
        <v>19</v>
      </c>
      <c r="B27" s="14"/>
      <c r="C27" s="8"/>
      <c r="D27" s="11">
        <v>0</v>
      </c>
      <c r="E27" s="6">
        <v>2</v>
      </c>
      <c r="F27" s="11">
        <v>2</v>
      </c>
      <c r="G27" s="6">
        <v>2</v>
      </c>
      <c r="H27" s="11">
        <v>2</v>
      </c>
      <c r="I27" s="6">
        <v>2</v>
      </c>
      <c r="J27" s="11">
        <v>2</v>
      </c>
      <c r="K27" s="7"/>
      <c r="L27" s="1">
        <v>0</v>
      </c>
      <c r="M27" s="1">
        <v>0</v>
      </c>
      <c r="N27" s="1">
        <v>0</v>
      </c>
      <c r="O27" s="12">
        <v>0</v>
      </c>
      <c r="P27" s="12">
        <v>0</v>
      </c>
      <c r="Q27" s="12">
        <v>0</v>
      </c>
      <c r="R27" s="12">
        <v>0</v>
      </c>
      <c r="S27" s="2">
        <f t="shared" si="4"/>
        <v>0</v>
      </c>
      <c r="U27" t="s">
        <v>19</v>
      </c>
      <c r="V27" s="4"/>
      <c r="W27" s="8"/>
      <c r="X27" s="11">
        <v>0</v>
      </c>
      <c r="Y27" s="6">
        <v>2</v>
      </c>
      <c r="Z27" s="11">
        <v>2</v>
      </c>
      <c r="AA27" s="6">
        <v>2</v>
      </c>
      <c r="AB27" s="11">
        <v>2</v>
      </c>
      <c r="AC27" s="6">
        <v>2</v>
      </c>
      <c r="AD27" s="11">
        <v>2</v>
      </c>
      <c r="AE27" s="7"/>
      <c r="AF27" s="1">
        <v>0</v>
      </c>
      <c r="AG27" s="1">
        <v>0</v>
      </c>
      <c r="AH27" s="1">
        <v>0</v>
      </c>
      <c r="AI27" s="12">
        <v>0</v>
      </c>
      <c r="AJ27" s="12">
        <v>0</v>
      </c>
      <c r="AK27" s="12">
        <v>0</v>
      </c>
      <c r="AL27" s="12">
        <v>0</v>
      </c>
      <c r="AM27" s="2">
        <f t="shared" si="6"/>
        <v>0</v>
      </c>
    </row>
    <row r="28" spans="1:42" x14ac:dyDescent="0.25">
      <c r="A28" t="s">
        <v>20</v>
      </c>
      <c r="B28" s="14"/>
      <c r="C28" s="8"/>
      <c r="D28" s="11">
        <v>0</v>
      </c>
      <c r="E28" s="6">
        <v>2</v>
      </c>
      <c r="F28" s="11">
        <v>2</v>
      </c>
      <c r="G28" s="6">
        <v>2</v>
      </c>
      <c r="H28" s="11">
        <v>2</v>
      </c>
      <c r="I28" s="6">
        <v>2</v>
      </c>
      <c r="J28" s="11">
        <v>2</v>
      </c>
      <c r="K28" s="7"/>
      <c r="L28" s="1">
        <v>0</v>
      </c>
      <c r="M28" s="1">
        <v>0</v>
      </c>
      <c r="N28" s="1">
        <v>0</v>
      </c>
      <c r="O28" s="12">
        <v>0</v>
      </c>
      <c r="P28" s="12">
        <v>0</v>
      </c>
      <c r="Q28" s="12">
        <v>0</v>
      </c>
      <c r="R28" s="12">
        <v>0</v>
      </c>
      <c r="S28" s="2">
        <f t="shared" si="4"/>
        <v>0</v>
      </c>
      <c r="U28" t="s">
        <v>20</v>
      </c>
      <c r="V28" s="4"/>
      <c r="W28" s="8"/>
      <c r="X28" s="11">
        <v>0</v>
      </c>
      <c r="Y28" s="6">
        <v>2</v>
      </c>
      <c r="Z28" s="11">
        <v>2</v>
      </c>
      <c r="AA28" s="6">
        <v>2</v>
      </c>
      <c r="AB28" s="11">
        <v>2</v>
      </c>
      <c r="AC28" s="6">
        <v>2</v>
      </c>
      <c r="AD28" s="11">
        <v>2</v>
      </c>
      <c r="AE28" s="7"/>
      <c r="AF28" s="1">
        <v>0</v>
      </c>
      <c r="AG28" s="1">
        <v>0</v>
      </c>
      <c r="AH28" s="1">
        <v>0</v>
      </c>
      <c r="AI28" s="12">
        <v>0</v>
      </c>
      <c r="AJ28" s="12">
        <v>0</v>
      </c>
      <c r="AK28" s="12">
        <v>0</v>
      </c>
      <c r="AL28" s="12">
        <v>0</v>
      </c>
      <c r="AM28" s="2">
        <f t="shared" si="6"/>
        <v>0</v>
      </c>
    </row>
    <row r="29" spans="1:42" x14ac:dyDescent="0.25">
      <c r="A29" t="s">
        <v>21</v>
      </c>
      <c r="B29" s="14"/>
      <c r="C29" s="8"/>
      <c r="D29" s="11">
        <v>0</v>
      </c>
      <c r="E29" s="6">
        <v>2</v>
      </c>
      <c r="F29" s="11">
        <v>2</v>
      </c>
      <c r="G29" s="6">
        <v>2</v>
      </c>
      <c r="H29" s="11">
        <v>2</v>
      </c>
      <c r="I29" s="6">
        <v>2</v>
      </c>
      <c r="J29" s="11">
        <v>2</v>
      </c>
      <c r="K29" s="7"/>
      <c r="L29" s="1">
        <v>0</v>
      </c>
      <c r="M29" s="1">
        <v>0</v>
      </c>
      <c r="N29" s="1">
        <v>0</v>
      </c>
      <c r="O29" s="12">
        <v>0</v>
      </c>
      <c r="P29" s="12">
        <v>0</v>
      </c>
      <c r="Q29" s="12">
        <v>0</v>
      </c>
      <c r="R29" s="12">
        <v>0</v>
      </c>
      <c r="S29" s="2">
        <f t="shared" si="4"/>
        <v>0</v>
      </c>
      <c r="U29" t="s">
        <v>21</v>
      </c>
      <c r="V29" s="4"/>
      <c r="W29" s="8"/>
      <c r="X29" s="11">
        <v>0</v>
      </c>
      <c r="Y29" s="6">
        <v>2</v>
      </c>
      <c r="Z29" s="11">
        <v>2</v>
      </c>
      <c r="AA29" s="6">
        <v>2</v>
      </c>
      <c r="AB29" s="11">
        <v>2</v>
      </c>
      <c r="AC29" s="6">
        <v>2</v>
      </c>
      <c r="AD29" s="11">
        <v>2</v>
      </c>
      <c r="AE29" s="7"/>
      <c r="AF29" s="1">
        <v>0</v>
      </c>
      <c r="AG29" s="1">
        <v>0</v>
      </c>
      <c r="AH29" s="1">
        <v>0</v>
      </c>
      <c r="AI29" s="12">
        <v>0</v>
      </c>
      <c r="AJ29" s="12">
        <v>0</v>
      </c>
      <c r="AK29" s="12">
        <v>0</v>
      </c>
      <c r="AL29" s="12">
        <v>0</v>
      </c>
      <c r="AM29" s="2">
        <f t="shared" si="6"/>
        <v>0</v>
      </c>
    </row>
    <row r="30" spans="1:42" x14ac:dyDescent="0.25">
      <c r="A30" t="s">
        <v>21</v>
      </c>
      <c r="B30" s="14"/>
      <c r="C30" s="8"/>
      <c r="D30" s="11">
        <v>0</v>
      </c>
      <c r="E30" s="6">
        <v>2</v>
      </c>
      <c r="F30" s="11">
        <v>2</v>
      </c>
      <c r="G30" s="6">
        <v>2</v>
      </c>
      <c r="H30" s="11">
        <v>2</v>
      </c>
      <c r="I30" s="6">
        <v>2</v>
      </c>
      <c r="J30" s="11">
        <v>2</v>
      </c>
      <c r="K30" s="7"/>
      <c r="L30" s="1">
        <v>0</v>
      </c>
      <c r="M30" s="1">
        <v>0</v>
      </c>
      <c r="N30" s="1">
        <v>0</v>
      </c>
      <c r="O30" s="12">
        <v>0</v>
      </c>
      <c r="P30" s="12">
        <v>0</v>
      </c>
      <c r="Q30" s="12">
        <v>0</v>
      </c>
      <c r="R30" s="12">
        <v>0</v>
      </c>
      <c r="S30" s="2">
        <f t="shared" si="4"/>
        <v>0</v>
      </c>
      <c r="U30" t="s">
        <v>21</v>
      </c>
      <c r="V30" s="4"/>
      <c r="W30" s="8"/>
      <c r="X30" s="11">
        <v>0</v>
      </c>
      <c r="Y30" s="6">
        <v>2</v>
      </c>
      <c r="Z30" s="11">
        <v>2</v>
      </c>
      <c r="AA30" s="6">
        <v>2</v>
      </c>
      <c r="AB30" s="11">
        <v>2</v>
      </c>
      <c r="AC30" s="6">
        <v>2</v>
      </c>
      <c r="AD30" s="11">
        <v>2</v>
      </c>
      <c r="AE30" s="7"/>
      <c r="AF30" s="1">
        <v>0</v>
      </c>
      <c r="AG30" s="1">
        <v>0</v>
      </c>
      <c r="AH30" s="1">
        <v>0</v>
      </c>
      <c r="AI30" s="12">
        <v>0</v>
      </c>
      <c r="AJ30" s="12">
        <v>0</v>
      </c>
      <c r="AK30" s="12">
        <v>0</v>
      </c>
      <c r="AL30" s="12">
        <v>0</v>
      </c>
      <c r="AM30" s="2">
        <f t="shared" si="6"/>
        <v>0</v>
      </c>
    </row>
    <row r="31" spans="1:42" x14ac:dyDescent="0.25">
      <c r="A31" t="s">
        <v>23</v>
      </c>
      <c r="B31" s="14"/>
      <c r="C31" s="8"/>
      <c r="D31" s="11">
        <v>0</v>
      </c>
      <c r="E31" s="6">
        <v>2</v>
      </c>
      <c r="F31" s="11">
        <v>2</v>
      </c>
      <c r="G31" s="6">
        <v>5</v>
      </c>
      <c r="H31" s="11">
        <v>9</v>
      </c>
      <c r="I31" s="6">
        <v>7</v>
      </c>
      <c r="J31" s="11">
        <v>2</v>
      </c>
      <c r="K31" s="7"/>
      <c r="L31" s="1">
        <v>0</v>
      </c>
      <c r="M31" s="1">
        <v>0</v>
      </c>
      <c r="N31" s="1">
        <v>0</v>
      </c>
      <c r="O31" s="12">
        <v>5.5</v>
      </c>
      <c r="P31" s="12">
        <v>23</v>
      </c>
      <c r="Q31" s="12">
        <v>16</v>
      </c>
      <c r="R31" s="12">
        <v>0</v>
      </c>
      <c r="S31" s="2">
        <f t="shared" si="4"/>
        <v>44.5</v>
      </c>
      <c r="U31" t="s">
        <v>23</v>
      </c>
      <c r="V31" s="4"/>
      <c r="W31" s="8" t="s">
        <v>39</v>
      </c>
      <c r="X31" s="11">
        <v>0</v>
      </c>
      <c r="Y31" s="6">
        <v>2</v>
      </c>
      <c r="Z31" s="11">
        <v>2</v>
      </c>
      <c r="AA31" s="6">
        <v>12</v>
      </c>
      <c r="AB31" s="11">
        <v>9</v>
      </c>
      <c r="AC31" s="6">
        <v>7</v>
      </c>
      <c r="AD31" s="11">
        <v>2</v>
      </c>
      <c r="AE31" s="7">
        <f>145+245+4470</f>
        <v>4860</v>
      </c>
      <c r="AF31" s="1">
        <v>0</v>
      </c>
      <c r="AG31" s="1">
        <v>0</v>
      </c>
      <c r="AH31" s="1">
        <v>0</v>
      </c>
      <c r="AI31" s="12">
        <v>33</v>
      </c>
      <c r="AJ31" s="12">
        <v>23</v>
      </c>
      <c r="AK31" s="12">
        <v>16</v>
      </c>
      <c r="AL31" s="12">
        <v>0</v>
      </c>
      <c r="AM31" s="2">
        <f t="shared" si="6"/>
        <v>72</v>
      </c>
    </row>
    <row r="32" spans="1:42" x14ac:dyDescent="0.25">
      <c r="A32" t="s">
        <v>24</v>
      </c>
      <c r="B32" s="14"/>
      <c r="C32" s="8"/>
      <c r="D32" s="11">
        <v>0</v>
      </c>
      <c r="E32" s="6">
        <v>2</v>
      </c>
      <c r="F32" s="11">
        <v>2</v>
      </c>
      <c r="G32" s="6">
        <v>5</v>
      </c>
      <c r="H32" s="11">
        <v>9</v>
      </c>
      <c r="I32" s="6">
        <v>7</v>
      </c>
      <c r="J32" s="11">
        <v>2</v>
      </c>
      <c r="K32" s="7"/>
      <c r="L32" s="1">
        <v>0</v>
      </c>
      <c r="M32" s="1">
        <v>0</v>
      </c>
      <c r="N32" s="1">
        <v>0</v>
      </c>
      <c r="O32" s="12">
        <v>5.5</v>
      </c>
      <c r="P32" s="12">
        <v>23</v>
      </c>
      <c r="Q32" s="12">
        <v>16</v>
      </c>
      <c r="R32" s="12">
        <v>0</v>
      </c>
      <c r="S32" s="2">
        <f>SUM(L32:R32)</f>
        <v>44.5</v>
      </c>
      <c r="U32" t="s">
        <v>24</v>
      </c>
      <c r="V32" s="4"/>
      <c r="W32" s="8" t="s">
        <v>43</v>
      </c>
      <c r="X32" s="11">
        <v>0</v>
      </c>
      <c r="Y32" s="6">
        <v>2</v>
      </c>
      <c r="Z32" s="11">
        <v>2</v>
      </c>
      <c r="AA32" s="6">
        <v>12</v>
      </c>
      <c r="AB32" s="11">
        <v>9</v>
      </c>
      <c r="AC32" s="6">
        <v>7</v>
      </c>
      <c r="AD32" s="11">
        <v>2</v>
      </c>
      <c r="AE32" s="7">
        <f>145+245+4470</f>
        <v>4860</v>
      </c>
      <c r="AF32" s="1">
        <v>0</v>
      </c>
      <c r="AG32" s="1">
        <v>0</v>
      </c>
      <c r="AH32" s="1">
        <v>0</v>
      </c>
      <c r="AI32" s="12">
        <v>33</v>
      </c>
      <c r="AJ32" s="12">
        <v>23</v>
      </c>
      <c r="AK32" s="12">
        <v>16</v>
      </c>
      <c r="AL32" s="12">
        <v>0</v>
      </c>
      <c r="AM32" s="2">
        <f>SUM(AF32:AL32)</f>
        <v>72</v>
      </c>
    </row>
    <row r="33" spans="1:42" x14ac:dyDescent="0.25">
      <c r="A33" t="s">
        <v>26</v>
      </c>
      <c r="B33" s="14"/>
      <c r="C33" s="8"/>
      <c r="D33" s="11">
        <v>0</v>
      </c>
      <c r="E33" s="6">
        <v>2</v>
      </c>
      <c r="F33" s="11">
        <v>2</v>
      </c>
      <c r="G33" s="6">
        <v>5</v>
      </c>
      <c r="H33" s="11">
        <v>9</v>
      </c>
      <c r="I33" s="6">
        <v>7</v>
      </c>
      <c r="J33" s="11">
        <v>2</v>
      </c>
      <c r="K33" s="7"/>
      <c r="L33" s="1">
        <v>0</v>
      </c>
      <c r="M33" s="1">
        <v>0</v>
      </c>
      <c r="N33" s="1">
        <v>0</v>
      </c>
      <c r="O33" s="12">
        <v>5.5</v>
      </c>
      <c r="P33" s="12">
        <v>23</v>
      </c>
      <c r="Q33" s="12">
        <v>16</v>
      </c>
      <c r="R33" s="12">
        <v>0</v>
      </c>
      <c r="S33" s="2">
        <f>SUM(L33:R33)</f>
        <v>44.5</v>
      </c>
      <c r="U33" t="s">
        <v>26</v>
      </c>
      <c r="V33" s="4"/>
      <c r="W33" s="8" t="s">
        <v>43</v>
      </c>
      <c r="X33" s="11">
        <v>0</v>
      </c>
      <c r="Y33" s="6">
        <v>2</v>
      </c>
      <c r="Z33" s="11">
        <v>2</v>
      </c>
      <c r="AA33" s="6">
        <v>12</v>
      </c>
      <c r="AB33" s="11">
        <v>9</v>
      </c>
      <c r="AC33" s="6">
        <v>7</v>
      </c>
      <c r="AD33" s="11">
        <v>2</v>
      </c>
      <c r="AE33" s="7">
        <f>145+245+4470</f>
        <v>4860</v>
      </c>
      <c r="AF33" s="1">
        <v>0</v>
      </c>
      <c r="AG33" s="1">
        <v>0</v>
      </c>
      <c r="AH33" s="1">
        <v>0</v>
      </c>
      <c r="AI33" s="12">
        <v>33</v>
      </c>
      <c r="AJ33" s="12">
        <v>23</v>
      </c>
      <c r="AK33" s="12">
        <v>16</v>
      </c>
      <c r="AL33" s="12">
        <v>0</v>
      </c>
      <c r="AM33" s="2">
        <f>SUM(AF33:AL33)</f>
        <v>72</v>
      </c>
    </row>
    <row r="34" spans="1:42" x14ac:dyDescent="0.25">
      <c r="A34" t="s">
        <v>27</v>
      </c>
      <c r="B34" s="14"/>
      <c r="C34" s="8"/>
      <c r="D34" s="11">
        <v>0</v>
      </c>
      <c r="E34" s="6">
        <v>2</v>
      </c>
      <c r="F34" s="11">
        <v>2</v>
      </c>
      <c r="G34" s="6">
        <v>2</v>
      </c>
      <c r="H34" s="11">
        <v>2</v>
      </c>
      <c r="I34" s="6">
        <v>2</v>
      </c>
      <c r="J34" s="11">
        <v>2</v>
      </c>
      <c r="K34" s="7"/>
      <c r="L34" s="1">
        <v>0</v>
      </c>
      <c r="M34" s="1">
        <v>0</v>
      </c>
      <c r="N34" s="1">
        <v>0</v>
      </c>
      <c r="O34" s="12">
        <v>0</v>
      </c>
      <c r="P34" s="12">
        <v>0</v>
      </c>
      <c r="Q34" s="12">
        <v>0</v>
      </c>
      <c r="R34" s="12">
        <v>0</v>
      </c>
      <c r="S34" s="2">
        <f t="shared" ref="S34:S36" si="7">SUM(L34:R34)</f>
        <v>0</v>
      </c>
      <c r="U34" t="s">
        <v>27</v>
      </c>
      <c r="V34" s="4"/>
      <c r="W34" s="8"/>
      <c r="X34" s="11">
        <v>0</v>
      </c>
      <c r="Y34" s="6">
        <v>2</v>
      </c>
      <c r="Z34" s="11">
        <v>2</v>
      </c>
      <c r="AA34" s="6">
        <v>2</v>
      </c>
      <c r="AB34" s="11">
        <v>2</v>
      </c>
      <c r="AC34" s="6">
        <v>2</v>
      </c>
      <c r="AD34" s="11">
        <v>2</v>
      </c>
      <c r="AE34" s="7"/>
      <c r="AF34" s="1">
        <v>0</v>
      </c>
      <c r="AG34" s="1">
        <v>0</v>
      </c>
      <c r="AH34" s="1">
        <v>0</v>
      </c>
      <c r="AI34" s="12">
        <v>0</v>
      </c>
      <c r="AJ34" s="12">
        <v>0</v>
      </c>
      <c r="AK34" s="12">
        <v>0</v>
      </c>
      <c r="AL34" s="12">
        <v>0</v>
      </c>
      <c r="AM34" s="2">
        <f t="shared" ref="AM34:AM36" si="8">SUM(AF34:AL34)</f>
        <v>0</v>
      </c>
    </row>
    <row r="35" spans="1:42" x14ac:dyDescent="0.25">
      <c r="A35" t="s">
        <v>28</v>
      </c>
      <c r="B35" s="14"/>
      <c r="C35" s="8"/>
      <c r="D35" s="11">
        <v>0</v>
      </c>
      <c r="E35" s="6">
        <v>2</v>
      </c>
      <c r="F35" s="11">
        <v>2</v>
      </c>
      <c r="G35" s="6">
        <v>2</v>
      </c>
      <c r="H35" s="11">
        <v>2</v>
      </c>
      <c r="I35" s="6">
        <v>2</v>
      </c>
      <c r="J35" s="11">
        <v>2</v>
      </c>
      <c r="K35" s="7"/>
      <c r="L35" s="1">
        <v>0</v>
      </c>
      <c r="M35" s="1">
        <v>0</v>
      </c>
      <c r="N35" s="1">
        <v>0</v>
      </c>
      <c r="O35" s="12">
        <v>0</v>
      </c>
      <c r="P35" s="12">
        <v>0</v>
      </c>
      <c r="Q35" s="12">
        <v>0</v>
      </c>
      <c r="R35" s="12">
        <v>0</v>
      </c>
      <c r="S35" s="2">
        <f t="shared" si="7"/>
        <v>0</v>
      </c>
      <c r="U35" t="s">
        <v>28</v>
      </c>
      <c r="V35" s="4"/>
      <c r="W35" s="8"/>
      <c r="X35" s="11">
        <v>0</v>
      </c>
      <c r="Y35" s="6">
        <v>2</v>
      </c>
      <c r="Z35" s="11">
        <v>2</v>
      </c>
      <c r="AA35" s="6">
        <v>2</v>
      </c>
      <c r="AB35" s="11">
        <v>2</v>
      </c>
      <c r="AC35" s="6">
        <v>2</v>
      </c>
      <c r="AD35" s="11">
        <v>2</v>
      </c>
      <c r="AE35" s="7"/>
      <c r="AF35" s="1">
        <v>0</v>
      </c>
      <c r="AG35" s="1">
        <v>0</v>
      </c>
      <c r="AH35" s="1">
        <v>0</v>
      </c>
      <c r="AI35" s="12">
        <v>0</v>
      </c>
      <c r="AJ35" s="12">
        <v>0</v>
      </c>
      <c r="AK35" s="12">
        <v>0</v>
      </c>
      <c r="AL35" s="12">
        <v>0</v>
      </c>
      <c r="AM35" s="2">
        <f t="shared" si="8"/>
        <v>0</v>
      </c>
    </row>
    <row r="36" spans="1:42" x14ac:dyDescent="0.25">
      <c r="A36" t="s">
        <v>38</v>
      </c>
      <c r="B36" s="14"/>
      <c r="C36" s="8"/>
      <c r="D36" s="11">
        <v>0</v>
      </c>
      <c r="E36" s="6">
        <v>2</v>
      </c>
      <c r="F36" s="11">
        <v>2</v>
      </c>
      <c r="G36" s="6">
        <v>2</v>
      </c>
      <c r="H36" s="11">
        <v>2</v>
      </c>
      <c r="I36" s="6">
        <v>2</v>
      </c>
      <c r="J36" s="11">
        <v>2</v>
      </c>
      <c r="K36" s="7"/>
      <c r="L36" s="1">
        <v>0</v>
      </c>
      <c r="M36" s="1">
        <v>0</v>
      </c>
      <c r="N36" s="1">
        <v>0</v>
      </c>
      <c r="O36" s="12">
        <v>0</v>
      </c>
      <c r="P36" s="12">
        <v>0</v>
      </c>
      <c r="Q36" s="12">
        <v>0</v>
      </c>
      <c r="R36" s="12">
        <v>0</v>
      </c>
      <c r="S36" s="2">
        <f t="shared" si="7"/>
        <v>0</v>
      </c>
      <c r="U36" t="s">
        <v>38</v>
      </c>
      <c r="V36" s="4"/>
      <c r="W36" s="8"/>
      <c r="X36" s="11">
        <v>0</v>
      </c>
      <c r="Y36" s="6">
        <v>2</v>
      </c>
      <c r="Z36" s="11">
        <v>2</v>
      </c>
      <c r="AA36" s="6">
        <v>2</v>
      </c>
      <c r="AB36" s="11">
        <v>2</v>
      </c>
      <c r="AC36" s="6">
        <v>2</v>
      </c>
      <c r="AD36" s="11">
        <v>2</v>
      </c>
      <c r="AE36" s="7"/>
      <c r="AF36" s="1">
        <v>0</v>
      </c>
      <c r="AG36" s="1">
        <v>0</v>
      </c>
      <c r="AH36" s="1">
        <v>0</v>
      </c>
      <c r="AI36" s="12">
        <v>0</v>
      </c>
      <c r="AJ36" s="12">
        <v>0</v>
      </c>
      <c r="AK36" s="12">
        <v>0</v>
      </c>
      <c r="AL36" s="12">
        <v>0</v>
      </c>
      <c r="AM36" s="2">
        <f t="shared" si="8"/>
        <v>0</v>
      </c>
    </row>
    <row r="37" spans="1:42" x14ac:dyDescent="0.25">
      <c r="K37" s="15">
        <f>SUM(K39:K53)</f>
        <v>34985</v>
      </c>
      <c r="AE37" s="15">
        <f>SUM(AE39:AE53)</f>
        <v>66725</v>
      </c>
    </row>
    <row r="38" spans="1:42" x14ac:dyDescent="0.25">
      <c r="A38" s="3" t="s">
        <v>1</v>
      </c>
      <c r="B38" s="3" t="s">
        <v>2</v>
      </c>
      <c r="C38" s="3" t="s">
        <v>3</v>
      </c>
      <c r="D38" s="3" t="s">
        <v>4</v>
      </c>
      <c r="E38" s="3" t="s">
        <v>5</v>
      </c>
      <c r="F38" s="3" t="s">
        <v>6</v>
      </c>
      <c r="G38" s="3" t="s">
        <v>7</v>
      </c>
      <c r="H38" s="3" t="s">
        <v>8</v>
      </c>
      <c r="I38" s="3" t="s">
        <v>9</v>
      </c>
      <c r="J38" s="3" t="s">
        <v>10</v>
      </c>
      <c r="K38" s="3" t="s">
        <v>11</v>
      </c>
      <c r="L38" s="3" t="s">
        <v>29</v>
      </c>
      <c r="M38" s="3" t="s">
        <v>30</v>
      </c>
      <c r="N38" s="3" t="s">
        <v>31</v>
      </c>
      <c r="O38" s="3" t="s">
        <v>32</v>
      </c>
      <c r="P38" s="3" t="s">
        <v>33</v>
      </c>
      <c r="Q38" s="3" t="s">
        <v>34</v>
      </c>
      <c r="R38" s="3" t="s">
        <v>35</v>
      </c>
      <c r="S38" s="3" t="s">
        <v>36</v>
      </c>
      <c r="U38" s="3" t="s">
        <v>1</v>
      </c>
      <c r="V38" s="3" t="s">
        <v>2</v>
      </c>
      <c r="W38" s="3" t="s">
        <v>3</v>
      </c>
      <c r="X38" s="3" t="s">
        <v>4</v>
      </c>
      <c r="Y38" s="3" t="s">
        <v>5</v>
      </c>
      <c r="Z38" s="3" t="s">
        <v>6</v>
      </c>
      <c r="AA38" s="3" t="s">
        <v>7</v>
      </c>
      <c r="AB38" s="3" t="s">
        <v>8</v>
      </c>
      <c r="AC38" s="3" t="s">
        <v>9</v>
      </c>
      <c r="AD38" s="3" t="s">
        <v>10</v>
      </c>
      <c r="AE38" s="3" t="s">
        <v>11</v>
      </c>
      <c r="AF38" s="3" t="s">
        <v>29</v>
      </c>
      <c r="AG38" s="3" t="s">
        <v>30</v>
      </c>
      <c r="AH38" s="3" t="s">
        <v>31</v>
      </c>
      <c r="AI38" s="3" t="s">
        <v>32</v>
      </c>
      <c r="AJ38" s="3" t="s">
        <v>33</v>
      </c>
      <c r="AK38" s="3" t="s">
        <v>34</v>
      </c>
      <c r="AL38" s="3" t="s">
        <v>35</v>
      </c>
      <c r="AM38" s="3" t="s">
        <v>36</v>
      </c>
    </row>
    <row r="39" spans="1:42" x14ac:dyDescent="0.25">
      <c r="A39" t="s">
        <v>12</v>
      </c>
      <c r="B39" s="14"/>
      <c r="C39" s="5"/>
      <c r="D39" s="11">
        <v>2</v>
      </c>
      <c r="E39" s="6">
        <v>2</v>
      </c>
      <c r="F39" s="11">
        <v>0</v>
      </c>
      <c r="G39" s="6">
        <v>0</v>
      </c>
      <c r="H39" s="11">
        <v>0</v>
      </c>
      <c r="I39" s="6">
        <v>0</v>
      </c>
      <c r="J39" s="11">
        <v>2</v>
      </c>
      <c r="K39" s="7"/>
      <c r="L39" s="1">
        <v>0</v>
      </c>
      <c r="M39" s="1">
        <v>0</v>
      </c>
      <c r="N39" s="1">
        <v>0</v>
      </c>
      <c r="O39" s="12">
        <v>0</v>
      </c>
      <c r="P39" s="12">
        <v>0</v>
      </c>
      <c r="Q39" s="12">
        <v>0</v>
      </c>
      <c r="R39" s="12">
        <v>0</v>
      </c>
      <c r="S39" s="2">
        <f>SUM(L39:R39)</f>
        <v>0</v>
      </c>
      <c r="U39" t="s">
        <v>12</v>
      </c>
      <c r="V39" s="4"/>
      <c r="W39" s="5"/>
      <c r="X39" s="11">
        <v>2</v>
      </c>
      <c r="Y39" s="6">
        <v>2</v>
      </c>
      <c r="Z39" s="11">
        <v>0</v>
      </c>
      <c r="AA39" s="6">
        <v>0</v>
      </c>
      <c r="AB39" s="11">
        <v>0</v>
      </c>
      <c r="AC39" s="6">
        <v>0</v>
      </c>
      <c r="AD39" s="11">
        <v>2</v>
      </c>
      <c r="AE39" s="7"/>
      <c r="AF39" s="1">
        <v>0</v>
      </c>
      <c r="AG39" s="1">
        <v>0</v>
      </c>
      <c r="AH39" s="1">
        <v>0</v>
      </c>
      <c r="AI39" s="12">
        <v>0</v>
      </c>
      <c r="AJ39" s="12">
        <v>0</v>
      </c>
      <c r="AK39" s="12">
        <v>0</v>
      </c>
      <c r="AL39" s="12">
        <v>0</v>
      </c>
      <c r="AM39" s="2">
        <f>SUM(AF39:AL39)</f>
        <v>0</v>
      </c>
    </row>
    <row r="40" spans="1:42" x14ac:dyDescent="0.25">
      <c r="A40" t="s">
        <v>14</v>
      </c>
      <c r="B40" s="14"/>
      <c r="C40" s="8" t="s">
        <v>44</v>
      </c>
      <c r="D40" s="11">
        <v>0</v>
      </c>
      <c r="E40" s="6">
        <v>5</v>
      </c>
      <c r="F40" s="11">
        <v>2</v>
      </c>
      <c r="G40" s="6">
        <v>12</v>
      </c>
      <c r="H40" s="11">
        <v>9</v>
      </c>
      <c r="I40" s="6">
        <v>2</v>
      </c>
      <c r="J40" s="11">
        <v>2</v>
      </c>
      <c r="K40" s="7">
        <f>145+150+4470</f>
        <v>4765</v>
      </c>
      <c r="L40" s="1">
        <v>0</v>
      </c>
      <c r="M40" s="1">
        <v>10</v>
      </c>
      <c r="N40" s="1">
        <v>0</v>
      </c>
      <c r="O40" s="12">
        <v>33</v>
      </c>
      <c r="P40" s="12">
        <v>23</v>
      </c>
      <c r="Q40" s="12">
        <v>0</v>
      </c>
      <c r="R40" s="12">
        <v>0</v>
      </c>
      <c r="S40" s="2">
        <f t="shared" ref="S40" si="9">SUM(L40:R40)</f>
        <v>66</v>
      </c>
      <c r="U40" t="s">
        <v>14</v>
      </c>
      <c r="V40" s="4"/>
      <c r="W40" s="8" t="s">
        <v>44</v>
      </c>
      <c r="X40" s="11">
        <v>0</v>
      </c>
      <c r="Y40" s="6">
        <f>9+6/7</f>
        <v>9.8571428571428577</v>
      </c>
      <c r="Z40" s="11">
        <v>2</v>
      </c>
      <c r="AA40" s="6">
        <v>12</v>
      </c>
      <c r="AB40" s="11">
        <v>9</v>
      </c>
      <c r="AC40" s="6">
        <v>2</v>
      </c>
      <c r="AD40" s="11">
        <v>2</v>
      </c>
      <c r="AE40" s="7">
        <f>145+1150+4470</f>
        <v>5765</v>
      </c>
      <c r="AF40" s="1">
        <v>0</v>
      </c>
      <c r="AG40" s="1">
        <v>36</v>
      </c>
      <c r="AH40" s="1">
        <v>0</v>
      </c>
      <c r="AI40" s="12">
        <v>33</v>
      </c>
      <c r="AJ40" s="12">
        <v>23</v>
      </c>
      <c r="AK40" s="12">
        <v>0</v>
      </c>
      <c r="AL40" s="12">
        <v>0</v>
      </c>
      <c r="AM40" s="2">
        <f t="shared" ref="AM40" si="10">SUM(AF40:AL40)</f>
        <v>92</v>
      </c>
    </row>
    <row r="41" spans="1:42" x14ac:dyDescent="0.25">
      <c r="A41" t="s">
        <v>15</v>
      </c>
      <c r="B41" s="14"/>
      <c r="C41" s="8"/>
      <c r="D41" s="11">
        <v>0</v>
      </c>
      <c r="E41" s="6">
        <v>9</v>
      </c>
      <c r="F41" s="11">
        <v>2</v>
      </c>
      <c r="G41" s="6">
        <v>5</v>
      </c>
      <c r="H41" s="11">
        <v>9</v>
      </c>
      <c r="I41" s="6">
        <v>2</v>
      </c>
      <c r="J41" s="11">
        <v>2</v>
      </c>
      <c r="K41" s="7">
        <f>2330+145+125</f>
        <v>2600</v>
      </c>
      <c r="L41" s="1">
        <v>0</v>
      </c>
      <c r="M41" s="1">
        <v>30</v>
      </c>
      <c r="N41" s="1">
        <v>0</v>
      </c>
      <c r="O41" s="12">
        <v>5.5</v>
      </c>
      <c r="P41" s="12">
        <v>23</v>
      </c>
      <c r="Q41" s="12">
        <v>0</v>
      </c>
      <c r="R41" s="12">
        <v>0</v>
      </c>
      <c r="S41" s="2">
        <f>SUM(L41:R41)</f>
        <v>58.5</v>
      </c>
      <c r="U41" t="s">
        <v>15</v>
      </c>
      <c r="V41" s="4"/>
      <c r="W41" s="8"/>
      <c r="X41" s="11">
        <v>0</v>
      </c>
      <c r="Y41" s="6">
        <v>12</v>
      </c>
      <c r="Z41" s="11">
        <v>2</v>
      </c>
      <c r="AA41" s="6">
        <v>5</v>
      </c>
      <c r="AB41" s="11">
        <v>9</v>
      </c>
      <c r="AC41" s="6">
        <v>2</v>
      </c>
      <c r="AD41" s="11">
        <v>2</v>
      </c>
      <c r="AE41" s="7">
        <f t="shared" ref="AE41:AE46" si="11">7010+195+125</f>
        <v>7330</v>
      </c>
      <c r="AF41" s="1">
        <v>0</v>
      </c>
      <c r="AG41" s="1">
        <v>56</v>
      </c>
      <c r="AH41" s="1">
        <v>0</v>
      </c>
      <c r="AI41" s="12">
        <v>5.5</v>
      </c>
      <c r="AJ41" s="12">
        <v>23</v>
      </c>
      <c r="AK41" s="12">
        <v>0</v>
      </c>
      <c r="AL41" s="12">
        <v>0</v>
      </c>
      <c r="AM41" s="2">
        <f>SUM(AF41:AL41)</f>
        <v>84.5</v>
      </c>
    </row>
    <row r="42" spans="1:42" x14ac:dyDescent="0.25">
      <c r="A42" t="s">
        <v>16</v>
      </c>
      <c r="B42" s="14"/>
      <c r="C42" s="8"/>
      <c r="D42" s="11">
        <v>0</v>
      </c>
      <c r="E42" s="6">
        <v>9</v>
      </c>
      <c r="F42" s="11">
        <v>2</v>
      </c>
      <c r="G42" s="6">
        <v>5</v>
      </c>
      <c r="H42" s="11">
        <v>9</v>
      </c>
      <c r="I42" s="6">
        <v>2</v>
      </c>
      <c r="J42" s="11">
        <v>2</v>
      </c>
      <c r="K42" s="7">
        <f>2330+145+125</f>
        <v>2600</v>
      </c>
      <c r="L42" s="1">
        <v>0</v>
      </c>
      <c r="M42" s="1">
        <v>30</v>
      </c>
      <c r="N42" s="1">
        <v>0</v>
      </c>
      <c r="O42" s="12">
        <v>5.5</v>
      </c>
      <c r="P42" s="12">
        <v>23</v>
      </c>
      <c r="Q42" s="12">
        <v>0</v>
      </c>
      <c r="R42" s="12">
        <v>0</v>
      </c>
      <c r="S42" s="2">
        <f>SUM(L42:R42)</f>
        <v>58.5</v>
      </c>
      <c r="U42" t="s">
        <v>16</v>
      </c>
      <c r="V42" s="4"/>
      <c r="W42" s="8"/>
      <c r="X42" s="11">
        <v>0</v>
      </c>
      <c r="Y42" s="6">
        <v>12</v>
      </c>
      <c r="Z42" s="11">
        <v>2</v>
      </c>
      <c r="AA42" s="6">
        <v>5</v>
      </c>
      <c r="AB42" s="11">
        <v>9</v>
      </c>
      <c r="AC42" s="6">
        <v>2</v>
      </c>
      <c r="AD42" s="11">
        <v>2</v>
      </c>
      <c r="AE42" s="7">
        <f t="shared" si="11"/>
        <v>7330</v>
      </c>
      <c r="AF42" s="1">
        <v>0</v>
      </c>
      <c r="AG42" s="1">
        <v>56</v>
      </c>
      <c r="AH42" s="1">
        <v>0</v>
      </c>
      <c r="AI42" s="12">
        <v>5.5</v>
      </c>
      <c r="AJ42" s="12">
        <v>23</v>
      </c>
      <c r="AK42" s="12">
        <v>0</v>
      </c>
      <c r="AL42" s="12">
        <v>0</v>
      </c>
      <c r="AM42" s="2">
        <f>SUM(AF42:AL42)</f>
        <v>84.5</v>
      </c>
      <c r="AO42" t="s">
        <v>41</v>
      </c>
      <c r="AP42" t="s">
        <v>42</v>
      </c>
    </row>
    <row r="43" spans="1:42" x14ac:dyDescent="0.25">
      <c r="A43" t="s">
        <v>17</v>
      </c>
      <c r="B43" s="14"/>
      <c r="C43" s="8"/>
      <c r="D43" s="11">
        <v>0</v>
      </c>
      <c r="E43" s="6">
        <v>9</v>
      </c>
      <c r="F43" s="11">
        <v>5</v>
      </c>
      <c r="G43" s="6">
        <v>0</v>
      </c>
      <c r="H43" s="11">
        <v>9</v>
      </c>
      <c r="I43" s="6">
        <v>2</v>
      </c>
      <c r="J43" s="11">
        <v>2</v>
      </c>
      <c r="K43" s="7">
        <f>2330+145+135</f>
        <v>2610</v>
      </c>
      <c r="L43" s="1">
        <v>0</v>
      </c>
      <c r="M43" s="1">
        <v>30</v>
      </c>
      <c r="N43" s="1">
        <v>9</v>
      </c>
      <c r="O43" s="12">
        <v>0</v>
      </c>
      <c r="P43" s="12">
        <v>23</v>
      </c>
      <c r="Q43" s="12">
        <v>0</v>
      </c>
      <c r="R43" s="12">
        <v>0</v>
      </c>
      <c r="S43" s="2">
        <f t="shared" ref="S43:S49" si="12">SUM(L43:R43)</f>
        <v>62</v>
      </c>
      <c r="U43" t="s">
        <v>17</v>
      </c>
      <c r="V43" s="4"/>
      <c r="W43" s="8"/>
      <c r="X43" s="11">
        <v>0</v>
      </c>
      <c r="Y43" s="6">
        <v>12</v>
      </c>
      <c r="Z43" s="11">
        <v>5</v>
      </c>
      <c r="AA43" s="6">
        <v>0</v>
      </c>
      <c r="AB43" s="11">
        <v>9</v>
      </c>
      <c r="AC43" s="6">
        <v>2</v>
      </c>
      <c r="AD43" s="11">
        <v>2</v>
      </c>
      <c r="AE43" s="7">
        <f t="shared" si="11"/>
        <v>7330</v>
      </c>
      <c r="AF43" s="1">
        <v>0</v>
      </c>
      <c r="AG43" s="1">
        <v>56</v>
      </c>
      <c r="AH43" s="1">
        <v>9</v>
      </c>
      <c r="AI43" s="12">
        <v>0</v>
      </c>
      <c r="AJ43" s="12">
        <v>23</v>
      </c>
      <c r="AK43" s="12">
        <v>0</v>
      </c>
      <c r="AL43" s="12">
        <v>0</v>
      </c>
      <c r="AM43" s="2">
        <f t="shared" ref="AM43:AM49" si="13">SUM(AF43:AL43)</f>
        <v>88</v>
      </c>
      <c r="AN43" s="16" t="s">
        <v>0</v>
      </c>
      <c r="AO43">
        <f>56-30</f>
        <v>26</v>
      </c>
      <c r="AP43" s="17">
        <f>AO43/16</f>
        <v>1.625</v>
      </c>
    </row>
    <row r="44" spans="1:42" x14ac:dyDescent="0.25">
      <c r="A44" t="s">
        <v>18</v>
      </c>
      <c r="B44" s="14"/>
      <c r="C44" s="8"/>
      <c r="D44" s="11">
        <v>0</v>
      </c>
      <c r="E44" s="6">
        <v>9</v>
      </c>
      <c r="F44" s="11">
        <v>5</v>
      </c>
      <c r="G44" s="6">
        <v>2</v>
      </c>
      <c r="H44" s="11">
        <v>9</v>
      </c>
      <c r="I44" s="6">
        <v>2</v>
      </c>
      <c r="J44" s="11">
        <v>2</v>
      </c>
      <c r="K44" s="7">
        <f>2330+145+135</f>
        <v>2610</v>
      </c>
      <c r="L44" s="1">
        <v>0</v>
      </c>
      <c r="M44" s="1">
        <v>30</v>
      </c>
      <c r="N44" s="1">
        <v>9</v>
      </c>
      <c r="O44" s="12">
        <v>0</v>
      </c>
      <c r="P44" s="12">
        <v>23</v>
      </c>
      <c r="Q44" s="12">
        <v>0</v>
      </c>
      <c r="R44" s="12">
        <v>0</v>
      </c>
      <c r="S44" s="2">
        <f t="shared" si="12"/>
        <v>62</v>
      </c>
      <c r="U44" t="s">
        <v>18</v>
      </c>
      <c r="V44" s="4"/>
      <c r="W44" s="8"/>
      <c r="X44" s="11">
        <v>0</v>
      </c>
      <c r="Y44" s="6">
        <v>12</v>
      </c>
      <c r="Z44" s="11">
        <v>5</v>
      </c>
      <c r="AA44" s="6">
        <v>2</v>
      </c>
      <c r="AB44" s="11">
        <v>9</v>
      </c>
      <c r="AC44" s="6">
        <v>2</v>
      </c>
      <c r="AD44" s="11">
        <v>2</v>
      </c>
      <c r="AE44" s="7">
        <f t="shared" si="11"/>
        <v>7330</v>
      </c>
      <c r="AF44" s="1">
        <v>0</v>
      </c>
      <c r="AG44" s="1">
        <v>56</v>
      </c>
      <c r="AH44" s="1">
        <v>9</v>
      </c>
      <c r="AI44" s="12">
        <v>0</v>
      </c>
      <c r="AJ44" s="12">
        <v>23</v>
      </c>
      <c r="AK44" s="12">
        <v>0</v>
      </c>
      <c r="AL44" s="12">
        <v>0</v>
      </c>
      <c r="AM44" s="2">
        <f t="shared" si="13"/>
        <v>88</v>
      </c>
    </row>
    <row r="45" spans="1:42" x14ac:dyDescent="0.25">
      <c r="A45" t="s">
        <v>19</v>
      </c>
      <c r="B45" s="14"/>
      <c r="C45" s="8"/>
      <c r="D45" s="11">
        <v>0</v>
      </c>
      <c r="E45" s="6">
        <v>9</v>
      </c>
      <c r="F45" s="11">
        <v>5</v>
      </c>
      <c r="G45" s="6">
        <v>2</v>
      </c>
      <c r="H45" s="11">
        <v>9</v>
      </c>
      <c r="I45" s="6">
        <v>2</v>
      </c>
      <c r="J45" s="11">
        <v>2</v>
      </c>
      <c r="K45" s="7">
        <f>2330+145+135</f>
        <v>2610</v>
      </c>
      <c r="L45" s="1">
        <v>0</v>
      </c>
      <c r="M45" s="1">
        <v>30</v>
      </c>
      <c r="N45" s="1">
        <v>9</v>
      </c>
      <c r="O45" s="12">
        <v>0</v>
      </c>
      <c r="P45" s="12">
        <v>23</v>
      </c>
      <c r="Q45" s="12">
        <v>0</v>
      </c>
      <c r="R45" s="12">
        <v>0</v>
      </c>
      <c r="S45" s="2">
        <f t="shared" si="12"/>
        <v>62</v>
      </c>
      <c r="U45" t="s">
        <v>19</v>
      </c>
      <c r="V45" s="4"/>
      <c r="W45" s="8"/>
      <c r="X45" s="11">
        <v>0</v>
      </c>
      <c r="Y45" s="6">
        <v>12</v>
      </c>
      <c r="Z45" s="11">
        <v>5</v>
      </c>
      <c r="AA45" s="6">
        <v>2</v>
      </c>
      <c r="AB45" s="11">
        <v>9</v>
      </c>
      <c r="AC45" s="6">
        <v>2</v>
      </c>
      <c r="AD45" s="11">
        <v>2</v>
      </c>
      <c r="AE45" s="7">
        <f t="shared" si="11"/>
        <v>7330</v>
      </c>
      <c r="AF45" s="1">
        <v>0</v>
      </c>
      <c r="AG45" s="1">
        <v>56</v>
      </c>
      <c r="AH45" s="1">
        <v>9</v>
      </c>
      <c r="AI45" s="12">
        <v>0</v>
      </c>
      <c r="AJ45" s="12">
        <v>23</v>
      </c>
      <c r="AK45" s="12">
        <v>0</v>
      </c>
      <c r="AL45" s="12">
        <v>0</v>
      </c>
      <c r="AM45" s="2">
        <f t="shared" si="13"/>
        <v>88</v>
      </c>
    </row>
    <row r="46" spans="1:42" x14ac:dyDescent="0.25">
      <c r="A46" t="s">
        <v>20</v>
      </c>
      <c r="B46" s="14"/>
      <c r="C46" s="8"/>
      <c r="D46" s="11">
        <v>0</v>
      </c>
      <c r="E46" s="6">
        <v>9</v>
      </c>
      <c r="F46" s="11">
        <v>5</v>
      </c>
      <c r="G46" s="6">
        <v>2</v>
      </c>
      <c r="H46" s="11">
        <v>9</v>
      </c>
      <c r="I46" s="6">
        <v>2</v>
      </c>
      <c r="J46" s="11">
        <v>2</v>
      </c>
      <c r="K46" s="7">
        <f>2330+145+135</f>
        <v>2610</v>
      </c>
      <c r="L46" s="1">
        <v>0</v>
      </c>
      <c r="M46" s="1">
        <v>30</v>
      </c>
      <c r="N46" s="1">
        <v>9</v>
      </c>
      <c r="O46" s="12">
        <v>0</v>
      </c>
      <c r="P46" s="12">
        <v>23</v>
      </c>
      <c r="Q46" s="12">
        <v>0</v>
      </c>
      <c r="R46" s="12">
        <v>0</v>
      </c>
      <c r="S46" s="2">
        <f t="shared" si="12"/>
        <v>62</v>
      </c>
      <c r="U46" t="s">
        <v>20</v>
      </c>
      <c r="V46" s="4"/>
      <c r="W46" s="8"/>
      <c r="X46" s="11">
        <v>0</v>
      </c>
      <c r="Y46" s="6">
        <v>12</v>
      </c>
      <c r="Z46" s="11">
        <v>5</v>
      </c>
      <c r="AA46" s="6">
        <v>2</v>
      </c>
      <c r="AB46" s="11">
        <v>9</v>
      </c>
      <c r="AC46" s="6">
        <v>2</v>
      </c>
      <c r="AD46" s="11">
        <v>2</v>
      </c>
      <c r="AE46" s="7">
        <f t="shared" si="11"/>
        <v>7330</v>
      </c>
      <c r="AF46" s="1">
        <v>0</v>
      </c>
      <c r="AG46" s="1">
        <v>56</v>
      </c>
      <c r="AH46" s="1">
        <v>9</v>
      </c>
      <c r="AI46" s="12">
        <v>0</v>
      </c>
      <c r="AJ46" s="12">
        <v>23</v>
      </c>
      <c r="AK46" s="12">
        <v>0</v>
      </c>
      <c r="AL46" s="12">
        <v>0</v>
      </c>
      <c r="AM46" s="2">
        <f t="shared" si="13"/>
        <v>88</v>
      </c>
    </row>
    <row r="47" spans="1:42" x14ac:dyDescent="0.25">
      <c r="A47" t="s">
        <v>21</v>
      </c>
      <c r="B47" s="14"/>
      <c r="C47" s="8"/>
      <c r="D47" s="11">
        <v>0</v>
      </c>
      <c r="E47" s="6">
        <v>2</v>
      </c>
      <c r="F47" s="11">
        <v>2</v>
      </c>
      <c r="G47" s="6">
        <v>2</v>
      </c>
      <c r="H47" s="11">
        <v>2</v>
      </c>
      <c r="I47" s="6">
        <v>2</v>
      </c>
      <c r="J47" s="11">
        <v>2</v>
      </c>
      <c r="K47" s="7"/>
      <c r="L47" s="1">
        <v>0</v>
      </c>
      <c r="M47" s="1">
        <v>0</v>
      </c>
      <c r="N47" s="1">
        <v>0</v>
      </c>
      <c r="O47" s="12">
        <v>0</v>
      </c>
      <c r="P47" s="12">
        <v>0</v>
      </c>
      <c r="Q47" s="12">
        <v>0</v>
      </c>
      <c r="R47" s="12">
        <v>0</v>
      </c>
      <c r="S47" s="2">
        <f t="shared" si="12"/>
        <v>0</v>
      </c>
      <c r="U47" t="s">
        <v>21</v>
      </c>
      <c r="V47" s="4"/>
      <c r="W47" s="8"/>
      <c r="X47" s="11">
        <v>0</v>
      </c>
      <c r="Y47" s="6">
        <v>2</v>
      </c>
      <c r="Z47" s="11">
        <v>2</v>
      </c>
      <c r="AA47" s="6">
        <v>2</v>
      </c>
      <c r="AB47" s="11">
        <v>2</v>
      </c>
      <c r="AC47" s="6">
        <v>2</v>
      </c>
      <c r="AD47" s="11">
        <v>2</v>
      </c>
      <c r="AE47" s="7"/>
      <c r="AF47" s="1">
        <v>0</v>
      </c>
      <c r="AG47" s="1">
        <v>0</v>
      </c>
      <c r="AH47" s="1">
        <v>0</v>
      </c>
      <c r="AI47" s="12">
        <v>0</v>
      </c>
      <c r="AJ47" s="12">
        <v>0</v>
      </c>
      <c r="AK47" s="12">
        <v>0</v>
      </c>
      <c r="AL47" s="12">
        <v>0</v>
      </c>
      <c r="AM47" s="2">
        <f t="shared" si="13"/>
        <v>0</v>
      </c>
    </row>
    <row r="48" spans="1:42" x14ac:dyDescent="0.25">
      <c r="A48" t="s">
        <v>21</v>
      </c>
      <c r="B48" s="14"/>
      <c r="C48" s="8"/>
      <c r="D48" s="11">
        <v>0</v>
      </c>
      <c r="E48" s="6">
        <v>2</v>
      </c>
      <c r="F48" s="11">
        <v>2</v>
      </c>
      <c r="G48" s="6">
        <v>2</v>
      </c>
      <c r="H48" s="11">
        <v>2</v>
      </c>
      <c r="I48" s="6">
        <v>2</v>
      </c>
      <c r="J48" s="11">
        <v>2</v>
      </c>
      <c r="K48" s="7"/>
      <c r="L48" s="1">
        <v>0</v>
      </c>
      <c r="M48" s="1">
        <v>0</v>
      </c>
      <c r="N48" s="1">
        <v>0</v>
      </c>
      <c r="O48" s="12">
        <v>0</v>
      </c>
      <c r="P48" s="12">
        <v>0</v>
      </c>
      <c r="Q48" s="12">
        <v>0</v>
      </c>
      <c r="R48" s="12">
        <v>0</v>
      </c>
      <c r="S48" s="2">
        <f t="shared" si="12"/>
        <v>0</v>
      </c>
      <c r="U48" t="s">
        <v>21</v>
      </c>
      <c r="V48" s="4"/>
      <c r="W48" s="8"/>
      <c r="X48" s="11">
        <v>0</v>
      </c>
      <c r="Y48" s="6">
        <v>2</v>
      </c>
      <c r="Z48" s="11">
        <v>2</v>
      </c>
      <c r="AA48" s="6">
        <v>2</v>
      </c>
      <c r="AB48" s="11">
        <v>2</v>
      </c>
      <c r="AC48" s="6">
        <v>2</v>
      </c>
      <c r="AD48" s="11">
        <v>2</v>
      </c>
      <c r="AE48" s="7"/>
      <c r="AF48" s="1">
        <v>0</v>
      </c>
      <c r="AG48" s="1">
        <v>0</v>
      </c>
      <c r="AH48" s="1">
        <v>0</v>
      </c>
      <c r="AI48" s="12">
        <v>0</v>
      </c>
      <c r="AJ48" s="12">
        <v>0</v>
      </c>
      <c r="AK48" s="12">
        <v>0</v>
      </c>
      <c r="AL48" s="12">
        <v>0</v>
      </c>
      <c r="AM48" s="2">
        <f t="shared" si="13"/>
        <v>0</v>
      </c>
    </row>
    <row r="49" spans="1:42" x14ac:dyDescent="0.25">
      <c r="A49" t="s">
        <v>23</v>
      </c>
      <c r="B49" s="14"/>
      <c r="C49" s="8" t="s">
        <v>39</v>
      </c>
      <c r="D49" s="11">
        <v>0</v>
      </c>
      <c r="E49" s="6">
        <v>2</v>
      </c>
      <c r="F49" s="11">
        <v>2</v>
      </c>
      <c r="G49" s="6">
        <v>12</v>
      </c>
      <c r="H49" s="11">
        <v>9</v>
      </c>
      <c r="I49" s="6">
        <v>7</v>
      </c>
      <c r="J49" s="11">
        <v>2</v>
      </c>
      <c r="K49" s="7">
        <f>145+245+4470</f>
        <v>4860</v>
      </c>
      <c r="L49" s="1">
        <v>0</v>
      </c>
      <c r="M49" s="1">
        <v>0</v>
      </c>
      <c r="N49" s="1">
        <v>0</v>
      </c>
      <c r="O49" s="12">
        <v>33</v>
      </c>
      <c r="P49" s="12">
        <v>23</v>
      </c>
      <c r="Q49" s="12">
        <v>16</v>
      </c>
      <c r="R49" s="12">
        <v>0</v>
      </c>
      <c r="S49" s="2">
        <f t="shared" si="12"/>
        <v>72</v>
      </c>
      <c r="U49" t="s">
        <v>23</v>
      </c>
      <c r="V49" s="4"/>
      <c r="W49" s="8" t="s">
        <v>39</v>
      </c>
      <c r="X49" s="11">
        <v>0</v>
      </c>
      <c r="Y49" s="6">
        <f>8+2/6</f>
        <v>8.3333333333333339</v>
      </c>
      <c r="Z49" s="11">
        <v>2</v>
      </c>
      <c r="AA49" s="6">
        <v>12</v>
      </c>
      <c r="AB49" s="11">
        <v>9</v>
      </c>
      <c r="AC49" s="6">
        <v>7</v>
      </c>
      <c r="AD49" s="11">
        <v>2</v>
      </c>
      <c r="AE49" s="7">
        <f>145+245+4470+800</f>
        <v>5660</v>
      </c>
      <c r="AF49" s="1">
        <v>0</v>
      </c>
      <c r="AG49" s="1">
        <v>26</v>
      </c>
      <c r="AH49" s="1">
        <v>0</v>
      </c>
      <c r="AI49" s="12">
        <v>33</v>
      </c>
      <c r="AJ49" s="12">
        <v>23</v>
      </c>
      <c r="AK49" s="12">
        <v>16</v>
      </c>
      <c r="AL49" s="12">
        <v>0</v>
      </c>
      <c r="AM49" s="2">
        <f t="shared" si="13"/>
        <v>98</v>
      </c>
    </row>
    <row r="50" spans="1:42" x14ac:dyDescent="0.25">
      <c r="A50" t="s">
        <v>24</v>
      </c>
      <c r="B50" s="14"/>
      <c r="C50" s="8" t="s">
        <v>43</v>
      </c>
      <c r="D50" s="11">
        <v>0</v>
      </c>
      <c r="E50" s="6">
        <v>2</v>
      </c>
      <c r="F50" s="11">
        <v>2</v>
      </c>
      <c r="G50" s="6">
        <v>12</v>
      </c>
      <c r="H50" s="11">
        <v>9</v>
      </c>
      <c r="I50" s="6">
        <v>7</v>
      </c>
      <c r="J50" s="11">
        <v>2</v>
      </c>
      <c r="K50" s="7">
        <f>145+245+4470</f>
        <v>4860</v>
      </c>
      <c r="L50" s="1">
        <v>0</v>
      </c>
      <c r="M50" s="1">
        <v>0</v>
      </c>
      <c r="N50" s="1">
        <v>0</v>
      </c>
      <c r="O50" s="12">
        <v>33</v>
      </c>
      <c r="P50" s="12">
        <v>23</v>
      </c>
      <c r="Q50" s="12">
        <v>16</v>
      </c>
      <c r="R50" s="12">
        <v>0</v>
      </c>
      <c r="S50" s="2">
        <f>SUM(L50:R50)</f>
        <v>72</v>
      </c>
      <c r="U50" t="s">
        <v>24</v>
      </c>
      <c r="V50" s="4"/>
      <c r="W50" s="8" t="s">
        <v>43</v>
      </c>
      <c r="X50" s="11">
        <v>0</v>
      </c>
      <c r="Y50" s="6">
        <f>8+2/6</f>
        <v>8.3333333333333339</v>
      </c>
      <c r="Z50" s="11">
        <v>2</v>
      </c>
      <c r="AA50" s="6">
        <v>12</v>
      </c>
      <c r="AB50" s="11">
        <v>9</v>
      </c>
      <c r="AC50" s="6">
        <v>7</v>
      </c>
      <c r="AD50" s="11">
        <v>2</v>
      </c>
      <c r="AE50" s="7">
        <f>145+245+4470+800</f>
        <v>5660</v>
      </c>
      <c r="AF50" s="1">
        <v>0</v>
      </c>
      <c r="AG50" s="1">
        <v>26</v>
      </c>
      <c r="AH50" s="1">
        <v>0</v>
      </c>
      <c r="AI50" s="12">
        <v>33</v>
      </c>
      <c r="AJ50" s="12">
        <v>23</v>
      </c>
      <c r="AK50" s="12">
        <v>16</v>
      </c>
      <c r="AL50" s="12">
        <v>0</v>
      </c>
      <c r="AM50" s="2">
        <f>SUM(AF50:AL50)</f>
        <v>98</v>
      </c>
    </row>
    <row r="51" spans="1:42" x14ac:dyDescent="0.25">
      <c r="A51" t="s">
        <v>26</v>
      </c>
      <c r="B51" s="14"/>
      <c r="C51" s="8" t="s">
        <v>43</v>
      </c>
      <c r="D51" s="11">
        <v>0</v>
      </c>
      <c r="E51" s="6">
        <v>2</v>
      </c>
      <c r="F51" s="11">
        <v>2</v>
      </c>
      <c r="G51" s="6">
        <v>12</v>
      </c>
      <c r="H51" s="11">
        <v>9</v>
      </c>
      <c r="I51" s="6">
        <v>7</v>
      </c>
      <c r="J51" s="11">
        <v>2</v>
      </c>
      <c r="K51" s="7">
        <f>145+245+4470</f>
        <v>4860</v>
      </c>
      <c r="L51" s="1">
        <v>0</v>
      </c>
      <c r="M51" s="1">
        <v>0</v>
      </c>
      <c r="N51" s="1">
        <v>0</v>
      </c>
      <c r="O51" s="12">
        <v>33</v>
      </c>
      <c r="P51" s="12">
        <v>23</v>
      </c>
      <c r="Q51" s="12">
        <v>16</v>
      </c>
      <c r="R51" s="12">
        <v>0</v>
      </c>
      <c r="S51" s="2">
        <f>SUM(L51:R51)</f>
        <v>72</v>
      </c>
      <c r="U51" t="s">
        <v>26</v>
      </c>
      <c r="V51" s="4"/>
      <c r="W51" s="8" t="s">
        <v>43</v>
      </c>
      <c r="X51" s="11">
        <v>0</v>
      </c>
      <c r="Y51" s="6">
        <f>8+2/6</f>
        <v>8.3333333333333339</v>
      </c>
      <c r="Z51" s="11">
        <v>2</v>
      </c>
      <c r="AA51" s="6">
        <v>12</v>
      </c>
      <c r="AB51" s="11">
        <v>9</v>
      </c>
      <c r="AC51" s="6">
        <v>7</v>
      </c>
      <c r="AD51" s="11">
        <v>2</v>
      </c>
      <c r="AE51" s="7">
        <f>145+245+4470+800</f>
        <v>5660</v>
      </c>
      <c r="AF51" s="1">
        <v>0</v>
      </c>
      <c r="AG51" s="1">
        <v>26</v>
      </c>
      <c r="AH51" s="1">
        <v>0</v>
      </c>
      <c r="AI51" s="12">
        <v>33</v>
      </c>
      <c r="AJ51" s="12">
        <v>23</v>
      </c>
      <c r="AK51" s="12">
        <v>16</v>
      </c>
      <c r="AL51" s="12">
        <v>0</v>
      </c>
      <c r="AM51" s="2">
        <f>SUM(AF51:AL51)</f>
        <v>98</v>
      </c>
    </row>
    <row r="52" spans="1:42" x14ac:dyDescent="0.25">
      <c r="A52" t="s">
        <v>27</v>
      </c>
      <c r="B52" s="14"/>
      <c r="C52" s="8"/>
      <c r="D52" s="11">
        <v>0</v>
      </c>
      <c r="E52" s="6">
        <v>2</v>
      </c>
      <c r="F52" s="11">
        <v>2</v>
      </c>
      <c r="G52" s="6">
        <v>2</v>
      </c>
      <c r="H52" s="11">
        <v>2</v>
      </c>
      <c r="I52" s="6">
        <v>2</v>
      </c>
      <c r="J52" s="11">
        <v>2</v>
      </c>
      <c r="K52" s="7"/>
      <c r="L52" s="1">
        <v>0</v>
      </c>
      <c r="M52" s="1">
        <v>0</v>
      </c>
      <c r="N52" s="1">
        <v>0</v>
      </c>
      <c r="O52" s="12">
        <v>0</v>
      </c>
      <c r="P52" s="12">
        <v>0</v>
      </c>
      <c r="Q52" s="12">
        <v>0</v>
      </c>
      <c r="R52" s="12">
        <v>0</v>
      </c>
      <c r="S52" s="2">
        <f t="shared" ref="S52:S54" si="14">SUM(L52:R52)</f>
        <v>0</v>
      </c>
      <c r="U52" t="s">
        <v>27</v>
      </c>
      <c r="V52" s="4"/>
      <c r="W52" s="8"/>
      <c r="X52" s="11">
        <v>0</v>
      </c>
      <c r="Y52" s="6">
        <v>2</v>
      </c>
      <c r="Z52" s="11">
        <v>2</v>
      </c>
      <c r="AA52" s="6">
        <v>2</v>
      </c>
      <c r="AB52" s="11">
        <v>2</v>
      </c>
      <c r="AC52" s="6">
        <v>2</v>
      </c>
      <c r="AD52" s="11">
        <v>2</v>
      </c>
      <c r="AE52" s="7"/>
      <c r="AF52" s="1">
        <v>0</v>
      </c>
      <c r="AG52" s="1">
        <v>0</v>
      </c>
      <c r="AH52" s="1">
        <v>0</v>
      </c>
      <c r="AI52" s="12">
        <v>0</v>
      </c>
      <c r="AJ52" s="12">
        <v>0</v>
      </c>
      <c r="AK52" s="12">
        <v>0</v>
      </c>
      <c r="AL52" s="12">
        <v>0</v>
      </c>
      <c r="AM52" s="2">
        <f t="shared" ref="AM52:AM54" si="15">SUM(AF52:AL52)</f>
        <v>0</v>
      </c>
    </row>
    <row r="53" spans="1:42" x14ac:dyDescent="0.25">
      <c r="A53" t="s">
        <v>28</v>
      </c>
      <c r="B53" s="14"/>
      <c r="C53" s="8"/>
      <c r="D53" s="11">
        <v>0</v>
      </c>
      <c r="E53" s="6">
        <v>2</v>
      </c>
      <c r="F53" s="11">
        <v>2</v>
      </c>
      <c r="G53" s="6">
        <v>2</v>
      </c>
      <c r="H53" s="11">
        <v>2</v>
      </c>
      <c r="I53" s="6">
        <v>2</v>
      </c>
      <c r="J53" s="11">
        <v>2</v>
      </c>
      <c r="K53" s="7"/>
      <c r="L53" s="1">
        <v>0</v>
      </c>
      <c r="M53" s="1">
        <v>0</v>
      </c>
      <c r="N53" s="1">
        <v>0</v>
      </c>
      <c r="O53" s="12">
        <v>0</v>
      </c>
      <c r="P53" s="12">
        <v>0</v>
      </c>
      <c r="Q53" s="12">
        <v>0</v>
      </c>
      <c r="R53" s="12">
        <v>0</v>
      </c>
      <c r="S53" s="2">
        <f t="shared" si="14"/>
        <v>0</v>
      </c>
      <c r="U53" t="s">
        <v>28</v>
      </c>
      <c r="V53" s="4"/>
      <c r="W53" s="8"/>
      <c r="X53" s="11">
        <v>0</v>
      </c>
      <c r="Y53" s="6">
        <v>2</v>
      </c>
      <c r="Z53" s="11">
        <v>2</v>
      </c>
      <c r="AA53" s="6">
        <v>2</v>
      </c>
      <c r="AB53" s="11">
        <v>2</v>
      </c>
      <c r="AC53" s="6">
        <v>2</v>
      </c>
      <c r="AD53" s="11">
        <v>2</v>
      </c>
      <c r="AE53" s="7"/>
      <c r="AF53" s="1">
        <v>0</v>
      </c>
      <c r="AG53" s="1">
        <v>0</v>
      </c>
      <c r="AH53" s="1">
        <v>0</v>
      </c>
      <c r="AI53" s="12">
        <v>0</v>
      </c>
      <c r="AJ53" s="12">
        <v>0</v>
      </c>
      <c r="AK53" s="12">
        <v>0</v>
      </c>
      <c r="AL53" s="12">
        <v>0</v>
      </c>
      <c r="AM53" s="2">
        <f t="shared" si="15"/>
        <v>0</v>
      </c>
    </row>
    <row r="54" spans="1:42" x14ac:dyDescent="0.25">
      <c r="A54" t="s">
        <v>38</v>
      </c>
      <c r="B54" s="14"/>
      <c r="C54" s="8"/>
      <c r="D54" s="11">
        <v>0</v>
      </c>
      <c r="E54" s="6">
        <v>2</v>
      </c>
      <c r="F54" s="11">
        <v>2</v>
      </c>
      <c r="G54" s="6">
        <v>2</v>
      </c>
      <c r="H54" s="11">
        <v>2</v>
      </c>
      <c r="I54" s="6">
        <v>2</v>
      </c>
      <c r="J54" s="11">
        <v>2</v>
      </c>
      <c r="K54" s="7"/>
      <c r="L54" s="1">
        <v>0</v>
      </c>
      <c r="M54" s="1">
        <v>0</v>
      </c>
      <c r="N54" s="1">
        <v>0</v>
      </c>
      <c r="O54" s="12">
        <v>0</v>
      </c>
      <c r="P54" s="12">
        <v>0</v>
      </c>
      <c r="Q54" s="12">
        <v>0</v>
      </c>
      <c r="R54" s="12">
        <v>0</v>
      </c>
      <c r="S54" s="2">
        <f t="shared" si="14"/>
        <v>0</v>
      </c>
      <c r="U54" t="s">
        <v>38</v>
      </c>
      <c r="V54" s="4"/>
      <c r="W54" s="8"/>
      <c r="X54" s="11">
        <v>0</v>
      </c>
      <c r="Y54" s="6">
        <v>2</v>
      </c>
      <c r="Z54" s="11">
        <v>2</v>
      </c>
      <c r="AA54" s="6">
        <v>2</v>
      </c>
      <c r="AB54" s="11">
        <v>2</v>
      </c>
      <c r="AC54" s="6">
        <v>2</v>
      </c>
      <c r="AD54" s="11">
        <v>2</v>
      </c>
      <c r="AE54" s="7"/>
      <c r="AF54" s="1">
        <v>0</v>
      </c>
      <c r="AG54" s="1">
        <v>0</v>
      </c>
      <c r="AH54" s="1">
        <v>0</v>
      </c>
      <c r="AI54" s="12">
        <v>0</v>
      </c>
      <c r="AJ54" s="12">
        <v>0</v>
      </c>
      <c r="AK54" s="12">
        <v>0</v>
      </c>
      <c r="AL54" s="12">
        <v>0</v>
      </c>
      <c r="AM54" s="2">
        <f t="shared" si="15"/>
        <v>0</v>
      </c>
    </row>
    <row r="55" spans="1:42" x14ac:dyDescent="0.25">
      <c r="K55" s="15">
        <f>SUM(K57:K71)</f>
        <v>155319.63999999998</v>
      </c>
      <c r="AE55" s="15">
        <f>SUM(AE57:AE71)</f>
        <v>158873.30499999999</v>
      </c>
    </row>
    <row r="56" spans="1:42" x14ac:dyDescent="0.25">
      <c r="A56" s="3" t="s">
        <v>1</v>
      </c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29</v>
      </c>
      <c r="M56" s="3" t="s">
        <v>30</v>
      </c>
      <c r="N56" s="3" t="s">
        <v>31</v>
      </c>
      <c r="O56" s="3" t="s">
        <v>32</v>
      </c>
      <c r="P56" s="3" t="s">
        <v>33</v>
      </c>
      <c r="Q56" s="3" t="s">
        <v>34</v>
      </c>
      <c r="R56" s="3" t="s">
        <v>35</v>
      </c>
      <c r="S56" s="3" t="s">
        <v>36</v>
      </c>
      <c r="U56" s="3" t="s">
        <v>1</v>
      </c>
      <c r="V56" s="3" t="s">
        <v>2</v>
      </c>
      <c r="W56" s="3" t="s">
        <v>3</v>
      </c>
      <c r="X56" s="3" t="s">
        <v>4</v>
      </c>
      <c r="Y56" s="3" t="s">
        <v>5</v>
      </c>
      <c r="Z56" s="3" t="s">
        <v>6</v>
      </c>
      <c r="AA56" s="3" t="s">
        <v>7</v>
      </c>
      <c r="AB56" s="3" t="s">
        <v>8</v>
      </c>
      <c r="AC56" s="3" t="s">
        <v>9</v>
      </c>
      <c r="AD56" s="3" t="s">
        <v>10</v>
      </c>
      <c r="AE56" s="3" t="s">
        <v>11</v>
      </c>
      <c r="AF56" s="3" t="s">
        <v>29</v>
      </c>
      <c r="AG56" s="3" t="s">
        <v>30</v>
      </c>
      <c r="AH56" s="3" t="s">
        <v>31</v>
      </c>
      <c r="AI56" s="3" t="s">
        <v>32</v>
      </c>
      <c r="AJ56" s="3" t="s">
        <v>33</v>
      </c>
      <c r="AK56" s="3" t="s">
        <v>34</v>
      </c>
      <c r="AL56" s="3" t="s">
        <v>35</v>
      </c>
      <c r="AM56" s="3" t="s">
        <v>36</v>
      </c>
    </row>
    <row r="57" spans="1:42" x14ac:dyDescent="0.25">
      <c r="A57" t="s">
        <v>12</v>
      </c>
      <c r="B57" s="14"/>
      <c r="C57" s="5"/>
      <c r="D57" s="11">
        <v>15</v>
      </c>
      <c r="E57" s="6">
        <v>5</v>
      </c>
      <c r="F57" s="11">
        <v>0</v>
      </c>
      <c r="G57" s="6">
        <v>0</v>
      </c>
      <c r="H57" s="11">
        <v>0</v>
      </c>
      <c r="I57" s="6">
        <v>0</v>
      </c>
      <c r="J57" s="11">
        <v>5</v>
      </c>
      <c r="K57" s="7">
        <f>(24270+135)*1.016</f>
        <v>24795.48</v>
      </c>
      <c r="L57" s="1">
        <v>52</v>
      </c>
      <c r="M57" s="1">
        <v>10</v>
      </c>
      <c r="N57" s="1">
        <v>0</v>
      </c>
      <c r="O57" s="12">
        <v>0</v>
      </c>
      <c r="P57" s="12">
        <v>0</v>
      </c>
      <c r="Q57" s="12">
        <v>0</v>
      </c>
      <c r="R57" s="12">
        <v>3</v>
      </c>
      <c r="S57" s="2">
        <f>SUM(L57:R57)</f>
        <v>65</v>
      </c>
      <c r="U57" t="s">
        <v>12</v>
      </c>
      <c r="V57" s="4"/>
      <c r="W57" s="5"/>
      <c r="X57" s="11">
        <v>15</v>
      </c>
      <c r="Y57" s="6">
        <v>5</v>
      </c>
      <c r="Z57" s="11">
        <v>0</v>
      </c>
      <c r="AA57" s="6">
        <v>0</v>
      </c>
      <c r="AB57" s="11">
        <v>0</v>
      </c>
      <c r="AC57" s="6">
        <v>0</v>
      </c>
      <c r="AD57" s="11">
        <v>12.5</v>
      </c>
      <c r="AE57" s="7">
        <f>(24270+135)*1.035</f>
        <v>25259.174999999999</v>
      </c>
      <c r="AF57" s="1">
        <v>52</v>
      </c>
      <c r="AG57" s="1">
        <v>10</v>
      </c>
      <c r="AH57" s="1">
        <v>0</v>
      </c>
      <c r="AI57" s="12">
        <v>0</v>
      </c>
      <c r="AJ57" s="12">
        <v>0</v>
      </c>
      <c r="AK57" s="12">
        <v>0</v>
      </c>
      <c r="AL57" s="12">
        <v>13</v>
      </c>
      <c r="AM57" s="2">
        <f>SUM(AF57:AL57)</f>
        <v>75</v>
      </c>
    </row>
    <row r="58" spans="1:42" x14ac:dyDescent="0.25">
      <c r="A58" t="s">
        <v>14</v>
      </c>
      <c r="B58" s="14"/>
      <c r="C58" s="8" t="s">
        <v>44</v>
      </c>
      <c r="D58" s="11">
        <v>0</v>
      </c>
      <c r="E58" s="6">
        <f>9+6/7</f>
        <v>9.8571428571428577</v>
      </c>
      <c r="F58" s="11">
        <v>2</v>
      </c>
      <c r="G58" s="6">
        <v>12</v>
      </c>
      <c r="H58" s="11">
        <v>9</v>
      </c>
      <c r="I58" s="6">
        <v>2</v>
      </c>
      <c r="J58" s="11">
        <v>2</v>
      </c>
      <c r="K58" s="7">
        <f>145+1150+4470</f>
        <v>5765</v>
      </c>
      <c r="L58" s="1">
        <v>0</v>
      </c>
      <c r="M58" s="1">
        <v>36</v>
      </c>
      <c r="N58" s="1">
        <v>0</v>
      </c>
      <c r="O58" s="12">
        <v>33</v>
      </c>
      <c r="P58" s="12">
        <v>23</v>
      </c>
      <c r="Q58" s="12">
        <v>0</v>
      </c>
      <c r="R58" s="12">
        <v>0</v>
      </c>
      <c r="S58" s="2">
        <f t="shared" ref="S58" si="16">SUM(L58:R58)</f>
        <v>92</v>
      </c>
      <c r="U58" t="s">
        <v>14</v>
      </c>
      <c r="V58" s="4"/>
      <c r="W58" s="8" t="s">
        <v>44</v>
      </c>
      <c r="X58" s="11">
        <v>0</v>
      </c>
      <c r="Y58" s="6">
        <f>9+6/7</f>
        <v>9.8571428571428577</v>
      </c>
      <c r="Z58" s="11">
        <v>2</v>
      </c>
      <c r="AA58" s="6">
        <v>12</v>
      </c>
      <c r="AB58" s="11">
        <v>9</v>
      </c>
      <c r="AC58" s="6">
        <v>2</v>
      </c>
      <c r="AD58" s="11">
        <v>11</v>
      </c>
      <c r="AE58" s="7">
        <f>(145+1150+4470)*1.032</f>
        <v>5949.4800000000005</v>
      </c>
      <c r="AF58" s="1">
        <v>0</v>
      </c>
      <c r="AG58" s="1">
        <v>36</v>
      </c>
      <c r="AH58" s="1">
        <v>0</v>
      </c>
      <c r="AI58" s="12">
        <v>33</v>
      </c>
      <c r="AJ58" s="12">
        <v>23</v>
      </c>
      <c r="AK58" s="12">
        <v>0</v>
      </c>
      <c r="AL58" s="12">
        <v>10</v>
      </c>
      <c r="AM58" s="2">
        <f t="shared" ref="AM58" si="17">SUM(AF58:AL58)</f>
        <v>102</v>
      </c>
    </row>
    <row r="59" spans="1:42" x14ac:dyDescent="0.25">
      <c r="A59" t="s">
        <v>15</v>
      </c>
      <c r="B59" s="14"/>
      <c r="C59" s="8" t="s">
        <v>44</v>
      </c>
      <c r="D59" s="11">
        <v>0</v>
      </c>
      <c r="E59" s="6">
        <v>12</v>
      </c>
      <c r="F59" s="11">
        <v>2</v>
      </c>
      <c r="G59" s="6">
        <v>5</v>
      </c>
      <c r="H59" s="11">
        <v>9</v>
      </c>
      <c r="I59" s="6">
        <v>2</v>
      </c>
      <c r="J59" s="11">
        <v>2</v>
      </c>
      <c r="K59" s="7">
        <f t="shared" ref="K59:K64" si="18">7010+195+125</f>
        <v>7330</v>
      </c>
      <c r="L59" s="1">
        <v>0</v>
      </c>
      <c r="M59" s="1">
        <v>56</v>
      </c>
      <c r="N59" s="1">
        <v>0</v>
      </c>
      <c r="O59" s="12">
        <v>5.5</v>
      </c>
      <c r="P59" s="12">
        <v>23</v>
      </c>
      <c r="Q59" s="12">
        <v>0</v>
      </c>
      <c r="R59" s="12">
        <v>0</v>
      </c>
      <c r="S59" s="2">
        <f>SUM(L59:R59)</f>
        <v>84.5</v>
      </c>
      <c r="U59" t="s">
        <v>15</v>
      </c>
      <c r="V59" s="4"/>
      <c r="W59" s="8" t="s">
        <v>44</v>
      </c>
      <c r="X59" s="11">
        <v>0</v>
      </c>
      <c r="Y59" s="6">
        <v>12</v>
      </c>
      <c r="Z59" s="11">
        <v>2</v>
      </c>
      <c r="AA59" s="6">
        <v>5</v>
      </c>
      <c r="AB59" s="11">
        <v>9</v>
      </c>
      <c r="AC59" s="6">
        <v>2</v>
      </c>
      <c r="AD59" s="11">
        <v>11</v>
      </c>
      <c r="AE59" s="7">
        <f t="shared" ref="AE59:AE64" si="19">(7010+195+125)*1.032</f>
        <v>7564.56</v>
      </c>
      <c r="AF59" s="1">
        <v>0</v>
      </c>
      <c r="AG59" s="1">
        <v>56</v>
      </c>
      <c r="AH59" s="1">
        <v>0</v>
      </c>
      <c r="AI59" s="12">
        <v>5.5</v>
      </c>
      <c r="AJ59" s="12">
        <v>23</v>
      </c>
      <c r="AK59" s="12">
        <v>0</v>
      </c>
      <c r="AL59" s="12">
        <v>10</v>
      </c>
      <c r="AM59" s="2">
        <f>SUM(AF59:AL59)</f>
        <v>94.5</v>
      </c>
    </row>
    <row r="60" spans="1:42" x14ac:dyDescent="0.25">
      <c r="A60" t="s">
        <v>16</v>
      </c>
      <c r="B60" s="14"/>
      <c r="C60" s="8" t="s">
        <v>44</v>
      </c>
      <c r="D60" s="11">
        <v>0</v>
      </c>
      <c r="E60" s="6">
        <v>12</v>
      </c>
      <c r="F60" s="11">
        <v>2</v>
      </c>
      <c r="G60" s="6">
        <v>5</v>
      </c>
      <c r="H60" s="11">
        <v>9</v>
      </c>
      <c r="I60" s="6">
        <v>2</v>
      </c>
      <c r="J60" s="11">
        <v>2</v>
      </c>
      <c r="K60" s="7">
        <f t="shared" si="18"/>
        <v>7330</v>
      </c>
      <c r="L60" s="1">
        <v>0</v>
      </c>
      <c r="M60" s="1">
        <v>56</v>
      </c>
      <c r="N60" s="1">
        <v>0</v>
      </c>
      <c r="O60" s="12">
        <v>5.5</v>
      </c>
      <c r="P60" s="12">
        <v>23</v>
      </c>
      <c r="Q60" s="12">
        <v>0</v>
      </c>
      <c r="R60" s="12">
        <v>0</v>
      </c>
      <c r="S60" s="2">
        <f>SUM(L60:R60)</f>
        <v>84.5</v>
      </c>
      <c r="U60" t="s">
        <v>16</v>
      </c>
      <c r="V60" s="4"/>
      <c r="W60" s="8" t="s">
        <v>44</v>
      </c>
      <c r="X60" s="11">
        <v>0</v>
      </c>
      <c r="Y60" s="6">
        <v>12</v>
      </c>
      <c r="Z60" s="11">
        <v>2</v>
      </c>
      <c r="AA60" s="6">
        <v>5</v>
      </c>
      <c r="AB60" s="11">
        <v>9</v>
      </c>
      <c r="AC60" s="6">
        <v>2</v>
      </c>
      <c r="AD60" s="11">
        <v>11</v>
      </c>
      <c r="AE60" s="7">
        <f t="shared" si="19"/>
        <v>7564.56</v>
      </c>
      <c r="AF60" s="1">
        <v>0</v>
      </c>
      <c r="AG60" s="1">
        <v>56</v>
      </c>
      <c r="AH60" s="1">
        <v>0</v>
      </c>
      <c r="AI60" s="12">
        <v>5.5</v>
      </c>
      <c r="AJ60" s="12">
        <v>23</v>
      </c>
      <c r="AK60" s="12">
        <v>0</v>
      </c>
      <c r="AL60" s="12">
        <v>10</v>
      </c>
      <c r="AM60" s="2">
        <f>SUM(AF60:AL60)</f>
        <v>94.5</v>
      </c>
    </row>
    <row r="61" spans="1:42" x14ac:dyDescent="0.25">
      <c r="A61" t="s">
        <v>17</v>
      </c>
      <c r="B61" s="14"/>
      <c r="C61" s="8" t="s">
        <v>43</v>
      </c>
      <c r="D61" s="11">
        <v>0</v>
      </c>
      <c r="E61" s="6">
        <v>12</v>
      </c>
      <c r="F61" s="11">
        <v>5</v>
      </c>
      <c r="G61" s="6">
        <v>0</v>
      </c>
      <c r="H61" s="11">
        <v>9</v>
      </c>
      <c r="I61" s="6">
        <v>2</v>
      </c>
      <c r="J61" s="11">
        <v>2</v>
      </c>
      <c r="K61" s="7">
        <f t="shared" si="18"/>
        <v>7330</v>
      </c>
      <c r="L61" s="1">
        <v>0</v>
      </c>
      <c r="M61" s="1">
        <v>56</v>
      </c>
      <c r="N61" s="1">
        <v>9</v>
      </c>
      <c r="O61" s="12">
        <v>0</v>
      </c>
      <c r="P61" s="12">
        <v>23</v>
      </c>
      <c r="Q61" s="12">
        <v>0</v>
      </c>
      <c r="R61" s="12">
        <v>0</v>
      </c>
      <c r="S61" s="2">
        <f t="shared" ref="S61:S67" si="20">SUM(L61:R61)</f>
        <v>88</v>
      </c>
      <c r="U61" t="s">
        <v>17</v>
      </c>
      <c r="V61" s="4"/>
      <c r="W61" s="8" t="s">
        <v>43</v>
      </c>
      <c r="X61" s="11">
        <v>0</v>
      </c>
      <c r="Y61" s="6">
        <v>12</v>
      </c>
      <c r="Z61" s="11">
        <v>5</v>
      </c>
      <c r="AA61" s="6">
        <v>0</v>
      </c>
      <c r="AB61" s="11">
        <v>9</v>
      </c>
      <c r="AC61" s="6">
        <v>2</v>
      </c>
      <c r="AD61" s="11">
        <v>11</v>
      </c>
      <c r="AE61" s="7">
        <f t="shared" si="19"/>
        <v>7564.56</v>
      </c>
      <c r="AF61" s="1">
        <v>0</v>
      </c>
      <c r="AG61" s="1">
        <v>56</v>
      </c>
      <c r="AH61" s="1">
        <v>9</v>
      </c>
      <c r="AI61" s="12">
        <v>0</v>
      </c>
      <c r="AJ61" s="12">
        <v>23</v>
      </c>
      <c r="AK61" s="12">
        <v>0</v>
      </c>
      <c r="AL61" s="12">
        <v>10</v>
      </c>
      <c r="AM61" s="2">
        <f t="shared" ref="AM61:AM67" si="21">SUM(AF61:AL61)</f>
        <v>98</v>
      </c>
      <c r="AO61" t="s">
        <v>41</v>
      </c>
      <c r="AP61" t="s">
        <v>42</v>
      </c>
    </row>
    <row r="62" spans="1:42" x14ac:dyDescent="0.25">
      <c r="A62" t="s">
        <v>18</v>
      </c>
      <c r="B62" s="14"/>
      <c r="C62" s="8" t="s">
        <v>43</v>
      </c>
      <c r="D62" s="11">
        <v>0</v>
      </c>
      <c r="E62" s="6">
        <v>12</v>
      </c>
      <c r="F62" s="11">
        <v>5</v>
      </c>
      <c r="G62" s="6">
        <v>2</v>
      </c>
      <c r="H62" s="11">
        <v>9</v>
      </c>
      <c r="I62" s="6">
        <v>2</v>
      </c>
      <c r="J62" s="11">
        <v>2</v>
      </c>
      <c r="K62" s="7">
        <f t="shared" si="18"/>
        <v>7330</v>
      </c>
      <c r="L62" s="1">
        <v>0</v>
      </c>
      <c r="M62" s="1">
        <v>56</v>
      </c>
      <c r="N62" s="1">
        <v>9</v>
      </c>
      <c r="O62" s="12">
        <v>0</v>
      </c>
      <c r="P62" s="12">
        <v>23</v>
      </c>
      <c r="Q62" s="12">
        <v>0</v>
      </c>
      <c r="R62" s="12">
        <v>0</v>
      </c>
      <c r="S62" s="2">
        <f t="shared" si="20"/>
        <v>88</v>
      </c>
      <c r="U62" t="s">
        <v>18</v>
      </c>
      <c r="V62" s="4"/>
      <c r="W62" s="8" t="s">
        <v>43</v>
      </c>
      <c r="X62" s="11">
        <v>0</v>
      </c>
      <c r="Y62" s="6">
        <v>12</v>
      </c>
      <c r="Z62" s="11">
        <v>5</v>
      </c>
      <c r="AA62" s="6">
        <v>2</v>
      </c>
      <c r="AB62" s="11">
        <v>9</v>
      </c>
      <c r="AC62" s="6">
        <v>2</v>
      </c>
      <c r="AD62" s="11">
        <v>11</v>
      </c>
      <c r="AE62" s="7">
        <f t="shared" si="19"/>
        <v>7564.56</v>
      </c>
      <c r="AF62" s="1">
        <v>0</v>
      </c>
      <c r="AG62" s="1">
        <v>56</v>
      </c>
      <c r="AH62" s="1">
        <v>9</v>
      </c>
      <c r="AI62" s="12">
        <v>0</v>
      </c>
      <c r="AJ62" s="12">
        <v>23</v>
      </c>
      <c r="AK62" s="12">
        <v>0</v>
      </c>
      <c r="AL62" s="12">
        <v>10</v>
      </c>
      <c r="AM62" s="2">
        <f t="shared" si="21"/>
        <v>98</v>
      </c>
      <c r="AN62" s="16" t="s">
        <v>47</v>
      </c>
      <c r="AO62">
        <v>10</v>
      </c>
      <c r="AP62" s="17">
        <f>AO62/16</f>
        <v>0.625</v>
      </c>
    </row>
    <row r="63" spans="1:42" x14ac:dyDescent="0.25">
      <c r="A63" t="s">
        <v>19</v>
      </c>
      <c r="B63" s="14"/>
      <c r="C63" s="8" t="s">
        <v>45</v>
      </c>
      <c r="D63" s="11">
        <v>0</v>
      </c>
      <c r="E63" s="6">
        <v>12</v>
      </c>
      <c r="F63" s="11">
        <v>5</v>
      </c>
      <c r="G63" s="6">
        <v>2</v>
      </c>
      <c r="H63" s="11">
        <v>9</v>
      </c>
      <c r="I63" s="6">
        <v>2</v>
      </c>
      <c r="J63" s="11">
        <v>2</v>
      </c>
      <c r="K63" s="7">
        <f t="shared" si="18"/>
        <v>7330</v>
      </c>
      <c r="L63" s="1">
        <v>0</v>
      </c>
      <c r="M63" s="1">
        <v>56</v>
      </c>
      <c r="N63" s="1">
        <v>9</v>
      </c>
      <c r="O63" s="12">
        <v>0</v>
      </c>
      <c r="P63" s="12">
        <v>23</v>
      </c>
      <c r="Q63" s="12">
        <v>0</v>
      </c>
      <c r="R63" s="12">
        <v>0</v>
      </c>
      <c r="S63" s="2">
        <f t="shared" si="20"/>
        <v>88</v>
      </c>
      <c r="U63" t="s">
        <v>19</v>
      </c>
      <c r="V63" s="4"/>
      <c r="W63" s="8" t="s">
        <v>45</v>
      </c>
      <c r="X63" s="11">
        <v>0</v>
      </c>
      <c r="Y63" s="6">
        <v>12</v>
      </c>
      <c r="Z63" s="11">
        <v>5</v>
      </c>
      <c r="AA63" s="6">
        <v>2</v>
      </c>
      <c r="AB63" s="11">
        <v>9</v>
      </c>
      <c r="AC63" s="6">
        <v>2</v>
      </c>
      <c r="AD63" s="11">
        <v>11</v>
      </c>
      <c r="AE63" s="7">
        <f t="shared" si="19"/>
        <v>7564.56</v>
      </c>
      <c r="AF63" s="1">
        <v>0</v>
      </c>
      <c r="AG63" s="1">
        <v>56</v>
      </c>
      <c r="AH63" s="1">
        <v>9</v>
      </c>
      <c r="AI63" s="12">
        <v>0</v>
      </c>
      <c r="AJ63" s="12">
        <v>23</v>
      </c>
      <c r="AK63" s="12">
        <v>0</v>
      </c>
      <c r="AL63" s="12">
        <v>10</v>
      </c>
      <c r="AM63" s="2">
        <f t="shared" si="21"/>
        <v>98</v>
      </c>
    </row>
    <row r="64" spans="1:42" x14ac:dyDescent="0.25">
      <c r="A64" t="s">
        <v>20</v>
      </c>
      <c r="B64" s="14"/>
      <c r="C64" s="8" t="s">
        <v>46</v>
      </c>
      <c r="D64" s="11">
        <v>0</v>
      </c>
      <c r="E64" s="6">
        <v>12</v>
      </c>
      <c r="F64" s="11">
        <v>5</v>
      </c>
      <c r="G64" s="6">
        <v>2</v>
      </c>
      <c r="H64" s="11">
        <v>9</v>
      </c>
      <c r="I64" s="6">
        <v>2</v>
      </c>
      <c r="J64" s="11">
        <v>2</v>
      </c>
      <c r="K64" s="7">
        <f t="shared" si="18"/>
        <v>7330</v>
      </c>
      <c r="L64" s="1">
        <v>0</v>
      </c>
      <c r="M64" s="1">
        <v>56</v>
      </c>
      <c r="N64" s="1">
        <v>9</v>
      </c>
      <c r="O64" s="12">
        <v>0</v>
      </c>
      <c r="P64" s="12">
        <v>23</v>
      </c>
      <c r="Q64" s="12">
        <v>0</v>
      </c>
      <c r="R64" s="12">
        <v>0</v>
      </c>
      <c r="S64" s="2">
        <f t="shared" si="20"/>
        <v>88</v>
      </c>
      <c r="U64" t="s">
        <v>20</v>
      </c>
      <c r="V64" s="4"/>
      <c r="W64" s="8" t="s">
        <v>46</v>
      </c>
      <c r="X64" s="11">
        <v>0</v>
      </c>
      <c r="Y64" s="6">
        <v>12</v>
      </c>
      <c r="Z64" s="11">
        <v>5</v>
      </c>
      <c r="AA64" s="6">
        <v>2</v>
      </c>
      <c r="AB64" s="11">
        <v>9</v>
      </c>
      <c r="AC64" s="6">
        <v>2</v>
      </c>
      <c r="AD64" s="11">
        <v>11</v>
      </c>
      <c r="AE64" s="7">
        <f t="shared" si="19"/>
        <v>7564.56</v>
      </c>
      <c r="AF64" s="1">
        <v>0</v>
      </c>
      <c r="AG64" s="1">
        <v>56</v>
      </c>
      <c r="AH64" s="1">
        <v>9</v>
      </c>
      <c r="AI64" s="12">
        <v>0</v>
      </c>
      <c r="AJ64" s="12">
        <v>23</v>
      </c>
      <c r="AK64" s="12">
        <v>0</v>
      </c>
      <c r="AL64" s="12">
        <v>10</v>
      </c>
      <c r="AM64" s="2">
        <f t="shared" si="21"/>
        <v>98</v>
      </c>
    </row>
    <row r="65" spans="1:42" x14ac:dyDescent="0.25">
      <c r="A65" t="s">
        <v>21</v>
      </c>
      <c r="B65" s="14"/>
      <c r="C65" s="8" t="s">
        <v>45</v>
      </c>
      <c r="D65" s="11">
        <v>0</v>
      </c>
      <c r="E65" s="6">
        <v>12</v>
      </c>
      <c r="F65" s="11">
        <v>12</v>
      </c>
      <c r="G65" s="6">
        <v>2</v>
      </c>
      <c r="H65" s="11">
        <v>12</v>
      </c>
      <c r="I65" s="6">
        <v>7</v>
      </c>
      <c r="J65" s="11">
        <v>5</v>
      </c>
      <c r="K65" s="7">
        <f>(7010+4335+515+245)*1.016</f>
        <v>12298.68</v>
      </c>
      <c r="L65" s="1">
        <v>0</v>
      </c>
      <c r="M65" s="1">
        <v>56</v>
      </c>
      <c r="N65" s="1">
        <v>48</v>
      </c>
      <c r="O65" s="12">
        <v>0</v>
      </c>
      <c r="P65" s="12">
        <v>43</v>
      </c>
      <c r="Q65" s="12">
        <v>16</v>
      </c>
      <c r="R65" s="12">
        <v>3</v>
      </c>
      <c r="S65" s="2">
        <f t="shared" si="20"/>
        <v>166</v>
      </c>
      <c r="U65" t="s">
        <v>21</v>
      </c>
      <c r="V65" s="4"/>
      <c r="W65" s="8" t="s">
        <v>45</v>
      </c>
      <c r="X65" s="11">
        <v>0</v>
      </c>
      <c r="Y65" s="6">
        <v>12</v>
      </c>
      <c r="Z65" s="11">
        <v>12</v>
      </c>
      <c r="AA65" s="6">
        <v>2</v>
      </c>
      <c r="AB65" s="11">
        <v>12</v>
      </c>
      <c r="AC65" s="6">
        <v>7</v>
      </c>
      <c r="AD65" s="11">
        <v>12.5</v>
      </c>
      <c r="AE65" s="7">
        <f>(7010+4335+515+245)*1.035</f>
        <v>12528.674999999999</v>
      </c>
      <c r="AF65" s="1">
        <v>0</v>
      </c>
      <c r="AG65" s="1">
        <v>56</v>
      </c>
      <c r="AH65" s="1">
        <v>48</v>
      </c>
      <c r="AI65" s="12">
        <v>0</v>
      </c>
      <c r="AJ65" s="12">
        <v>43</v>
      </c>
      <c r="AK65" s="12">
        <v>16</v>
      </c>
      <c r="AL65" s="12">
        <v>13</v>
      </c>
      <c r="AM65" s="2">
        <f t="shared" si="21"/>
        <v>176</v>
      </c>
    </row>
    <row r="66" spans="1:42" x14ac:dyDescent="0.25">
      <c r="A66" t="s">
        <v>21</v>
      </c>
      <c r="B66" s="14"/>
      <c r="C66" s="8" t="s">
        <v>44</v>
      </c>
      <c r="D66" s="11">
        <v>0</v>
      </c>
      <c r="E66" s="6">
        <v>12</v>
      </c>
      <c r="F66" s="11">
        <v>12</v>
      </c>
      <c r="G66" s="6">
        <v>2</v>
      </c>
      <c r="H66" s="11">
        <v>12</v>
      </c>
      <c r="I66" s="6">
        <v>7</v>
      </c>
      <c r="J66" s="11">
        <v>5</v>
      </c>
      <c r="K66" s="7">
        <f>(7010+4335+515+245)*1.016</f>
        <v>12298.68</v>
      </c>
      <c r="L66" s="1">
        <v>0</v>
      </c>
      <c r="M66" s="1">
        <v>56</v>
      </c>
      <c r="N66" s="1">
        <v>48</v>
      </c>
      <c r="O66" s="12">
        <v>0</v>
      </c>
      <c r="P66" s="12">
        <v>43</v>
      </c>
      <c r="Q66" s="12">
        <v>16</v>
      </c>
      <c r="R66" s="12">
        <v>3</v>
      </c>
      <c r="S66" s="2">
        <f t="shared" si="20"/>
        <v>166</v>
      </c>
      <c r="U66" t="s">
        <v>21</v>
      </c>
      <c r="V66" s="4"/>
      <c r="W66" s="8" t="s">
        <v>44</v>
      </c>
      <c r="X66" s="11">
        <v>0</v>
      </c>
      <c r="Y66" s="6">
        <v>12</v>
      </c>
      <c r="Z66" s="11">
        <v>12</v>
      </c>
      <c r="AA66" s="6">
        <v>2</v>
      </c>
      <c r="AB66" s="11">
        <v>12</v>
      </c>
      <c r="AC66" s="6">
        <v>7</v>
      </c>
      <c r="AD66" s="11">
        <v>12.5</v>
      </c>
      <c r="AE66" s="7">
        <f>(7010+4335+515+245)*1.035</f>
        <v>12528.674999999999</v>
      </c>
      <c r="AF66" s="1">
        <v>0</v>
      </c>
      <c r="AG66" s="1">
        <v>56</v>
      </c>
      <c r="AH66" s="1">
        <v>48</v>
      </c>
      <c r="AI66" s="12">
        <v>0</v>
      </c>
      <c r="AJ66" s="12">
        <v>43</v>
      </c>
      <c r="AK66" s="12">
        <v>16</v>
      </c>
      <c r="AL66" s="12">
        <v>13</v>
      </c>
      <c r="AM66" s="2">
        <f t="shared" si="21"/>
        <v>176</v>
      </c>
    </row>
    <row r="67" spans="1:42" x14ac:dyDescent="0.25">
      <c r="A67" t="s">
        <v>23</v>
      </c>
      <c r="B67" s="14"/>
      <c r="C67" s="8" t="s">
        <v>39</v>
      </c>
      <c r="D67" s="11">
        <v>0</v>
      </c>
      <c r="E67" s="6">
        <f>8+2/6</f>
        <v>8.3333333333333339</v>
      </c>
      <c r="F67" s="11">
        <v>2</v>
      </c>
      <c r="G67" s="6">
        <v>12</v>
      </c>
      <c r="H67" s="11">
        <v>9</v>
      </c>
      <c r="I67" s="6">
        <v>7</v>
      </c>
      <c r="J67" s="11">
        <v>2</v>
      </c>
      <c r="K67" s="7">
        <f>145+245+4470+800</f>
        <v>5660</v>
      </c>
      <c r="L67" s="1">
        <v>0</v>
      </c>
      <c r="M67" s="1">
        <v>26</v>
      </c>
      <c r="N67" s="1">
        <v>0</v>
      </c>
      <c r="O67" s="12">
        <v>33</v>
      </c>
      <c r="P67" s="12">
        <v>23</v>
      </c>
      <c r="Q67" s="12">
        <v>16</v>
      </c>
      <c r="R67" s="12">
        <v>0</v>
      </c>
      <c r="S67" s="2">
        <f t="shared" si="20"/>
        <v>98</v>
      </c>
      <c r="U67" t="s">
        <v>23</v>
      </c>
      <c r="V67" s="4"/>
      <c r="W67" s="8" t="s">
        <v>39</v>
      </c>
      <c r="X67" s="11">
        <v>0</v>
      </c>
      <c r="Y67" s="6">
        <f>8+2/6</f>
        <v>8.3333333333333339</v>
      </c>
      <c r="Z67" s="11">
        <v>2</v>
      </c>
      <c r="AA67" s="6">
        <v>12</v>
      </c>
      <c r="AB67" s="11">
        <v>9</v>
      </c>
      <c r="AC67" s="6">
        <v>7</v>
      </c>
      <c r="AD67" s="11">
        <v>11</v>
      </c>
      <c r="AE67" s="7">
        <f>(145+245+4470+800)*1.032</f>
        <v>5841.12</v>
      </c>
      <c r="AF67" s="1">
        <v>0</v>
      </c>
      <c r="AG67" s="1">
        <v>26</v>
      </c>
      <c r="AH67" s="1">
        <v>0</v>
      </c>
      <c r="AI67" s="12">
        <v>33</v>
      </c>
      <c r="AJ67" s="12">
        <v>23</v>
      </c>
      <c r="AK67" s="12">
        <v>16</v>
      </c>
      <c r="AL67" s="12">
        <v>10</v>
      </c>
      <c r="AM67" s="2">
        <f t="shared" si="21"/>
        <v>108</v>
      </c>
    </row>
    <row r="68" spans="1:42" x14ac:dyDescent="0.25">
      <c r="A68" t="s">
        <v>24</v>
      </c>
      <c r="B68" s="14"/>
      <c r="C68" s="8" t="s">
        <v>43</v>
      </c>
      <c r="D68" s="11">
        <v>0</v>
      </c>
      <c r="E68" s="6">
        <f>8+2/6</f>
        <v>8.3333333333333339</v>
      </c>
      <c r="F68" s="11">
        <v>2</v>
      </c>
      <c r="G68" s="6">
        <v>12</v>
      </c>
      <c r="H68" s="11">
        <v>9</v>
      </c>
      <c r="I68" s="6">
        <v>7</v>
      </c>
      <c r="J68" s="11">
        <v>2</v>
      </c>
      <c r="K68" s="7">
        <f>145+245+4470+800</f>
        <v>5660</v>
      </c>
      <c r="L68" s="1">
        <v>0</v>
      </c>
      <c r="M68" s="1">
        <v>26</v>
      </c>
      <c r="N68" s="1">
        <v>0</v>
      </c>
      <c r="O68" s="12">
        <v>33</v>
      </c>
      <c r="P68" s="12">
        <v>23</v>
      </c>
      <c r="Q68" s="12">
        <v>16</v>
      </c>
      <c r="R68" s="12">
        <v>0</v>
      </c>
      <c r="S68" s="2">
        <f>SUM(L68:R68)</f>
        <v>98</v>
      </c>
      <c r="U68" t="s">
        <v>24</v>
      </c>
      <c r="V68" s="4"/>
      <c r="W68" s="8" t="s">
        <v>43</v>
      </c>
      <c r="X68" s="11">
        <v>0</v>
      </c>
      <c r="Y68" s="6">
        <f>8+2/6</f>
        <v>8.3333333333333339</v>
      </c>
      <c r="Z68" s="11">
        <v>2</v>
      </c>
      <c r="AA68" s="6">
        <v>12</v>
      </c>
      <c r="AB68" s="11">
        <v>9</v>
      </c>
      <c r="AC68" s="6">
        <v>7</v>
      </c>
      <c r="AD68" s="11">
        <v>11</v>
      </c>
      <c r="AE68" s="7">
        <f>(145+245+4470+800)*1.032</f>
        <v>5841.12</v>
      </c>
      <c r="AF68" s="1">
        <v>0</v>
      </c>
      <c r="AG68" s="1">
        <v>26</v>
      </c>
      <c r="AH68" s="1">
        <v>0</v>
      </c>
      <c r="AI68" s="12">
        <v>33</v>
      </c>
      <c r="AJ68" s="12">
        <v>23</v>
      </c>
      <c r="AK68" s="12">
        <v>16</v>
      </c>
      <c r="AL68" s="12">
        <v>10</v>
      </c>
      <c r="AM68" s="2">
        <f>SUM(AF68:AL68)</f>
        <v>108</v>
      </c>
    </row>
    <row r="69" spans="1:42" x14ac:dyDescent="0.25">
      <c r="A69" t="s">
        <v>26</v>
      </c>
      <c r="B69" s="14"/>
      <c r="C69" s="8" t="s">
        <v>43</v>
      </c>
      <c r="D69" s="11">
        <v>0</v>
      </c>
      <c r="E69" s="6">
        <f>8+2/6</f>
        <v>8.3333333333333339</v>
      </c>
      <c r="F69" s="11">
        <v>2</v>
      </c>
      <c r="G69" s="6">
        <v>12</v>
      </c>
      <c r="H69" s="11">
        <v>9</v>
      </c>
      <c r="I69" s="6">
        <v>7</v>
      </c>
      <c r="J69" s="11">
        <v>2</v>
      </c>
      <c r="K69" s="7">
        <f>145+245+4470+800</f>
        <v>5660</v>
      </c>
      <c r="L69" s="1">
        <v>0</v>
      </c>
      <c r="M69" s="1">
        <v>26</v>
      </c>
      <c r="N69" s="1">
        <v>0</v>
      </c>
      <c r="O69" s="12">
        <v>33</v>
      </c>
      <c r="P69" s="12">
        <v>23</v>
      </c>
      <c r="Q69" s="12">
        <v>16</v>
      </c>
      <c r="R69" s="12">
        <v>0</v>
      </c>
      <c r="S69" s="2">
        <f>SUM(L69:R69)</f>
        <v>98</v>
      </c>
      <c r="U69" t="s">
        <v>26</v>
      </c>
      <c r="V69" s="4"/>
      <c r="W69" s="8" t="s">
        <v>43</v>
      </c>
      <c r="X69" s="11">
        <v>0</v>
      </c>
      <c r="Y69" s="6">
        <f>8+2/6</f>
        <v>8.3333333333333339</v>
      </c>
      <c r="Z69" s="11">
        <v>2</v>
      </c>
      <c r="AA69" s="6">
        <v>12</v>
      </c>
      <c r="AB69" s="11">
        <v>9</v>
      </c>
      <c r="AC69" s="6">
        <v>7</v>
      </c>
      <c r="AD69" s="11">
        <v>11</v>
      </c>
      <c r="AE69" s="7">
        <f>(145+245+4470+800)*1.032</f>
        <v>5841.12</v>
      </c>
      <c r="AF69" s="1">
        <v>0</v>
      </c>
      <c r="AG69" s="1">
        <v>26</v>
      </c>
      <c r="AH69" s="1">
        <v>0</v>
      </c>
      <c r="AI69" s="12">
        <v>33</v>
      </c>
      <c r="AJ69" s="12">
        <v>23</v>
      </c>
      <c r="AK69" s="12">
        <v>16</v>
      </c>
      <c r="AL69" s="12">
        <v>10</v>
      </c>
      <c r="AM69" s="2">
        <f>SUM(AF69:AL69)</f>
        <v>108</v>
      </c>
    </row>
    <row r="70" spans="1:42" x14ac:dyDescent="0.25">
      <c r="A70" t="s">
        <v>27</v>
      </c>
      <c r="B70" s="14"/>
      <c r="C70" s="8" t="s">
        <v>43</v>
      </c>
      <c r="D70" s="11">
        <v>0</v>
      </c>
      <c r="E70" s="6">
        <v>2</v>
      </c>
      <c r="F70" s="11">
        <v>2</v>
      </c>
      <c r="G70" s="6">
        <v>10</v>
      </c>
      <c r="H70" s="11">
        <v>14</v>
      </c>
      <c r="I70" s="6">
        <v>12</v>
      </c>
      <c r="J70" s="11">
        <v>10</v>
      </c>
      <c r="K70" s="7">
        <f>(14290+3955+785)*1.03</f>
        <v>19600.900000000001</v>
      </c>
      <c r="L70" s="1">
        <v>0</v>
      </c>
      <c r="M70" s="1">
        <v>0</v>
      </c>
      <c r="N70" s="1">
        <v>0</v>
      </c>
      <c r="O70" s="12">
        <v>23</v>
      </c>
      <c r="P70" s="12">
        <v>62</v>
      </c>
      <c r="Q70" s="12">
        <v>49</v>
      </c>
      <c r="R70" s="12">
        <v>8</v>
      </c>
      <c r="S70" s="2">
        <f t="shared" ref="S70:S72" si="22">SUM(L70:R70)</f>
        <v>142</v>
      </c>
      <c r="U70" t="s">
        <v>27</v>
      </c>
      <c r="V70" s="4"/>
      <c r="W70" s="8" t="s">
        <v>43</v>
      </c>
      <c r="X70" s="11">
        <v>0</v>
      </c>
      <c r="Y70" s="6">
        <v>2</v>
      </c>
      <c r="Z70" s="11">
        <v>2</v>
      </c>
      <c r="AA70" s="6">
        <v>10</v>
      </c>
      <c r="AB70" s="11">
        <v>14</v>
      </c>
      <c r="AC70" s="6">
        <v>12</v>
      </c>
      <c r="AD70" s="11">
        <v>15</v>
      </c>
      <c r="AE70" s="7">
        <f>(14290+3955+785)*1.043</f>
        <v>19848.289999999997</v>
      </c>
      <c r="AF70" s="1">
        <v>0</v>
      </c>
      <c r="AG70" s="1">
        <v>0</v>
      </c>
      <c r="AH70" s="1">
        <v>0</v>
      </c>
      <c r="AI70" s="12">
        <v>23</v>
      </c>
      <c r="AJ70" s="12">
        <v>62</v>
      </c>
      <c r="AK70" s="12">
        <v>49</v>
      </c>
      <c r="AL70" s="12">
        <v>18</v>
      </c>
      <c r="AM70" s="2">
        <f t="shared" ref="AM70:AM72" si="23">SUM(AF70:AL70)</f>
        <v>152</v>
      </c>
    </row>
    <row r="71" spans="1:42" x14ac:dyDescent="0.25">
      <c r="A71" t="s">
        <v>28</v>
      </c>
      <c r="B71" s="14"/>
      <c r="C71" s="8" t="s">
        <v>39</v>
      </c>
      <c r="D71" s="11">
        <v>0</v>
      </c>
      <c r="E71" s="6">
        <v>2</v>
      </c>
      <c r="F71" s="11">
        <v>2</v>
      </c>
      <c r="G71" s="6">
        <v>10</v>
      </c>
      <c r="H71" s="11">
        <v>14</v>
      </c>
      <c r="I71" s="6">
        <v>12</v>
      </c>
      <c r="J71" s="11">
        <v>10</v>
      </c>
      <c r="K71" s="7">
        <f>(14290+3955+785)*1.03</f>
        <v>19600.900000000001</v>
      </c>
      <c r="L71" s="1">
        <v>0</v>
      </c>
      <c r="M71" s="1">
        <v>0</v>
      </c>
      <c r="N71" s="1">
        <v>0</v>
      </c>
      <c r="O71" s="12">
        <v>23</v>
      </c>
      <c r="P71" s="12">
        <v>62</v>
      </c>
      <c r="Q71" s="12">
        <v>49</v>
      </c>
      <c r="R71" s="12">
        <v>8</v>
      </c>
      <c r="S71" s="2">
        <f t="shared" si="22"/>
        <v>142</v>
      </c>
      <c r="U71" t="s">
        <v>28</v>
      </c>
      <c r="V71" s="4"/>
      <c r="W71" s="8" t="s">
        <v>39</v>
      </c>
      <c r="X71" s="11">
        <v>0</v>
      </c>
      <c r="Y71" s="6">
        <v>2</v>
      </c>
      <c r="Z71" s="11">
        <v>2</v>
      </c>
      <c r="AA71" s="6">
        <v>10</v>
      </c>
      <c r="AB71" s="11">
        <v>14</v>
      </c>
      <c r="AC71" s="6">
        <v>12</v>
      </c>
      <c r="AD71" s="11">
        <v>15</v>
      </c>
      <c r="AE71" s="7">
        <f>(14290+3955+785)*1.043</f>
        <v>19848.289999999997</v>
      </c>
      <c r="AF71" s="1">
        <v>0</v>
      </c>
      <c r="AG71" s="1">
        <v>0</v>
      </c>
      <c r="AH71" s="1">
        <v>0</v>
      </c>
      <c r="AI71" s="12">
        <v>23</v>
      </c>
      <c r="AJ71" s="12">
        <v>62</v>
      </c>
      <c r="AK71" s="12">
        <v>49</v>
      </c>
      <c r="AL71" s="12">
        <v>18</v>
      </c>
      <c r="AM71" s="2">
        <f t="shared" si="23"/>
        <v>152</v>
      </c>
    </row>
    <row r="72" spans="1:42" x14ac:dyDescent="0.25">
      <c r="A72" t="s">
        <v>38</v>
      </c>
      <c r="B72" s="14"/>
      <c r="C72" s="8" t="s">
        <v>43</v>
      </c>
      <c r="D72" s="11">
        <v>0</v>
      </c>
      <c r="E72" s="6">
        <v>2</v>
      </c>
      <c r="F72" s="11">
        <v>2</v>
      </c>
      <c r="G72" s="6">
        <v>10</v>
      </c>
      <c r="H72" s="11">
        <v>14</v>
      </c>
      <c r="I72" s="6">
        <v>12</v>
      </c>
      <c r="J72" s="11">
        <v>10</v>
      </c>
      <c r="K72" s="7">
        <f>(14290+3955+785)*1.03</f>
        <v>19600.900000000001</v>
      </c>
      <c r="L72" s="1">
        <v>0</v>
      </c>
      <c r="M72" s="1">
        <v>0</v>
      </c>
      <c r="N72" s="1">
        <v>0</v>
      </c>
      <c r="O72" s="12">
        <v>23</v>
      </c>
      <c r="P72" s="12">
        <v>62</v>
      </c>
      <c r="Q72" s="12">
        <v>49</v>
      </c>
      <c r="R72" s="12">
        <v>8</v>
      </c>
      <c r="S72" s="2">
        <f t="shared" si="22"/>
        <v>142</v>
      </c>
      <c r="U72" t="s">
        <v>38</v>
      </c>
      <c r="V72" s="4"/>
      <c r="W72" s="8" t="s">
        <v>43</v>
      </c>
      <c r="X72" s="11">
        <v>0</v>
      </c>
      <c r="Y72" s="6">
        <v>2</v>
      </c>
      <c r="Z72" s="11">
        <v>2</v>
      </c>
      <c r="AA72" s="6">
        <v>10</v>
      </c>
      <c r="AB72" s="11">
        <v>14</v>
      </c>
      <c r="AC72" s="6">
        <v>12</v>
      </c>
      <c r="AD72" s="11">
        <v>15</v>
      </c>
      <c r="AE72" s="7">
        <f>(14290+3955+785)*1.043</f>
        <v>19848.289999999997</v>
      </c>
      <c r="AF72" s="1">
        <v>0</v>
      </c>
      <c r="AG72" s="1">
        <v>0</v>
      </c>
      <c r="AH72" s="1">
        <v>0</v>
      </c>
      <c r="AI72" s="12">
        <v>23</v>
      </c>
      <c r="AJ72" s="12">
        <v>62</v>
      </c>
      <c r="AK72" s="12">
        <v>49</v>
      </c>
      <c r="AL72" s="12">
        <v>18</v>
      </c>
      <c r="AM72" s="2">
        <f t="shared" si="23"/>
        <v>152</v>
      </c>
    </row>
    <row r="73" spans="1:42" x14ac:dyDescent="0.25">
      <c r="K73" s="15">
        <f>SUM(K75:K89)</f>
        <v>158873.30499999999</v>
      </c>
      <c r="AE73" s="15">
        <f>SUM(AE75:AE89)</f>
        <v>240042.42999999996</v>
      </c>
    </row>
    <row r="74" spans="1:42" x14ac:dyDescent="0.25">
      <c r="A74" s="3" t="s">
        <v>1</v>
      </c>
      <c r="B74" s="3" t="s">
        <v>2</v>
      </c>
      <c r="C74" s="3" t="s">
        <v>3</v>
      </c>
      <c r="D74" s="3" t="s">
        <v>4</v>
      </c>
      <c r="E74" s="3" t="s">
        <v>5</v>
      </c>
      <c r="F74" s="3" t="s">
        <v>6</v>
      </c>
      <c r="G74" s="3" t="s">
        <v>7</v>
      </c>
      <c r="H74" s="3" t="s">
        <v>8</v>
      </c>
      <c r="I74" s="3" t="s">
        <v>9</v>
      </c>
      <c r="J74" s="3" t="s">
        <v>10</v>
      </c>
      <c r="K74" s="3" t="s">
        <v>11</v>
      </c>
      <c r="L74" s="3" t="s">
        <v>29</v>
      </c>
      <c r="M74" s="3" t="s">
        <v>30</v>
      </c>
      <c r="N74" s="3" t="s">
        <v>31</v>
      </c>
      <c r="O74" s="3" t="s">
        <v>32</v>
      </c>
      <c r="P74" s="3" t="s">
        <v>33</v>
      </c>
      <c r="Q74" s="3" t="s">
        <v>34</v>
      </c>
      <c r="R74" s="3" t="s">
        <v>35</v>
      </c>
      <c r="S74" s="3" t="s">
        <v>36</v>
      </c>
      <c r="U74" s="3" t="s">
        <v>1</v>
      </c>
      <c r="V74" s="3" t="s">
        <v>2</v>
      </c>
      <c r="W74" s="3" t="s">
        <v>3</v>
      </c>
      <c r="X74" s="3" t="s">
        <v>4</v>
      </c>
      <c r="Y74" s="3" t="s">
        <v>5</v>
      </c>
      <c r="Z74" s="3" t="s">
        <v>6</v>
      </c>
      <c r="AA74" s="3" t="s">
        <v>7</v>
      </c>
      <c r="AB74" s="3" t="s">
        <v>8</v>
      </c>
      <c r="AC74" s="3" t="s">
        <v>9</v>
      </c>
      <c r="AD74" s="3" t="s">
        <v>10</v>
      </c>
      <c r="AE74" s="3" t="s">
        <v>11</v>
      </c>
      <c r="AF74" s="3" t="s">
        <v>29</v>
      </c>
      <c r="AG74" s="3" t="s">
        <v>30</v>
      </c>
      <c r="AH74" s="3" t="s">
        <v>31</v>
      </c>
      <c r="AI74" s="3" t="s">
        <v>32</v>
      </c>
      <c r="AJ74" s="3" t="s">
        <v>33</v>
      </c>
      <c r="AK74" s="3" t="s">
        <v>34</v>
      </c>
      <c r="AL74" s="3" t="s">
        <v>35</v>
      </c>
      <c r="AM74" s="3" t="s">
        <v>36</v>
      </c>
    </row>
    <row r="75" spans="1:42" x14ac:dyDescent="0.25">
      <c r="A75" t="s">
        <v>12</v>
      </c>
      <c r="B75" s="14"/>
      <c r="C75" s="5"/>
      <c r="D75" s="11">
        <v>15</v>
      </c>
      <c r="E75" s="6">
        <v>5</v>
      </c>
      <c r="F75" s="11">
        <v>0</v>
      </c>
      <c r="G75" s="6">
        <v>0</v>
      </c>
      <c r="H75" s="11">
        <v>0</v>
      </c>
      <c r="I75" s="6">
        <v>0</v>
      </c>
      <c r="J75" s="11">
        <v>12.5</v>
      </c>
      <c r="K75" s="7">
        <f>(24270+135)*1.035</f>
        <v>25259.174999999999</v>
      </c>
      <c r="L75" s="1">
        <v>52</v>
      </c>
      <c r="M75" s="1">
        <v>10</v>
      </c>
      <c r="N75" s="1">
        <v>0</v>
      </c>
      <c r="O75" s="12">
        <v>0</v>
      </c>
      <c r="P75" s="12">
        <v>0</v>
      </c>
      <c r="Q75" s="12">
        <v>0</v>
      </c>
      <c r="R75" s="12">
        <v>13</v>
      </c>
      <c r="S75" s="2">
        <f>SUM(L75:R75)</f>
        <v>75</v>
      </c>
      <c r="U75" t="s">
        <v>12</v>
      </c>
      <c r="V75" s="4"/>
      <c r="W75" s="5"/>
      <c r="X75" s="11">
        <v>15</v>
      </c>
      <c r="Y75" s="6">
        <f>9+3/7</f>
        <v>9.4285714285714288</v>
      </c>
      <c r="Z75" s="11">
        <v>0</v>
      </c>
      <c r="AA75" s="6">
        <v>0</v>
      </c>
      <c r="AB75" s="11">
        <v>0</v>
      </c>
      <c r="AC75" s="6">
        <v>0</v>
      </c>
      <c r="AD75" s="11">
        <v>12.5</v>
      </c>
      <c r="AE75" s="7">
        <f>(24270+910)*1.035</f>
        <v>26061.3</v>
      </c>
      <c r="AF75" s="1">
        <v>52</v>
      </c>
      <c r="AG75" s="1">
        <v>10</v>
      </c>
      <c r="AH75" s="1">
        <v>0</v>
      </c>
      <c r="AI75" s="12">
        <v>0</v>
      </c>
      <c r="AJ75" s="12">
        <v>0</v>
      </c>
      <c r="AK75" s="12">
        <v>0</v>
      </c>
      <c r="AL75" s="12">
        <v>13</v>
      </c>
      <c r="AM75" s="2">
        <f>SUM(AF75:AL75)</f>
        <v>75</v>
      </c>
    </row>
    <row r="76" spans="1:42" x14ac:dyDescent="0.25">
      <c r="A76" t="s">
        <v>14</v>
      </c>
      <c r="B76" s="14"/>
      <c r="C76" s="8" t="s">
        <v>44</v>
      </c>
      <c r="D76" s="11">
        <v>0</v>
      </c>
      <c r="E76" s="6">
        <f>9+6/7</f>
        <v>9.8571428571428577</v>
      </c>
      <c r="F76" s="11">
        <v>2</v>
      </c>
      <c r="G76" s="6">
        <v>12</v>
      </c>
      <c r="H76" s="11">
        <v>9</v>
      </c>
      <c r="I76" s="6">
        <v>2</v>
      </c>
      <c r="J76" s="11">
        <v>11</v>
      </c>
      <c r="K76" s="7">
        <f>(145+1150+4470)*1.032</f>
        <v>5949.4800000000005</v>
      </c>
      <c r="L76" s="1">
        <v>0</v>
      </c>
      <c r="M76" s="1">
        <v>36</v>
      </c>
      <c r="N76" s="1">
        <v>0</v>
      </c>
      <c r="O76" s="12">
        <v>33</v>
      </c>
      <c r="P76" s="12">
        <v>23</v>
      </c>
      <c r="Q76" s="12">
        <v>0</v>
      </c>
      <c r="R76" s="12">
        <v>10</v>
      </c>
      <c r="S76" s="2">
        <f t="shared" ref="S76" si="24">SUM(L76:R76)</f>
        <v>102</v>
      </c>
      <c r="U76" t="s">
        <v>14</v>
      </c>
      <c r="V76" s="4"/>
      <c r="W76" s="8" t="s">
        <v>44</v>
      </c>
      <c r="X76" s="11">
        <v>0</v>
      </c>
      <c r="Y76" s="6">
        <f>12+3/11</f>
        <v>12.272727272727273</v>
      </c>
      <c r="Z76" s="11">
        <v>2</v>
      </c>
      <c r="AA76" s="6">
        <v>12</v>
      </c>
      <c r="AB76" s="11">
        <v>9</v>
      </c>
      <c r="AC76" s="6">
        <v>2</v>
      </c>
      <c r="AD76" s="11">
        <v>11</v>
      </c>
      <c r="AE76" s="7">
        <f>(8000+2235+145)*1.032</f>
        <v>10712.16</v>
      </c>
      <c r="AF76" s="1">
        <v>0</v>
      </c>
      <c r="AG76" s="1">
        <v>59</v>
      </c>
      <c r="AH76" s="1">
        <v>0</v>
      </c>
      <c r="AI76" s="12">
        <v>33</v>
      </c>
      <c r="AJ76" s="12">
        <v>23</v>
      </c>
      <c r="AK76" s="12">
        <v>0</v>
      </c>
      <c r="AL76" s="12">
        <v>10</v>
      </c>
      <c r="AM76" s="2">
        <f t="shared" ref="AM76" si="25">SUM(AF76:AL76)</f>
        <v>125</v>
      </c>
    </row>
    <row r="77" spans="1:42" x14ac:dyDescent="0.25">
      <c r="A77" t="s">
        <v>15</v>
      </c>
      <c r="B77" s="14"/>
      <c r="C77" s="8" t="s">
        <v>44</v>
      </c>
      <c r="D77" s="11">
        <v>0</v>
      </c>
      <c r="E77" s="6">
        <v>12</v>
      </c>
      <c r="F77" s="11">
        <v>2</v>
      </c>
      <c r="G77" s="6">
        <v>5</v>
      </c>
      <c r="H77" s="11">
        <v>9</v>
      </c>
      <c r="I77" s="6">
        <v>2</v>
      </c>
      <c r="J77" s="11">
        <v>11</v>
      </c>
      <c r="K77" s="7">
        <f t="shared" ref="K77:K82" si="26">(7010+195+125)*1.032</f>
        <v>7564.56</v>
      </c>
      <c r="L77" s="1">
        <v>0</v>
      </c>
      <c r="M77" s="1">
        <v>56</v>
      </c>
      <c r="N77" s="1">
        <v>0</v>
      </c>
      <c r="O77" s="12">
        <v>5.5</v>
      </c>
      <c r="P77" s="12">
        <v>23</v>
      </c>
      <c r="Q77" s="12">
        <v>0</v>
      </c>
      <c r="R77" s="12">
        <v>10</v>
      </c>
      <c r="S77" s="2">
        <f>SUM(L77:R77)</f>
        <v>94.5</v>
      </c>
      <c r="U77" t="s">
        <v>15</v>
      </c>
      <c r="V77" s="4"/>
      <c r="W77" s="8" t="s">
        <v>44</v>
      </c>
      <c r="X77" s="11">
        <v>0</v>
      </c>
      <c r="Y77" s="6">
        <v>14</v>
      </c>
      <c r="Z77" s="11">
        <v>2</v>
      </c>
      <c r="AA77" s="6">
        <v>5</v>
      </c>
      <c r="AB77" s="11">
        <v>9</v>
      </c>
      <c r="AC77" s="6">
        <v>2</v>
      </c>
      <c r="AD77" s="11">
        <v>11</v>
      </c>
      <c r="AE77" s="7">
        <f t="shared" ref="AE77:AE82" si="27">(18370+195+125)*1.032</f>
        <v>19288.080000000002</v>
      </c>
      <c r="AF77" s="1">
        <v>0</v>
      </c>
      <c r="AG77" s="1">
        <v>79</v>
      </c>
      <c r="AH77" s="1">
        <v>0</v>
      </c>
      <c r="AI77" s="12">
        <v>5.5</v>
      </c>
      <c r="AJ77" s="12">
        <v>23</v>
      </c>
      <c r="AK77" s="12">
        <v>0</v>
      </c>
      <c r="AL77" s="12">
        <v>10</v>
      </c>
      <c r="AM77" s="2">
        <f>SUM(AF77:AL77)</f>
        <v>117.5</v>
      </c>
    </row>
    <row r="78" spans="1:42" x14ac:dyDescent="0.25">
      <c r="A78" t="s">
        <v>16</v>
      </c>
      <c r="B78" s="14"/>
      <c r="C78" s="8" t="s">
        <v>44</v>
      </c>
      <c r="D78" s="11">
        <v>0</v>
      </c>
      <c r="E78" s="6">
        <v>12</v>
      </c>
      <c r="F78" s="11">
        <v>2</v>
      </c>
      <c r="G78" s="6">
        <v>5</v>
      </c>
      <c r="H78" s="11">
        <v>9</v>
      </c>
      <c r="I78" s="6">
        <v>2</v>
      </c>
      <c r="J78" s="11">
        <v>11</v>
      </c>
      <c r="K78" s="7">
        <f t="shared" si="26"/>
        <v>7564.56</v>
      </c>
      <c r="L78" s="1">
        <v>0</v>
      </c>
      <c r="M78" s="1">
        <v>56</v>
      </c>
      <c r="N78" s="1">
        <v>0</v>
      </c>
      <c r="O78" s="12">
        <v>5.5</v>
      </c>
      <c r="P78" s="12">
        <v>23</v>
      </c>
      <c r="Q78" s="12">
        <v>0</v>
      </c>
      <c r="R78" s="12">
        <v>10</v>
      </c>
      <c r="S78" s="2">
        <f>SUM(L78:R78)</f>
        <v>94.5</v>
      </c>
      <c r="U78" t="s">
        <v>16</v>
      </c>
      <c r="V78" s="4"/>
      <c r="W78" s="8" t="s">
        <v>44</v>
      </c>
      <c r="X78" s="11">
        <v>0</v>
      </c>
      <c r="Y78" s="6">
        <v>14</v>
      </c>
      <c r="Z78" s="11">
        <v>2</v>
      </c>
      <c r="AA78" s="6">
        <v>5</v>
      </c>
      <c r="AB78" s="11">
        <v>9</v>
      </c>
      <c r="AC78" s="6">
        <v>2</v>
      </c>
      <c r="AD78" s="11">
        <v>11</v>
      </c>
      <c r="AE78" s="7">
        <f t="shared" si="27"/>
        <v>19288.080000000002</v>
      </c>
      <c r="AF78" s="1">
        <v>0</v>
      </c>
      <c r="AG78" s="1">
        <v>79</v>
      </c>
      <c r="AH78" s="1">
        <v>0</v>
      </c>
      <c r="AI78" s="12">
        <v>5.5</v>
      </c>
      <c r="AJ78" s="12">
        <v>23</v>
      </c>
      <c r="AK78" s="12">
        <v>0</v>
      </c>
      <c r="AL78" s="12">
        <v>10</v>
      </c>
      <c r="AM78" s="2">
        <f>SUM(AF78:AL78)</f>
        <v>117.5</v>
      </c>
    </row>
    <row r="79" spans="1:42" x14ac:dyDescent="0.25">
      <c r="A79" t="s">
        <v>17</v>
      </c>
      <c r="B79" s="14"/>
      <c r="C79" s="8" t="s">
        <v>43</v>
      </c>
      <c r="D79" s="11">
        <v>0</v>
      </c>
      <c r="E79" s="6">
        <v>12</v>
      </c>
      <c r="F79" s="11">
        <v>5</v>
      </c>
      <c r="G79" s="6">
        <v>0</v>
      </c>
      <c r="H79" s="11">
        <v>9</v>
      </c>
      <c r="I79" s="6">
        <v>2</v>
      </c>
      <c r="J79" s="11">
        <v>11</v>
      </c>
      <c r="K79" s="7">
        <f t="shared" si="26"/>
        <v>7564.56</v>
      </c>
      <c r="L79" s="1">
        <v>0</v>
      </c>
      <c r="M79" s="1">
        <v>56</v>
      </c>
      <c r="N79" s="1">
        <v>9</v>
      </c>
      <c r="O79" s="12">
        <v>0</v>
      </c>
      <c r="P79" s="12">
        <v>23</v>
      </c>
      <c r="Q79" s="12">
        <v>0</v>
      </c>
      <c r="R79" s="12">
        <v>10</v>
      </c>
      <c r="S79" s="2">
        <f t="shared" ref="S79:S85" si="28">SUM(L79:R79)</f>
        <v>98</v>
      </c>
      <c r="U79" t="s">
        <v>17</v>
      </c>
      <c r="V79" s="4"/>
      <c r="W79" s="8" t="s">
        <v>43</v>
      </c>
      <c r="X79" s="11">
        <v>0</v>
      </c>
      <c r="Y79" s="6">
        <v>14</v>
      </c>
      <c r="Z79" s="11">
        <v>5</v>
      </c>
      <c r="AA79" s="6">
        <v>0</v>
      </c>
      <c r="AB79" s="11">
        <v>9</v>
      </c>
      <c r="AC79" s="6">
        <v>2</v>
      </c>
      <c r="AD79" s="11">
        <v>11</v>
      </c>
      <c r="AE79" s="7">
        <f t="shared" si="27"/>
        <v>19288.080000000002</v>
      </c>
      <c r="AF79" s="1">
        <v>0</v>
      </c>
      <c r="AG79" s="1">
        <v>79</v>
      </c>
      <c r="AH79" s="1">
        <v>9</v>
      </c>
      <c r="AI79" s="12">
        <v>0</v>
      </c>
      <c r="AJ79" s="12">
        <v>23</v>
      </c>
      <c r="AK79" s="12">
        <v>0</v>
      </c>
      <c r="AL79" s="12">
        <v>10</v>
      </c>
      <c r="AM79" s="2">
        <f t="shared" ref="AM79:AM85" si="29">SUM(AF79:AL79)</f>
        <v>121</v>
      </c>
      <c r="AO79" t="s">
        <v>41</v>
      </c>
      <c r="AP79" t="s">
        <v>42</v>
      </c>
    </row>
    <row r="80" spans="1:42" x14ac:dyDescent="0.25">
      <c r="A80" t="s">
        <v>18</v>
      </c>
      <c r="B80" s="14"/>
      <c r="C80" s="8" t="s">
        <v>43</v>
      </c>
      <c r="D80" s="11">
        <v>0</v>
      </c>
      <c r="E80" s="6">
        <v>12</v>
      </c>
      <c r="F80" s="11">
        <v>5</v>
      </c>
      <c r="G80" s="6">
        <v>2</v>
      </c>
      <c r="H80" s="11">
        <v>9</v>
      </c>
      <c r="I80" s="6">
        <v>2</v>
      </c>
      <c r="J80" s="11">
        <v>11</v>
      </c>
      <c r="K80" s="7">
        <f t="shared" si="26"/>
        <v>7564.56</v>
      </c>
      <c r="L80" s="1">
        <v>0</v>
      </c>
      <c r="M80" s="1">
        <v>56</v>
      </c>
      <c r="N80" s="1">
        <v>9</v>
      </c>
      <c r="O80" s="12">
        <v>0</v>
      </c>
      <c r="P80" s="12">
        <v>23</v>
      </c>
      <c r="Q80" s="12">
        <v>0</v>
      </c>
      <c r="R80" s="12">
        <v>10</v>
      </c>
      <c r="S80" s="2">
        <f t="shared" si="28"/>
        <v>98</v>
      </c>
      <c r="U80" t="s">
        <v>18</v>
      </c>
      <c r="V80" s="4"/>
      <c r="W80" s="8" t="s">
        <v>43</v>
      </c>
      <c r="X80" s="11">
        <v>0</v>
      </c>
      <c r="Y80" s="6">
        <v>14</v>
      </c>
      <c r="Z80" s="11">
        <v>5</v>
      </c>
      <c r="AA80" s="6">
        <v>2</v>
      </c>
      <c r="AB80" s="11">
        <v>9</v>
      </c>
      <c r="AC80" s="6">
        <v>2</v>
      </c>
      <c r="AD80" s="11">
        <v>11</v>
      </c>
      <c r="AE80" s="7">
        <f t="shared" si="27"/>
        <v>19288.080000000002</v>
      </c>
      <c r="AF80" s="1">
        <v>0</v>
      </c>
      <c r="AG80" s="1">
        <v>79</v>
      </c>
      <c r="AH80" s="1">
        <v>9</v>
      </c>
      <c r="AI80" s="12">
        <v>0</v>
      </c>
      <c r="AJ80" s="12">
        <v>23</v>
      </c>
      <c r="AK80" s="12">
        <v>0</v>
      </c>
      <c r="AL80" s="12">
        <v>10</v>
      </c>
      <c r="AM80" s="2">
        <f t="shared" si="29"/>
        <v>121</v>
      </c>
      <c r="AN80" s="16" t="s">
        <v>0</v>
      </c>
      <c r="AO80">
        <v>23</v>
      </c>
      <c r="AP80" s="17">
        <f>AO80/16</f>
        <v>1.4375</v>
      </c>
    </row>
    <row r="81" spans="1:39" x14ac:dyDescent="0.25">
      <c r="A81" t="s">
        <v>19</v>
      </c>
      <c r="B81" s="14"/>
      <c r="C81" s="8" t="s">
        <v>45</v>
      </c>
      <c r="D81" s="11">
        <v>0</v>
      </c>
      <c r="E81" s="6">
        <v>12</v>
      </c>
      <c r="F81" s="11">
        <v>5</v>
      </c>
      <c r="G81" s="6">
        <v>2</v>
      </c>
      <c r="H81" s="11">
        <v>9</v>
      </c>
      <c r="I81" s="6">
        <v>2</v>
      </c>
      <c r="J81" s="11">
        <v>11</v>
      </c>
      <c r="K81" s="7">
        <f t="shared" si="26"/>
        <v>7564.56</v>
      </c>
      <c r="L81" s="1">
        <v>0</v>
      </c>
      <c r="M81" s="1">
        <v>56</v>
      </c>
      <c r="N81" s="1">
        <v>9</v>
      </c>
      <c r="O81" s="12">
        <v>0</v>
      </c>
      <c r="P81" s="12">
        <v>23</v>
      </c>
      <c r="Q81" s="12">
        <v>0</v>
      </c>
      <c r="R81" s="12">
        <v>10</v>
      </c>
      <c r="S81" s="2">
        <f t="shared" si="28"/>
        <v>98</v>
      </c>
      <c r="U81" t="s">
        <v>19</v>
      </c>
      <c r="V81" s="4"/>
      <c r="W81" s="8" t="s">
        <v>45</v>
      </c>
      <c r="X81" s="11">
        <v>0</v>
      </c>
      <c r="Y81" s="6">
        <v>14</v>
      </c>
      <c r="Z81" s="11">
        <v>5</v>
      </c>
      <c r="AA81" s="6">
        <v>2</v>
      </c>
      <c r="AB81" s="11">
        <v>9</v>
      </c>
      <c r="AC81" s="6">
        <v>2</v>
      </c>
      <c r="AD81" s="11">
        <v>11</v>
      </c>
      <c r="AE81" s="7">
        <f t="shared" si="27"/>
        <v>19288.080000000002</v>
      </c>
      <c r="AF81" s="1">
        <v>0</v>
      </c>
      <c r="AG81" s="1">
        <v>79</v>
      </c>
      <c r="AH81" s="1">
        <v>9</v>
      </c>
      <c r="AI81" s="12">
        <v>0</v>
      </c>
      <c r="AJ81" s="12">
        <v>23</v>
      </c>
      <c r="AK81" s="12">
        <v>0</v>
      </c>
      <c r="AL81" s="12">
        <v>10</v>
      </c>
      <c r="AM81" s="2">
        <f t="shared" si="29"/>
        <v>121</v>
      </c>
    </row>
    <row r="82" spans="1:39" x14ac:dyDescent="0.25">
      <c r="A82" t="s">
        <v>20</v>
      </c>
      <c r="B82" s="14"/>
      <c r="C82" s="8" t="s">
        <v>46</v>
      </c>
      <c r="D82" s="11">
        <v>0</v>
      </c>
      <c r="E82" s="6">
        <v>12</v>
      </c>
      <c r="F82" s="11">
        <v>5</v>
      </c>
      <c r="G82" s="6">
        <v>2</v>
      </c>
      <c r="H82" s="11">
        <v>9</v>
      </c>
      <c r="I82" s="6">
        <v>2</v>
      </c>
      <c r="J82" s="11">
        <v>11</v>
      </c>
      <c r="K82" s="7">
        <f t="shared" si="26"/>
        <v>7564.56</v>
      </c>
      <c r="L82" s="1">
        <v>0</v>
      </c>
      <c r="M82" s="1">
        <v>56</v>
      </c>
      <c r="N82" s="1">
        <v>9</v>
      </c>
      <c r="O82" s="12">
        <v>0</v>
      </c>
      <c r="P82" s="12">
        <v>23</v>
      </c>
      <c r="Q82" s="12">
        <v>0</v>
      </c>
      <c r="R82" s="12">
        <v>10</v>
      </c>
      <c r="S82" s="2">
        <f t="shared" si="28"/>
        <v>98</v>
      </c>
      <c r="U82" t="s">
        <v>20</v>
      </c>
      <c r="V82" s="4"/>
      <c r="W82" s="8" t="s">
        <v>46</v>
      </c>
      <c r="X82" s="11">
        <v>0</v>
      </c>
      <c r="Y82" s="6">
        <v>14</v>
      </c>
      <c r="Z82" s="11">
        <v>5</v>
      </c>
      <c r="AA82" s="6">
        <v>2</v>
      </c>
      <c r="AB82" s="11">
        <v>9</v>
      </c>
      <c r="AC82" s="6">
        <v>2</v>
      </c>
      <c r="AD82" s="11">
        <v>11</v>
      </c>
      <c r="AE82" s="7">
        <f t="shared" si="27"/>
        <v>19288.080000000002</v>
      </c>
      <c r="AF82" s="1">
        <v>0</v>
      </c>
      <c r="AG82" s="1">
        <v>79</v>
      </c>
      <c r="AH82" s="1">
        <v>9</v>
      </c>
      <c r="AI82" s="12">
        <v>0</v>
      </c>
      <c r="AJ82" s="12">
        <v>23</v>
      </c>
      <c r="AK82" s="12">
        <v>0</v>
      </c>
      <c r="AL82" s="12">
        <v>10</v>
      </c>
      <c r="AM82" s="2">
        <f t="shared" si="29"/>
        <v>121</v>
      </c>
    </row>
    <row r="83" spans="1:39" x14ac:dyDescent="0.25">
      <c r="A83" t="s">
        <v>21</v>
      </c>
      <c r="B83" s="14"/>
      <c r="C83" s="8" t="s">
        <v>45</v>
      </c>
      <c r="D83" s="11">
        <v>0</v>
      </c>
      <c r="E83" s="6">
        <v>12</v>
      </c>
      <c r="F83" s="11">
        <v>12</v>
      </c>
      <c r="G83" s="6">
        <v>2</v>
      </c>
      <c r="H83" s="11">
        <v>12</v>
      </c>
      <c r="I83" s="6">
        <v>7</v>
      </c>
      <c r="J83" s="11">
        <v>12.5</v>
      </c>
      <c r="K83" s="7">
        <f>(7010+4335+515+245)*1.035</f>
        <v>12528.674999999999</v>
      </c>
      <c r="L83" s="1">
        <v>0</v>
      </c>
      <c r="M83" s="1">
        <v>56</v>
      </c>
      <c r="N83" s="1">
        <v>48</v>
      </c>
      <c r="O83" s="12">
        <v>0</v>
      </c>
      <c r="P83" s="12">
        <v>43</v>
      </c>
      <c r="Q83" s="12">
        <v>16</v>
      </c>
      <c r="R83" s="12">
        <v>13</v>
      </c>
      <c r="S83" s="2">
        <f t="shared" si="28"/>
        <v>176</v>
      </c>
      <c r="U83" t="s">
        <v>21</v>
      </c>
      <c r="V83" s="4"/>
      <c r="W83" s="8" t="s">
        <v>45</v>
      </c>
      <c r="X83" s="11">
        <v>0</v>
      </c>
      <c r="Y83" s="6">
        <v>12</v>
      </c>
      <c r="Z83" s="11">
        <v>12</v>
      </c>
      <c r="AA83" s="6">
        <v>2</v>
      </c>
      <c r="AB83" s="11">
        <v>12</v>
      </c>
      <c r="AC83" s="6">
        <v>7</v>
      </c>
      <c r="AD83" s="11">
        <v>12.5</v>
      </c>
      <c r="AE83" s="7">
        <f>(7010+4335+515+245)*1.035</f>
        <v>12528.674999999999</v>
      </c>
      <c r="AF83" s="1">
        <v>0</v>
      </c>
      <c r="AG83" s="1">
        <v>56</v>
      </c>
      <c r="AH83" s="1">
        <v>48</v>
      </c>
      <c r="AI83" s="12">
        <v>0</v>
      </c>
      <c r="AJ83" s="12">
        <v>43</v>
      </c>
      <c r="AK83" s="12">
        <v>16</v>
      </c>
      <c r="AL83" s="12">
        <v>13</v>
      </c>
      <c r="AM83" s="2">
        <f t="shared" si="29"/>
        <v>176</v>
      </c>
    </row>
    <row r="84" spans="1:39" x14ac:dyDescent="0.25">
      <c r="A84" t="s">
        <v>21</v>
      </c>
      <c r="B84" s="14"/>
      <c r="C84" s="8" t="s">
        <v>44</v>
      </c>
      <c r="D84" s="11">
        <v>0</v>
      </c>
      <c r="E84" s="6">
        <v>12</v>
      </c>
      <c r="F84" s="11">
        <v>12</v>
      </c>
      <c r="G84" s="6">
        <v>2</v>
      </c>
      <c r="H84" s="11">
        <v>12</v>
      </c>
      <c r="I84" s="6">
        <v>7</v>
      </c>
      <c r="J84" s="11">
        <v>12.5</v>
      </c>
      <c r="K84" s="7">
        <f>(7010+4335+515+245)*1.035</f>
        <v>12528.674999999999</v>
      </c>
      <c r="L84" s="1">
        <v>0</v>
      </c>
      <c r="M84" s="1">
        <v>56</v>
      </c>
      <c r="N84" s="1">
        <v>48</v>
      </c>
      <c r="O84" s="12">
        <v>0</v>
      </c>
      <c r="P84" s="12">
        <v>43</v>
      </c>
      <c r="Q84" s="12">
        <v>16</v>
      </c>
      <c r="R84" s="12">
        <v>13</v>
      </c>
      <c r="S84" s="2">
        <f t="shared" si="28"/>
        <v>176</v>
      </c>
      <c r="U84" t="s">
        <v>21</v>
      </c>
      <c r="V84" s="4"/>
      <c r="W84" s="8" t="s">
        <v>44</v>
      </c>
      <c r="X84" s="11">
        <v>0</v>
      </c>
      <c r="Y84" s="6">
        <v>12</v>
      </c>
      <c r="Z84" s="11">
        <v>12</v>
      </c>
      <c r="AA84" s="6">
        <v>2</v>
      </c>
      <c r="AB84" s="11">
        <v>12</v>
      </c>
      <c r="AC84" s="6">
        <v>7</v>
      </c>
      <c r="AD84" s="11">
        <v>12.5</v>
      </c>
      <c r="AE84" s="7">
        <f>(7010+4335+515+245)*1.035</f>
        <v>12528.674999999999</v>
      </c>
      <c r="AF84" s="1">
        <v>0</v>
      </c>
      <c r="AG84" s="1">
        <v>56</v>
      </c>
      <c r="AH84" s="1">
        <v>48</v>
      </c>
      <c r="AI84" s="12">
        <v>0</v>
      </c>
      <c r="AJ84" s="12">
        <v>43</v>
      </c>
      <c r="AK84" s="12">
        <v>16</v>
      </c>
      <c r="AL84" s="12">
        <v>13</v>
      </c>
      <c r="AM84" s="2">
        <f t="shared" si="29"/>
        <v>176</v>
      </c>
    </row>
    <row r="85" spans="1:39" x14ac:dyDescent="0.25">
      <c r="A85" t="s">
        <v>23</v>
      </c>
      <c r="B85" s="14"/>
      <c r="C85" s="8" t="s">
        <v>39</v>
      </c>
      <c r="D85" s="11">
        <v>0</v>
      </c>
      <c r="E85" s="6">
        <f>8+2/6</f>
        <v>8.3333333333333339</v>
      </c>
      <c r="F85" s="11">
        <v>2</v>
      </c>
      <c r="G85" s="6">
        <v>12</v>
      </c>
      <c r="H85" s="11">
        <v>9</v>
      </c>
      <c r="I85" s="6">
        <v>7</v>
      </c>
      <c r="J85" s="11">
        <v>11</v>
      </c>
      <c r="K85" s="7">
        <f>(145+245+4470+800)*1.032</f>
        <v>5841.12</v>
      </c>
      <c r="L85" s="1">
        <v>0</v>
      </c>
      <c r="M85" s="1">
        <v>26</v>
      </c>
      <c r="N85" s="1">
        <v>0</v>
      </c>
      <c r="O85" s="12">
        <v>33</v>
      </c>
      <c r="P85" s="12">
        <v>23</v>
      </c>
      <c r="Q85" s="12">
        <v>16</v>
      </c>
      <c r="R85" s="12">
        <v>10</v>
      </c>
      <c r="S85" s="2">
        <f t="shared" si="28"/>
        <v>108</v>
      </c>
      <c r="U85" t="s">
        <v>23</v>
      </c>
      <c r="V85" s="4"/>
      <c r="W85" s="8" t="s">
        <v>39</v>
      </c>
      <c r="X85" s="11">
        <v>0</v>
      </c>
      <c r="Y85" s="6">
        <f>11+3/10</f>
        <v>11.3</v>
      </c>
      <c r="Z85" s="11">
        <v>2</v>
      </c>
      <c r="AA85" s="6">
        <v>12</v>
      </c>
      <c r="AB85" s="11">
        <v>9</v>
      </c>
      <c r="AC85" s="6">
        <v>7</v>
      </c>
      <c r="AD85" s="11">
        <v>11</v>
      </c>
      <c r="AE85" s="7">
        <f>(145+245+4470+2500)*1.032</f>
        <v>7595.52</v>
      </c>
      <c r="AF85" s="1">
        <v>0</v>
      </c>
      <c r="AG85" s="1">
        <v>49</v>
      </c>
      <c r="AH85" s="1">
        <v>0</v>
      </c>
      <c r="AI85" s="12">
        <v>33</v>
      </c>
      <c r="AJ85" s="12">
        <v>23</v>
      </c>
      <c r="AK85" s="12">
        <v>16</v>
      </c>
      <c r="AL85" s="12">
        <v>10</v>
      </c>
      <c r="AM85" s="2">
        <f t="shared" si="29"/>
        <v>131</v>
      </c>
    </row>
    <row r="86" spans="1:39" x14ac:dyDescent="0.25">
      <c r="A86" t="s">
        <v>24</v>
      </c>
      <c r="B86" s="14"/>
      <c r="C86" s="8" t="s">
        <v>43</v>
      </c>
      <c r="D86" s="11">
        <v>0</v>
      </c>
      <c r="E86" s="6">
        <f>8+2/6</f>
        <v>8.3333333333333339</v>
      </c>
      <c r="F86" s="11">
        <v>2</v>
      </c>
      <c r="G86" s="6">
        <v>12</v>
      </c>
      <c r="H86" s="11">
        <v>9</v>
      </c>
      <c r="I86" s="6">
        <v>7</v>
      </c>
      <c r="J86" s="11">
        <v>11</v>
      </c>
      <c r="K86" s="7">
        <f>(145+245+4470+800)*1.032</f>
        <v>5841.12</v>
      </c>
      <c r="L86" s="1">
        <v>0</v>
      </c>
      <c r="M86" s="1">
        <v>26</v>
      </c>
      <c r="N86" s="1">
        <v>0</v>
      </c>
      <c r="O86" s="12">
        <v>33</v>
      </c>
      <c r="P86" s="12">
        <v>23</v>
      </c>
      <c r="Q86" s="12">
        <v>16</v>
      </c>
      <c r="R86" s="12">
        <v>10</v>
      </c>
      <c r="S86" s="2">
        <f>SUM(L86:R86)</f>
        <v>108</v>
      </c>
      <c r="U86" t="s">
        <v>24</v>
      </c>
      <c r="V86" s="4"/>
      <c r="W86" s="8" t="s">
        <v>43</v>
      </c>
      <c r="X86" s="11">
        <v>0</v>
      </c>
      <c r="Y86" s="6">
        <f>11+3/10</f>
        <v>11.3</v>
      </c>
      <c r="Z86" s="11">
        <v>2</v>
      </c>
      <c r="AA86" s="6">
        <v>12</v>
      </c>
      <c r="AB86" s="11">
        <v>9</v>
      </c>
      <c r="AC86" s="6">
        <v>7</v>
      </c>
      <c r="AD86" s="11">
        <v>11</v>
      </c>
      <c r="AE86" s="7">
        <f>(145+245+4470+2500)*1.032</f>
        <v>7595.52</v>
      </c>
      <c r="AF86" s="1">
        <v>0</v>
      </c>
      <c r="AG86" s="1">
        <v>49</v>
      </c>
      <c r="AH86" s="1">
        <v>0</v>
      </c>
      <c r="AI86" s="12">
        <v>33</v>
      </c>
      <c r="AJ86" s="12">
        <v>23</v>
      </c>
      <c r="AK86" s="12">
        <v>16</v>
      </c>
      <c r="AL86" s="12">
        <v>10</v>
      </c>
      <c r="AM86" s="2">
        <f>SUM(AF86:AL86)</f>
        <v>131</v>
      </c>
    </row>
    <row r="87" spans="1:39" x14ac:dyDescent="0.25">
      <c r="A87" t="s">
        <v>26</v>
      </c>
      <c r="B87" s="14"/>
      <c r="C87" s="8" t="s">
        <v>43</v>
      </c>
      <c r="D87" s="11">
        <v>0</v>
      </c>
      <c r="E87" s="6">
        <f>8+2/6</f>
        <v>8.3333333333333339</v>
      </c>
      <c r="F87" s="11">
        <v>2</v>
      </c>
      <c r="G87" s="6">
        <v>12</v>
      </c>
      <c r="H87" s="11">
        <v>9</v>
      </c>
      <c r="I87" s="6">
        <v>7</v>
      </c>
      <c r="J87" s="11">
        <v>11</v>
      </c>
      <c r="K87" s="7">
        <f>(145+245+4470+800)*1.032</f>
        <v>5841.12</v>
      </c>
      <c r="L87" s="1">
        <v>0</v>
      </c>
      <c r="M87" s="1">
        <v>26</v>
      </c>
      <c r="N87" s="1">
        <v>0</v>
      </c>
      <c r="O87" s="12">
        <v>33</v>
      </c>
      <c r="P87" s="12">
        <v>23</v>
      </c>
      <c r="Q87" s="12">
        <v>16</v>
      </c>
      <c r="R87" s="12">
        <v>10</v>
      </c>
      <c r="S87" s="2">
        <f>SUM(L87:R87)</f>
        <v>108</v>
      </c>
      <c r="U87" t="s">
        <v>26</v>
      </c>
      <c r="V87" s="4"/>
      <c r="W87" s="8" t="s">
        <v>43</v>
      </c>
      <c r="X87" s="11">
        <v>0</v>
      </c>
      <c r="Y87" s="6">
        <f>11+3/10</f>
        <v>11.3</v>
      </c>
      <c r="Z87" s="11">
        <v>2</v>
      </c>
      <c r="AA87" s="6">
        <v>12</v>
      </c>
      <c r="AB87" s="11">
        <v>9</v>
      </c>
      <c r="AC87" s="6">
        <v>7</v>
      </c>
      <c r="AD87" s="11">
        <v>11</v>
      </c>
      <c r="AE87" s="7">
        <f>(145+245+4470+2500)*1.032</f>
        <v>7595.52</v>
      </c>
      <c r="AF87" s="1">
        <v>0</v>
      </c>
      <c r="AG87" s="1">
        <v>49</v>
      </c>
      <c r="AH87" s="1">
        <v>0</v>
      </c>
      <c r="AI87" s="12">
        <v>33</v>
      </c>
      <c r="AJ87" s="12">
        <v>23</v>
      </c>
      <c r="AK87" s="12">
        <v>16</v>
      </c>
      <c r="AL87" s="12">
        <v>10</v>
      </c>
      <c r="AM87" s="2">
        <f>SUM(AF87:AL87)</f>
        <v>131</v>
      </c>
    </row>
    <row r="88" spans="1:39" x14ac:dyDescent="0.25">
      <c r="A88" t="s">
        <v>27</v>
      </c>
      <c r="B88" s="14"/>
      <c r="C88" s="8" t="s">
        <v>43</v>
      </c>
      <c r="D88" s="11">
        <v>0</v>
      </c>
      <c r="E88" s="6">
        <v>2</v>
      </c>
      <c r="F88" s="11">
        <v>2</v>
      </c>
      <c r="G88" s="6">
        <v>10</v>
      </c>
      <c r="H88" s="11">
        <v>14</v>
      </c>
      <c r="I88" s="6">
        <v>12</v>
      </c>
      <c r="J88" s="11">
        <v>15</v>
      </c>
      <c r="K88" s="7">
        <f>(14290+3955+785)*1.043</f>
        <v>19848.289999999997</v>
      </c>
      <c r="L88" s="1">
        <v>0</v>
      </c>
      <c r="M88" s="1">
        <v>0</v>
      </c>
      <c r="N88" s="1">
        <v>0</v>
      </c>
      <c r="O88" s="12">
        <v>23</v>
      </c>
      <c r="P88" s="12">
        <v>62</v>
      </c>
      <c r="Q88" s="12">
        <v>49</v>
      </c>
      <c r="R88" s="12">
        <v>18</v>
      </c>
      <c r="S88" s="2">
        <f t="shared" ref="S88:S90" si="30">SUM(L88:R88)</f>
        <v>152</v>
      </c>
      <c r="U88" t="s">
        <v>27</v>
      </c>
      <c r="V88" s="4"/>
      <c r="W88" s="8" t="s">
        <v>43</v>
      </c>
      <c r="X88" s="11">
        <v>0</v>
      </c>
      <c r="Y88" s="6">
        <v>2</v>
      </c>
      <c r="Z88" s="11">
        <v>2</v>
      </c>
      <c r="AA88" s="6">
        <v>10</v>
      </c>
      <c r="AB88" s="11">
        <v>14</v>
      </c>
      <c r="AC88" s="6">
        <v>12</v>
      </c>
      <c r="AD88" s="11">
        <v>15</v>
      </c>
      <c r="AE88" s="7">
        <f>(14290+3955+785)*1.043</f>
        <v>19848.289999999997</v>
      </c>
      <c r="AF88" s="1">
        <v>0</v>
      </c>
      <c r="AG88" s="1">
        <v>0</v>
      </c>
      <c r="AH88" s="1">
        <v>0</v>
      </c>
      <c r="AI88" s="12">
        <v>23</v>
      </c>
      <c r="AJ88" s="12">
        <v>62</v>
      </c>
      <c r="AK88" s="12">
        <v>49</v>
      </c>
      <c r="AL88" s="12">
        <v>18</v>
      </c>
      <c r="AM88" s="2">
        <f t="shared" ref="AM88:AM90" si="31">SUM(AF88:AL88)</f>
        <v>152</v>
      </c>
    </row>
    <row r="89" spans="1:39" x14ac:dyDescent="0.25">
      <c r="A89" t="s">
        <v>28</v>
      </c>
      <c r="B89" s="14"/>
      <c r="C89" s="8" t="s">
        <v>39</v>
      </c>
      <c r="D89" s="11">
        <v>0</v>
      </c>
      <c r="E89" s="6">
        <v>2</v>
      </c>
      <c r="F89" s="11">
        <v>2</v>
      </c>
      <c r="G89" s="6">
        <v>10</v>
      </c>
      <c r="H89" s="11">
        <v>14</v>
      </c>
      <c r="I89" s="6">
        <v>12</v>
      </c>
      <c r="J89" s="11">
        <v>15</v>
      </c>
      <c r="K89" s="7">
        <f>(14290+3955+785)*1.043</f>
        <v>19848.289999999997</v>
      </c>
      <c r="L89" s="1">
        <v>0</v>
      </c>
      <c r="M89" s="1">
        <v>0</v>
      </c>
      <c r="N89" s="1">
        <v>0</v>
      </c>
      <c r="O89" s="12">
        <v>23</v>
      </c>
      <c r="P89" s="12">
        <v>62</v>
      </c>
      <c r="Q89" s="12">
        <v>49</v>
      </c>
      <c r="R89" s="12">
        <v>18</v>
      </c>
      <c r="S89" s="2">
        <f t="shared" si="30"/>
        <v>152</v>
      </c>
      <c r="U89" t="s">
        <v>28</v>
      </c>
      <c r="V89" s="4"/>
      <c r="W89" s="8" t="s">
        <v>39</v>
      </c>
      <c r="X89" s="11">
        <v>0</v>
      </c>
      <c r="Y89" s="6">
        <v>2</v>
      </c>
      <c r="Z89" s="11">
        <v>2</v>
      </c>
      <c r="AA89" s="6">
        <v>10</v>
      </c>
      <c r="AB89" s="11">
        <v>14</v>
      </c>
      <c r="AC89" s="6">
        <v>12</v>
      </c>
      <c r="AD89" s="11">
        <v>15</v>
      </c>
      <c r="AE89" s="7">
        <f>(14290+3955+785)*1.043</f>
        <v>19848.289999999997</v>
      </c>
      <c r="AF89" s="1">
        <v>0</v>
      </c>
      <c r="AG89" s="1">
        <v>0</v>
      </c>
      <c r="AH89" s="1">
        <v>0</v>
      </c>
      <c r="AI89" s="12">
        <v>23</v>
      </c>
      <c r="AJ89" s="12">
        <v>62</v>
      </c>
      <c r="AK89" s="12">
        <v>49</v>
      </c>
      <c r="AL89" s="12">
        <v>18</v>
      </c>
      <c r="AM89" s="2">
        <f t="shared" si="31"/>
        <v>152</v>
      </c>
    </row>
    <row r="90" spans="1:39" x14ac:dyDescent="0.25">
      <c r="A90" t="s">
        <v>38</v>
      </c>
      <c r="B90" s="14"/>
      <c r="C90" s="8" t="s">
        <v>43</v>
      </c>
      <c r="D90" s="11">
        <v>0</v>
      </c>
      <c r="E90" s="6">
        <v>2</v>
      </c>
      <c r="F90" s="11">
        <v>2</v>
      </c>
      <c r="G90" s="6">
        <v>10</v>
      </c>
      <c r="H90" s="11">
        <v>14</v>
      </c>
      <c r="I90" s="6">
        <v>12</v>
      </c>
      <c r="J90" s="11">
        <v>15</v>
      </c>
      <c r="K90" s="7">
        <f>(14290+3955+785)*1.043</f>
        <v>19848.289999999997</v>
      </c>
      <c r="L90" s="1">
        <v>0</v>
      </c>
      <c r="M90" s="1">
        <v>0</v>
      </c>
      <c r="N90" s="1">
        <v>0</v>
      </c>
      <c r="O90" s="12">
        <v>23</v>
      </c>
      <c r="P90" s="12">
        <v>62</v>
      </c>
      <c r="Q90" s="12">
        <v>49</v>
      </c>
      <c r="R90" s="12">
        <v>18</v>
      </c>
      <c r="S90" s="2">
        <f t="shared" si="30"/>
        <v>152</v>
      </c>
      <c r="U90" t="s">
        <v>38</v>
      </c>
      <c r="V90" s="4"/>
      <c r="W90" s="8" t="s">
        <v>43</v>
      </c>
      <c r="X90" s="11">
        <v>0</v>
      </c>
      <c r="Y90" s="6">
        <v>2</v>
      </c>
      <c r="Z90" s="11">
        <v>2</v>
      </c>
      <c r="AA90" s="6">
        <v>10</v>
      </c>
      <c r="AB90" s="11">
        <v>14</v>
      </c>
      <c r="AC90" s="6">
        <v>12</v>
      </c>
      <c r="AD90" s="11">
        <v>15</v>
      </c>
      <c r="AE90" s="7">
        <f>(14290+3955+785)*1.043</f>
        <v>19848.289999999997</v>
      </c>
      <c r="AF90" s="1">
        <v>0</v>
      </c>
      <c r="AG90" s="1">
        <v>0</v>
      </c>
      <c r="AH90" s="1">
        <v>0</v>
      </c>
      <c r="AI90" s="12">
        <v>23</v>
      </c>
      <c r="AJ90" s="12">
        <v>62</v>
      </c>
      <c r="AK90" s="12">
        <v>49</v>
      </c>
      <c r="AL90" s="12">
        <v>18</v>
      </c>
      <c r="AM90" s="2">
        <f t="shared" si="31"/>
        <v>152</v>
      </c>
    </row>
  </sheetData>
  <mergeCells count="1">
    <mergeCell ref="V1:AD1"/>
  </mergeCells>
  <phoneticPr fontId="6" type="noConversion"/>
  <conditionalFormatting sqref="D21:J36">
    <cfRule type="colorScale" priority="39">
      <colorScale>
        <cfvo type="min"/>
        <cfvo type="max"/>
        <color rgb="FFFFEF9C"/>
        <color rgb="FF63BE7B"/>
      </colorScale>
    </cfRule>
  </conditionalFormatting>
  <conditionalFormatting sqref="K21:K36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{C21EAECE-35B0-4F7A-AA85-34D4495CCE9B}</x14:id>
        </ext>
      </extLst>
    </cfRule>
  </conditionalFormatting>
  <conditionalFormatting sqref="L21:R36">
    <cfRule type="colorScale" priority="37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36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{B337EF6E-0DE2-49A9-AC31-9599F9FB1CBE}</x14:id>
        </ext>
      </extLst>
    </cfRule>
  </conditionalFormatting>
  <conditionalFormatting sqref="AF21:AL36">
    <cfRule type="colorScale" priority="34">
      <colorScale>
        <cfvo type="min"/>
        <cfvo type="max"/>
        <color rgb="FFFCFCFF"/>
        <color rgb="FF63BE7B"/>
      </colorScale>
    </cfRule>
  </conditionalFormatting>
  <conditionalFormatting sqref="D39:J54">
    <cfRule type="colorScale" priority="33">
      <colorScale>
        <cfvo type="min"/>
        <cfvo type="max"/>
        <color rgb="FFFFEF9C"/>
        <color rgb="FF63BE7B"/>
      </colorScale>
    </cfRule>
  </conditionalFormatting>
  <conditionalFormatting sqref="K39:K54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{98B09BCF-19E5-4400-9256-3B5C56F57798}</x14:id>
        </ext>
      </extLst>
    </cfRule>
  </conditionalFormatting>
  <conditionalFormatting sqref="L39:R54">
    <cfRule type="colorScale" priority="31">
      <colorScale>
        <cfvo type="min"/>
        <cfvo type="max"/>
        <color rgb="FFFCFCFF"/>
        <color rgb="FF63BE7B"/>
      </colorScale>
    </cfRule>
  </conditionalFormatting>
  <conditionalFormatting sqref="X39:AD54">
    <cfRule type="colorScale" priority="30">
      <colorScale>
        <cfvo type="min"/>
        <cfvo type="max"/>
        <color rgb="FFFFEF9C"/>
        <color rgb="FF63BE7B"/>
      </colorScale>
    </cfRule>
  </conditionalFormatting>
  <conditionalFormatting sqref="AE39:AE54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{2CB4204D-2DCE-4759-97CF-86AA04AA825E}</x14:id>
        </ext>
      </extLst>
    </cfRule>
  </conditionalFormatting>
  <conditionalFormatting sqref="AF39:AL54">
    <cfRule type="colorScale" priority="28">
      <colorScale>
        <cfvo type="min"/>
        <cfvo type="max"/>
        <color rgb="FFFCFCFF"/>
        <color rgb="FF63BE7B"/>
      </colorScale>
    </cfRule>
  </conditionalFormatting>
  <conditionalFormatting sqref="D57:J72">
    <cfRule type="colorScale" priority="27">
      <colorScale>
        <cfvo type="min"/>
        <cfvo type="max"/>
        <color rgb="FFFFEF9C"/>
        <color rgb="FF63BE7B"/>
      </colorScale>
    </cfRule>
  </conditionalFormatting>
  <conditionalFormatting sqref="K57:K72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{98718DA7-6773-4718-8539-3B9D7592ECA6}</x14:id>
        </ext>
      </extLst>
    </cfRule>
  </conditionalFormatting>
  <conditionalFormatting sqref="L57:R72">
    <cfRule type="colorScale" priority="25">
      <colorScale>
        <cfvo type="min"/>
        <cfvo type="max"/>
        <color rgb="FFFCFCFF"/>
        <color rgb="FF63BE7B"/>
      </colorScale>
    </cfRule>
  </conditionalFormatting>
  <conditionalFormatting sqref="X57:AD72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57:AE72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{CF0E7334-A1D7-42DD-9B81-6D831185C458}</x14:id>
        </ext>
      </extLst>
    </cfRule>
  </conditionalFormatting>
  <conditionalFormatting sqref="AF57:AL72">
    <cfRule type="colorScale" priority="21">
      <colorScale>
        <cfvo type="min"/>
        <cfvo type="max"/>
        <color rgb="FFFCFCFF"/>
        <color rgb="FF63BE7B"/>
      </colorScale>
    </cfRule>
  </conditionalFormatting>
  <conditionalFormatting sqref="D75:J90">
    <cfRule type="colorScale" priority="17">
      <colorScale>
        <cfvo type="min"/>
        <cfvo type="max"/>
        <color rgb="FFFFEF9C"/>
        <color rgb="FF63BE7B"/>
      </colorScale>
    </cfRule>
  </conditionalFormatting>
  <conditionalFormatting sqref="K75:K90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{217F154D-C022-438A-849A-153806144272}</x14:id>
        </ext>
      </extLst>
    </cfRule>
  </conditionalFormatting>
  <conditionalFormatting sqref="L75:R90">
    <cfRule type="colorScale" priority="15">
      <colorScale>
        <cfvo type="min"/>
        <cfvo type="max"/>
        <color rgb="FFFCFCFF"/>
        <color rgb="FF63BE7B"/>
      </colorScale>
    </cfRule>
  </conditionalFormatting>
  <conditionalFormatting sqref="X75:AD90">
    <cfRule type="colorScale" priority="14">
      <colorScale>
        <cfvo type="min"/>
        <cfvo type="max"/>
        <color rgb="FFFFEF9C"/>
        <color rgb="FF63BE7B"/>
      </colorScale>
    </cfRule>
  </conditionalFormatting>
  <conditionalFormatting sqref="AE75:AE90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{8D504A43-6166-4F52-9C66-280C906444F2}</x14:id>
        </ext>
      </extLst>
    </cfRule>
  </conditionalFormatting>
  <conditionalFormatting sqref="AF75:AL90">
    <cfRule type="colorScale" priority="12">
      <colorScale>
        <cfvo type="min"/>
        <cfvo type="max"/>
        <color rgb="FFFCFCFF"/>
        <color rgb="FF63BE7B"/>
      </colorScale>
    </cfRule>
  </conditionalFormatting>
  <conditionalFormatting sqref="D3:J18">
    <cfRule type="colorScale" priority="3">
      <colorScale>
        <cfvo type="min"/>
        <cfvo type="max"/>
        <color rgb="FFFCFCFF"/>
        <color rgb="FF63BE7B"/>
      </colorScale>
    </cfRule>
  </conditionalFormatting>
  <conditionalFormatting sqref="K3:K18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1EAECE-35B0-4F7A-AA85-34D4495CC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B337EF6E-0DE2-49A9-AC31-9599F9FB1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  <x14:conditionalFormatting xmlns:xm="http://schemas.microsoft.com/office/excel/2006/main">
          <x14:cfRule type="dataBar" id="{98B09BCF-19E5-4400-9256-3B5C56F57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K39:K54</xm:sqref>
        </x14:conditionalFormatting>
        <x14:conditionalFormatting xmlns:xm="http://schemas.microsoft.com/office/excel/2006/main">
          <x14:cfRule type="dataBar" id="{2CB4204D-2DCE-4759-97CF-86AA04AA82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AE39:AE54</xm:sqref>
        </x14:conditionalFormatting>
        <x14:conditionalFormatting xmlns:xm="http://schemas.microsoft.com/office/excel/2006/main">
          <x14:cfRule type="dataBar" id="{98718DA7-6773-4718-8539-3B9D7592E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K57:K72</xm:sqref>
        </x14:conditionalFormatting>
        <x14:conditionalFormatting xmlns:xm="http://schemas.microsoft.com/office/excel/2006/main">
          <x14:cfRule type="dataBar" id="{CF0E7334-A1D7-42DD-9B81-6D831185C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AE57:AE72</xm:sqref>
        </x14:conditionalFormatting>
        <x14:conditionalFormatting xmlns:xm="http://schemas.microsoft.com/office/excel/2006/main">
          <x14:cfRule type="dataBar" id="{217F154D-C022-438A-849A-153806144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K75:K90</xm:sqref>
        </x14:conditionalFormatting>
        <x14:conditionalFormatting xmlns:xm="http://schemas.microsoft.com/office/excel/2006/main">
          <x14:cfRule type="dataBar" id="{8D504A43-6166-4F52-9C66-280C90644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AE75:AE90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 Isaac</dc:creator>
  <cp:lastModifiedBy>PORTA Isaac</cp:lastModifiedBy>
  <cp:lastPrinted>2017-12-07T09:53:50Z</cp:lastPrinted>
  <dcterms:created xsi:type="dcterms:W3CDTF">2017-09-06T09:13:46Z</dcterms:created>
  <dcterms:modified xsi:type="dcterms:W3CDTF">2021-08-05T16:04:42Z</dcterms:modified>
</cp:coreProperties>
</file>