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1F71247F-949A-473C-886F-1A7B35AA4BD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LANTILLA" sheetId="5" r:id="rId1"/>
    <sheet name="EvaluacionEconomic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5" l="1"/>
  <c r="K9" i="5"/>
  <c r="K8" i="5" l="1"/>
  <c r="K7" i="5"/>
  <c r="K6" i="5"/>
  <c r="K5" i="5"/>
  <c r="K4" i="5"/>
  <c r="K3" i="5"/>
  <c r="K1" i="6" l="1"/>
  <c r="M2" i="6"/>
  <c r="N2" i="6"/>
  <c r="O2" i="6"/>
  <c r="P2" i="6"/>
  <c r="Q2" i="6"/>
  <c r="R2" i="6"/>
  <c r="S2" i="6"/>
  <c r="T2" i="6"/>
  <c r="L2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" i="6" l="1"/>
  <c r="K17" i="5" l="1"/>
  <c r="K16" i="5"/>
  <c r="K15" i="5"/>
  <c r="K14" i="5" l="1"/>
  <c r="K13" i="5"/>
  <c r="S12" i="5"/>
  <c r="K12" i="5"/>
  <c r="S11" i="5"/>
  <c r="K11" i="5"/>
  <c r="S10" i="5"/>
  <c r="K10" i="5"/>
  <c r="N7" i="5"/>
  <c r="AE86" i="5" l="1"/>
  <c r="AE85" i="5"/>
  <c r="AE84" i="5"/>
  <c r="K86" i="5"/>
  <c r="K85" i="5"/>
  <c r="K84" i="5"/>
  <c r="AE68" i="5"/>
  <c r="AE67" i="5"/>
  <c r="AE66" i="5"/>
  <c r="K68" i="5"/>
  <c r="K67" i="5"/>
  <c r="K66" i="5"/>
  <c r="AE50" i="5"/>
  <c r="AE49" i="5"/>
  <c r="AE48" i="5"/>
  <c r="Y86" i="5"/>
  <c r="Y85" i="5"/>
  <c r="Y84" i="5"/>
  <c r="AE81" i="5"/>
  <c r="AE80" i="5"/>
  <c r="AE79" i="5"/>
  <c r="AE78" i="5"/>
  <c r="AE77" i="5"/>
  <c r="AE76" i="5"/>
  <c r="AE75" i="5"/>
  <c r="Y75" i="5"/>
  <c r="AE74" i="5"/>
  <c r="Y74" i="5"/>
  <c r="AP79" i="5"/>
  <c r="AM89" i="5"/>
  <c r="AE89" i="5"/>
  <c r="AM88" i="5"/>
  <c r="AE88" i="5"/>
  <c r="AM87" i="5"/>
  <c r="AE87" i="5"/>
  <c r="AM86" i="5"/>
  <c r="AM85" i="5"/>
  <c r="AM84" i="5"/>
  <c r="AM83" i="5"/>
  <c r="AE83" i="5"/>
  <c r="AM82" i="5"/>
  <c r="AE82" i="5"/>
  <c r="AM81" i="5"/>
  <c r="AM80" i="5"/>
  <c r="AM79" i="5"/>
  <c r="AM78" i="5"/>
  <c r="AM77" i="5"/>
  <c r="AM76" i="5"/>
  <c r="AM75" i="5"/>
  <c r="AM74" i="5"/>
  <c r="S89" i="5"/>
  <c r="K89" i="5"/>
  <c r="S88" i="5"/>
  <c r="K88" i="5"/>
  <c r="S87" i="5"/>
  <c r="K87" i="5"/>
  <c r="S86" i="5"/>
  <c r="E86" i="5"/>
  <c r="S85" i="5"/>
  <c r="E85" i="5"/>
  <c r="S84" i="5"/>
  <c r="E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S75" i="5"/>
  <c r="K75" i="5"/>
  <c r="E75" i="5"/>
  <c r="S74" i="5"/>
  <c r="K74" i="5"/>
  <c r="AE71" i="5"/>
  <c r="AE70" i="5"/>
  <c r="AE69" i="5"/>
  <c r="AE65" i="5"/>
  <c r="AE64" i="5"/>
  <c r="AE63" i="5"/>
  <c r="AE62" i="5"/>
  <c r="AE61" i="5"/>
  <c r="AE60" i="5"/>
  <c r="AE59" i="5"/>
  <c r="AE58" i="5"/>
  <c r="AE57" i="5"/>
  <c r="AE56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P61" i="5"/>
  <c r="Y68" i="5"/>
  <c r="Y67" i="5"/>
  <c r="Y66" i="5"/>
  <c r="Y57" i="5"/>
  <c r="K71" i="5"/>
  <c r="K70" i="5"/>
  <c r="K69" i="5"/>
  <c r="K65" i="5"/>
  <c r="K64" i="5"/>
  <c r="K56" i="5"/>
  <c r="S71" i="5"/>
  <c r="S70" i="5"/>
  <c r="S69" i="5"/>
  <c r="S68" i="5"/>
  <c r="E68" i="5"/>
  <c r="S67" i="5"/>
  <c r="E67" i="5"/>
  <c r="S66" i="5"/>
  <c r="E66" i="5"/>
  <c r="S65" i="5"/>
  <c r="S64" i="5"/>
  <c r="S63" i="5"/>
  <c r="K63" i="5"/>
  <c r="S62" i="5"/>
  <c r="K62" i="5"/>
  <c r="S61" i="5"/>
  <c r="K61" i="5"/>
  <c r="S60" i="5"/>
  <c r="K60" i="5"/>
  <c r="S59" i="5"/>
  <c r="K59" i="5"/>
  <c r="S58" i="5"/>
  <c r="K58" i="5"/>
  <c r="S57" i="5"/>
  <c r="K57" i="5"/>
  <c r="E57" i="5"/>
  <c r="S56" i="5"/>
  <c r="AE45" i="5"/>
  <c r="AE44" i="5"/>
  <c r="AE43" i="5"/>
  <c r="AE42" i="5"/>
  <c r="AE41" i="5"/>
  <c r="AE40" i="5"/>
  <c r="AE39" i="5"/>
  <c r="Y50" i="5"/>
  <c r="Y49" i="5"/>
  <c r="Y48" i="5"/>
  <c r="Y39" i="5"/>
  <c r="AO42" i="5"/>
  <c r="AP42" i="5" s="1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K45" i="5"/>
  <c r="K44" i="5"/>
  <c r="K43" i="5"/>
  <c r="K42" i="5"/>
  <c r="K41" i="5"/>
  <c r="K40" i="5"/>
  <c r="S53" i="5"/>
  <c r="S52" i="5"/>
  <c r="S51" i="5"/>
  <c r="S50" i="5"/>
  <c r="K50" i="5"/>
  <c r="S49" i="5"/>
  <c r="K49" i="5"/>
  <c r="S48" i="5"/>
  <c r="K48" i="5"/>
  <c r="S47" i="5"/>
  <c r="S46" i="5"/>
  <c r="S45" i="5"/>
  <c r="S44" i="5"/>
  <c r="S43" i="5"/>
  <c r="S42" i="5"/>
  <c r="S41" i="5"/>
  <c r="S40" i="5"/>
  <c r="S39" i="5"/>
  <c r="K39" i="5"/>
  <c r="S38" i="5"/>
  <c r="AO25" i="5"/>
  <c r="AP25" i="5" s="1"/>
  <c r="AE32" i="5"/>
  <c r="AE31" i="5"/>
  <c r="AE30" i="5"/>
  <c r="AE21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K32" i="5"/>
  <c r="K31" i="5"/>
  <c r="K30" i="5"/>
  <c r="K21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7" i="5"/>
  <c r="S16" i="5"/>
  <c r="S14" i="5"/>
  <c r="S13" i="5"/>
  <c r="S15" i="5"/>
  <c r="S8" i="5"/>
  <c r="S7" i="5"/>
  <c r="S6" i="5"/>
  <c r="S5" i="5"/>
  <c r="S4" i="5"/>
  <c r="S3" i="5"/>
  <c r="AE54" i="5" l="1"/>
  <c r="K18" i="5"/>
  <c r="AP15" i="5"/>
  <c r="AE36" i="5"/>
  <c r="AE72" i="5"/>
  <c r="K36" i="5"/>
  <c r="AE18" i="5"/>
  <c r="AO15" i="5"/>
  <c r="K1" i="5"/>
  <c r="K72" i="5"/>
  <c r="K54" i="5"/>
</calcChain>
</file>

<file path=xl/sharedStrings.xml><?xml version="1.0" encoding="utf-8"?>
<sst xmlns="http://schemas.openxmlformats.org/spreadsheetml/2006/main" count="491" uniqueCount="65">
  <si>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</si>
  <si>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</si>
  <si>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</si>
  <si>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</si>
  <si>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</si>
  <si>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</si>
  <si>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</si>
  <si>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</si>
  <si>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</si>
  <si>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</si>
  <si>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</si>
  <si>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</si>
  <si>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</si>
  <si>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</si>
  <si>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</si>
  <si>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</si>
  <si>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</si>
  <si>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</si>
  <si>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</si>
  <si>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</si>
  <si>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</si>
  <si>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</si>
  <si>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</si>
  <si>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</si>
  <si>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</si>
  <si>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</si>
  <si>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</si>
  <si>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</si>
  <si>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</si>
  <si>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</si>
  <si>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</si>
  <si>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</si>
  <si>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</si>
  <si>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</si>
  <si>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</si>
  <si>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</si>
  <si>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</si>
  <si>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</si>
  <si>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</si>
  <si>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RAP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</si>
  <si>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</si>
  <si>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</si>
  <si>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</si>
  <si>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</si>
  <si>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</si>
  <si>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</si>
  <si>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</si>
  <si>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</si>
  <si>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</si>
  <si>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352 con at. Central y una banda, sin CA.</t>
  </si>
  <si>
    <t>CEN/INN</t>
  </si>
  <si>
    <t>LAT_OF</t>
  </si>
  <si>
    <t>INN/DAV</t>
  </si>
  <si>
    <t>€_22</t>
  </si>
  <si>
    <t>€_23</t>
  </si>
  <si>
    <t>€_24</t>
  </si>
  <si>
    <t>€_25</t>
  </si>
  <si>
    <t>€_26</t>
  </si>
  <si>
    <t>€_27</t>
  </si>
  <si>
    <t>€_28</t>
  </si>
  <si>
    <t>€_29</t>
  </si>
  <si>
    <t>€_30</t>
  </si>
  <si>
    <t>Nota: Precios sin BP</t>
  </si>
  <si>
    <t>Precios: S14 06/08/2021</t>
  </si>
  <si>
    <t>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</si>
</sst>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b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89"/>
  <sheetViews>
    <sheetView tabSelected="1" zoomScale="110" zoomScaleNormal="110" workbookViewId="0">
      <selection activeCell="E8" sqref="E8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SUM(K3:K17)</f>
        <v>466534.06000000006</v>
      </c>
      <c r="L1" s="1"/>
      <c r="M1" s="1"/>
      <c r="N1" s="1"/>
      <c r="O1" s="1"/>
      <c r="P1" s="1"/>
      <c r="Q1" s="1"/>
      <c r="R1" s="1"/>
      <c r="S1" s="1"/>
      <c r="V1" s="22" t="s">
        <v>49</v>
      </c>
      <c r="W1" s="22"/>
      <c r="X1" s="22"/>
      <c r="Y1" s="22"/>
      <c r="Z1" s="22"/>
      <c r="AA1" s="22"/>
      <c r="AB1" s="22"/>
      <c r="AC1" s="22"/>
      <c r="AD1" s="22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9" t="s">
        <v>13</v>
      </c>
      <c r="C3" s="5" t="s">
        <v>44</v>
      </c>
      <c r="D3" s="11">
        <v>16</v>
      </c>
      <c r="E3" s="6">
        <v>12</v>
      </c>
      <c r="F3" s="11">
        <v>0</v>
      </c>
      <c r="G3" s="6">
        <v>0</v>
      </c>
      <c r="H3" s="11">
        <v>7</v>
      </c>
      <c r="I3" s="6">
        <v>0</v>
      </c>
      <c r="J3" s="11">
        <v>19</v>
      </c>
      <c r="K3" s="7">
        <f>(31720+3505+135)*1.06</f>
        <v>37481.599999999999</v>
      </c>
      <c r="L3" s="1">
        <v>62</v>
      </c>
      <c r="M3" s="1">
        <v>56</v>
      </c>
      <c r="N3" s="1">
        <v>0</v>
      </c>
      <c r="O3" s="12">
        <v>0</v>
      </c>
      <c r="P3" s="12">
        <v>14</v>
      </c>
      <c r="Q3" s="12">
        <v>0</v>
      </c>
      <c r="R3" s="12">
        <v>33</v>
      </c>
      <c r="S3" s="2">
        <f>SUM(L3:R3)</f>
        <v>165</v>
      </c>
    </row>
    <row r="4" spans="1:42" x14ac:dyDescent="0.25">
      <c r="A4" t="s">
        <v>14</v>
      </c>
      <c r="B4" s="19" t="s">
        <v>51</v>
      </c>
      <c r="C4" s="8" t="s">
        <v>44</v>
      </c>
      <c r="D4" s="10">
        <v>0</v>
      </c>
      <c r="E4" s="9">
        <v>15</v>
      </c>
      <c r="F4" s="10">
        <v>2</v>
      </c>
      <c r="G4" s="9">
        <v>14</v>
      </c>
      <c r="H4" s="10">
        <v>7</v>
      </c>
      <c r="I4" s="9">
        <v>2</v>
      </c>
      <c r="J4" s="10">
        <v>19</v>
      </c>
      <c r="K4" s="7">
        <f>(26960+5805+135)*1.06</f>
        <v>34874</v>
      </c>
      <c r="L4" s="1">
        <v>0</v>
      </c>
      <c r="M4" s="1">
        <v>95</v>
      </c>
      <c r="N4" s="1">
        <v>0</v>
      </c>
      <c r="O4" s="1">
        <v>47</v>
      </c>
      <c r="P4" s="1">
        <v>14</v>
      </c>
      <c r="Q4" s="1">
        <v>0</v>
      </c>
      <c r="R4" s="1">
        <v>33</v>
      </c>
      <c r="S4" s="2">
        <f t="shared" ref="S4:S14" si="0">SUM(L4:R4)</f>
        <v>189</v>
      </c>
      <c r="W4" t="s">
        <v>40</v>
      </c>
      <c r="X4" t="s">
        <v>41</v>
      </c>
    </row>
    <row r="5" spans="1:42" x14ac:dyDescent="0.25">
      <c r="A5" t="s">
        <v>15</v>
      </c>
      <c r="B5" s="19" t="s">
        <v>51</v>
      </c>
      <c r="C5" s="8" t="s">
        <v>44</v>
      </c>
      <c r="D5" s="10">
        <v>0</v>
      </c>
      <c r="E5" s="9">
        <v>15</v>
      </c>
      <c r="F5" s="10">
        <v>2</v>
      </c>
      <c r="G5" s="9">
        <v>14</v>
      </c>
      <c r="H5" s="10">
        <v>7</v>
      </c>
      <c r="I5" s="9">
        <v>2</v>
      </c>
      <c r="J5" s="10">
        <v>19</v>
      </c>
      <c r="K5" s="7">
        <f>(26960+5805+135)*1.06</f>
        <v>34874</v>
      </c>
      <c r="L5" s="1">
        <v>0</v>
      </c>
      <c r="M5" s="1">
        <v>95</v>
      </c>
      <c r="N5" s="1">
        <v>0</v>
      </c>
      <c r="O5" s="1">
        <v>47</v>
      </c>
      <c r="P5" s="1">
        <v>14</v>
      </c>
      <c r="Q5" s="1">
        <v>0</v>
      </c>
      <c r="R5" s="1">
        <v>33</v>
      </c>
      <c r="S5" s="2">
        <f t="shared" si="0"/>
        <v>189</v>
      </c>
    </row>
    <row r="6" spans="1:42" x14ac:dyDescent="0.25">
      <c r="A6" t="s">
        <v>16</v>
      </c>
      <c r="B6" s="19" t="s">
        <v>37</v>
      </c>
      <c r="C6" s="8" t="s">
        <v>44</v>
      </c>
      <c r="D6" s="10">
        <v>0</v>
      </c>
      <c r="E6" s="9">
        <v>15</v>
      </c>
      <c r="F6" s="10">
        <v>2</v>
      </c>
      <c r="G6" s="9">
        <v>2</v>
      </c>
      <c r="H6" s="10">
        <v>7</v>
      </c>
      <c r="I6" s="9">
        <v>2</v>
      </c>
      <c r="J6" s="10">
        <v>19</v>
      </c>
      <c r="K6" s="7">
        <f>(26960+135)*1.06</f>
        <v>28720.7</v>
      </c>
      <c r="L6" s="1">
        <v>0</v>
      </c>
      <c r="M6" s="1">
        <v>95</v>
      </c>
      <c r="N6" s="1">
        <v>0</v>
      </c>
      <c r="O6" s="1">
        <v>0</v>
      </c>
      <c r="P6" s="1">
        <v>14</v>
      </c>
      <c r="Q6" s="1">
        <v>0</v>
      </c>
      <c r="R6" s="1">
        <v>33</v>
      </c>
      <c r="S6" s="2">
        <f t="shared" si="0"/>
        <v>142</v>
      </c>
    </row>
    <row r="7" spans="1:42" x14ac:dyDescent="0.25">
      <c r="A7" t="s">
        <v>17</v>
      </c>
      <c r="B7" s="19" t="s">
        <v>50</v>
      </c>
      <c r="C7" s="8" t="s">
        <v>44</v>
      </c>
      <c r="D7" s="10">
        <v>0</v>
      </c>
      <c r="E7" s="9">
        <v>14</v>
      </c>
      <c r="F7" s="10">
        <v>13.5</v>
      </c>
      <c r="G7" s="9">
        <v>2</v>
      </c>
      <c r="H7" s="10">
        <v>7</v>
      </c>
      <c r="I7" s="9">
        <v>2</v>
      </c>
      <c r="J7" s="10">
        <v>14</v>
      </c>
      <c r="K7" s="7">
        <f>(18370+9238+135)*1.04</f>
        <v>28852.720000000001</v>
      </c>
      <c r="L7" s="1">
        <v>0</v>
      </c>
      <c r="M7" s="1">
        <v>68</v>
      </c>
      <c r="N7" s="1">
        <f>58+5</f>
        <v>63</v>
      </c>
      <c r="O7" s="1">
        <v>0</v>
      </c>
      <c r="P7" s="1">
        <v>14</v>
      </c>
      <c r="Q7" s="1">
        <v>0</v>
      </c>
      <c r="R7" s="1">
        <v>16</v>
      </c>
      <c r="S7" s="2">
        <f t="shared" si="0"/>
        <v>161</v>
      </c>
    </row>
    <row r="8" spans="1:42" x14ac:dyDescent="0.25">
      <c r="A8" t="s">
        <v>18</v>
      </c>
      <c r="B8" s="19" t="s">
        <v>50</v>
      </c>
      <c r="C8" s="8" t="s">
        <v>44</v>
      </c>
      <c r="D8" s="10">
        <v>0</v>
      </c>
      <c r="E8" s="9">
        <v>14</v>
      </c>
      <c r="F8" s="10">
        <v>13.5</v>
      </c>
      <c r="G8" s="9">
        <v>2</v>
      </c>
      <c r="H8" s="10">
        <v>7</v>
      </c>
      <c r="I8" s="9">
        <v>2</v>
      </c>
      <c r="J8" s="10">
        <v>14</v>
      </c>
      <c r="K8" s="7">
        <f>(18370+9238+135)*1.04</f>
        <v>28852.720000000001</v>
      </c>
      <c r="L8" s="1">
        <v>0</v>
      </c>
      <c r="M8" s="1">
        <v>68</v>
      </c>
      <c r="N8" s="1">
        <v>63</v>
      </c>
      <c r="O8" s="1">
        <v>0</v>
      </c>
      <c r="P8" s="1">
        <v>14</v>
      </c>
      <c r="Q8" s="1">
        <v>0</v>
      </c>
      <c r="R8" s="1">
        <v>16</v>
      </c>
      <c r="S8" s="2">
        <f t="shared" ref="S8" si="1">SUM(L8:R8)</f>
        <v>161</v>
      </c>
      <c r="AO8" t="s">
        <v>42</v>
      </c>
      <c r="AP8" t="s">
        <v>43</v>
      </c>
    </row>
    <row r="9" spans="1:42" x14ac:dyDescent="0.25">
      <c r="A9" t="s">
        <v>19</v>
      </c>
      <c r="B9" s="19" t="s">
        <v>50</v>
      </c>
      <c r="C9" s="8" t="s">
        <v>44</v>
      </c>
      <c r="D9" s="10">
        <v>0</v>
      </c>
      <c r="E9" s="9">
        <v>14</v>
      </c>
      <c r="F9" s="10">
        <v>13.5</v>
      </c>
      <c r="G9" s="9">
        <v>2</v>
      </c>
      <c r="H9" s="10">
        <v>7</v>
      </c>
      <c r="I9" s="9">
        <v>2</v>
      </c>
      <c r="J9" s="10">
        <v>14</v>
      </c>
      <c r="K9" s="7">
        <f>(18370+9238+135)*1.04</f>
        <v>28852.720000000001</v>
      </c>
      <c r="L9" s="1">
        <v>0</v>
      </c>
      <c r="M9" s="1">
        <v>68</v>
      </c>
      <c r="N9" s="1">
        <v>63</v>
      </c>
      <c r="O9" s="1">
        <v>0</v>
      </c>
      <c r="P9" s="1">
        <v>14</v>
      </c>
      <c r="Q9" s="1">
        <v>0</v>
      </c>
      <c r="R9" s="1">
        <v>16</v>
      </c>
      <c r="S9" s="2">
        <f t="shared" ref="S9" si="2">SUM(L9:R9)</f>
        <v>161</v>
      </c>
    </row>
    <row r="10" spans="1:42" x14ac:dyDescent="0.25">
      <c r="A10" t="s">
        <v>20</v>
      </c>
      <c r="B10" s="19" t="s">
        <v>52</v>
      </c>
      <c r="C10" s="8" t="s">
        <v>39</v>
      </c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">
        <f t="shared" ref="S10:S12" si="3">SUM(L10:R10)</f>
        <v>195</v>
      </c>
    </row>
    <row r="11" spans="1:42" x14ac:dyDescent="0.25">
      <c r="A11" t="s">
        <v>21</v>
      </c>
      <c r="B11" s="19" t="s">
        <v>52</v>
      </c>
      <c r="C11" s="8" t="s">
        <v>39</v>
      </c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">
        <f t="shared" si="3"/>
        <v>195</v>
      </c>
    </row>
    <row r="12" spans="1:42" x14ac:dyDescent="0.25">
      <c r="A12" t="s">
        <v>64</v>
      </c>
      <c r="B12" s="19" t="s">
        <v>52</v>
      </c>
      <c r="C12" s="8" t="s">
        <v>39</v>
      </c>
      <c r="D12" s="10">
        <v>0</v>
      </c>
      <c r="E12" s="9">
        <v>11</v>
      </c>
      <c r="F12" s="10">
        <v>15</v>
      </c>
      <c r="G12" s="9">
        <v>2</v>
      </c>
      <c r="H12" s="10">
        <v>11</v>
      </c>
      <c r="I12" s="9">
        <v>7</v>
      </c>
      <c r="J12" s="10">
        <v>14</v>
      </c>
      <c r="K12" s="7">
        <f>(32580+2045+305+245)*1.04</f>
        <v>36582</v>
      </c>
      <c r="L12" s="1">
        <v>0</v>
      </c>
      <c r="M12" s="1">
        <v>46</v>
      </c>
      <c r="N12" s="1">
        <v>81</v>
      </c>
      <c r="O12" s="1">
        <v>0</v>
      </c>
      <c r="P12" s="1">
        <v>36</v>
      </c>
      <c r="Q12" s="1">
        <v>16</v>
      </c>
      <c r="R12" s="1">
        <v>16</v>
      </c>
      <c r="S12" s="2">
        <f t="shared" si="3"/>
        <v>195</v>
      </c>
    </row>
    <row r="13" spans="1:42" x14ac:dyDescent="0.25">
      <c r="A13" t="s">
        <v>23</v>
      </c>
      <c r="B13" s="19" t="s">
        <v>22</v>
      </c>
      <c r="C13" s="8" t="s">
        <v>45</v>
      </c>
      <c r="D13" s="11">
        <v>0</v>
      </c>
      <c r="E13" s="6">
        <v>5</v>
      </c>
      <c r="F13" s="11">
        <v>12</v>
      </c>
      <c r="G13" s="6">
        <v>16</v>
      </c>
      <c r="H13" s="11">
        <v>10</v>
      </c>
      <c r="I13" s="6">
        <v>7</v>
      </c>
      <c r="J13" s="11">
        <v>14</v>
      </c>
      <c r="K13" s="7">
        <f>(26040+135+4335+195+245)*1.04</f>
        <v>32188</v>
      </c>
      <c r="L13" s="1">
        <v>0</v>
      </c>
      <c r="M13" s="1">
        <v>10</v>
      </c>
      <c r="N13" s="1">
        <v>48</v>
      </c>
      <c r="O13" s="1">
        <v>66</v>
      </c>
      <c r="P13" s="1">
        <v>29</v>
      </c>
      <c r="Q13" s="1">
        <v>16</v>
      </c>
      <c r="R13" s="1">
        <v>16</v>
      </c>
      <c r="S13" s="2">
        <f t="shared" ref="S13" si="4">SUM(L13:R13)</f>
        <v>185</v>
      </c>
    </row>
    <row r="14" spans="1:42" x14ac:dyDescent="0.25">
      <c r="A14" t="s">
        <v>24</v>
      </c>
      <c r="B14" s="19" t="s">
        <v>22</v>
      </c>
      <c r="C14" s="8" t="s">
        <v>45</v>
      </c>
      <c r="D14" s="11">
        <v>0</v>
      </c>
      <c r="E14" s="6">
        <v>5</v>
      </c>
      <c r="F14" s="11">
        <v>12</v>
      </c>
      <c r="G14" s="6">
        <v>16</v>
      </c>
      <c r="H14" s="11">
        <v>10</v>
      </c>
      <c r="I14" s="6">
        <v>7</v>
      </c>
      <c r="J14" s="11">
        <v>14</v>
      </c>
      <c r="K14" s="7">
        <f>(26040+135+4335+195+245)*1.04</f>
        <v>32188</v>
      </c>
      <c r="L14" s="1">
        <v>0</v>
      </c>
      <c r="M14" s="1">
        <v>10</v>
      </c>
      <c r="N14" s="1">
        <v>48</v>
      </c>
      <c r="O14" s="1">
        <v>66</v>
      </c>
      <c r="P14" s="1">
        <v>29</v>
      </c>
      <c r="Q14" s="1">
        <v>16</v>
      </c>
      <c r="R14" s="1">
        <v>16</v>
      </c>
      <c r="S14" s="2">
        <f t="shared" si="0"/>
        <v>185</v>
      </c>
    </row>
    <row r="15" spans="1:42" x14ac:dyDescent="0.25">
      <c r="A15" t="s">
        <v>26</v>
      </c>
      <c r="B15" s="19" t="s">
        <v>25</v>
      </c>
      <c r="C15" s="8" t="s">
        <v>45</v>
      </c>
      <c r="D15" s="10">
        <v>0</v>
      </c>
      <c r="E15" s="9">
        <v>2</v>
      </c>
      <c r="F15" s="10">
        <v>12</v>
      </c>
      <c r="G15" s="9">
        <v>7</v>
      </c>
      <c r="H15" s="10">
        <v>13.5</v>
      </c>
      <c r="I15" s="9">
        <v>13</v>
      </c>
      <c r="J15" s="10">
        <v>14</v>
      </c>
      <c r="K15" s="7">
        <f>(11420+6465+4335+185)*1.04</f>
        <v>23301.200000000001</v>
      </c>
      <c r="L15" s="1">
        <v>0</v>
      </c>
      <c r="M15" s="1">
        <v>0</v>
      </c>
      <c r="N15" s="1">
        <v>48</v>
      </c>
      <c r="O15" s="1">
        <v>11</v>
      </c>
      <c r="P15" s="1">
        <v>57</v>
      </c>
      <c r="Q15" s="1">
        <v>59</v>
      </c>
      <c r="R15" s="1">
        <v>16</v>
      </c>
      <c r="S15" s="2">
        <f>SUM(L15:R15)</f>
        <v>191</v>
      </c>
      <c r="AO15" s="18">
        <f>AO25+AO42+AO61+AO79</f>
        <v>86.5</v>
      </c>
      <c r="AP15" s="18">
        <f>AP25+AP42+AP61+AP79</f>
        <v>5.40625</v>
      </c>
    </row>
    <row r="16" spans="1:42" x14ac:dyDescent="0.25">
      <c r="A16" t="s">
        <v>27</v>
      </c>
      <c r="B16" s="19" t="s">
        <v>25</v>
      </c>
      <c r="C16" s="8" t="s">
        <v>46</v>
      </c>
      <c r="D16" s="10">
        <v>0</v>
      </c>
      <c r="E16" s="9">
        <v>2</v>
      </c>
      <c r="F16" s="10">
        <v>12</v>
      </c>
      <c r="G16" s="9">
        <v>7</v>
      </c>
      <c r="H16" s="10">
        <v>13.5</v>
      </c>
      <c r="I16" s="9">
        <v>13</v>
      </c>
      <c r="J16" s="10">
        <v>14</v>
      </c>
      <c r="K16" s="7">
        <f>(11420+6465+4335+185)*1.04</f>
        <v>23301.200000000001</v>
      </c>
      <c r="L16" s="1">
        <v>0</v>
      </c>
      <c r="M16" s="1">
        <v>0</v>
      </c>
      <c r="N16" s="1">
        <v>48</v>
      </c>
      <c r="O16" s="1">
        <v>11</v>
      </c>
      <c r="P16" s="1">
        <v>57</v>
      </c>
      <c r="Q16" s="1">
        <v>59</v>
      </c>
      <c r="R16" s="1">
        <v>16</v>
      </c>
      <c r="S16" s="2">
        <f t="shared" ref="S16:S17" si="5">SUM(L16:R16)</f>
        <v>191</v>
      </c>
    </row>
    <row r="17" spans="1:42" x14ac:dyDescent="0.25">
      <c r="A17" t="s">
        <v>28</v>
      </c>
      <c r="B17" s="19" t="s">
        <v>25</v>
      </c>
      <c r="C17" s="8" t="s">
        <v>39</v>
      </c>
      <c r="D17" s="10">
        <v>0</v>
      </c>
      <c r="E17" s="9">
        <v>2</v>
      </c>
      <c r="F17" s="10">
        <v>12</v>
      </c>
      <c r="G17" s="9">
        <v>7</v>
      </c>
      <c r="H17" s="10">
        <v>13.5</v>
      </c>
      <c r="I17" s="9">
        <v>13</v>
      </c>
      <c r="J17" s="10">
        <v>14</v>
      </c>
      <c r="K17" s="7">
        <f>(11420+6465+4335+185)*1.04</f>
        <v>23301.200000000001</v>
      </c>
      <c r="L17" s="1">
        <v>0</v>
      </c>
      <c r="M17" s="1">
        <v>0</v>
      </c>
      <c r="N17" s="1">
        <v>48</v>
      </c>
      <c r="O17" s="1">
        <v>11</v>
      </c>
      <c r="P17" s="1">
        <v>57</v>
      </c>
      <c r="Q17" s="1">
        <v>59</v>
      </c>
      <c r="R17" s="1">
        <v>16</v>
      </c>
      <c r="S17" s="2">
        <f t="shared" si="5"/>
        <v>191</v>
      </c>
    </row>
    <row r="18" spans="1:42" x14ac:dyDescent="0.25">
      <c r="K18" s="15">
        <f>SUM(K20:K34)</f>
        <v>8725</v>
      </c>
      <c r="AE18" s="15">
        <f>SUM(AE20:AE34)</f>
        <v>19345</v>
      </c>
    </row>
    <row r="19" spans="1:42" x14ac:dyDescent="0.25">
      <c r="A19" s="3" t="s">
        <v>1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3" t="s">
        <v>10</v>
      </c>
      <c r="K19" s="3" t="s">
        <v>11</v>
      </c>
      <c r="L19" s="3" t="s">
        <v>29</v>
      </c>
      <c r="M19" s="3" t="s">
        <v>30</v>
      </c>
      <c r="N19" s="3" t="s">
        <v>31</v>
      </c>
      <c r="O19" s="3" t="s">
        <v>32</v>
      </c>
      <c r="P19" s="3" t="s">
        <v>33</v>
      </c>
      <c r="Q19" s="3" t="s">
        <v>34</v>
      </c>
      <c r="R19" s="3" t="s">
        <v>35</v>
      </c>
      <c r="S19" s="3" t="s">
        <v>36</v>
      </c>
      <c r="U19" s="3" t="s">
        <v>1</v>
      </c>
      <c r="V19" s="3" t="s">
        <v>2</v>
      </c>
      <c r="W19" s="3" t="s">
        <v>3</v>
      </c>
      <c r="X19" s="3" t="s">
        <v>4</v>
      </c>
      <c r="Y19" s="3" t="s">
        <v>5</v>
      </c>
      <c r="Z19" s="3" t="s">
        <v>6</v>
      </c>
      <c r="AA19" s="3" t="s">
        <v>7</v>
      </c>
      <c r="AB19" s="3" t="s">
        <v>8</v>
      </c>
      <c r="AC19" s="3" t="s">
        <v>9</v>
      </c>
      <c r="AD19" s="3" t="s">
        <v>10</v>
      </c>
      <c r="AE19" s="3" t="s">
        <v>11</v>
      </c>
      <c r="AF19" s="3" t="s">
        <v>29</v>
      </c>
      <c r="AG19" s="3" t="s">
        <v>30</v>
      </c>
      <c r="AH19" s="3" t="s">
        <v>31</v>
      </c>
      <c r="AI19" s="3" t="s">
        <v>32</v>
      </c>
      <c r="AJ19" s="3" t="s">
        <v>33</v>
      </c>
      <c r="AK19" s="3" t="s">
        <v>34</v>
      </c>
      <c r="AL19" s="3" t="s">
        <v>35</v>
      </c>
      <c r="AM19" s="3" t="s">
        <v>36</v>
      </c>
    </row>
    <row r="20" spans="1:42" x14ac:dyDescent="0.25">
      <c r="A20" t="s">
        <v>12</v>
      </c>
      <c r="B20" s="14"/>
      <c r="C20" s="5"/>
      <c r="D20" s="11">
        <v>2</v>
      </c>
      <c r="E20" s="6">
        <v>2</v>
      </c>
      <c r="F20" s="11">
        <v>0</v>
      </c>
      <c r="G20" s="6">
        <v>0</v>
      </c>
      <c r="H20" s="11">
        <v>0</v>
      </c>
      <c r="I20" s="6">
        <v>0</v>
      </c>
      <c r="J20" s="11">
        <v>2</v>
      </c>
      <c r="K20" s="7"/>
      <c r="L20" s="1">
        <v>0</v>
      </c>
      <c r="M20" s="1">
        <v>0</v>
      </c>
      <c r="N20" s="1">
        <v>0</v>
      </c>
      <c r="O20" s="12">
        <v>0</v>
      </c>
      <c r="P20" s="12">
        <v>0</v>
      </c>
      <c r="Q20" s="12">
        <v>0</v>
      </c>
      <c r="R20" s="12">
        <v>0</v>
      </c>
      <c r="S20" s="2">
        <f>SUM(L20:R20)</f>
        <v>0</v>
      </c>
      <c r="U20" t="s">
        <v>12</v>
      </c>
      <c r="V20" s="4"/>
      <c r="W20" s="5"/>
      <c r="X20" s="11">
        <v>2</v>
      </c>
      <c r="Y20" s="6">
        <v>2</v>
      </c>
      <c r="Z20" s="11">
        <v>0</v>
      </c>
      <c r="AA20" s="6">
        <v>0</v>
      </c>
      <c r="AB20" s="11">
        <v>0</v>
      </c>
      <c r="AC20" s="6">
        <v>0</v>
      </c>
      <c r="AD20" s="11">
        <v>2</v>
      </c>
      <c r="AE20" s="7"/>
      <c r="AF20" s="1">
        <v>0</v>
      </c>
      <c r="AG20" s="1">
        <v>0</v>
      </c>
      <c r="AH20" s="1">
        <v>0</v>
      </c>
      <c r="AI20" s="12">
        <v>0</v>
      </c>
      <c r="AJ20" s="12">
        <v>0</v>
      </c>
      <c r="AK20" s="12">
        <v>0</v>
      </c>
      <c r="AL20" s="12">
        <v>0</v>
      </c>
      <c r="AM20" s="2">
        <f>SUM(AF20:AL20)</f>
        <v>0</v>
      </c>
    </row>
    <row r="21" spans="1:42" x14ac:dyDescent="0.25">
      <c r="A21" t="s">
        <v>14</v>
      </c>
      <c r="B21" s="14"/>
      <c r="C21" s="8" t="s">
        <v>45</v>
      </c>
      <c r="D21" s="11">
        <v>0</v>
      </c>
      <c r="E21" s="6">
        <v>5</v>
      </c>
      <c r="F21" s="11">
        <v>2</v>
      </c>
      <c r="G21" s="6">
        <v>5</v>
      </c>
      <c r="H21" s="11">
        <v>9</v>
      </c>
      <c r="I21" s="6">
        <v>2</v>
      </c>
      <c r="J21" s="11">
        <v>2</v>
      </c>
      <c r="K21" s="7">
        <f>1810+150+150</f>
        <v>2110</v>
      </c>
      <c r="L21" s="1">
        <v>0</v>
      </c>
      <c r="M21" s="1">
        <v>10</v>
      </c>
      <c r="N21" s="1">
        <v>0</v>
      </c>
      <c r="O21" s="12">
        <v>5.5</v>
      </c>
      <c r="P21" s="12">
        <v>23</v>
      </c>
      <c r="Q21" s="12">
        <v>0</v>
      </c>
      <c r="R21" s="12">
        <v>0</v>
      </c>
      <c r="S21" s="2">
        <f t="shared" ref="S21:S30" si="6">SUM(L21:R21)</f>
        <v>38.5</v>
      </c>
      <c r="U21" t="s">
        <v>14</v>
      </c>
      <c r="V21" s="4"/>
      <c r="W21" s="8" t="s">
        <v>45</v>
      </c>
      <c r="X21" s="11">
        <v>0</v>
      </c>
      <c r="Y21" s="6">
        <v>5</v>
      </c>
      <c r="Z21" s="11">
        <v>2</v>
      </c>
      <c r="AA21" s="6">
        <v>12</v>
      </c>
      <c r="AB21" s="11">
        <v>9</v>
      </c>
      <c r="AC21" s="6">
        <v>2</v>
      </c>
      <c r="AD21" s="11">
        <v>2</v>
      </c>
      <c r="AE21" s="7">
        <f>145+150+4470</f>
        <v>4765</v>
      </c>
      <c r="AF21" s="1">
        <v>0</v>
      </c>
      <c r="AG21" s="1">
        <v>10</v>
      </c>
      <c r="AH21" s="1">
        <v>0</v>
      </c>
      <c r="AI21" s="12">
        <v>33</v>
      </c>
      <c r="AJ21" s="12">
        <v>23</v>
      </c>
      <c r="AK21" s="12">
        <v>0</v>
      </c>
      <c r="AL21" s="12">
        <v>0</v>
      </c>
      <c r="AM21" s="2">
        <f t="shared" ref="AM21" si="7">SUM(AF21:AL21)</f>
        <v>66</v>
      </c>
    </row>
    <row r="22" spans="1:42" x14ac:dyDescent="0.25">
      <c r="A22" t="s">
        <v>15</v>
      </c>
      <c r="B22" s="14"/>
      <c r="C22" s="8"/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1">
        <v>0</v>
      </c>
      <c r="M22" s="1">
        <v>0</v>
      </c>
      <c r="N22" s="1">
        <v>0</v>
      </c>
      <c r="O22" s="12">
        <v>0</v>
      </c>
      <c r="P22" s="12">
        <v>0</v>
      </c>
      <c r="Q22" s="12">
        <v>0</v>
      </c>
      <c r="R22" s="12">
        <v>0</v>
      </c>
      <c r="S22" s="2">
        <f>SUM(L22:R22)</f>
        <v>0</v>
      </c>
      <c r="U22" t="s">
        <v>15</v>
      </c>
      <c r="V22" s="4"/>
      <c r="W22" s="8"/>
      <c r="X22" s="11">
        <v>0</v>
      </c>
      <c r="Y22" s="6">
        <v>2</v>
      </c>
      <c r="Z22" s="11">
        <v>2</v>
      </c>
      <c r="AA22" s="6">
        <v>2</v>
      </c>
      <c r="AB22" s="11">
        <v>2</v>
      </c>
      <c r="AC22" s="6">
        <v>2</v>
      </c>
      <c r="AD22" s="11">
        <v>2</v>
      </c>
      <c r="AE22" s="7"/>
      <c r="AF22" s="1">
        <v>0</v>
      </c>
      <c r="AG22" s="1">
        <v>0</v>
      </c>
      <c r="AH22" s="1">
        <v>0</v>
      </c>
      <c r="AI22" s="12">
        <v>0</v>
      </c>
      <c r="AJ22" s="12">
        <v>0</v>
      </c>
      <c r="AK22" s="12">
        <v>0</v>
      </c>
      <c r="AL22" s="12">
        <v>0</v>
      </c>
      <c r="AM22" s="2">
        <f>SUM(AF22:AL22)</f>
        <v>0</v>
      </c>
    </row>
    <row r="23" spans="1:42" x14ac:dyDescent="0.25">
      <c r="A23" t="s">
        <v>16</v>
      </c>
      <c r="B23" s="14"/>
      <c r="C23" s="8"/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16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17</v>
      </c>
      <c r="B24" s="14"/>
      <c r="C24" s="8"/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2">
        <v>0</v>
      </c>
      <c r="P24" s="12">
        <v>0</v>
      </c>
      <c r="Q24" s="12">
        <v>0</v>
      </c>
      <c r="R24" s="12">
        <v>0</v>
      </c>
      <c r="S24" s="2">
        <f t="shared" si="6"/>
        <v>0</v>
      </c>
      <c r="U24" t="s">
        <v>17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 t="shared" ref="AM24:AM30" si="8">SUM(AF24:AL24)</f>
        <v>0</v>
      </c>
      <c r="AO24" t="s">
        <v>42</v>
      </c>
      <c r="AP24" t="s">
        <v>43</v>
      </c>
    </row>
    <row r="25" spans="1:42" x14ac:dyDescent="0.25">
      <c r="A25" t="s">
        <v>18</v>
      </c>
      <c r="B25" s="14"/>
      <c r="C25" s="8"/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6"/>
        <v>0</v>
      </c>
      <c r="U25" t="s">
        <v>18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si="8"/>
        <v>0</v>
      </c>
      <c r="AN25" s="16" t="s">
        <v>37</v>
      </c>
      <c r="AO25">
        <f>33-5.5</f>
        <v>27.5</v>
      </c>
      <c r="AP25" s="17">
        <f>AO25/16</f>
        <v>1.71875</v>
      </c>
    </row>
    <row r="26" spans="1:42" x14ac:dyDescent="0.25">
      <c r="A26" t="s">
        <v>19</v>
      </c>
      <c r="B26" s="14"/>
      <c r="C26" s="8"/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6"/>
        <v>0</v>
      </c>
      <c r="U26" t="s">
        <v>19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8"/>
        <v>0</v>
      </c>
    </row>
    <row r="27" spans="1:42" x14ac:dyDescent="0.25">
      <c r="A27" t="s">
        <v>20</v>
      </c>
      <c r="B27" s="14"/>
      <c r="C27" s="8"/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6"/>
        <v>0</v>
      </c>
      <c r="U27" t="s">
        <v>20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8"/>
        <v>0</v>
      </c>
    </row>
    <row r="28" spans="1:42" x14ac:dyDescent="0.25">
      <c r="A28" t="s">
        <v>21</v>
      </c>
      <c r="B28" s="14"/>
      <c r="C28" s="8"/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6"/>
        <v>0</v>
      </c>
      <c r="U28" t="s">
        <v>21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8"/>
        <v>0</v>
      </c>
    </row>
    <row r="29" spans="1:42" x14ac:dyDescent="0.25">
      <c r="A29" t="s">
        <v>21</v>
      </c>
      <c r="B29" s="14"/>
      <c r="C29" s="8"/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6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8"/>
        <v>0</v>
      </c>
    </row>
    <row r="30" spans="1:42" x14ac:dyDescent="0.25">
      <c r="A30" t="s">
        <v>23</v>
      </c>
      <c r="B30" s="14"/>
      <c r="C30" s="8" t="s">
        <v>39</v>
      </c>
      <c r="D30" s="11">
        <v>0</v>
      </c>
      <c r="E30" s="6">
        <v>2</v>
      </c>
      <c r="F30" s="11">
        <v>2</v>
      </c>
      <c r="G30" s="6">
        <v>5</v>
      </c>
      <c r="H30" s="11">
        <v>9</v>
      </c>
      <c r="I30" s="6">
        <v>7</v>
      </c>
      <c r="J30" s="11">
        <v>2</v>
      </c>
      <c r="K30" s="7">
        <f>1810+245+150</f>
        <v>2205</v>
      </c>
      <c r="L30" s="1">
        <v>0</v>
      </c>
      <c r="M30" s="1">
        <v>0</v>
      </c>
      <c r="N30" s="1">
        <v>0</v>
      </c>
      <c r="O30" s="12">
        <v>5.5</v>
      </c>
      <c r="P30" s="12">
        <v>23</v>
      </c>
      <c r="Q30" s="12">
        <v>16</v>
      </c>
      <c r="R30" s="12">
        <v>0</v>
      </c>
      <c r="S30" s="2">
        <f t="shared" si="6"/>
        <v>44.5</v>
      </c>
      <c r="U30" t="s">
        <v>23</v>
      </c>
      <c r="V30" s="4"/>
      <c r="W30" s="8" t="s">
        <v>39</v>
      </c>
      <c r="X30" s="11">
        <v>0</v>
      </c>
      <c r="Y30" s="6">
        <v>2</v>
      </c>
      <c r="Z30" s="11">
        <v>2</v>
      </c>
      <c r="AA30" s="6">
        <v>12</v>
      </c>
      <c r="AB30" s="11">
        <v>9</v>
      </c>
      <c r="AC30" s="6">
        <v>7</v>
      </c>
      <c r="AD30" s="11">
        <v>2</v>
      </c>
      <c r="AE30" s="7">
        <f>145+245+4470</f>
        <v>4860</v>
      </c>
      <c r="AF30" s="1">
        <v>0</v>
      </c>
      <c r="AG30" s="1">
        <v>0</v>
      </c>
      <c r="AH30" s="1">
        <v>0</v>
      </c>
      <c r="AI30" s="12">
        <v>33</v>
      </c>
      <c r="AJ30" s="12">
        <v>23</v>
      </c>
      <c r="AK30" s="12">
        <v>16</v>
      </c>
      <c r="AL30" s="12">
        <v>0</v>
      </c>
      <c r="AM30" s="2">
        <f t="shared" si="8"/>
        <v>72</v>
      </c>
    </row>
    <row r="31" spans="1:42" x14ac:dyDescent="0.25">
      <c r="A31" t="s">
        <v>24</v>
      </c>
      <c r="B31" s="14"/>
      <c r="C31" s="8" t="s">
        <v>44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>
        <f>1810+245+150</f>
        <v>2205</v>
      </c>
      <c r="L31" s="1">
        <v>0</v>
      </c>
      <c r="M31" s="1">
        <v>0</v>
      </c>
      <c r="N31" s="1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>SUM(L31:R31)</f>
        <v>44.5</v>
      </c>
      <c r="U31" t="s">
        <v>24</v>
      </c>
      <c r="V31" s="4"/>
      <c r="W31" s="8" t="s">
        <v>44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>SUM(AF31:AL31)</f>
        <v>72</v>
      </c>
    </row>
    <row r="32" spans="1:42" x14ac:dyDescent="0.25">
      <c r="A32" t="s">
        <v>26</v>
      </c>
      <c r="B32" s="14"/>
      <c r="C32" s="8" t="s">
        <v>44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>
        <f>1810+245+150</f>
        <v>2205</v>
      </c>
      <c r="L32" s="1">
        <v>0</v>
      </c>
      <c r="M32" s="1">
        <v>0</v>
      </c>
      <c r="N32" s="1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26</v>
      </c>
      <c r="V32" s="4"/>
      <c r="W32" s="8" t="s">
        <v>44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27</v>
      </c>
      <c r="B33" s="14"/>
      <c r="C33" s="8"/>
      <c r="D33" s="11">
        <v>0</v>
      </c>
      <c r="E33" s="6">
        <v>2</v>
      </c>
      <c r="F33" s="11">
        <v>2</v>
      </c>
      <c r="G33" s="6">
        <v>2</v>
      </c>
      <c r="H33" s="11">
        <v>2</v>
      </c>
      <c r="I33" s="6">
        <v>2</v>
      </c>
      <c r="J33" s="11">
        <v>2</v>
      </c>
      <c r="K33" s="7"/>
      <c r="L33" s="1">
        <v>0</v>
      </c>
      <c r="M33" s="1">
        <v>0</v>
      </c>
      <c r="N33" s="1">
        <v>0</v>
      </c>
      <c r="O33" s="12">
        <v>0</v>
      </c>
      <c r="P33" s="12">
        <v>0</v>
      </c>
      <c r="Q33" s="12">
        <v>0</v>
      </c>
      <c r="R33" s="12">
        <v>0</v>
      </c>
      <c r="S33" s="2">
        <f t="shared" ref="S33:S35" si="9">SUM(L33:R33)</f>
        <v>0</v>
      </c>
      <c r="U33" t="s">
        <v>27</v>
      </c>
      <c r="V33" s="4"/>
      <c r="W33" s="8"/>
      <c r="X33" s="11">
        <v>0</v>
      </c>
      <c r="Y33" s="6">
        <v>2</v>
      </c>
      <c r="Z33" s="11">
        <v>2</v>
      </c>
      <c r="AA33" s="6">
        <v>2</v>
      </c>
      <c r="AB33" s="11">
        <v>2</v>
      </c>
      <c r="AC33" s="6">
        <v>2</v>
      </c>
      <c r="AD33" s="11">
        <v>2</v>
      </c>
      <c r="AE33" s="7"/>
      <c r="AF33" s="1">
        <v>0</v>
      </c>
      <c r="AG33" s="1">
        <v>0</v>
      </c>
      <c r="AH33" s="1">
        <v>0</v>
      </c>
      <c r="AI33" s="12">
        <v>0</v>
      </c>
      <c r="AJ33" s="12">
        <v>0</v>
      </c>
      <c r="AK33" s="12">
        <v>0</v>
      </c>
      <c r="AL33" s="12">
        <v>0</v>
      </c>
      <c r="AM33" s="2">
        <f t="shared" ref="AM33:AM35" si="10">SUM(AF33:AL33)</f>
        <v>0</v>
      </c>
    </row>
    <row r="34" spans="1:42" x14ac:dyDescent="0.25">
      <c r="A34" t="s">
        <v>28</v>
      </c>
      <c r="B34" s="14"/>
      <c r="C34" s="8"/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si="9"/>
        <v>0</v>
      </c>
      <c r="U34" t="s">
        <v>28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si="10"/>
        <v>0</v>
      </c>
    </row>
    <row r="35" spans="1:42" x14ac:dyDescent="0.25">
      <c r="A35" t="s">
        <v>38</v>
      </c>
      <c r="B35" s="14"/>
      <c r="C35" s="8"/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9"/>
        <v>0</v>
      </c>
      <c r="U35" t="s">
        <v>38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10"/>
        <v>0</v>
      </c>
    </row>
    <row r="36" spans="1:42" x14ac:dyDescent="0.25">
      <c r="K36" s="15">
        <f>SUM(K38:K52)</f>
        <v>34985</v>
      </c>
      <c r="AE36" s="15">
        <f>SUM(AE38:AE52)</f>
        <v>66725</v>
      </c>
    </row>
    <row r="37" spans="1:42" x14ac:dyDescent="0.25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3" t="s">
        <v>6</v>
      </c>
      <c r="G37" s="3" t="s">
        <v>7</v>
      </c>
      <c r="H37" s="3" t="s">
        <v>8</v>
      </c>
      <c r="I37" s="3" t="s">
        <v>9</v>
      </c>
      <c r="J37" s="3" t="s">
        <v>10</v>
      </c>
      <c r="K37" s="3" t="s">
        <v>11</v>
      </c>
      <c r="L37" s="3" t="s">
        <v>29</v>
      </c>
      <c r="M37" s="3" t="s">
        <v>30</v>
      </c>
      <c r="N37" s="3" t="s">
        <v>31</v>
      </c>
      <c r="O37" s="3" t="s">
        <v>32</v>
      </c>
      <c r="P37" s="3" t="s">
        <v>33</v>
      </c>
      <c r="Q37" s="3" t="s">
        <v>34</v>
      </c>
      <c r="R37" s="3" t="s">
        <v>35</v>
      </c>
      <c r="S37" s="3" t="s">
        <v>36</v>
      </c>
      <c r="U37" s="3" t="s">
        <v>1</v>
      </c>
      <c r="V37" s="3" t="s">
        <v>2</v>
      </c>
      <c r="W37" s="3" t="s">
        <v>3</v>
      </c>
      <c r="X37" s="3" t="s">
        <v>4</v>
      </c>
      <c r="Y37" s="3" t="s">
        <v>5</v>
      </c>
      <c r="Z37" s="3" t="s">
        <v>6</v>
      </c>
      <c r="AA37" s="3" t="s">
        <v>7</v>
      </c>
      <c r="AB37" s="3" t="s">
        <v>8</v>
      </c>
      <c r="AC37" s="3" t="s">
        <v>9</v>
      </c>
      <c r="AD37" s="3" t="s">
        <v>10</v>
      </c>
      <c r="AE37" s="3" t="s">
        <v>11</v>
      </c>
      <c r="AF37" s="3" t="s">
        <v>29</v>
      </c>
      <c r="AG37" s="3" t="s">
        <v>30</v>
      </c>
      <c r="AH37" s="3" t="s">
        <v>31</v>
      </c>
      <c r="AI37" s="3" t="s">
        <v>32</v>
      </c>
      <c r="AJ37" s="3" t="s">
        <v>33</v>
      </c>
      <c r="AK37" s="3" t="s">
        <v>34</v>
      </c>
      <c r="AL37" s="3" t="s">
        <v>35</v>
      </c>
      <c r="AM37" s="3" t="s">
        <v>36</v>
      </c>
    </row>
    <row r="38" spans="1:42" x14ac:dyDescent="0.25">
      <c r="A38" t="s">
        <v>12</v>
      </c>
      <c r="B38" s="14"/>
      <c r="C38" s="5"/>
      <c r="D38" s="11">
        <v>2</v>
      </c>
      <c r="E38" s="6">
        <v>2</v>
      </c>
      <c r="F38" s="11">
        <v>0</v>
      </c>
      <c r="G38" s="6">
        <v>0</v>
      </c>
      <c r="H38" s="11">
        <v>0</v>
      </c>
      <c r="I38" s="6">
        <v>0</v>
      </c>
      <c r="J38" s="11">
        <v>2</v>
      </c>
      <c r="K38" s="7"/>
      <c r="L38" s="1">
        <v>0</v>
      </c>
      <c r="M38" s="1">
        <v>0</v>
      </c>
      <c r="N38" s="1">
        <v>0</v>
      </c>
      <c r="O38" s="12">
        <v>0</v>
      </c>
      <c r="P38" s="12">
        <v>0</v>
      </c>
      <c r="Q38" s="12">
        <v>0</v>
      </c>
      <c r="R38" s="12">
        <v>0</v>
      </c>
      <c r="S38" s="2">
        <f>SUM(L38:R38)</f>
        <v>0</v>
      </c>
      <c r="U38" t="s">
        <v>12</v>
      </c>
      <c r="V38" s="4"/>
      <c r="W38" s="5"/>
      <c r="X38" s="11">
        <v>2</v>
      </c>
      <c r="Y38" s="6">
        <v>2</v>
      </c>
      <c r="Z38" s="11">
        <v>0</v>
      </c>
      <c r="AA38" s="6">
        <v>0</v>
      </c>
      <c r="AB38" s="11">
        <v>0</v>
      </c>
      <c r="AC38" s="6">
        <v>0</v>
      </c>
      <c r="AD38" s="11">
        <v>2</v>
      </c>
      <c r="AE38" s="7"/>
      <c r="AF38" s="1">
        <v>0</v>
      </c>
      <c r="AG38" s="1">
        <v>0</v>
      </c>
      <c r="AH38" s="1">
        <v>0</v>
      </c>
      <c r="AI38" s="12">
        <v>0</v>
      </c>
      <c r="AJ38" s="12">
        <v>0</v>
      </c>
      <c r="AK38" s="12">
        <v>0</v>
      </c>
      <c r="AL38" s="12">
        <v>0</v>
      </c>
      <c r="AM38" s="2">
        <f>SUM(AF38:AL38)</f>
        <v>0</v>
      </c>
    </row>
    <row r="39" spans="1:42" x14ac:dyDescent="0.25">
      <c r="A39" t="s">
        <v>14</v>
      </c>
      <c r="B39" s="14"/>
      <c r="C39" s="8" t="s">
        <v>45</v>
      </c>
      <c r="D39" s="11">
        <v>0</v>
      </c>
      <c r="E39" s="6">
        <v>5</v>
      </c>
      <c r="F39" s="11">
        <v>2</v>
      </c>
      <c r="G39" s="6">
        <v>12</v>
      </c>
      <c r="H39" s="11">
        <v>9</v>
      </c>
      <c r="I39" s="6">
        <v>2</v>
      </c>
      <c r="J39" s="11">
        <v>2</v>
      </c>
      <c r="K39" s="7">
        <f>145+150+4470</f>
        <v>4765</v>
      </c>
      <c r="L39" s="1">
        <v>0</v>
      </c>
      <c r="M39" s="1">
        <v>10</v>
      </c>
      <c r="N39" s="1">
        <v>0</v>
      </c>
      <c r="O39" s="12">
        <v>33</v>
      </c>
      <c r="P39" s="12">
        <v>23</v>
      </c>
      <c r="Q39" s="12">
        <v>0</v>
      </c>
      <c r="R39" s="12">
        <v>0</v>
      </c>
      <c r="S39" s="2">
        <f t="shared" ref="S39" si="11">SUM(L39:R39)</f>
        <v>66</v>
      </c>
      <c r="U39" t="s">
        <v>14</v>
      </c>
      <c r="V39" s="4"/>
      <c r="W39" s="8" t="s">
        <v>45</v>
      </c>
      <c r="X39" s="11">
        <v>0</v>
      </c>
      <c r="Y39" s="6">
        <f>9+6/7</f>
        <v>9.8571428571428577</v>
      </c>
      <c r="Z39" s="11">
        <v>2</v>
      </c>
      <c r="AA39" s="6">
        <v>12</v>
      </c>
      <c r="AB39" s="11">
        <v>9</v>
      </c>
      <c r="AC39" s="6">
        <v>2</v>
      </c>
      <c r="AD39" s="11">
        <v>2</v>
      </c>
      <c r="AE39" s="7">
        <f>145+1150+4470</f>
        <v>5765</v>
      </c>
      <c r="AF39" s="1">
        <v>0</v>
      </c>
      <c r="AG39" s="1">
        <v>36</v>
      </c>
      <c r="AH39" s="1">
        <v>0</v>
      </c>
      <c r="AI39" s="12">
        <v>33</v>
      </c>
      <c r="AJ39" s="12">
        <v>23</v>
      </c>
      <c r="AK39" s="12">
        <v>0</v>
      </c>
      <c r="AL39" s="12">
        <v>0</v>
      </c>
      <c r="AM39" s="2">
        <f t="shared" ref="AM39" si="12">SUM(AF39:AL39)</f>
        <v>92</v>
      </c>
    </row>
    <row r="40" spans="1:42" x14ac:dyDescent="0.25">
      <c r="A40" t="s">
        <v>15</v>
      </c>
      <c r="B40" s="14"/>
      <c r="C40" s="8"/>
      <c r="D40" s="11">
        <v>0</v>
      </c>
      <c r="E40" s="6">
        <v>9</v>
      </c>
      <c r="F40" s="11">
        <v>2</v>
      </c>
      <c r="G40" s="6">
        <v>5</v>
      </c>
      <c r="H40" s="11">
        <v>9</v>
      </c>
      <c r="I40" s="6">
        <v>2</v>
      </c>
      <c r="J40" s="11">
        <v>2</v>
      </c>
      <c r="K40" s="7">
        <f>2330+145+125</f>
        <v>2600</v>
      </c>
      <c r="L40" s="1">
        <v>0</v>
      </c>
      <c r="M40" s="1">
        <v>30</v>
      </c>
      <c r="N40" s="1">
        <v>0</v>
      </c>
      <c r="O40" s="12">
        <v>5.5</v>
      </c>
      <c r="P40" s="12">
        <v>23</v>
      </c>
      <c r="Q40" s="12">
        <v>0</v>
      </c>
      <c r="R40" s="12">
        <v>0</v>
      </c>
      <c r="S40" s="2">
        <f>SUM(L40:R40)</f>
        <v>58.5</v>
      </c>
      <c r="U40" t="s">
        <v>15</v>
      </c>
      <c r="V40" s="4"/>
      <c r="W40" s="8"/>
      <c r="X40" s="11">
        <v>0</v>
      </c>
      <c r="Y40" s="6">
        <v>12</v>
      </c>
      <c r="Z40" s="11">
        <v>2</v>
      </c>
      <c r="AA40" s="6">
        <v>5</v>
      </c>
      <c r="AB40" s="11">
        <v>9</v>
      </c>
      <c r="AC40" s="6">
        <v>2</v>
      </c>
      <c r="AD40" s="11">
        <v>2</v>
      </c>
      <c r="AE40" s="7">
        <f t="shared" ref="AE40:AE45" si="13">7010+195+125</f>
        <v>7330</v>
      </c>
      <c r="AF40" s="1">
        <v>0</v>
      </c>
      <c r="AG40" s="1">
        <v>56</v>
      </c>
      <c r="AH40" s="1">
        <v>0</v>
      </c>
      <c r="AI40" s="12">
        <v>5.5</v>
      </c>
      <c r="AJ40" s="12">
        <v>23</v>
      </c>
      <c r="AK40" s="12">
        <v>0</v>
      </c>
      <c r="AL40" s="12">
        <v>0</v>
      </c>
      <c r="AM40" s="2">
        <f>SUM(AF40:AL40)</f>
        <v>84.5</v>
      </c>
    </row>
    <row r="41" spans="1:42" x14ac:dyDescent="0.25">
      <c r="A41" t="s">
        <v>16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16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si="13"/>
        <v>7330</v>
      </c>
      <c r="AF41" s="1">
        <v>0</v>
      </c>
      <c r="AG41" s="1">
        <v>56</v>
      </c>
      <c r="AH41" s="1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  <c r="AO41" t="s">
        <v>42</v>
      </c>
      <c r="AP41" t="s">
        <v>43</v>
      </c>
    </row>
    <row r="42" spans="1:42" x14ac:dyDescent="0.25">
      <c r="A42" t="s">
        <v>17</v>
      </c>
      <c r="B42" s="14"/>
      <c r="C42" s="8"/>
      <c r="D42" s="11">
        <v>0</v>
      </c>
      <c r="E42" s="6">
        <v>9</v>
      </c>
      <c r="F42" s="11">
        <v>5</v>
      </c>
      <c r="G42" s="6">
        <v>0</v>
      </c>
      <c r="H42" s="11">
        <v>9</v>
      </c>
      <c r="I42" s="6">
        <v>2</v>
      </c>
      <c r="J42" s="11">
        <v>2</v>
      </c>
      <c r="K42" s="7">
        <f>2330+145+135</f>
        <v>2610</v>
      </c>
      <c r="L42" s="1">
        <v>0</v>
      </c>
      <c r="M42" s="1">
        <v>30</v>
      </c>
      <c r="N42" s="1">
        <v>9</v>
      </c>
      <c r="O42" s="12">
        <v>0</v>
      </c>
      <c r="P42" s="12">
        <v>23</v>
      </c>
      <c r="Q42" s="12">
        <v>0</v>
      </c>
      <c r="R42" s="12">
        <v>0</v>
      </c>
      <c r="S42" s="2">
        <f t="shared" ref="S42:S48" si="14">SUM(L42:R42)</f>
        <v>62</v>
      </c>
      <c r="U42" t="s">
        <v>17</v>
      </c>
      <c r="V42" s="4"/>
      <c r="W42" s="8"/>
      <c r="X42" s="11">
        <v>0</v>
      </c>
      <c r="Y42" s="6">
        <v>12</v>
      </c>
      <c r="Z42" s="11">
        <v>5</v>
      </c>
      <c r="AA42" s="6">
        <v>0</v>
      </c>
      <c r="AB42" s="11">
        <v>9</v>
      </c>
      <c r="AC42" s="6">
        <v>2</v>
      </c>
      <c r="AD42" s="11">
        <v>2</v>
      </c>
      <c r="AE42" s="7">
        <f t="shared" si="13"/>
        <v>7330</v>
      </c>
      <c r="AF42" s="1">
        <v>0</v>
      </c>
      <c r="AG42" s="1">
        <v>56</v>
      </c>
      <c r="AH42" s="1">
        <v>9</v>
      </c>
      <c r="AI42" s="12">
        <v>0</v>
      </c>
      <c r="AJ42" s="12">
        <v>23</v>
      </c>
      <c r="AK42" s="12">
        <v>0</v>
      </c>
      <c r="AL42" s="12">
        <v>0</v>
      </c>
      <c r="AM42" s="2">
        <f t="shared" ref="AM42:AM48" si="15">SUM(AF42:AL42)</f>
        <v>88</v>
      </c>
      <c r="AN42" s="16" t="s">
        <v>0</v>
      </c>
      <c r="AO42">
        <f>56-30</f>
        <v>26</v>
      </c>
      <c r="AP42" s="17">
        <f>AO42/16</f>
        <v>1.625</v>
      </c>
    </row>
    <row r="43" spans="1:42" x14ac:dyDescent="0.25">
      <c r="A43" t="s">
        <v>18</v>
      </c>
      <c r="B43" s="14"/>
      <c r="C43" s="8"/>
      <c r="D43" s="11">
        <v>0</v>
      </c>
      <c r="E43" s="6">
        <v>9</v>
      </c>
      <c r="F43" s="11">
        <v>5</v>
      </c>
      <c r="G43" s="6">
        <v>2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si="14"/>
        <v>62</v>
      </c>
      <c r="U43" t="s">
        <v>18</v>
      </c>
      <c r="V43" s="4"/>
      <c r="W43" s="8"/>
      <c r="X43" s="11">
        <v>0</v>
      </c>
      <c r="Y43" s="6">
        <v>12</v>
      </c>
      <c r="Z43" s="11">
        <v>5</v>
      </c>
      <c r="AA43" s="6">
        <v>2</v>
      </c>
      <c r="AB43" s="11">
        <v>9</v>
      </c>
      <c r="AC43" s="6">
        <v>2</v>
      </c>
      <c r="AD43" s="11">
        <v>2</v>
      </c>
      <c r="AE43" s="7">
        <f t="shared" si="13"/>
        <v>7330</v>
      </c>
      <c r="AF43" s="1">
        <v>0</v>
      </c>
      <c r="AG43" s="1">
        <v>56</v>
      </c>
      <c r="AH43" s="1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si="15"/>
        <v>88</v>
      </c>
    </row>
    <row r="44" spans="1:42" x14ac:dyDescent="0.25">
      <c r="A44" t="s">
        <v>19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4"/>
        <v>62</v>
      </c>
      <c r="U44" t="s">
        <v>19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3"/>
        <v>7330</v>
      </c>
      <c r="AF44" s="1">
        <v>0</v>
      </c>
      <c r="AG44" s="1">
        <v>56</v>
      </c>
      <c r="AH44" s="1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5"/>
        <v>88</v>
      </c>
    </row>
    <row r="45" spans="1:42" x14ac:dyDescent="0.25">
      <c r="A45" t="s">
        <v>20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4"/>
        <v>62</v>
      </c>
      <c r="U45" t="s">
        <v>20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3"/>
        <v>7330</v>
      </c>
      <c r="AF45" s="1">
        <v>0</v>
      </c>
      <c r="AG45" s="1">
        <v>56</v>
      </c>
      <c r="AH45" s="1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5"/>
        <v>88</v>
      </c>
    </row>
    <row r="46" spans="1:42" x14ac:dyDescent="0.25">
      <c r="A46" t="s">
        <v>21</v>
      </c>
      <c r="B46" s="14"/>
      <c r="C46" s="8"/>
      <c r="D46" s="11">
        <v>0</v>
      </c>
      <c r="E46" s="6">
        <v>2</v>
      </c>
      <c r="F46" s="11">
        <v>2</v>
      </c>
      <c r="G46" s="6">
        <v>2</v>
      </c>
      <c r="H46" s="11">
        <v>2</v>
      </c>
      <c r="I46" s="6">
        <v>2</v>
      </c>
      <c r="J46" s="11">
        <v>2</v>
      </c>
      <c r="K46" s="7"/>
      <c r="L46" s="1">
        <v>0</v>
      </c>
      <c r="M46" s="1">
        <v>0</v>
      </c>
      <c r="N46" s="1">
        <v>0</v>
      </c>
      <c r="O46" s="12">
        <v>0</v>
      </c>
      <c r="P46" s="12">
        <v>0</v>
      </c>
      <c r="Q46" s="12">
        <v>0</v>
      </c>
      <c r="R46" s="12">
        <v>0</v>
      </c>
      <c r="S46" s="2">
        <f t="shared" si="14"/>
        <v>0</v>
      </c>
      <c r="U46" t="s">
        <v>21</v>
      </c>
      <c r="V46" s="4"/>
      <c r="W46" s="8"/>
      <c r="X46" s="11">
        <v>0</v>
      </c>
      <c r="Y46" s="6">
        <v>2</v>
      </c>
      <c r="Z46" s="11">
        <v>2</v>
      </c>
      <c r="AA46" s="6">
        <v>2</v>
      </c>
      <c r="AB46" s="11">
        <v>2</v>
      </c>
      <c r="AC46" s="6">
        <v>2</v>
      </c>
      <c r="AD46" s="11">
        <v>2</v>
      </c>
      <c r="AE46" s="7"/>
      <c r="AF46" s="1">
        <v>0</v>
      </c>
      <c r="AG46" s="1">
        <v>0</v>
      </c>
      <c r="AH46" s="1">
        <v>0</v>
      </c>
      <c r="AI46" s="12">
        <v>0</v>
      </c>
      <c r="AJ46" s="12">
        <v>0</v>
      </c>
      <c r="AK46" s="12">
        <v>0</v>
      </c>
      <c r="AL46" s="12">
        <v>0</v>
      </c>
      <c r="AM46" s="2">
        <f t="shared" si="15"/>
        <v>0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4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5"/>
        <v>0</v>
      </c>
    </row>
    <row r="48" spans="1:42" x14ac:dyDescent="0.25">
      <c r="A48" t="s">
        <v>23</v>
      </c>
      <c r="B48" s="14"/>
      <c r="C48" s="8" t="s">
        <v>39</v>
      </c>
      <c r="D48" s="11">
        <v>0</v>
      </c>
      <c r="E48" s="6">
        <v>2</v>
      </c>
      <c r="F48" s="11">
        <v>2</v>
      </c>
      <c r="G48" s="6">
        <v>12</v>
      </c>
      <c r="H48" s="11">
        <v>9</v>
      </c>
      <c r="I48" s="6">
        <v>7</v>
      </c>
      <c r="J48" s="11">
        <v>2</v>
      </c>
      <c r="K48" s="7">
        <f>145+245+4470</f>
        <v>4860</v>
      </c>
      <c r="L48" s="1">
        <v>0</v>
      </c>
      <c r="M48" s="1">
        <v>0</v>
      </c>
      <c r="N48" s="1">
        <v>0</v>
      </c>
      <c r="O48" s="12">
        <v>33</v>
      </c>
      <c r="P48" s="12">
        <v>23</v>
      </c>
      <c r="Q48" s="12">
        <v>16</v>
      </c>
      <c r="R48" s="12">
        <v>0</v>
      </c>
      <c r="S48" s="2">
        <f t="shared" si="14"/>
        <v>72</v>
      </c>
      <c r="U48" t="s">
        <v>23</v>
      </c>
      <c r="V48" s="4"/>
      <c r="W48" s="8" t="s">
        <v>39</v>
      </c>
      <c r="X48" s="11">
        <v>0</v>
      </c>
      <c r="Y48" s="6">
        <f>8+2/6</f>
        <v>8.3333333333333339</v>
      </c>
      <c r="Z48" s="11">
        <v>2</v>
      </c>
      <c r="AA48" s="6">
        <v>12</v>
      </c>
      <c r="AB48" s="11">
        <v>9</v>
      </c>
      <c r="AC48" s="6">
        <v>7</v>
      </c>
      <c r="AD48" s="11">
        <v>2</v>
      </c>
      <c r="AE48" s="7">
        <f>145+245+4470+800</f>
        <v>5660</v>
      </c>
      <c r="AF48" s="1">
        <v>0</v>
      </c>
      <c r="AG48" s="1">
        <v>26</v>
      </c>
      <c r="AH48" s="1">
        <v>0</v>
      </c>
      <c r="AI48" s="12">
        <v>33</v>
      </c>
      <c r="AJ48" s="12">
        <v>23</v>
      </c>
      <c r="AK48" s="12">
        <v>16</v>
      </c>
      <c r="AL48" s="12">
        <v>0</v>
      </c>
      <c r="AM48" s="2">
        <f t="shared" si="15"/>
        <v>98</v>
      </c>
    </row>
    <row r="49" spans="1:42" x14ac:dyDescent="0.25">
      <c r="A49" t="s">
        <v>24</v>
      </c>
      <c r="B49" s="14"/>
      <c r="C49" s="8" t="s">
        <v>44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>SUM(L49:R49)</f>
        <v>72</v>
      </c>
      <c r="U49" t="s">
        <v>24</v>
      </c>
      <c r="V49" s="4"/>
      <c r="W49" s="8" t="s">
        <v>44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>SUM(AF49:AL49)</f>
        <v>98</v>
      </c>
    </row>
    <row r="50" spans="1:42" x14ac:dyDescent="0.25">
      <c r="A50" t="s">
        <v>26</v>
      </c>
      <c r="B50" s="14"/>
      <c r="C50" s="8" t="s">
        <v>44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26</v>
      </c>
      <c r="V50" s="4"/>
      <c r="W50" s="8" t="s">
        <v>44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27</v>
      </c>
      <c r="B51" s="14"/>
      <c r="C51" s="8"/>
      <c r="D51" s="11">
        <v>0</v>
      </c>
      <c r="E51" s="6">
        <v>2</v>
      </c>
      <c r="F51" s="11">
        <v>2</v>
      </c>
      <c r="G51" s="6">
        <v>2</v>
      </c>
      <c r="H51" s="11">
        <v>2</v>
      </c>
      <c r="I51" s="6">
        <v>2</v>
      </c>
      <c r="J51" s="11">
        <v>2</v>
      </c>
      <c r="K51" s="7"/>
      <c r="L51" s="1">
        <v>0</v>
      </c>
      <c r="M51" s="1">
        <v>0</v>
      </c>
      <c r="N51" s="1">
        <v>0</v>
      </c>
      <c r="O51" s="12">
        <v>0</v>
      </c>
      <c r="P51" s="12">
        <v>0</v>
      </c>
      <c r="Q51" s="12">
        <v>0</v>
      </c>
      <c r="R51" s="12">
        <v>0</v>
      </c>
      <c r="S51" s="2">
        <f t="shared" ref="S51:S53" si="16">SUM(L51:R51)</f>
        <v>0</v>
      </c>
      <c r="U51" t="s">
        <v>27</v>
      </c>
      <c r="V51" s="4"/>
      <c r="W51" s="8"/>
      <c r="X51" s="11">
        <v>0</v>
      </c>
      <c r="Y51" s="6">
        <v>2</v>
      </c>
      <c r="Z51" s="11">
        <v>2</v>
      </c>
      <c r="AA51" s="6">
        <v>2</v>
      </c>
      <c r="AB51" s="11">
        <v>2</v>
      </c>
      <c r="AC51" s="6">
        <v>2</v>
      </c>
      <c r="AD51" s="11">
        <v>2</v>
      </c>
      <c r="AE51" s="7"/>
      <c r="AF51" s="1">
        <v>0</v>
      </c>
      <c r="AG51" s="1">
        <v>0</v>
      </c>
      <c r="AH51" s="1">
        <v>0</v>
      </c>
      <c r="AI51" s="12">
        <v>0</v>
      </c>
      <c r="AJ51" s="12">
        <v>0</v>
      </c>
      <c r="AK51" s="12">
        <v>0</v>
      </c>
      <c r="AL51" s="12">
        <v>0</v>
      </c>
      <c r="AM51" s="2">
        <f t="shared" ref="AM51:AM53" si="17">SUM(AF51:AL51)</f>
        <v>0</v>
      </c>
    </row>
    <row r="52" spans="1:42" x14ac:dyDescent="0.25">
      <c r="A52" t="s">
        <v>28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si="16"/>
        <v>0</v>
      </c>
      <c r="U52" t="s">
        <v>28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si="17"/>
        <v>0</v>
      </c>
    </row>
    <row r="53" spans="1:42" x14ac:dyDescent="0.25">
      <c r="A53" t="s">
        <v>38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6"/>
        <v>0</v>
      </c>
      <c r="U53" t="s">
        <v>38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7"/>
        <v>0</v>
      </c>
    </row>
    <row r="54" spans="1:42" x14ac:dyDescent="0.25">
      <c r="K54" s="15">
        <f>SUM(K56:K70)</f>
        <v>155319.63999999998</v>
      </c>
      <c r="AE54" s="15">
        <f>SUM(AE56:AE70)</f>
        <v>158873.30499999999</v>
      </c>
    </row>
    <row r="55" spans="1:42" x14ac:dyDescent="0.25">
      <c r="A55" s="3" t="s">
        <v>1</v>
      </c>
      <c r="B55" s="3" t="s">
        <v>2</v>
      </c>
      <c r="C55" s="3" t="s">
        <v>3</v>
      </c>
      <c r="D55" s="3" t="s">
        <v>4</v>
      </c>
      <c r="E55" s="3" t="s">
        <v>5</v>
      </c>
      <c r="F55" s="3" t="s">
        <v>6</v>
      </c>
      <c r="G55" s="3" t="s">
        <v>7</v>
      </c>
      <c r="H55" s="3" t="s">
        <v>8</v>
      </c>
      <c r="I55" s="3" t="s">
        <v>9</v>
      </c>
      <c r="J55" s="3" t="s">
        <v>10</v>
      </c>
      <c r="K55" s="3" t="s">
        <v>11</v>
      </c>
      <c r="L55" s="3" t="s">
        <v>29</v>
      </c>
      <c r="M55" s="3" t="s">
        <v>30</v>
      </c>
      <c r="N55" s="3" t="s">
        <v>31</v>
      </c>
      <c r="O55" s="3" t="s">
        <v>32</v>
      </c>
      <c r="P55" s="3" t="s">
        <v>33</v>
      </c>
      <c r="Q55" s="3" t="s">
        <v>34</v>
      </c>
      <c r="R55" s="3" t="s">
        <v>35</v>
      </c>
      <c r="S55" s="3" t="s">
        <v>36</v>
      </c>
      <c r="U55" s="3" t="s">
        <v>1</v>
      </c>
      <c r="V55" s="3" t="s">
        <v>2</v>
      </c>
      <c r="W55" s="3" t="s">
        <v>3</v>
      </c>
      <c r="X55" s="3" t="s">
        <v>4</v>
      </c>
      <c r="Y55" s="3" t="s">
        <v>5</v>
      </c>
      <c r="Z55" s="3" t="s">
        <v>6</v>
      </c>
      <c r="AA55" s="3" t="s">
        <v>7</v>
      </c>
      <c r="AB55" s="3" t="s">
        <v>8</v>
      </c>
      <c r="AC55" s="3" t="s">
        <v>9</v>
      </c>
      <c r="AD55" s="3" t="s">
        <v>10</v>
      </c>
      <c r="AE55" s="3" t="s">
        <v>11</v>
      </c>
      <c r="AF55" s="3" t="s">
        <v>29</v>
      </c>
      <c r="AG55" s="3" t="s">
        <v>30</v>
      </c>
      <c r="AH55" s="3" t="s">
        <v>31</v>
      </c>
      <c r="AI55" s="3" t="s">
        <v>32</v>
      </c>
      <c r="AJ55" s="3" t="s">
        <v>33</v>
      </c>
      <c r="AK55" s="3" t="s">
        <v>34</v>
      </c>
      <c r="AL55" s="3" t="s">
        <v>35</v>
      </c>
      <c r="AM55" s="3" t="s">
        <v>36</v>
      </c>
    </row>
    <row r="56" spans="1:42" x14ac:dyDescent="0.25">
      <c r="A56" t="s">
        <v>12</v>
      </c>
      <c r="B56" s="14"/>
      <c r="C56" s="5"/>
      <c r="D56" s="11">
        <v>15</v>
      </c>
      <c r="E56" s="6">
        <v>5</v>
      </c>
      <c r="F56" s="11">
        <v>0</v>
      </c>
      <c r="G56" s="6">
        <v>0</v>
      </c>
      <c r="H56" s="11">
        <v>0</v>
      </c>
      <c r="I56" s="6">
        <v>0</v>
      </c>
      <c r="J56" s="11">
        <v>5</v>
      </c>
      <c r="K56" s="7">
        <f>(24270+135)*1.016</f>
        <v>24795.48</v>
      </c>
      <c r="L56" s="1">
        <v>52</v>
      </c>
      <c r="M56" s="1">
        <v>10</v>
      </c>
      <c r="N56" s="1">
        <v>0</v>
      </c>
      <c r="O56" s="12">
        <v>0</v>
      </c>
      <c r="P56" s="12">
        <v>0</v>
      </c>
      <c r="Q56" s="12">
        <v>0</v>
      </c>
      <c r="R56" s="12">
        <v>3</v>
      </c>
      <c r="S56" s="2">
        <f>SUM(L56:R56)</f>
        <v>65</v>
      </c>
      <c r="U56" t="s">
        <v>12</v>
      </c>
      <c r="V56" s="4"/>
      <c r="W56" s="5"/>
      <c r="X56" s="11">
        <v>15</v>
      </c>
      <c r="Y56" s="6">
        <v>5</v>
      </c>
      <c r="Z56" s="11">
        <v>0</v>
      </c>
      <c r="AA56" s="6">
        <v>0</v>
      </c>
      <c r="AB56" s="11">
        <v>0</v>
      </c>
      <c r="AC56" s="6">
        <v>0</v>
      </c>
      <c r="AD56" s="11">
        <v>12.5</v>
      </c>
      <c r="AE56" s="7">
        <f>(24270+135)*1.035</f>
        <v>25259.174999999999</v>
      </c>
      <c r="AF56" s="1">
        <v>52</v>
      </c>
      <c r="AG56" s="1">
        <v>10</v>
      </c>
      <c r="AH56" s="1">
        <v>0</v>
      </c>
      <c r="AI56" s="12">
        <v>0</v>
      </c>
      <c r="AJ56" s="12">
        <v>0</v>
      </c>
      <c r="AK56" s="12">
        <v>0</v>
      </c>
      <c r="AL56" s="12">
        <v>13</v>
      </c>
      <c r="AM56" s="2">
        <f>SUM(AF56:AL56)</f>
        <v>75</v>
      </c>
    </row>
    <row r="57" spans="1:42" x14ac:dyDescent="0.25">
      <c r="A57" t="s">
        <v>14</v>
      </c>
      <c r="B57" s="14"/>
      <c r="C57" s="8" t="s">
        <v>45</v>
      </c>
      <c r="D57" s="11">
        <v>0</v>
      </c>
      <c r="E57" s="6">
        <f>9+6/7</f>
        <v>9.8571428571428577</v>
      </c>
      <c r="F57" s="11">
        <v>2</v>
      </c>
      <c r="G57" s="6">
        <v>12</v>
      </c>
      <c r="H57" s="11">
        <v>9</v>
      </c>
      <c r="I57" s="6">
        <v>2</v>
      </c>
      <c r="J57" s="11">
        <v>2</v>
      </c>
      <c r="K57" s="7">
        <f>145+1150+4470</f>
        <v>5765</v>
      </c>
      <c r="L57" s="1">
        <v>0</v>
      </c>
      <c r="M57" s="1">
        <v>36</v>
      </c>
      <c r="N57" s="1">
        <v>0</v>
      </c>
      <c r="O57" s="12">
        <v>33</v>
      </c>
      <c r="P57" s="12">
        <v>23</v>
      </c>
      <c r="Q57" s="12">
        <v>0</v>
      </c>
      <c r="R57" s="12">
        <v>0</v>
      </c>
      <c r="S57" s="2">
        <f t="shared" ref="S57" si="18">SUM(L57:R57)</f>
        <v>92</v>
      </c>
      <c r="U57" t="s">
        <v>14</v>
      </c>
      <c r="V57" s="4"/>
      <c r="W57" s="8" t="s">
        <v>45</v>
      </c>
      <c r="X57" s="11">
        <v>0</v>
      </c>
      <c r="Y57" s="6">
        <f>9+6/7</f>
        <v>9.8571428571428577</v>
      </c>
      <c r="Z57" s="11">
        <v>2</v>
      </c>
      <c r="AA57" s="6">
        <v>12</v>
      </c>
      <c r="AB57" s="11">
        <v>9</v>
      </c>
      <c r="AC57" s="6">
        <v>2</v>
      </c>
      <c r="AD57" s="11">
        <v>11</v>
      </c>
      <c r="AE57" s="7">
        <f>(145+1150+4470)*1.032</f>
        <v>5949.4800000000005</v>
      </c>
      <c r="AF57" s="1">
        <v>0</v>
      </c>
      <c r="AG57" s="1">
        <v>36</v>
      </c>
      <c r="AH57" s="1">
        <v>0</v>
      </c>
      <c r="AI57" s="12">
        <v>33</v>
      </c>
      <c r="AJ57" s="12">
        <v>23</v>
      </c>
      <c r="AK57" s="12">
        <v>0</v>
      </c>
      <c r="AL57" s="12">
        <v>10</v>
      </c>
      <c r="AM57" s="2">
        <f t="shared" ref="AM57" si="19">SUM(AF57:AL57)</f>
        <v>102</v>
      </c>
    </row>
    <row r="58" spans="1:42" x14ac:dyDescent="0.25">
      <c r="A58" t="s">
        <v>15</v>
      </c>
      <c r="B58" s="14"/>
      <c r="C58" s="8" t="s">
        <v>45</v>
      </c>
      <c r="D58" s="11">
        <v>0</v>
      </c>
      <c r="E58" s="6">
        <v>12</v>
      </c>
      <c r="F58" s="11">
        <v>2</v>
      </c>
      <c r="G58" s="6">
        <v>5</v>
      </c>
      <c r="H58" s="11">
        <v>9</v>
      </c>
      <c r="I58" s="6">
        <v>2</v>
      </c>
      <c r="J58" s="11">
        <v>2</v>
      </c>
      <c r="K58" s="7">
        <f t="shared" ref="K58:K63" si="20">7010+195+125</f>
        <v>7330</v>
      </c>
      <c r="L58" s="1">
        <v>0</v>
      </c>
      <c r="M58" s="1">
        <v>56</v>
      </c>
      <c r="N58" s="1">
        <v>0</v>
      </c>
      <c r="O58" s="12">
        <v>5.5</v>
      </c>
      <c r="P58" s="12">
        <v>23</v>
      </c>
      <c r="Q58" s="12">
        <v>0</v>
      </c>
      <c r="R58" s="12">
        <v>0</v>
      </c>
      <c r="S58" s="2">
        <f>SUM(L58:R58)</f>
        <v>84.5</v>
      </c>
      <c r="U58" t="s">
        <v>15</v>
      </c>
      <c r="V58" s="4"/>
      <c r="W58" s="8" t="s">
        <v>45</v>
      </c>
      <c r="X58" s="11">
        <v>0</v>
      </c>
      <c r="Y58" s="6">
        <v>12</v>
      </c>
      <c r="Z58" s="11">
        <v>2</v>
      </c>
      <c r="AA58" s="6">
        <v>5</v>
      </c>
      <c r="AB58" s="11">
        <v>9</v>
      </c>
      <c r="AC58" s="6">
        <v>2</v>
      </c>
      <c r="AD58" s="11">
        <v>11</v>
      </c>
      <c r="AE58" s="7">
        <f t="shared" ref="AE58:AE63" si="21">(7010+195+125)*1.032</f>
        <v>7564.56</v>
      </c>
      <c r="AF58" s="1">
        <v>0</v>
      </c>
      <c r="AG58" s="1">
        <v>56</v>
      </c>
      <c r="AH58" s="1">
        <v>0</v>
      </c>
      <c r="AI58" s="12">
        <v>5.5</v>
      </c>
      <c r="AJ58" s="12">
        <v>23</v>
      </c>
      <c r="AK58" s="12">
        <v>0</v>
      </c>
      <c r="AL58" s="12">
        <v>10</v>
      </c>
      <c r="AM58" s="2">
        <f>SUM(AF58:AL58)</f>
        <v>94.5</v>
      </c>
    </row>
    <row r="59" spans="1:42" x14ac:dyDescent="0.25">
      <c r="A59" t="s">
        <v>16</v>
      </c>
      <c r="B59" s="14"/>
      <c r="C59" s="8" t="s">
        <v>45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si="20"/>
        <v>7330</v>
      </c>
      <c r="L59" s="1">
        <v>0</v>
      </c>
      <c r="M59" s="1">
        <v>56</v>
      </c>
      <c r="N59" s="1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16</v>
      </c>
      <c r="V59" s="4"/>
      <c r="W59" s="8" t="s">
        <v>45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si="21"/>
        <v>7564.56</v>
      </c>
      <c r="AF59" s="1">
        <v>0</v>
      </c>
      <c r="AG59" s="1">
        <v>56</v>
      </c>
      <c r="AH59" s="1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17</v>
      </c>
      <c r="B60" s="14"/>
      <c r="C60" s="8" t="s">
        <v>44</v>
      </c>
      <c r="D60" s="11">
        <v>0</v>
      </c>
      <c r="E60" s="6">
        <v>12</v>
      </c>
      <c r="F60" s="11">
        <v>5</v>
      </c>
      <c r="G60" s="6">
        <v>0</v>
      </c>
      <c r="H60" s="11">
        <v>9</v>
      </c>
      <c r="I60" s="6">
        <v>2</v>
      </c>
      <c r="J60" s="11">
        <v>2</v>
      </c>
      <c r="K60" s="7">
        <f t="shared" si="20"/>
        <v>7330</v>
      </c>
      <c r="L60" s="1">
        <v>0</v>
      </c>
      <c r="M60" s="1">
        <v>56</v>
      </c>
      <c r="N60" s="1">
        <v>9</v>
      </c>
      <c r="O60" s="12">
        <v>0</v>
      </c>
      <c r="P60" s="12">
        <v>23</v>
      </c>
      <c r="Q60" s="12">
        <v>0</v>
      </c>
      <c r="R60" s="12">
        <v>0</v>
      </c>
      <c r="S60" s="2">
        <f t="shared" ref="S60:S66" si="22">SUM(L60:R60)</f>
        <v>88</v>
      </c>
      <c r="U60" t="s">
        <v>17</v>
      </c>
      <c r="V60" s="4"/>
      <c r="W60" s="8" t="s">
        <v>44</v>
      </c>
      <c r="X60" s="11">
        <v>0</v>
      </c>
      <c r="Y60" s="6">
        <v>12</v>
      </c>
      <c r="Z60" s="11">
        <v>5</v>
      </c>
      <c r="AA60" s="6">
        <v>0</v>
      </c>
      <c r="AB60" s="11">
        <v>9</v>
      </c>
      <c r="AC60" s="6">
        <v>2</v>
      </c>
      <c r="AD60" s="11">
        <v>11</v>
      </c>
      <c r="AE60" s="7">
        <f t="shared" si="21"/>
        <v>7564.56</v>
      </c>
      <c r="AF60" s="1">
        <v>0</v>
      </c>
      <c r="AG60" s="1">
        <v>56</v>
      </c>
      <c r="AH60" s="1">
        <v>9</v>
      </c>
      <c r="AI60" s="12">
        <v>0</v>
      </c>
      <c r="AJ60" s="12">
        <v>23</v>
      </c>
      <c r="AK60" s="12">
        <v>0</v>
      </c>
      <c r="AL60" s="12">
        <v>10</v>
      </c>
      <c r="AM60" s="2">
        <f t="shared" ref="AM60:AM66" si="23">SUM(AF60:AL60)</f>
        <v>98</v>
      </c>
      <c r="AO60" t="s">
        <v>42</v>
      </c>
      <c r="AP60" t="s">
        <v>43</v>
      </c>
    </row>
    <row r="61" spans="1:42" x14ac:dyDescent="0.25">
      <c r="A61" t="s">
        <v>18</v>
      </c>
      <c r="B61" s="14"/>
      <c r="C61" s="8" t="s">
        <v>44</v>
      </c>
      <c r="D61" s="11">
        <v>0</v>
      </c>
      <c r="E61" s="6">
        <v>12</v>
      </c>
      <c r="F61" s="11">
        <v>5</v>
      </c>
      <c r="G61" s="6">
        <v>2</v>
      </c>
      <c r="H61" s="11">
        <v>9</v>
      </c>
      <c r="I61" s="6">
        <v>2</v>
      </c>
      <c r="J61" s="11">
        <v>2</v>
      </c>
      <c r="K61" s="7">
        <f t="shared" si="20"/>
        <v>7330</v>
      </c>
      <c r="L61" s="1">
        <v>0</v>
      </c>
      <c r="M61" s="1">
        <v>56</v>
      </c>
      <c r="N61" s="1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si="22"/>
        <v>88</v>
      </c>
      <c r="U61" t="s">
        <v>18</v>
      </c>
      <c r="V61" s="4"/>
      <c r="W61" s="8" t="s">
        <v>44</v>
      </c>
      <c r="X61" s="11">
        <v>0</v>
      </c>
      <c r="Y61" s="6">
        <v>12</v>
      </c>
      <c r="Z61" s="11">
        <v>5</v>
      </c>
      <c r="AA61" s="6">
        <v>2</v>
      </c>
      <c r="AB61" s="11">
        <v>9</v>
      </c>
      <c r="AC61" s="6">
        <v>2</v>
      </c>
      <c r="AD61" s="11">
        <v>11</v>
      </c>
      <c r="AE61" s="7">
        <f t="shared" si="21"/>
        <v>7564.56</v>
      </c>
      <c r="AF61" s="1">
        <v>0</v>
      </c>
      <c r="AG61" s="1">
        <v>56</v>
      </c>
      <c r="AH61" s="1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si="23"/>
        <v>98</v>
      </c>
      <c r="AN61" s="16" t="s">
        <v>48</v>
      </c>
      <c r="AO61">
        <v>10</v>
      </c>
      <c r="AP61" s="17">
        <f>AO61/16</f>
        <v>0.625</v>
      </c>
    </row>
    <row r="62" spans="1:42" x14ac:dyDescent="0.25">
      <c r="A62" t="s">
        <v>19</v>
      </c>
      <c r="B62" s="14"/>
      <c r="C62" s="8" t="s">
        <v>46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20"/>
        <v>7330</v>
      </c>
      <c r="L62" s="1">
        <v>0</v>
      </c>
      <c r="M62" s="1">
        <v>56</v>
      </c>
      <c r="N62" s="1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2"/>
        <v>88</v>
      </c>
      <c r="U62" t="s">
        <v>19</v>
      </c>
      <c r="V62" s="4"/>
      <c r="W62" s="8" t="s">
        <v>46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1"/>
        <v>7564.56</v>
      </c>
      <c r="AF62" s="1">
        <v>0</v>
      </c>
      <c r="AG62" s="1">
        <v>56</v>
      </c>
      <c r="AH62" s="1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3"/>
        <v>98</v>
      </c>
    </row>
    <row r="63" spans="1:42" x14ac:dyDescent="0.25">
      <c r="A63" t="s">
        <v>20</v>
      </c>
      <c r="B63" s="14"/>
      <c r="C63" s="8" t="s">
        <v>47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20"/>
        <v>7330</v>
      </c>
      <c r="L63" s="1">
        <v>0</v>
      </c>
      <c r="M63" s="1">
        <v>56</v>
      </c>
      <c r="N63" s="1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2"/>
        <v>88</v>
      </c>
      <c r="U63" t="s">
        <v>20</v>
      </c>
      <c r="V63" s="4"/>
      <c r="W63" s="8" t="s">
        <v>47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21"/>
        <v>7564.56</v>
      </c>
      <c r="AF63" s="1">
        <v>0</v>
      </c>
      <c r="AG63" s="1">
        <v>56</v>
      </c>
      <c r="AH63" s="1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3"/>
        <v>98</v>
      </c>
    </row>
    <row r="64" spans="1:42" x14ac:dyDescent="0.25">
      <c r="A64" t="s">
        <v>21</v>
      </c>
      <c r="B64" s="14"/>
      <c r="C64" s="8" t="s">
        <v>46</v>
      </c>
      <c r="D64" s="11">
        <v>0</v>
      </c>
      <c r="E64" s="6">
        <v>12</v>
      </c>
      <c r="F64" s="11">
        <v>12</v>
      </c>
      <c r="G64" s="6">
        <v>2</v>
      </c>
      <c r="H64" s="11">
        <v>12</v>
      </c>
      <c r="I64" s="6">
        <v>7</v>
      </c>
      <c r="J64" s="11">
        <v>5</v>
      </c>
      <c r="K64" s="7">
        <f>(7010+4335+515+245)*1.016</f>
        <v>12298.68</v>
      </c>
      <c r="L64" s="1">
        <v>0</v>
      </c>
      <c r="M64" s="1">
        <v>56</v>
      </c>
      <c r="N64" s="1">
        <v>48</v>
      </c>
      <c r="O64" s="12">
        <v>0</v>
      </c>
      <c r="P64" s="12">
        <v>43</v>
      </c>
      <c r="Q64" s="12">
        <v>16</v>
      </c>
      <c r="R64" s="12">
        <v>3</v>
      </c>
      <c r="S64" s="2">
        <f t="shared" si="22"/>
        <v>166</v>
      </c>
      <c r="U64" t="s">
        <v>21</v>
      </c>
      <c r="V64" s="4"/>
      <c r="W64" s="8" t="s">
        <v>46</v>
      </c>
      <c r="X64" s="11">
        <v>0</v>
      </c>
      <c r="Y64" s="6">
        <v>12</v>
      </c>
      <c r="Z64" s="11">
        <v>12</v>
      </c>
      <c r="AA64" s="6">
        <v>2</v>
      </c>
      <c r="AB64" s="11">
        <v>12</v>
      </c>
      <c r="AC64" s="6">
        <v>7</v>
      </c>
      <c r="AD64" s="11">
        <v>12.5</v>
      </c>
      <c r="AE64" s="7">
        <f>(7010+4335+515+245)*1.035</f>
        <v>12528.674999999999</v>
      </c>
      <c r="AF64" s="1">
        <v>0</v>
      </c>
      <c r="AG64" s="1">
        <v>56</v>
      </c>
      <c r="AH64" s="1">
        <v>48</v>
      </c>
      <c r="AI64" s="12">
        <v>0</v>
      </c>
      <c r="AJ64" s="12">
        <v>43</v>
      </c>
      <c r="AK64" s="12">
        <v>16</v>
      </c>
      <c r="AL64" s="12">
        <v>13</v>
      </c>
      <c r="AM64" s="2">
        <f t="shared" si="23"/>
        <v>176</v>
      </c>
    </row>
    <row r="65" spans="1:42" x14ac:dyDescent="0.25">
      <c r="A65" t="s">
        <v>21</v>
      </c>
      <c r="B65" s="14"/>
      <c r="C65" s="8" t="s">
        <v>45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2"/>
        <v>166</v>
      </c>
      <c r="U65" t="s">
        <v>21</v>
      </c>
      <c r="V65" s="4"/>
      <c r="W65" s="8" t="s">
        <v>45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3"/>
        <v>176</v>
      </c>
    </row>
    <row r="66" spans="1:42" x14ac:dyDescent="0.25">
      <c r="A66" t="s">
        <v>23</v>
      </c>
      <c r="B66" s="14"/>
      <c r="C66" s="8" t="s">
        <v>39</v>
      </c>
      <c r="D66" s="11">
        <v>0</v>
      </c>
      <c r="E66" s="6">
        <f>8+2/6</f>
        <v>8.3333333333333339</v>
      </c>
      <c r="F66" s="11">
        <v>2</v>
      </c>
      <c r="G66" s="6">
        <v>12</v>
      </c>
      <c r="H66" s="11">
        <v>9</v>
      </c>
      <c r="I66" s="6">
        <v>7</v>
      </c>
      <c r="J66" s="11">
        <v>2</v>
      </c>
      <c r="K66" s="7">
        <f>145+245+4470+800</f>
        <v>5660</v>
      </c>
      <c r="L66" s="1">
        <v>0</v>
      </c>
      <c r="M66" s="1">
        <v>26</v>
      </c>
      <c r="N66" s="1">
        <v>0</v>
      </c>
      <c r="O66" s="12">
        <v>33</v>
      </c>
      <c r="P66" s="12">
        <v>23</v>
      </c>
      <c r="Q66" s="12">
        <v>16</v>
      </c>
      <c r="R66" s="12">
        <v>0</v>
      </c>
      <c r="S66" s="2">
        <f t="shared" si="22"/>
        <v>98</v>
      </c>
      <c r="U66" t="s">
        <v>23</v>
      </c>
      <c r="V66" s="4"/>
      <c r="W66" s="8" t="s">
        <v>39</v>
      </c>
      <c r="X66" s="11">
        <v>0</v>
      </c>
      <c r="Y66" s="6">
        <f>8+2/6</f>
        <v>8.3333333333333339</v>
      </c>
      <c r="Z66" s="11">
        <v>2</v>
      </c>
      <c r="AA66" s="6">
        <v>12</v>
      </c>
      <c r="AB66" s="11">
        <v>9</v>
      </c>
      <c r="AC66" s="6">
        <v>7</v>
      </c>
      <c r="AD66" s="11">
        <v>11</v>
      </c>
      <c r="AE66" s="7">
        <f>(145+245+4470+800)*1.032</f>
        <v>5841.12</v>
      </c>
      <c r="AF66" s="1">
        <v>0</v>
      </c>
      <c r="AG66" s="1">
        <v>26</v>
      </c>
      <c r="AH66" s="1">
        <v>0</v>
      </c>
      <c r="AI66" s="12">
        <v>33</v>
      </c>
      <c r="AJ66" s="12">
        <v>23</v>
      </c>
      <c r="AK66" s="12">
        <v>16</v>
      </c>
      <c r="AL66" s="12">
        <v>10</v>
      </c>
      <c r="AM66" s="2">
        <f t="shared" si="23"/>
        <v>108</v>
      </c>
    </row>
    <row r="67" spans="1:42" x14ac:dyDescent="0.25">
      <c r="A67" t="s">
        <v>24</v>
      </c>
      <c r="B67" s="14"/>
      <c r="C67" s="8" t="s">
        <v>44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>SUM(L67:R67)</f>
        <v>98</v>
      </c>
      <c r="U67" t="s">
        <v>24</v>
      </c>
      <c r="V67" s="4"/>
      <c r="W67" s="8" t="s">
        <v>44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>SUM(AF67:AL67)</f>
        <v>108</v>
      </c>
    </row>
    <row r="68" spans="1:42" x14ac:dyDescent="0.25">
      <c r="A68" t="s">
        <v>26</v>
      </c>
      <c r="B68" s="14"/>
      <c r="C68" s="8" t="s">
        <v>44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26</v>
      </c>
      <c r="V68" s="4"/>
      <c r="W68" s="8" t="s">
        <v>44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27</v>
      </c>
      <c r="B69" s="14"/>
      <c r="C69" s="8" t="s">
        <v>44</v>
      </c>
      <c r="D69" s="11">
        <v>0</v>
      </c>
      <c r="E69" s="6">
        <v>2</v>
      </c>
      <c r="F69" s="11">
        <v>2</v>
      </c>
      <c r="G69" s="6">
        <v>10</v>
      </c>
      <c r="H69" s="11">
        <v>14</v>
      </c>
      <c r="I69" s="6">
        <v>12</v>
      </c>
      <c r="J69" s="11">
        <v>10</v>
      </c>
      <c r="K69" s="7">
        <f>(14290+3955+785)*1.03</f>
        <v>19600.900000000001</v>
      </c>
      <c r="L69" s="1">
        <v>0</v>
      </c>
      <c r="M69" s="1">
        <v>0</v>
      </c>
      <c r="N69" s="1">
        <v>0</v>
      </c>
      <c r="O69" s="12">
        <v>23</v>
      </c>
      <c r="P69" s="12">
        <v>62</v>
      </c>
      <c r="Q69" s="12">
        <v>49</v>
      </c>
      <c r="R69" s="12">
        <v>8</v>
      </c>
      <c r="S69" s="2">
        <f t="shared" ref="S69:S71" si="24">SUM(L69:R69)</f>
        <v>142</v>
      </c>
      <c r="U69" t="s">
        <v>27</v>
      </c>
      <c r="V69" s="4"/>
      <c r="W69" s="8" t="s">
        <v>44</v>
      </c>
      <c r="X69" s="11">
        <v>0</v>
      </c>
      <c r="Y69" s="6">
        <v>2</v>
      </c>
      <c r="Z69" s="11">
        <v>2</v>
      </c>
      <c r="AA69" s="6">
        <v>10</v>
      </c>
      <c r="AB69" s="11">
        <v>14</v>
      </c>
      <c r="AC69" s="6">
        <v>12</v>
      </c>
      <c r="AD69" s="11">
        <v>15</v>
      </c>
      <c r="AE69" s="7">
        <f>(14290+3955+785)*1.043</f>
        <v>19848.289999999997</v>
      </c>
      <c r="AF69" s="1">
        <v>0</v>
      </c>
      <c r="AG69" s="1">
        <v>0</v>
      </c>
      <c r="AH69" s="1">
        <v>0</v>
      </c>
      <c r="AI69" s="12">
        <v>23</v>
      </c>
      <c r="AJ69" s="12">
        <v>62</v>
      </c>
      <c r="AK69" s="12">
        <v>49</v>
      </c>
      <c r="AL69" s="12">
        <v>18</v>
      </c>
      <c r="AM69" s="2">
        <f t="shared" ref="AM69:AM71" si="25">SUM(AF69:AL69)</f>
        <v>152</v>
      </c>
    </row>
    <row r="70" spans="1:42" x14ac:dyDescent="0.25">
      <c r="A70" t="s">
        <v>28</v>
      </c>
      <c r="B70" s="14"/>
      <c r="C70" s="8" t="s">
        <v>39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si="24"/>
        <v>142</v>
      </c>
      <c r="U70" t="s">
        <v>28</v>
      </c>
      <c r="V70" s="4"/>
      <c r="W70" s="8" t="s">
        <v>39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si="25"/>
        <v>152</v>
      </c>
    </row>
    <row r="71" spans="1:42" x14ac:dyDescent="0.25">
      <c r="A71" t="s">
        <v>38</v>
      </c>
      <c r="B71" s="14"/>
      <c r="C71" s="8" t="s">
        <v>44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4"/>
        <v>142</v>
      </c>
      <c r="U71" t="s">
        <v>38</v>
      </c>
      <c r="V71" s="4"/>
      <c r="W71" s="8" t="s">
        <v>44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5"/>
        <v>152</v>
      </c>
    </row>
    <row r="72" spans="1:42" x14ac:dyDescent="0.25">
      <c r="K72" s="15">
        <f>SUM(K74:K88)</f>
        <v>158873.30499999999</v>
      </c>
      <c r="AE72" s="15">
        <f>SUM(AE74:AE88)</f>
        <v>240042.42999999996</v>
      </c>
    </row>
    <row r="73" spans="1:42" x14ac:dyDescent="0.25">
      <c r="A73" s="3" t="s">
        <v>1</v>
      </c>
      <c r="B73" s="3" t="s">
        <v>2</v>
      </c>
      <c r="C73" s="3" t="s">
        <v>3</v>
      </c>
      <c r="D73" s="3" t="s">
        <v>4</v>
      </c>
      <c r="E73" s="3" t="s">
        <v>5</v>
      </c>
      <c r="F73" s="3" t="s">
        <v>6</v>
      </c>
      <c r="G73" s="3" t="s">
        <v>7</v>
      </c>
      <c r="H73" s="3" t="s">
        <v>8</v>
      </c>
      <c r="I73" s="3" t="s">
        <v>9</v>
      </c>
      <c r="J73" s="3" t="s">
        <v>10</v>
      </c>
      <c r="K73" s="3" t="s">
        <v>11</v>
      </c>
      <c r="L73" s="3" t="s">
        <v>29</v>
      </c>
      <c r="M73" s="3" t="s">
        <v>30</v>
      </c>
      <c r="N73" s="3" t="s">
        <v>31</v>
      </c>
      <c r="O73" s="3" t="s">
        <v>32</v>
      </c>
      <c r="P73" s="3" t="s">
        <v>33</v>
      </c>
      <c r="Q73" s="3" t="s">
        <v>34</v>
      </c>
      <c r="R73" s="3" t="s">
        <v>35</v>
      </c>
      <c r="S73" s="3" t="s">
        <v>36</v>
      </c>
      <c r="U73" s="3" t="s">
        <v>1</v>
      </c>
      <c r="V73" s="3" t="s">
        <v>2</v>
      </c>
      <c r="W73" s="3" t="s">
        <v>3</v>
      </c>
      <c r="X73" s="3" t="s">
        <v>4</v>
      </c>
      <c r="Y73" s="3" t="s">
        <v>5</v>
      </c>
      <c r="Z73" s="3" t="s">
        <v>6</v>
      </c>
      <c r="AA73" s="3" t="s">
        <v>7</v>
      </c>
      <c r="AB73" s="3" t="s">
        <v>8</v>
      </c>
      <c r="AC73" s="3" t="s">
        <v>9</v>
      </c>
      <c r="AD73" s="3" t="s">
        <v>10</v>
      </c>
      <c r="AE73" s="3" t="s">
        <v>11</v>
      </c>
      <c r="AF73" s="3" t="s">
        <v>29</v>
      </c>
      <c r="AG73" s="3" t="s">
        <v>30</v>
      </c>
      <c r="AH73" s="3" t="s">
        <v>31</v>
      </c>
      <c r="AI73" s="3" t="s">
        <v>32</v>
      </c>
      <c r="AJ73" s="3" t="s">
        <v>33</v>
      </c>
      <c r="AK73" s="3" t="s">
        <v>34</v>
      </c>
      <c r="AL73" s="3" t="s">
        <v>35</v>
      </c>
      <c r="AM73" s="3" t="s">
        <v>36</v>
      </c>
    </row>
    <row r="74" spans="1:42" x14ac:dyDescent="0.25">
      <c r="A74" t="s">
        <v>12</v>
      </c>
      <c r="B74" s="14"/>
      <c r="C74" s="5"/>
      <c r="D74" s="11">
        <v>15</v>
      </c>
      <c r="E74" s="6">
        <v>5</v>
      </c>
      <c r="F74" s="11">
        <v>0</v>
      </c>
      <c r="G74" s="6">
        <v>0</v>
      </c>
      <c r="H74" s="11">
        <v>0</v>
      </c>
      <c r="I74" s="6">
        <v>0</v>
      </c>
      <c r="J74" s="11">
        <v>12.5</v>
      </c>
      <c r="K74" s="7">
        <f>(24270+135)*1.035</f>
        <v>25259.174999999999</v>
      </c>
      <c r="L74" s="1">
        <v>52</v>
      </c>
      <c r="M74" s="1">
        <v>10</v>
      </c>
      <c r="N74" s="1">
        <v>0</v>
      </c>
      <c r="O74" s="12">
        <v>0</v>
      </c>
      <c r="P74" s="12">
        <v>0</v>
      </c>
      <c r="Q74" s="12">
        <v>0</v>
      </c>
      <c r="R74" s="12">
        <v>13</v>
      </c>
      <c r="S74" s="2">
        <f>SUM(L74:R74)</f>
        <v>75</v>
      </c>
      <c r="U74" t="s">
        <v>12</v>
      </c>
      <c r="V74" s="4"/>
      <c r="W74" s="5"/>
      <c r="X74" s="11">
        <v>15</v>
      </c>
      <c r="Y74" s="6">
        <f>9+3/7</f>
        <v>9.4285714285714288</v>
      </c>
      <c r="Z74" s="11">
        <v>0</v>
      </c>
      <c r="AA74" s="6">
        <v>0</v>
      </c>
      <c r="AB74" s="11">
        <v>0</v>
      </c>
      <c r="AC74" s="6">
        <v>0</v>
      </c>
      <c r="AD74" s="11">
        <v>12.5</v>
      </c>
      <c r="AE74" s="7">
        <f>(24270+910)*1.035</f>
        <v>26061.3</v>
      </c>
      <c r="AF74" s="1">
        <v>52</v>
      </c>
      <c r="AG74" s="1">
        <v>10</v>
      </c>
      <c r="AH74" s="1">
        <v>0</v>
      </c>
      <c r="AI74" s="12">
        <v>0</v>
      </c>
      <c r="AJ74" s="12">
        <v>0</v>
      </c>
      <c r="AK74" s="12">
        <v>0</v>
      </c>
      <c r="AL74" s="12">
        <v>13</v>
      </c>
      <c r="AM74" s="2">
        <f>SUM(AF74:AL74)</f>
        <v>75</v>
      </c>
    </row>
    <row r="75" spans="1:42" x14ac:dyDescent="0.25">
      <c r="A75" t="s">
        <v>14</v>
      </c>
      <c r="B75" s="14"/>
      <c r="C75" s="8" t="s">
        <v>45</v>
      </c>
      <c r="D75" s="11">
        <v>0</v>
      </c>
      <c r="E75" s="6">
        <f>9+6/7</f>
        <v>9.8571428571428577</v>
      </c>
      <c r="F75" s="11">
        <v>2</v>
      </c>
      <c r="G75" s="6">
        <v>12</v>
      </c>
      <c r="H75" s="11">
        <v>9</v>
      </c>
      <c r="I75" s="6">
        <v>2</v>
      </c>
      <c r="J75" s="11">
        <v>11</v>
      </c>
      <c r="K75" s="7">
        <f>(145+1150+4470)*1.032</f>
        <v>5949.4800000000005</v>
      </c>
      <c r="L75" s="1">
        <v>0</v>
      </c>
      <c r="M75" s="1">
        <v>36</v>
      </c>
      <c r="N75" s="1">
        <v>0</v>
      </c>
      <c r="O75" s="12">
        <v>33</v>
      </c>
      <c r="P75" s="12">
        <v>23</v>
      </c>
      <c r="Q75" s="12">
        <v>0</v>
      </c>
      <c r="R75" s="12">
        <v>10</v>
      </c>
      <c r="S75" s="2">
        <f t="shared" ref="S75" si="26">SUM(L75:R75)</f>
        <v>102</v>
      </c>
      <c r="U75" t="s">
        <v>14</v>
      </c>
      <c r="V75" s="4"/>
      <c r="W75" s="8" t="s">
        <v>45</v>
      </c>
      <c r="X75" s="11">
        <v>0</v>
      </c>
      <c r="Y75" s="6">
        <f>12+3/11</f>
        <v>12.272727272727273</v>
      </c>
      <c r="Z75" s="11">
        <v>2</v>
      </c>
      <c r="AA75" s="6">
        <v>12</v>
      </c>
      <c r="AB75" s="11">
        <v>9</v>
      </c>
      <c r="AC75" s="6">
        <v>2</v>
      </c>
      <c r="AD75" s="11">
        <v>11</v>
      </c>
      <c r="AE75" s="7">
        <f>(8000+2235+145)*1.032</f>
        <v>10712.16</v>
      </c>
      <c r="AF75" s="1">
        <v>0</v>
      </c>
      <c r="AG75" s="1">
        <v>59</v>
      </c>
      <c r="AH75" s="1">
        <v>0</v>
      </c>
      <c r="AI75" s="12">
        <v>33</v>
      </c>
      <c r="AJ75" s="12">
        <v>23</v>
      </c>
      <c r="AK75" s="12">
        <v>0</v>
      </c>
      <c r="AL75" s="12">
        <v>10</v>
      </c>
      <c r="AM75" s="2">
        <f t="shared" ref="AM75" si="27">SUM(AF75:AL75)</f>
        <v>125</v>
      </c>
    </row>
    <row r="76" spans="1:42" x14ac:dyDescent="0.25">
      <c r="A76" t="s">
        <v>15</v>
      </c>
      <c r="B76" s="14"/>
      <c r="C76" s="8" t="s">
        <v>45</v>
      </c>
      <c r="D76" s="11">
        <v>0</v>
      </c>
      <c r="E76" s="6">
        <v>12</v>
      </c>
      <c r="F76" s="11">
        <v>2</v>
      </c>
      <c r="G76" s="6">
        <v>5</v>
      </c>
      <c r="H76" s="11">
        <v>9</v>
      </c>
      <c r="I76" s="6">
        <v>2</v>
      </c>
      <c r="J76" s="11">
        <v>11</v>
      </c>
      <c r="K76" s="7">
        <f t="shared" ref="K76:K81" si="28">(7010+195+125)*1.032</f>
        <v>7564.56</v>
      </c>
      <c r="L76" s="1">
        <v>0</v>
      </c>
      <c r="M76" s="1">
        <v>56</v>
      </c>
      <c r="N76" s="1">
        <v>0</v>
      </c>
      <c r="O76" s="12">
        <v>5.5</v>
      </c>
      <c r="P76" s="12">
        <v>23</v>
      </c>
      <c r="Q76" s="12">
        <v>0</v>
      </c>
      <c r="R76" s="12">
        <v>10</v>
      </c>
      <c r="S76" s="2">
        <f>SUM(L76:R76)</f>
        <v>94.5</v>
      </c>
      <c r="U76" t="s">
        <v>15</v>
      </c>
      <c r="V76" s="4"/>
      <c r="W76" s="8" t="s">
        <v>45</v>
      </c>
      <c r="X76" s="11">
        <v>0</v>
      </c>
      <c r="Y76" s="6">
        <v>14</v>
      </c>
      <c r="Z76" s="11">
        <v>2</v>
      </c>
      <c r="AA76" s="6">
        <v>5</v>
      </c>
      <c r="AB76" s="11">
        <v>9</v>
      </c>
      <c r="AC76" s="6">
        <v>2</v>
      </c>
      <c r="AD76" s="11">
        <v>11</v>
      </c>
      <c r="AE76" s="7">
        <f t="shared" ref="AE76:AE81" si="29">(18370+195+125)*1.032</f>
        <v>19288.080000000002</v>
      </c>
      <c r="AF76" s="1">
        <v>0</v>
      </c>
      <c r="AG76" s="1">
        <v>79</v>
      </c>
      <c r="AH76" s="1">
        <v>0</v>
      </c>
      <c r="AI76" s="12">
        <v>5.5</v>
      </c>
      <c r="AJ76" s="12">
        <v>23</v>
      </c>
      <c r="AK76" s="12">
        <v>0</v>
      </c>
      <c r="AL76" s="12">
        <v>10</v>
      </c>
      <c r="AM76" s="2">
        <f>SUM(AF76:AL76)</f>
        <v>117.5</v>
      </c>
    </row>
    <row r="77" spans="1:42" x14ac:dyDescent="0.25">
      <c r="A77" t="s">
        <v>16</v>
      </c>
      <c r="B77" s="14"/>
      <c r="C77" s="8" t="s">
        <v>45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si="28"/>
        <v>7564.56</v>
      </c>
      <c r="L77" s="1">
        <v>0</v>
      </c>
      <c r="M77" s="1">
        <v>56</v>
      </c>
      <c r="N77" s="1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16</v>
      </c>
      <c r="V77" s="4"/>
      <c r="W77" s="8" t="s">
        <v>45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si="29"/>
        <v>19288.080000000002</v>
      </c>
      <c r="AF77" s="1">
        <v>0</v>
      </c>
      <c r="AG77" s="1">
        <v>79</v>
      </c>
      <c r="AH77" s="1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17</v>
      </c>
      <c r="B78" s="14"/>
      <c r="C78" s="8" t="s">
        <v>44</v>
      </c>
      <c r="D78" s="11">
        <v>0</v>
      </c>
      <c r="E78" s="6">
        <v>12</v>
      </c>
      <c r="F78" s="11">
        <v>5</v>
      </c>
      <c r="G78" s="6">
        <v>0</v>
      </c>
      <c r="H78" s="11">
        <v>9</v>
      </c>
      <c r="I78" s="6">
        <v>2</v>
      </c>
      <c r="J78" s="11">
        <v>11</v>
      </c>
      <c r="K78" s="7">
        <f t="shared" si="28"/>
        <v>7564.56</v>
      </c>
      <c r="L78" s="1">
        <v>0</v>
      </c>
      <c r="M78" s="1">
        <v>56</v>
      </c>
      <c r="N78" s="1">
        <v>9</v>
      </c>
      <c r="O78" s="12">
        <v>0</v>
      </c>
      <c r="P78" s="12">
        <v>23</v>
      </c>
      <c r="Q78" s="12">
        <v>0</v>
      </c>
      <c r="R78" s="12">
        <v>10</v>
      </c>
      <c r="S78" s="2">
        <f t="shared" ref="S78:S84" si="30">SUM(L78:R78)</f>
        <v>98</v>
      </c>
      <c r="U78" t="s">
        <v>17</v>
      </c>
      <c r="V78" s="4"/>
      <c r="W78" s="8" t="s">
        <v>44</v>
      </c>
      <c r="X78" s="11">
        <v>0</v>
      </c>
      <c r="Y78" s="6">
        <v>14</v>
      </c>
      <c r="Z78" s="11">
        <v>5</v>
      </c>
      <c r="AA78" s="6">
        <v>0</v>
      </c>
      <c r="AB78" s="11">
        <v>9</v>
      </c>
      <c r="AC78" s="6">
        <v>2</v>
      </c>
      <c r="AD78" s="11">
        <v>11</v>
      </c>
      <c r="AE78" s="7">
        <f t="shared" si="29"/>
        <v>19288.080000000002</v>
      </c>
      <c r="AF78" s="1">
        <v>0</v>
      </c>
      <c r="AG78" s="1">
        <v>79</v>
      </c>
      <c r="AH78" s="1">
        <v>9</v>
      </c>
      <c r="AI78" s="12">
        <v>0</v>
      </c>
      <c r="AJ78" s="12">
        <v>23</v>
      </c>
      <c r="AK78" s="12">
        <v>0</v>
      </c>
      <c r="AL78" s="12">
        <v>10</v>
      </c>
      <c r="AM78" s="2">
        <f t="shared" ref="AM78:AM84" si="31">SUM(AF78:AL78)</f>
        <v>121</v>
      </c>
      <c r="AO78" t="s">
        <v>42</v>
      </c>
      <c r="AP78" t="s">
        <v>43</v>
      </c>
    </row>
    <row r="79" spans="1:42" x14ac:dyDescent="0.25">
      <c r="A79" t="s">
        <v>18</v>
      </c>
      <c r="B79" s="14"/>
      <c r="C79" s="8" t="s">
        <v>44</v>
      </c>
      <c r="D79" s="11">
        <v>0</v>
      </c>
      <c r="E79" s="6">
        <v>12</v>
      </c>
      <c r="F79" s="11">
        <v>5</v>
      </c>
      <c r="G79" s="6">
        <v>2</v>
      </c>
      <c r="H79" s="11">
        <v>9</v>
      </c>
      <c r="I79" s="6">
        <v>2</v>
      </c>
      <c r="J79" s="11">
        <v>11</v>
      </c>
      <c r="K79" s="7">
        <f t="shared" si="28"/>
        <v>7564.56</v>
      </c>
      <c r="L79" s="1">
        <v>0</v>
      </c>
      <c r="M79" s="1">
        <v>56</v>
      </c>
      <c r="N79" s="1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si="30"/>
        <v>98</v>
      </c>
      <c r="U79" t="s">
        <v>18</v>
      </c>
      <c r="V79" s="4"/>
      <c r="W79" s="8" t="s">
        <v>44</v>
      </c>
      <c r="X79" s="11">
        <v>0</v>
      </c>
      <c r="Y79" s="6">
        <v>14</v>
      </c>
      <c r="Z79" s="11">
        <v>5</v>
      </c>
      <c r="AA79" s="6">
        <v>2</v>
      </c>
      <c r="AB79" s="11">
        <v>9</v>
      </c>
      <c r="AC79" s="6">
        <v>2</v>
      </c>
      <c r="AD79" s="11">
        <v>11</v>
      </c>
      <c r="AE79" s="7">
        <f t="shared" si="29"/>
        <v>19288.080000000002</v>
      </c>
      <c r="AF79" s="1">
        <v>0</v>
      </c>
      <c r="AG79" s="1">
        <v>79</v>
      </c>
      <c r="AH79" s="1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si="31"/>
        <v>121</v>
      </c>
      <c r="AN79" s="16" t="s">
        <v>0</v>
      </c>
      <c r="AO79">
        <v>23</v>
      </c>
      <c r="AP79" s="17">
        <f>AO79/16</f>
        <v>1.4375</v>
      </c>
    </row>
    <row r="80" spans="1:42" x14ac:dyDescent="0.25">
      <c r="A80" t="s">
        <v>19</v>
      </c>
      <c r="B80" s="14"/>
      <c r="C80" s="8" t="s">
        <v>46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8"/>
        <v>7564.56</v>
      </c>
      <c r="L80" s="1">
        <v>0</v>
      </c>
      <c r="M80" s="1">
        <v>56</v>
      </c>
      <c r="N80" s="1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30"/>
        <v>98</v>
      </c>
      <c r="U80" t="s">
        <v>19</v>
      </c>
      <c r="V80" s="4"/>
      <c r="W80" s="8" t="s">
        <v>46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9"/>
        <v>19288.080000000002</v>
      </c>
      <c r="AF80" s="1">
        <v>0</v>
      </c>
      <c r="AG80" s="1">
        <v>79</v>
      </c>
      <c r="AH80" s="1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31"/>
        <v>121</v>
      </c>
    </row>
    <row r="81" spans="1:39" x14ac:dyDescent="0.25">
      <c r="A81" t="s">
        <v>20</v>
      </c>
      <c r="B81" s="14"/>
      <c r="C81" s="8" t="s">
        <v>47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8"/>
        <v>7564.56</v>
      </c>
      <c r="L81" s="1">
        <v>0</v>
      </c>
      <c r="M81" s="1">
        <v>56</v>
      </c>
      <c r="N81" s="1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30"/>
        <v>98</v>
      </c>
      <c r="U81" t="s">
        <v>20</v>
      </c>
      <c r="V81" s="4"/>
      <c r="W81" s="8" t="s">
        <v>47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9"/>
        <v>19288.080000000002</v>
      </c>
      <c r="AF81" s="1">
        <v>0</v>
      </c>
      <c r="AG81" s="1">
        <v>79</v>
      </c>
      <c r="AH81" s="1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31"/>
        <v>121</v>
      </c>
    </row>
    <row r="82" spans="1:39" x14ac:dyDescent="0.25">
      <c r="A82" t="s">
        <v>21</v>
      </c>
      <c r="B82" s="14"/>
      <c r="C82" s="8" t="s">
        <v>46</v>
      </c>
      <c r="D82" s="11">
        <v>0</v>
      </c>
      <c r="E82" s="6">
        <v>12</v>
      </c>
      <c r="F82" s="11">
        <v>12</v>
      </c>
      <c r="G82" s="6">
        <v>2</v>
      </c>
      <c r="H82" s="11">
        <v>12</v>
      </c>
      <c r="I82" s="6">
        <v>7</v>
      </c>
      <c r="J82" s="11">
        <v>12.5</v>
      </c>
      <c r="K82" s="7">
        <f>(7010+4335+515+245)*1.035</f>
        <v>12528.674999999999</v>
      </c>
      <c r="L82" s="1">
        <v>0</v>
      </c>
      <c r="M82" s="1">
        <v>56</v>
      </c>
      <c r="N82" s="1">
        <v>48</v>
      </c>
      <c r="O82" s="12">
        <v>0</v>
      </c>
      <c r="P82" s="12">
        <v>43</v>
      </c>
      <c r="Q82" s="12">
        <v>16</v>
      </c>
      <c r="R82" s="12">
        <v>13</v>
      </c>
      <c r="S82" s="2">
        <f t="shared" si="30"/>
        <v>176</v>
      </c>
      <c r="U82" t="s">
        <v>21</v>
      </c>
      <c r="V82" s="4"/>
      <c r="W82" s="8" t="s">
        <v>46</v>
      </c>
      <c r="X82" s="11">
        <v>0</v>
      </c>
      <c r="Y82" s="6">
        <v>12</v>
      </c>
      <c r="Z82" s="11">
        <v>12</v>
      </c>
      <c r="AA82" s="6">
        <v>2</v>
      </c>
      <c r="AB82" s="11">
        <v>12</v>
      </c>
      <c r="AC82" s="6">
        <v>7</v>
      </c>
      <c r="AD82" s="11">
        <v>12.5</v>
      </c>
      <c r="AE82" s="7">
        <f>(7010+4335+515+245)*1.035</f>
        <v>12528.674999999999</v>
      </c>
      <c r="AF82" s="1">
        <v>0</v>
      </c>
      <c r="AG82" s="1">
        <v>56</v>
      </c>
      <c r="AH82" s="1">
        <v>48</v>
      </c>
      <c r="AI82" s="12">
        <v>0</v>
      </c>
      <c r="AJ82" s="12">
        <v>43</v>
      </c>
      <c r="AK82" s="12">
        <v>16</v>
      </c>
      <c r="AL82" s="12">
        <v>13</v>
      </c>
      <c r="AM82" s="2">
        <f t="shared" si="31"/>
        <v>176</v>
      </c>
    </row>
    <row r="83" spans="1:39" x14ac:dyDescent="0.25">
      <c r="A83" t="s">
        <v>21</v>
      </c>
      <c r="B83" s="14"/>
      <c r="C83" s="8" t="s">
        <v>45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30"/>
        <v>176</v>
      </c>
      <c r="U83" t="s">
        <v>21</v>
      </c>
      <c r="V83" s="4"/>
      <c r="W83" s="8" t="s">
        <v>45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31"/>
        <v>176</v>
      </c>
    </row>
    <row r="84" spans="1:39" x14ac:dyDescent="0.25">
      <c r="A84" t="s">
        <v>23</v>
      </c>
      <c r="B84" s="14"/>
      <c r="C84" s="8" t="s">
        <v>39</v>
      </c>
      <c r="D84" s="11">
        <v>0</v>
      </c>
      <c r="E84" s="6">
        <f>8+2/6</f>
        <v>8.3333333333333339</v>
      </c>
      <c r="F84" s="11">
        <v>2</v>
      </c>
      <c r="G84" s="6">
        <v>12</v>
      </c>
      <c r="H84" s="11">
        <v>9</v>
      </c>
      <c r="I84" s="6">
        <v>7</v>
      </c>
      <c r="J84" s="11">
        <v>11</v>
      </c>
      <c r="K84" s="7">
        <f>(145+245+4470+800)*1.032</f>
        <v>5841.12</v>
      </c>
      <c r="L84" s="1">
        <v>0</v>
      </c>
      <c r="M84" s="1">
        <v>26</v>
      </c>
      <c r="N84" s="1">
        <v>0</v>
      </c>
      <c r="O84" s="12">
        <v>33</v>
      </c>
      <c r="P84" s="12">
        <v>23</v>
      </c>
      <c r="Q84" s="12">
        <v>16</v>
      </c>
      <c r="R84" s="12">
        <v>10</v>
      </c>
      <c r="S84" s="2">
        <f t="shared" si="30"/>
        <v>108</v>
      </c>
      <c r="U84" t="s">
        <v>23</v>
      </c>
      <c r="V84" s="4"/>
      <c r="W84" s="8" t="s">
        <v>39</v>
      </c>
      <c r="X84" s="11">
        <v>0</v>
      </c>
      <c r="Y84" s="6">
        <f>11+3/10</f>
        <v>11.3</v>
      </c>
      <c r="Z84" s="11">
        <v>2</v>
      </c>
      <c r="AA84" s="6">
        <v>12</v>
      </c>
      <c r="AB84" s="11">
        <v>9</v>
      </c>
      <c r="AC84" s="6">
        <v>7</v>
      </c>
      <c r="AD84" s="11">
        <v>11</v>
      </c>
      <c r="AE84" s="7">
        <f>(145+245+4470+2500)*1.032</f>
        <v>7595.52</v>
      </c>
      <c r="AF84" s="1">
        <v>0</v>
      </c>
      <c r="AG84" s="1">
        <v>49</v>
      </c>
      <c r="AH84" s="1">
        <v>0</v>
      </c>
      <c r="AI84" s="12">
        <v>33</v>
      </c>
      <c r="AJ84" s="12">
        <v>23</v>
      </c>
      <c r="AK84" s="12">
        <v>16</v>
      </c>
      <c r="AL84" s="12">
        <v>10</v>
      </c>
      <c r="AM84" s="2">
        <f t="shared" si="31"/>
        <v>131</v>
      </c>
    </row>
    <row r="85" spans="1:39" x14ac:dyDescent="0.25">
      <c r="A85" t="s">
        <v>24</v>
      </c>
      <c r="B85" s="14"/>
      <c r="C85" s="8" t="s">
        <v>44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>SUM(L85:R85)</f>
        <v>108</v>
      </c>
      <c r="U85" t="s">
        <v>24</v>
      </c>
      <c r="V85" s="4"/>
      <c r="W85" s="8" t="s">
        <v>44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>SUM(AF85:AL85)</f>
        <v>131</v>
      </c>
    </row>
    <row r="86" spans="1:39" x14ac:dyDescent="0.25">
      <c r="A86" t="s">
        <v>26</v>
      </c>
      <c r="B86" s="14"/>
      <c r="C86" s="8" t="s">
        <v>44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26</v>
      </c>
      <c r="V86" s="4"/>
      <c r="W86" s="8" t="s">
        <v>44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27</v>
      </c>
      <c r="B87" s="14"/>
      <c r="C87" s="8" t="s">
        <v>44</v>
      </c>
      <c r="D87" s="11">
        <v>0</v>
      </c>
      <c r="E87" s="6">
        <v>2</v>
      </c>
      <c r="F87" s="11">
        <v>2</v>
      </c>
      <c r="G87" s="6">
        <v>10</v>
      </c>
      <c r="H87" s="11">
        <v>14</v>
      </c>
      <c r="I87" s="6">
        <v>12</v>
      </c>
      <c r="J87" s="11">
        <v>15</v>
      </c>
      <c r="K87" s="7">
        <f>(14290+3955+785)*1.043</f>
        <v>19848.289999999997</v>
      </c>
      <c r="L87" s="1">
        <v>0</v>
      </c>
      <c r="M87" s="1">
        <v>0</v>
      </c>
      <c r="N87" s="1">
        <v>0</v>
      </c>
      <c r="O87" s="12">
        <v>23</v>
      </c>
      <c r="P87" s="12">
        <v>62</v>
      </c>
      <c r="Q87" s="12">
        <v>49</v>
      </c>
      <c r="R87" s="12">
        <v>18</v>
      </c>
      <c r="S87" s="2">
        <f t="shared" ref="S87:S89" si="32">SUM(L87:R87)</f>
        <v>152</v>
      </c>
      <c r="U87" t="s">
        <v>27</v>
      </c>
      <c r="V87" s="4"/>
      <c r="W87" s="8" t="s">
        <v>44</v>
      </c>
      <c r="X87" s="11">
        <v>0</v>
      </c>
      <c r="Y87" s="6">
        <v>2</v>
      </c>
      <c r="Z87" s="11">
        <v>2</v>
      </c>
      <c r="AA87" s="6">
        <v>10</v>
      </c>
      <c r="AB87" s="11">
        <v>14</v>
      </c>
      <c r="AC87" s="6">
        <v>12</v>
      </c>
      <c r="AD87" s="11">
        <v>15</v>
      </c>
      <c r="AE87" s="7">
        <f>(14290+3955+785)*1.043</f>
        <v>19848.289999999997</v>
      </c>
      <c r="AF87" s="1">
        <v>0</v>
      </c>
      <c r="AG87" s="1">
        <v>0</v>
      </c>
      <c r="AH87" s="1">
        <v>0</v>
      </c>
      <c r="AI87" s="12">
        <v>23</v>
      </c>
      <c r="AJ87" s="12">
        <v>62</v>
      </c>
      <c r="AK87" s="12">
        <v>49</v>
      </c>
      <c r="AL87" s="12">
        <v>18</v>
      </c>
      <c r="AM87" s="2">
        <f t="shared" ref="AM87:AM89" si="33">SUM(AF87:AL87)</f>
        <v>152</v>
      </c>
    </row>
    <row r="88" spans="1:39" x14ac:dyDescent="0.25">
      <c r="A88" t="s">
        <v>28</v>
      </c>
      <c r="B88" s="14"/>
      <c r="C88" s="8" t="s">
        <v>39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si="32"/>
        <v>152</v>
      </c>
      <c r="U88" t="s">
        <v>28</v>
      </c>
      <c r="V88" s="4"/>
      <c r="W88" s="8" t="s">
        <v>39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si="33"/>
        <v>152</v>
      </c>
    </row>
    <row r="89" spans="1:39" x14ac:dyDescent="0.25">
      <c r="A89" t="s">
        <v>38</v>
      </c>
      <c r="B89" s="14"/>
      <c r="C89" s="8" t="s">
        <v>44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2"/>
        <v>152</v>
      </c>
      <c r="U89" t="s">
        <v>38</v>
      </c>
      <c r="V89" s="4"/>
      <c r="W89" s="8" t="s">
        <v>44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3"/>
        <v>152</v>
      </c>
    </row>
  </sheetData>
  <mergeCells count="1">
    <mergeCell ref="V1:AD1"/>
  </mergeCells>
  <phoneticPr fontId="6" type="noConversion"/>
  <conditionalFormatting sqref="D20:J35">
    <cfRule type="colorScale" priority="61">
      <colorScale>
        <cfvo type="min"/>
        <cfvo type="max"/>
        <color rgb="FFFFEF9C"/>
        <color rgb="FF63BE7B"/>
      </colorScale>
    </cfRule>
  </conditionalFormatting>
  <conditionalFormatting sqref="K20:K35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0:R35">
    <cfRule type="colorScale" priority="59">
      <colorScale>
        <cfvo type="min"/>
        <cfvo type="max"/>
        <color rgb="FFFCFCFF"/>
        <color rgb="FF63BE7B"/>
      </colorScale>
    </cfRule>
  </conditionalFormatting>
  <conditionalFormatting sqref="X20:AD35">
    <cfRule type="colorScale" priority="58">
      <colorScale>
        <cfvo type="min"/>
        <cfvo type="max"/>
        <color rgb="FFFFEF9C"/>
        <color rgb="FF63BE7B"/>
      </colorScale>
    </cfRule>
  </conditionalFormatting>
  <conditionalFormatting sqref="AE20:AE35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0:AL35">
    <cfRule type="colorScale" priority="56">
      <colorScale>
        <cfvo type="min"/>
        <cfvo type="max"/>
        <color rgb="FFFCFCFF"/>
        <color rgb="FF63BE7B"/>
      </colorScale>
    </cfRule>
  </conditionalFormatting>
  <conditionalFormatting sqref="D38:J53">
    <cfRule type="colorScale" priority="55">
      <colorScale>
        <cfvo type="min"/>
        <cfvo type="max"/>
        <color rgb="FFFFEF9C"/>
        <color rgb="FF63BE7B"/>
      </colorScale>
    </cfRule>
  </conditionalFormatting>
  <conditionalFormatting sqref="K38:K53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8:R53">
    <cfRule type="colorScale" priority="53">
      <colorScale>
        <cfvo type="min"/>
        <cfvo type="max"/>
        <color rgb="FFFCFCFF"/>
        <color rgb="FF63BE7B"/>
      </colorScale>
    </cfRule>
  </conditionalFormatting>
  <conditionalFormatting sqref="X38:AD53">
    <cfRule type="colorScale" priority="52">
      <colorScale>
        <cfvo type="min"/>
        <cfvo type="max"/>
        <color rgb="FFFFEF9C"/>
        <color rgb="FF63BE7B"/>
      </colorScale>
    </cfRule>
  </conditionalFormatting>
  <conditionalFormatting sqref="AE38:AE53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8:AL53">
    <cfRule type="colorScale" priority="50">
      <colorScale>
        <cfvo type="min"/>
        <cfvo type="max"/>
        <color rgb="FFFCFCFF"/>
        <color rgb="FF63BE7B"/>
      </colorScale>
    </cfRule>
  </conditionalFormatting>
  <conditionalFormatting sqref="D56:J71">
    <cfRule type="colorScale" priority="49">
      <colorScale>
        <cfvo type="min"/>
        <cfvo type="max"/>
        <color rgb="FFFFEF9C"/>
        <color rgb="FF63BE7B"/>
      </colorScale>
    </cfRule>
  </conditionalFormatting>
  <conditionalFormatting sqref="K56:K71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6:R71">
    <cfRule type="colorScale" priority="47">
      <colorScale>
        <cfvo type="min"/>
        <cfvo type="max"/>
        <color rgb="FFFCFCFF"/>
        <color rgb="FF63BE7B"/>
      </colorScale>
    </cfRule>
  </conditionalFormatting>
  <conditionalFormatting sqref="X56:AD71">
    <cfRule type="colorScale" priority="46">
      <colorScale>
        <cfvo type="min"/>
        <cfvo type="max"/>
        <color rgb="FFFFEF9C"/>
        <color rgb="FF63BE7B"/>
      </colorScale>
    </cfRule>
  </conditionalFormatting>
  <conditionalFormatting sqref="AE56:AE7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6:AL71">
    <cfRule type="colorScale" priority="43">
      <colorScale>
        <cfvo type="min"/>
        <cfvo type="max"/>
        <color rgb="FFFCFCFF"/>
        <color rgb="FF63BE7B"/>
      </colorScale>
    </cfRule>
  </conditionalFormatting>
  <conditionalFormatting sqref="D74:J89">
    <cfRule type="colorScale" priority="39">
      <colorScale>
        <cfvo type="min"/>
        <cfvo type="max"/>
        <color rgb="FFFFEF9C"/>
        <color rgb="FF63BE7B"/>
      </colorScale>
    </cfRule>
  </conditionalFormatting>
  <conditionalFormatting sqref="K74:K89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4:R89">
    <cfRule type="colorScale" priority="37">
      <colorScale>
        <cfvo type="min"/>
        <cfvo type="max"/>
        <color rgb="FFFCFCFF"/>
        <color rgb="FF63BE7B"/>
      </colorScale>
    </cfRule>
  </conditionalFormatting>
  <conditionalFormatting sqref="X74:AD89">
    <cfRule type="colorScale" priority="36">
      <colorScale>
        <cfvo type="min"/>
        <cfvo type="max"/>
        <color rgb="FFFFEF9C"/>
        <color rgb="FF63BE7B"/>
      </colorScale>
    </cfRule>
  </conditionalFormatting>
  <conditionalFormatting sqref="AE74:AE89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4:AL89">
    <cfRule type="colorScale" priority="34">
      <colorScale>
        <cfvo type="min"/>
        <cfvo type="max"/>
        <color rgb="FFFCFCFF"/>
        <color rgb="FF63BE7B"/>
      </colorScale>
    </cfRule>
  </conditionalFormatting>
  <conditionalFormatting sqref="D3:J17">
    <cfRule type="colorScale" priority="4">
      <colorScale>
        <cfvo type="min"/>
        <cfvo type="max"/>
        <color rgb="FFFCFCFF"/>
        <color rgb="FF63BE7B"/>
      </colorScale>
    </cfRule>
  </conditionalFormatting>
  <conditionalFormatting sqref="K3:K17">
    <cfRule type="colorScale" priority="3">
      <colorScale>
        <cfvo type="min"/>
        <cfvo type="max"/>
        <color rgb="FFFCFCFF"/>
        <color rgb="FFF8696B"/>
      </colorScale>
    </cfRule>
  </conditionalFormatting>
  <conditionalFormatting sqref="L3:R17">
    <cfRule type="colorScale" priority="2">
      <colorScale>
        <cfvo type="min"/>
        <cfvo type="max"/>
        <color rgb="FFFCFCFF"/>
        <color rgb="FF63BE7B"/>
      </colorScale>
    </cfRule>
  </conditionalFormatting>
  <conditionalFormatting sqref="S3:S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K20:K35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AE20:AE35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K38:K53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AE38:AE53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K56:K71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AE56:AE71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K74:K89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AE74:AE89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5076-C4A9-421C-ADA0-774AD677BC9B}">
  <dimension ref="A1:X19"/>
  <sheetViews>
    <sheetView workbookViewId="0">
      <selection activeCell="L4" sqref="L4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4.42578125" bestFit="1" customWidth="1"/>
    <col min="4" max="10" width="4.5703125" bestFit="1" customWidth="1"/>
    <col min="11" max="11" width="7.28515625" style="1" bestFit="1" customWidth="1"/>
    <col min="12" max="20" width="11.42578125" style="1"/>
  </cols>
  <sheetData>
    <row r="1" spans="1:24" x14ac:dyDescent="0.25">
      <c r="K1" s="2">
        <f>K2*1.2</f>
        <v>611990.56800000009</v>
      </c>
    </row>
    <row r="2" spans="1:24" x14ac:dyDescent="0.25">
      <c r="B2" s="1"/>
      <c r="D2" s="1"/>
      <c r="E2" s="1"/>
      <c r="F2" s="1"/>
      <c r="G2" s="1"/>
      <c r="H2" s="1"/>
      <c r="I2" s="1"/>
      <c r="J2" s="1"/>
      <c r="K2" s="13">
        <f>SUM(K4:K19)</f>
        <v>509992.14000000007</v>
      </c>
      <c r="L2" s="21">
        <f>SUM(L4:L19)</f>
        <v>53616</v>
      </c>
      <c r="M2" s="21">
        <f t="shared" ref="M2:T2" si="0">SUM(M4:M19)</f>
        <v>51845</v>
      </c>
      <c r="N2" s="21">
        <f t="shared" si="0"/>
        <v>94483</v>
      </c>
      <c r="O2" s="21">
        <f t="shared" si="0"/>
        <v>121945</v>
      </c>
      <c r="P2" s="21">
        <f t="shared" si="0"/>
        <v>124900</v>
      </c>
      <c r="Q2" s="21">
        <f t="shared" si="0"/>
        <v>111319</v>
      </c>
      <c r="R2" s="21">
        <f t="shared" si="0"/>
        <v>102366</v>
      </c>
      <c r="S2" s="21">
        <f t="shared" si="0"/>
        <v>84318</v>
      </c>
      <c r="T2" s="21">
        <f t="shared" si="0"/>
        <v>74487</v>
      </c>
      <c r="V2" t="s">
        <v>62</v>
      </c>
      <c r="X2" t="s">
        <v>63</v>
      </c>
    </row>
    <row r="3" spans="1:24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20" t="s">
        <v>53</v>
      </c>
      <c r="M3" s="20" t="s">
        <v>54</v>
      </c>
      <c r="N3" s="20" t="s">
        <v>55</v>
      </c>
      <c r="O3" s="20" t="s">
        <v>56</v>
      </c>
      <c r="P3" s="20" t="s">
        <v>57</v>
      </c>
      <c r="Q3" s="20" t="s">
        <v>58</v>
      </c>
      <c r="R3" s="20" t="s">
        <v>59</v>
      </c>
      <c r="S3" s="20" t="s">
        <v>60</v>
      </c>
      <c r="T3" s="20" t="s">
        <v>61</v>
      </c>
    </row>
    <row r="4" spans="1:24" x14ac:dyDescent="0.25">
      <c r="A4" t="s">
        <v>12</v>
      </c>
      <c r="B4" s="19" t="s">
        <v>13</v>
      </c>
      <c r="C4" s="5"/>
      <c r="D4" s="11">
        <v>16</v>
      </c>
      <c r="E4" s="6">
        <v>12</v>
      </c>
      <c r="F4" s="11">
        <v>0</v>
      </c>
      <c r="G4" s="6">
        <v>0</v>
      </c>
      <c r="H4" s="11">
        <v>0</v>
      </c>
      <c r="I4" s="6">
        <v>0</v>
      </c>
      <c r="J4" s="11">
        <v>19</v>
      </c>
      <c r="K4" s="7">
        <f>(31720+3505)*1.06</f>
        <v>37338.5</v>
      </c>
      <c r="L4" s="21">
        <v>13120</v>
      </c>
      <c r="M4" s="21">
        <v>13873</v>
      </c>
      <c r="N4" s="21">
        <v>12888</v>
      </c>
      <c r="O4" s="21">
        <v>12332</v>
      </c>
      <c r="P4" s="21">
        <v>11016</v>
      </c>
      <c r="Q4" s="21">
        <v>10934</v>
      </c>
      <c r="R4" s="21">
        <v>10197</v>
      </c>
      <c r="S4" s="21">
        <v>7849</v>
      </c>
      <c r="T4" s="21">
        <v>7669</v>
      </c>
    </row>
    <row r="5" spans="1:24" x14ac:dyDescent="0.25">
      <c r="A5" t="s">
        <v>14</v>
      </c>
      <c r="B5" s="19" t="s">
        <v>51</v>
      </c>
      <c r="C5" s="8"/>
      <c r="D5" s="10">
        <v>0</v>
      </c>
      <c r="E5" s="9">
        <v>15</v>
      </c>
      <c r="F5" s="10">
        <v>2</v>
      </c>
      <c r="G5" s="9">
        <v>14</v>
      </c>
      <c r="H5" s="10">
        <v>2</v>
      </c>
      <c r="I5" s="9">
        <v>2</v>
      </c>
      <c r="J5" s="10">
        <v>19</v>
      </c>
      <c r="K5" s="7">
        <f>(26960+5805)*1.06</f>
        <v>34730.9</v>
      </c>
      <c r="L5" s="21">
        <v>9734</v>
      </c>
      <c r="M5" s="21">
        <v>9422</v>
      </c>
      <c r="N5" s="21">
        <v>8981</v>
      </c>
      <c r="O5" s="21">
        <v>7707</v>
      </c>
      <c r="P5" s="21">
        <v>5864</v>
      </c>
      <c r="Q5" s="21">
        <v>4591</v>
      </c>
      <c r="R5" s="21">
        <v>4653</v>
      </c>
      <c r="S5" s="21">
        <v>4137</v>
      </c>
      <c r="T5" s="21">
        <v>4203</v>
      </c>
    </row>
    <row r="6" spans="1:24" x14ac:dyDescent="0.25">
      <c r="A6" t="s">
        <v>15</v>
      </c>
      <c r="B6" s="19" t="s">
        <v>51</v>
      </c>
      <c r="C6" s="8"/>
      <c r="D6" s="10">
        <v>0</v>
      </c>
      <c r="E6" s="9">
        <v>15</v>
      </c>
      <c r="F6" s="10">
        <v>2</v>
      </c>
      <c r="G6" s="9">
        <v>14</v>
      </c>
      <c r="H6" s="10">
        <v>2</v>
      </c>
      <c r="I6" s="9">
        <v>2</v>
      </c>
      <c r="J6" s="10">
        <v>19</v>
      </c>
      <c r="K6" s="7">
        <f>(26960+5805)*1.06</f>
        <v>34730.9</v>
      </c>
      <c r="L6" s="21">
        <v>9734</v>
      </c>
      <c r="M6" s="21">
        <v>9422</v>
      </c>
      <c r="N6" s="21">
        <v>8981</v>
      </c>
      <c r="O6" s="21">
        <v>7707</v>
      </c>
      <c r="P6" s="21">
        <v>5864</v>
      </c>
      <c r="Q6" s="21">
        <v>4591</v>
      </c>
      <c r="R6" s="21">
        <v>4653</v>
      </c>
      <c r="S6" s="21">
        <v>4137</v>
      </c>
      <c r="T6" s="21">
        <v>4203</v>
      </c>
    </row>
    <row r="7" spans="1:24" x14ac:dyDescent="0.25">
      <c r="A7" t="s">
        <v>16</v>
      </c>
      <c r="B7" s="19" t="s">
        <v>37</v>
      </c>
      <c r="C7" s="8"/>
      <c r="D7" s="10">
        <v>0</v>
      </c>
      <c r="E7" s="9">
        <v>15</v>
      </c>
      <c r="F7" s="10">
        <v>2</v>
      </c>
      <c r="G7" s="9">
        <v>2</v>
      </c>
      <c r="H7" s="10">
        <v>2</v>
      </c>
      <c r="I7" s="9">
        <v>2</v>
      </c>
      <c r="J7" s="10">
        <v>19</v>
      </c>
      <c r="K7" s="7">
        <f>(26960)*1.06</f>
        <v>28577.600000000002</v>
      </c>
      <c r="L7" s="21">
        <v>4786</v>
      </c>
      <c r="M7" s="21">
        <v>4048</v>
      </c>
      <c r="N7" s="21">
        <v>3400</v>
      </c>
      <c r="O7" s="21">
        <v>3024</v>
      </c>
      <c r="P7" s="21">
        <v>2479</v>
      </c>
      <c r="Q7" s="21">
        <v>2067</v>
      </c>
      <c r="R7" s="21">
        <v>2182</v>
      </c>
      <c r="S7" s="21">
        <v>1603</v>
      </c>
      <c r="T7" s="21">
        <v>1537</v>
      </c>
    </row>
    <row r="8" spans="1:24" x14ac:dyDescent="0.25">
      <c r="A8" t="s">
        <v>17</v>
      </c>
      <c r="B8" s="19" t="s">
        <v>50</v>
      </c>
      <c r="C8" s="8"/>
      <c r="D8" s="10">
        <v>0</v>
      </c>
      <c r="E8" s="9">
        <v>14</v>
      </c>
      <c r="F8" s="10">
        <v>13.5</v>
      </c>
      <c r="G8" s="9">
        <v>2</v>
      </c>
      <c r="H8" s="10">
        <v>2</v>
      </c>
      <c r="I8" s="9">
        <v>2</v>
      </c>
      <c r="J8" s="10">
        <v>14</v>
      </c>
      <c r="K8" s="7">
        <f>(18370+9238)*1.04</f>
        <v>28712.32</v>
      </c>
      <c r="L8" s="21">
        <v>8121</v>
      </c>
      <c r="M8" s="21">
        <v>7540</v>
      </c>
      <c r="N8" s="21">
        <v>7324</v>
      </c>
      <c r="O8" s="21">
        <v>6853</v>
      </c>
      <c r="P8" s="21">
        <v>7089</v>
      </c>
      <c r="Q8" s="21">
        <v>6241</v>
      </c>
      <c r="R8" s="21">
        <v>4803</v>
      </c>
      <c r="S8" s="21">
        <v>3756</v>
      </c>
      <c r="T8" s="21">
        <v>3244</v>
      </c>
    </row>
    <row r="9" spans="1:24" x14ac:dyDescent="0.25">
      <c r="A9" t="s">
        <v>18</v>
      </c>
      <c r="B9" s="19" t="s">
        <v>50</v>
      </c>
      <c r="C9" s="8"/>
      <c r="D9" s="10">
        <v>0</v>
      </c>
      <c r="E9" s="9">
        <v>14</v>
      </c>
      <c r="F9" s="10">
        <v>13.5</v>
      </c>
      <c r="G9" s="9">
        <v>2</v>
      </c>
      <c r="H9" s="10">
        <v>2</v>
      </c>
      <c r="I9" s="9">
        <v>2</v>
      </c>
      <c r="J9" s="10">
        <v>14</v>
      </c>
      <c r="K9" s="7">
        <f>(18370+9238)*1.04</f>
        <v>28712.32</v>
      </c>
      <c r="L9" s="21">
        <v>8121</v>
      </c>
      <c r="M9" s="21">
        <v>7540</v>
      </c>
      <c r="N9" s="21">
        <v>7324</v>
      </c>
      <c r="O9" s="21">
        <v>6853</v>
      </c>
      <c r="P9" s="21">
        <v>7089</v>
      </c>
      <c r="Q9" s="21">
        <v>6241</v>
      </c>
      <c r="R9" s="21">
        <v>4803</v>
      </c>
      <c r="S9" s="21">
        <v>3756</v>
      </c>
      <c r="T9" s="21">
        <v>3244</v>
      </c>
    </row>
    <row r="10" spans="1:24" x14ac:dyDescent="0.25">
      <c r="A10" t="s">
        <v>20</v>
      </c>
      <c r="B10" s="19" t="s">
        <v>52</v>
      </c>
      <c r="C10" s="8"/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21"/>
      <c r="M10" s="21"/>
      <c r="N10" s="21">
        <v>9117</v>
      </c>
      <c r="O10" s="21">
        <v>8886</v>
      </c>
      <c r="P10" s="21">
        <v>8618</v>
      </c>
      <c r="Q10" s="21">
        <v>7081</v>
      </c>
      <c r="R10" s="21">
        <v>6400</v>
      </c>
      <c r="S10" s="21">
        <v>4846</v>
      </c>
      <c r="T10" s="21">
        <v>3851</v>
      </c>
    </row>
    <row r="11" spans="1:24" x14ac:dyDescent="0.25">
      <c r="A11" t="s">
        <v>21</v>
      </c>
      <c r="B11" s="19" t="s">
        <v>52</v>
      </c>
      <c r="C11" s="8"/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21"/>
      <c r="M11" s="21"/>
      <c r="N11" s="21">
        <v>9117</v>
      </c>
      <c r="O11" s="21">
        <v>8886</v>
      </c>
      <c r="P11" s="21">
        <v>8618</v>
      </c>
      <c r="Q11" s="21">
        <v>7081</v>
      </c>
      <c r="R11" s="21">
        <v>6400</v>
      </c>
      <c r="S11" s="21">
        <v>4846</v>
      </c>
      <c r="T11" s="21">
        <v>3851</v>
      </c>
    </row>
    <row r="12" spans="1:24" x14ac:dyDescent="0.25">
      <c r="A12" t="s">
        <v>21</v>
      </c>
      <c r="B12" s="19" t="s">
        <v>52</v>
      </c>
      <c r="C12" s="8"/>
      <c r="D12" s="10">
        <v>0</v>
      </c>
      <c r="E12" s="9">
        <v>11</v>
      </c>
      <c r="F12" s="10">
        <v>15</v>
      </c>
      <c r="G12" s="9">
        <v>2</v>
      </c>
      <c r="H12" s="10">
        <v>11</v>
      </c>
      <c r="I12" s="9">
        <v>7</v>
      </c>
      <c r="J12" s="10">
        <v>14</v>
      </c>
      <c r="K12" s="7">
        <f>(32580+2045+305+245)*1.04</f>
        <v>36582</v>
      </c>
      <c r="L12" s="21"/>
      <c r="M12" s="21"/>
      <c r="N12" s="21">
        <v>9117</v>
      </c>
      <c r="O12" s="21">
        <v>8886</v>
      </c>
      <c r="P12" s="21">
        <v>8618</v>
      </c>
      <c r="Q12" s="21">
        <v>7081</v>
      </c>
      <c r="R12" s="21">
        <v>6400</v>
      </c>
      <c r="S12" s="21">
        <v>4846</v>
      </c>
      <c r="T12" s="21">
        <v>3851</v>
      </c>
    </row>
    <row r="13" spans="1:24" x14ac:dyDescent="0.25">
      <c r="A13" t="s">
        <v>23</v>
      </c>
      <c r="B13" s="19" t="s">
        <v>52</v>
      </c>
      <c r="C13" s="8"/>
      <c r="D13" s="10">
        <v>0</v>
      </c>
      <c r="E13" s="9">
        <v>11</v>
      </c>
      <c r="F13" s="10">
        <v>15</v>
      </c>
      <c r="G13" s="9">
        <v>2</v>
      </c>
      <c r="H13" s="10">
        <v>11</v>
      </c>
      <c r="I13" s="9">
        <v>7</v>
      </c>
      <c r="J13" s="10">
        <v>14</v>
      </c>
      <c r="K13" s="7">
        <f>(32580+2045+305+245)*1.04</f>
        <v>36582</v>
      </c>
      <c r="L13" s="21"/>
      <c r="M13" s="21"/>
      <c r="N13" s="21">
        <v>9117</v>
      </c>
      <c r="O13" s="21">
        <v>8886</v>
      </c>
      <c r="P13" s="21">
        <v>8618</v>
      </c>
      <c r="Q13" s="21">
        <v>7081</v>
      </c>
      <c r="R13" s="21">
        <v>6400</v>
      </c>
      <c r="S13" s="21">
        <v>4846</v>
      </c>
      <c r="T13" s="21">
        <v>3851</v>
      </c>
    </row>
    <row r="14" spans="1:24" x14ac:dyDescent="0.25">
      <c r="A14" t="s">
        <v>24</v>
      </c>
      <c r="B14" s="19" t="s">
        <v>52</v>
      </c>
      <c r="C14" s="8"/>
      <c r="D14" s="10">
        <v>0</v>
      </c>
      <c r="E14" s="9">
        <v>11</v>
      </c>
      <c r="F14" s="10">
        <v>15</v>
      </c>
      <c r="G14" s="9">
        <v>2</v>
      </c>
      <c r="H14" s="10">
        <v>11</v>
      </c>
      <c r="I14" s="9">
        <v>7</v>
      </c>
      <c r="J14" s="10">
        <v>14</v>
      </c>
      <c r="K14" s="7">
        <f>(32580+2045+305+245)*1.04</f>
        <v>36582</v>
      </c>
      <c r="L14" s="21"/>
      <c r="M14" s="21"/>
      <c r="N14" s="21">
        <v>9117</v>
      </c>
      <c r="O14" s="21">
        <v>8886</v>
      </c>
      <c r="P14" s="21">
        <v>8618</v>
      </c>
      <c r="Q14" s="21">
        <v>7081</v>
      </c>
      <c r="R14" s="21">
        <v>6400</v>
      </c>
      <c r="S14" s="21">
        <v>4846</v>
      </c>
      <c r="T14" s="21">
        <v>3851</v>
      </c>
    </row>
    <row r="15" spans="1:24" x14ac:dyDescent="0.25">
      <c r="A15" t="s">
        <v>26</v>
      </c>
      <c r="B15" s="19" t="s">
        <v>22</v>
      </c>
      <c r="C15" s="8"/>
      <c r="D15" s="11">
        <v>0</v>
      </c>
      <c r="E15" s="6">
        <v>5</v>
      </c>
      <c r="F15" s="11">
        <v>12</v>
      </c>
      <c r="G15" s="6">
        <v>16</v>
      </c>
      <c r="H15" s="11">
        <v>10</v>
      </c>
      <c r="I15" s="6">
        <v>7</v>
      </c>
      <c r="J15" s="11">
        <v>14</v>
      </c>
      <c r="K15" s="7">
        <f>(26040+135+4335+195+245)*1.04</f>
        <v>32188</v>
      </c>
      <c r="L15" s="21"/>
      <c r="M15" s="21"/>
      <c r="N15" s="21"/>
      <c r="O15" s="21"/>
      <c r="P15" s="21">
        <v>8270</v>
      </c>
      <c r="Q15" s="21">
        <v>7453</v>
      </c>
      <c r="R15" s="21">
        <v>7263</v>
      </c>
      <c r="S15" s="21">
        <v>6631</v>
      </c>
      <c r="T15" s="21">
        <v>5666</v>
      </c>
    </row>
    <row r="16" spans="1:24" x14ac:dyDescent="0.25">
      <c r="A16" t="s">
        <v>27</v>
      </c>
      <c r="B16" s="19" t="s">
        <v>22</v>
      </c>
      <c r="C16" s="8"/>
      <c r="D16" s="11">
        <v>0</v>
      </c>
      <c r="E16" s="6">
        <v>5</v>
      </c>
      <c r="F16" s="11">
        <v>12</v>
      </c>
      <c r="G16" s="6">
        <v>16</v>
      </c>
      <c r="H16" s="11">
        <v>10</v>
      </c>
      <c r="I16" s="6">
        <v>7</v>
      </c>
      <c r="J16" s="11">
        <v>14</v>
      </c>
      <c r="K16" s="7">
        <f>(26040+135+4335+195+245)*1.04</f>
        <v>32188</v>
      </c>
      <c r="L16" s="21"/>
      <c r="M16" s="21"/>
      <c r="N16" s="21"/>
      <c r="O16" s="21"/>
      <c r="P16" s="21">
        <v>8270</v>
      </c>
      <c r="Q16" s="21">
        <v>7453</v>
      </c>
      <c r="R16" s="21">
        <v>7263</v>
      </c>
      <c r="S16" s="21">
        <v>6631</v>
      </c>
      <c r="T16" s="21">
        <v>5666</v>
      </c>
    </row>
    <row r="17" spans="1:20" x14ac:dyDescent="0.25">
      <c r="A17" t="s">
        <v>19</v>
      </c>
      <c r="B17" s="19" t="s">
        <v>25</v>
      </c>
      <c r="C17" s="8"/>
      <c r="D17" s="10">
        <v>0</v>
      </c>
      <c r="E17" s="9">
        <v>2</v>
      </c>
      <c r="F17" s="10">
        <v>12</v>
      </c>
      <c r="G17" s="9">
        <v>7</v>
      </c>
      <c r="H17" s="10">
        <v>13.5</v>
      </c>
      <c r="I17" s="9">
        <v>13</v>
      </c>
      <c r="J17" s="10">
        <v>14</v>
      </c>
      <c r="K17" s="7">
        <f>(11420+6465+4335+185)*1.04</f>
        <v>23301.200000000001</v>
      </c>
      <c r="L17" s="21"/>
      <c r="M17" s="21"/>
      <c r="N17" s="21"/>
      <c r="O17" s="21">
        <v>11013</v>
      </c>
      <c r="P17" s="21">
        <v>8623</v>
      </c>
      <c r="Q17" s="21">
        <v>8781</v>
      </c>
      <c r="R17" s="21">
        <v>8183</v>
      </c>
      <c r="S17" s="21">
        <v>7196</v>
      </c>
      <c r="T17" s="21">
        <v>6600</v>
      </c>
    </row>
    <row r="18" spans="1:20" x14ac:dyDescent="0.25">
      <c r="A18" t="s">
        <v>28</v>
      </c>
      <c r="B18" s="19" t="s">
        <v>25</v>
      </c>
      <c r="C18" s="8"/>
      <c r="D18" s="10">
        <v>0</v>
      </c>
      <c r="E18" s="9">
        <v>2</v>
      </c>
      <c r="F18" s="10">
        <v>12</v>
      </c>
      <c r="G18" s="9">
        <v>7</v>
      </c>
      <c r="H18" s="10">
        <v>13.5</v>
      </c>
      <c r="I18" s="9">
        <v>13</v>
      </c>
      <c r="J18" s="10">
        <v>14</v>
      </c>
      <c r="K18" s="7">
        <f>(11420+6465+4335+185)*1.04</f>
        <v>23301.200000000001</v>
      </c>
      <c r="L18" s="21"/>
      <c r="M18" s="21"/>
      <c r="N18" s="21"/>
      <c r="O18" s="21">
        <v>11013</v>
      </c>
      <c r="P18" s="21">
        <v>8623</v>
      </c>
      <c r="Q18" s="21">
        <v>8781</v>
      </c>
      <c r="R18" s="21">
        <v>8183</v>
      </c>
      <c r="S18" s="21">
        <v>7196</v>
      </c>
      <c r="T18" s="21">
        <v>6600</v>
      </c>
    </row>
    <row r="19" spans="1:20" x14ac:dyDescent="0.25">
      <c r="A19" t="s">
        <v>38</v>
      </c>
      <c r="B19" s="19" t="s">
        <v>25</v>
      </c>
      <c r="C19" s="8"/>
      <c r="D19" s="10">
        <v>0</v>
      </c>
      <c r="E19" s="9">
        <v>2</v>
      </c>
      <c r="F19" s="10">
        <v>12</v>
      </c>
      <c r="G19" s="9">
        <v>7</v>
      </c>
      <c r="H19" s="10">
        <v>13.5</v>
      </c>
      <c r="I19" s="9">
        <v>13</v>
      </c>
      <c r="J19" s="10">
        <v>14</v>
      </c>
      <c r="K19" s="7">
        <f>(11420+6465+4335+185)*1.04</f>
        <v>23301.200000000001</v>
      </c>
      <c r="L19" s="21"/>
      <c r="M19" s="21"/>
      <c r="N19" s="21"/>
      <c r="O19" s="21">
        <v>11013</v>
      </c>
      <c r="P19" s="21">
        <v>8623</v>
      </c>
      <c r="Q19" s="21">
        <v>8781</v>
      </c>
      <c r="R19" s="21">
        <v>8183</v>
      </c>
      <c r="S19" s="21">
        <v>7196</v>
      </c>
      <c r="T19" s="21">
        <v>6600</v>
      </c>
    </row>
  </sheetData>
  <phoneticPr fontId="6" type="noConversion"/>
  <conditionalFormatting sqref="D4:J19">
    <cfRule type="colorScale" priority="3">
      <colorScale>
        <cfvo type="min"/>
        <cfvo type="max"/>
        <color rgb="FFFCFCFF"/>
        <color rgb="FF63BE7B"/>
      </colorScale>
    </cfRule>
  </conditionalFormatting>
  <conditionalFormatting sqref="K4:K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EvaluacionEconomica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2021-09-09T09:52:08Z</dcterms:modified>
</cp:coreProperties>
</file>