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EEAA9367-1D1A-4507-8A73-3BF20A1794F2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all_of_Fame" sheetId="6" r:id="rId1"/>
    <sheet name="Plantilla" sheetId="1" r:id="rId2"/>
    <sheet name="Escola Jedi" sheetId="3" r:id="rId3"/>
    <sheet name="Planning" sheetId="7" r:id="rId4"/>
    <sheet name="III.9" sheetId="21" r:id="rId5"/>
    <sheet name="Economia" sheetId="5" r:id="rId6"/>
    <sheet name="Esdeveniments" sheetId="22" r:id="rId7"/>
    <sheet name="Ahch-To" sheetId="4" r:id="rId8"/>
    <sheet name="Banderas" sheetId="9" r:id="rId9"/>
    <sheet name="Generaciones" sheetId="12" r:id="rId10"/>
    <sheet name="POR" sheetId="13" r:id="rId11"/>
    <sheet name="DEF" sheetId="19" r:id="rId12"/>
    <sheet name="JUG" sheetId="16" r:id="rId13"/>
    <sheet name="LAT" sheetId="15" r:id="rId14"/>
    <sheet name="PAS" sheetId="17" r:id="rId15"/>
    <sheet name="ANO" sheetId="18" r:id="rId16"/>
    <sheet name="Entrenamiento" sheetId="20" r:id="rId17"/>
  </sheets>
  <definedNames>
    <definedName name="_xlnm._FilterDatabase" localSheetId="9" hidden="1">Generaciones!$P$1:$R$3936</definedName>
    <definedName name="_xlnm._FilterDatabase" localSheetId="1" hidden="1">Plantilla!$AW$3:$BG$21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5" l="1"/>
  <c r="N11" i="5"/>
  <c r="Z14" i="6"/>
  <c r="AA14" i="6" s="1"/>
  <c r="H7" i="5" l="1"/>
  <c r="I7" i="5" s="1"/>
  <c r="H5" i="5"/>
  <c r="I5" i="5" s="1"/>
  <c r="P15" i="5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P16" i="5"/>
  <c r="P17" i="5"/>
  <c r="Q17" i="5"/>
  <c r="R17" i="5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P18" i="5"/>
  <c r="Q18" i="5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P22" i="5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O17" i="5"/>
  <c r="O18" i="5"/>
  <c r="O16" i="5"/>
  <c r="O15" i="5"/>
  <c r="N15" i="5"/>
  <c r="N25" i="5" s="1"/>
  <c r="Q11" i="5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P11" i="5"/>
  <c r="P14" i="5" s="1"/>
  <c r="U6" i="5"/>
  <c r="S6" i="5"/>
  <c r="R6" i="5"/>
  <c r="Q6" i="5"/>
  <c r="O6" i="5"/>
  <c r="N5" i="5"/>
  <c r="E25" i="5" s="1"/>
  <c r="E11" i="5"/>
  <c r="O3" i="5"/>
  <c r="P3" i="5" s="1"/>
  <c r="Q3" i="5" s="1"/>
  <c r="R3" i="5" s="1"/>
  <c r="N3" i="5"/>
  <c r="AC38" i="5"/>
  <c r="AB38" i="5"/>
  <c r="AA38" i="5"/>
  <c r="Z38" i="5"/>
  <c r="Y38" i="5"/>
  <c r="X38" i="5"/>
  <c r="W38" i="5"/>
  <c r="T38" i="5"/>
  <c r="S38" i="5"/>
  <c r="R38" i="5"/>
  <c r="Q38" i="5"/>
  <c r="P38" i="5"/>
  <c r="O38" i="5"/>
  <c r="N38" i="5"/>
  <c r="A31" i="5"/>
  <c r="A30" i="5"/>
  <c r="A29" i="5"/>
  <c r="A27" i="5"/>
  <c r="A26" i="5"/>
  <c r="M24" i="5"/>
  <c r="H32" i="5" s="1"/>
  <c r="I32" i="5" s="1"/>
  <c r="L24" i="5"/>
  <c r="A32" i="5" s="1"/>
  <c r="M23" i="5"/>
  <c r="E27" i="5" s="1"/>
  <c r="M21" i="5"/>
  <c r="B30" i="5" s="1"/>
  <c r="M20" i="5"/>
  <c r="H19" i="5" s="1"/>
  <c r="M19" i="5"/>
  <c r="B28" i="5" s="1"/>
  <c r="L19" i="5"/>
  <c r="A28" i="5" s="1"/>
  <c r="L18" i="5"/>
  <c r="L16" i="5"/>
  <c r="A25" i="5" s="1"/>
  <c r="L15" i="5"/>
  <c r="A24" i="5" s="1"/>
  <c r="I15" i="5"/>
  <c r="E15" i="5"/>
  <c r="N14" i="5"/>
  <c r="I14" i="5"/>
  <c r="P13" i="5"/>
  <c r="Q13" i="5" s="1"/>
  <c r="R13" i="5" s="1"/>
  <c r="S13" i="5" s="1"/>
  <c r="T13" i="5" s="1"/>
  <c r="U13" i="5" s="1"/>
  <c r="V13" i="5" s="1"/>
  <c r="I13" i="5"/>
  <c r="D13" i="5"/>
  <c r="D27" i="5" s="1"/>
  <c r="A13" i="5"/>
  <c r="M12" i="5"/>
  <c r="I12" i="5"/>
  <c r="D12" i="5"/>
  <c r="D26" i="5" s="1"/>
  <c r="A12" i="5"/>
  <c r="I11" i="5"/>
  <c r="A11" i="5"/>
  <c r="X10" i="5"/>
  <c r="S10" i="5"/>
  <c r="R10" i="5"/>
  <c r="Q10" i="5"/>
  <c r="A10" i="5"/>
  <c r="M9" i="5"/>
  <c r="B9" i="5" s="1"/>
  <c r="A9" i="5"/>
  <c r="M8" i="5"/>
  <c r="A8" i="5"/>
  <c r="A7" i="5"/>
  <c r="Q14" i="5"/>
  <c r="I6" i="5"/>
  <c r="A6" i="5"/>
  <c r="O4" i="5"/>
  <c r="P4" i="5" s="1"/>
  <c r="Q4" i="5" s="1"/>
  <c r="R4" i="5" s="1"/>
  <c r="S4" i="5" s="1"/>
  <c r="T4" i="5" s="1"/>
  <c r="U4" i="5" s="1"/>
  <c r="V4" i="5" s="1"/>
  <c r="N4" i="5"/>
  <c r="N27" i="5"/>
  <c r="O1" i="5" s="1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Q79" i="5"/>
  <c r="P25" i="5" l="1"/>
  <c r="M17" i="5"/>
  <c r="B26" i="5" s="1"/>
  <c r="Q16" i="5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M22" i="5"/>
  <c r="H31" i="5" s="1"/>
  <c r="I31" i="5" s="1"/>
  <c r="O25" i="5"/>
  <c r="M15" i="5"/>
  <c r="S3" i="5"/>
  <c r="T3" i="5" s="1"/>
  <c r="U3" i="5" s="1"/>
  <c r="V3" i="5" s="1"/>
  <c r="W3" i="5" s="1"/>
  <c r="X3" i="5" s="1"/>
  <c r="Y3" i="5" s="1"/>
  <c r="Z3" i="5" s="1"/>
  <c r="AA3" i="5" s="1"/>
  <c r="AB3" i="5" s="1"/>
  <c r="AC3" i="5" s="1"/>
  <c r="M11" i="5"/>
  <c r="E30" i="5" s="1"/>
  <c r="S14" i="5"/>
  <c r="O14" i="5"/>
  <c r="R14" i="5"/>
  <c r="E22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B29" i="5"/>
  <c r="H23" i="5"/>
  <c r="I23" i="5" s="1"/>
  <c r="H18" i="5"/>
  <c r="I18" i="5" s="1"/>
  <c r="I19" i="5"/>
  <c r="W4" i="5"/>
  <c r="X4" i="5" s="1"/>
  <c r="Y4" i="5" s="1"/>
  <c r="Z4" i="5" s="1"/>
  <c r="AA4" i="5" s="1"/>
  <c r="AB4" i="5" s="1"/>
  <c r="AC4" i="5" s="1"/>
  <c r="W13" i="5"/>
  <c r="X13" i="5" s="1"/>
  <c r="Y13" i="5" s="1"/>
  <c r="Z13" i="5" s="1"/>
  <c r="AA13" i="5" s="1"/>
  <c r="AB13" i="5" s="1"/>
  <c r="AC13" i="5" s="1"/>
  <c r="B12" i="5"/>
  <c r="E31" i="5"/>
  <c r="E21" i="5"/>
  <c r="T14" i="5"/>
  <c r="N26" i="5"/>
  <c r="O5" i="5" s="1"/>
  <c r="M6" i="5"/>
  <c r="B8" i="5"/>
  <c r="T10" i="5"/>
  <c r="E13" i="5"/>
  <c r="H30" i="5"/>
  <c r="I30" i="5" s="1"/>
  <c r="B32" i="5"/>
  <c r="Y10" i="5"/>
  <c r="H24" i="5"/>
  <c r="I24" i="5" s="1"/>
  <c r="B31" i="5" l="1"/>
  <c r="Q25" i="5"/>
  <c r="R25" i="5"/>
  <c r="S25" i="5"/>
  <c r="H27" i="5"/>
  <c r="I27" i="5" s="1"/>
  <c r="B24" i="5"/>
  <c r="B11" i="5"/>
  <c r="O26" i="5"/>
  <c r="P5" i="5" s="1"/>
  <c r="P26" i="5" s="1"/>
  <c r="Q5" i="5" s="1"/>
  <c r="E5" i="5"/>
  <c r="H22" i="5"/>
  <c r="I22" i="5" s="1"/>
  <c r="M13" i="5"/>
  <c r="Z10" i="5"/>
  <c r="B6" i="5"/>
  <c r="E32" i="5"/>
  <c r="Q26" i="5" l="1"/>
  <c r="R5" i="5" s="1"/>
  <c r="R26" i="5" s="1"/>
  <c r="S5" i="5" s="1"/>
  <c r="S26" i="5" s="1"/>
  <c r="T5" i="5" s="1"/>
  <c r="U14" i="5"/>
  <c r="AA10" i="5"/>
  <c r="T25" i="5"/>
  <c r="U25" i="5"/>
  <c r="B13" i="5"/>
  <c r="E26" i="5"/>
  <c r="E12" i="5"/>
  <c r="Y25" i="5"/>
  <c r="V14" i="5" l="1"/>
  <c r="V25" i="5"/>
  <c r="T26" i="5"/>
  <c r="U5" i="5" s="1"/>
  <c r="U26" i="5" s="1"/>
  <c r="V5" i="5" s="1"/>
  <c r="Z25" i="5"/>
  <c r="E10" i="5"/>
  <c r="AB10" i="5"/>
  <c r="E24" i="5"/>
  <c r="W14" i="5" l="1"/>
  <c r="AA25" i="5"/>
  <c r="V26" i="5"/>
  <c r="W5" i="5" s="1"/>
  <c r="AC10" i="5"/>
  <c r="W25" i="5"/>
  <c r="X14" i="5" l="1"/>
  <c r="W26" i="5"/>
  <c r="X5" i="5" s="1"/>
  <c r="AB25" i="5"/>
  <c r="X25" i="5"/>
  <c r="M16" i="5"/>
  <c r="Y14" i="5" l="1"/>
  <c r="H28" i="5"/>
  <c r="B25" i="5"/>
  <c r="AC25" i="5"/>
  <c r="X26" i="5"/>
  <c r="Y5" i="5" s="1"/>
  <c r="Y26" i="5" s="1"/>
  <c r="Z5" i="5" s="1"/>
  <c r="Z14" i="5" l="1"/>
  <c r="Z26" i="5" s="1"/>
  <c r="AA5" i="5" s="1"/>
  <c r="I28" i="5"/>
  <c r="M10" i="5"/>
  <c r="M18" i="5"/>
  <c r="AA14" i="5" l="1"/>
  <c r="H29" i="5"/>
  <c r="B27" i="5"/>
  <c r="B33" i="5" s="1"/>
  <c r="E34" i="5"/>
  <c r="B10" i="5"/>
  <c r="M25" i="5"/>
  <c r="A35" i="5" s="1"/>
  <c r="AB14" i="5" l="1"/>
  <c r="AA26" i="5"/>
  <c r="AB5" i="5" s="1"/>
  <c r="AB26" i="5" s="1"/>
  <c r="AC5" i="5" s="1"/>
  <c r="M7" i="5"/>
  <c r="I29" i="5"/>
  <c r="H26" i="5"/>
  <c r="B7" i="5" l="1"/>
  <c r="B14" i="5" s="1"/>
  <c r="E33" i="5"/>
  <c r="E29" i="5" s="1"/>
  <c r="E35" i="5" s="1"/>
  <c r="F29" i="5" s="1"/>
  <c r="AC14" i="5"/>
  <c r="M14" i="5" s="1"/>
  <c r="I26" i="5"/>
  <c r="H16" i="5" l="1"/>
  <c r="I16" i="5" s="1"/>
  <c r="AC26" i="5"/>
  <c r="A15" i="5"/>
  <c r="M26" i="5"/>
  <c r="F6" i="5"/>
  <c r="F19" i="5"/>
  <c r="F18" i="5"/>
  <c r="F17" i="5"/>
  <c r="F8" i="5"/>
  <c r="F16" i="5"/>
  <c r="F22" i="5"/>
  <c r="F15" i="5"/>
  <c r="F25" i="5"/>
  <c r="F11" i="5"/>
  <c r="F27" i="5"/>
  <c r="F31" i="5"/>
  <c r="F21" i="5"/>
  <c r="F30" i="5"/>
  <c r="F13" i="5"/>
  <c r="F7" i="5"/>
  <c r="F32" i="5"/>
  <c r="F33" i="5"/>
  <c r="F5" i="5"/>
  <c r="F12" i="5"/>
  <c r="F26" i="5"/>
  <c r="F24" i="5"/>
  <c r="F10" i="5"/>
  <c r="F34" i="5"/>
  <c r="H10" i="5" l="1"/>
  <c r="I10" i="5" s="1"/>
  <c r="F35" i="5"/>
  <c r="H35" i="5" l="1"/>
  <c r="I35" i="5" s="1"/>
  <c r="H36" i="5" l="1"/>
  <c r="AI19" i="7" l="1"/>
  <c r="AI18" i="7"/>
  <c r="AI17" i="7"/>
  <c r="AI16" i="7"/>
  <c r="AI15" i="7"/>
  <c r="AI14" i="7"/>
  <c r="AI13" i="7"/>
  <c r="AI12" i="7"/>
  <c r="AI11" i="7"/>
  <c r="AI10" i="7"/>
  <c r="AI9" i="7"/>
  <c r="AI8" i="7"/>
  <c r="AI7" i="7"/>
  <c r="AI6" i="7"/>
  <c r="AI5" i="7"/>
  <c r="AE51" i="5" l="1"/>
  <c r="W5" i="1"/>
  <c r="W4" i="1"/>
  <c r="G13" i="3" l="1"/>
  <c r="AE52" i="5"/>
  <c r="H16" i="7"/>
  <c r="H15" i="7"/>
  <c r="Q11" i="7" l="1"/>
  <c r="Q10" i="7"/>
  <c r="Q18" i="7"/>
  <c r="Q19" i="7"/>
  <c r="Q17" i="7"/>
  <c r="Q16" i="7"/>
  <c r="Q15" i="7"/>
  <c r="Q14" i="7"/>
  <c r="Q13" i="7"/>
  <c r="Q12" i="7"/>
  <c r="Q9" i="7"/>
  <c r="Q8" i="7"/>
  <c r="Q7" i="7"/>
  <c r="Q6" i="7"/>
  <c r="Q5" i="7"/>
  <c r="R2" i="7"/>
  <c r="AW5" i="1"/>
  <c r="AX5" i="1"/>
  <c r="AY5" i="1"/>
  <c r="AZ5" i="1"/>
  <c r="BA5" i="1"/>
  <c r="BB5" i="1"/>
  <c r="BC5" i="1"/>
  <c r="BD5" i="1"/>
  <c r="BE5" i="1"/>
  <c r="BF5" i="1"/>
  <c r="BG5" i="1"/>
  <c r="AW6" i="1"/>
  <c r="AX6" i="1"/>
  <c r="AY6" i="1"/>
  <c r="AZ6" i="1"/>
  <c r="BA6" i="1"/>
  <c r="BB6" i="1"/>
  <c r="BC6" i="1"/>
  <c r="BD6" i="1"/>
  <c r="BE6" i="1"/>
  <c r="BF6" i="1"/>
  <c r="BG6" i="1"/>
  <c r="AW7" i="1"/>
  <c r="AX7" i="1"/>
  <c r="AY7" i="1"/>
  <c r="AZ7" i="1"/>
  <c r="BA7" i="1"/>
  <c r="BB7" i="1"/>
  <c r="BC7" i="1"/>
  <c r="BD7" i="1"/>
  <c r="BE7" i="1"/>
  <c r="BF7" i="1"/>
  <c r="BG7" i="1"/>
  <c r="AW8" i="1"/>
  <c r="AX8" i="1"/>
  <c r="AY8" i="1"/>
  <c r="AZ8" i="1"/>
  <c r="BA8" i="1"/>
  <c r="BB8" i="1"/>
  <c r="BC8" i="1"/>
  <c r="BD8" i="1"/>
  <c r="BE8" i="1"/>
  <c r="BF8" i="1"/>
  <c r="BG8" i="1"/>
  <c r="AW9" i="1"/>
  <c r="AX9" i="1"/>
  <c r="AY9" i="1"/>
  <c r="AZ9" i="1"/>
  <c r="BA9" i="1"/>
  <c r="BB9" i="1"/>
  <c r="BC9" i="1"/>
  <c r="BD9" i="1"/>
  <c r="BE9" i="1"/>
  <c r="BF9" i="1"/>
  <c r="BG9" i="1"/>
  <c r="AW10" i="1"/>
  <c r="AX10" i="1"/>
  <c r="AY10" i="1"/>
  <c r="AZ10" i="1"/>
  <c r="BA10" i="1"/>
  <c r="BB10" i="1"/>
  <c r="BC10" i="1"/>
  <c r="BD10" i="1"/>
  <c r="BE10" i="1"/>
  <c r="BF10" i="1"/>
  <c r="BG10" i="1"/>
  <c r="AW11" i="1"/>
  <c r="AX11" i="1"/>
  <c r="AY11" i="1"/>
  <c r="AZ11" i="1"/>
  <c r="BA11" i="1"/>
  <c r="BB11" i="1"/>
  <c r="BC11" i="1"/>
  <c r="BD11" i="1"/>
  <c r="BE11" i="1"/>
  <c r="BF11" i="1"/>
  <c r="BG11" i="1"/>
  <c r="AW12" i="1"/>
  <c r="AX12" i="1"/>
  <c r="AY12" i="1"/>
  <c r="AZ12" i="1"/>
  <c r="BA12" i="1"/>
  <c r="BB12" i="1"/>
  <c r="BC12" i="1"/>
  <c r="BD12" i="1"/>
  <c r="BE12" i="1"/>
  <c r="BF12" i="1"/>
  <c r="BG12" i="1"/>
  <c r="AW13" i="1"/>
  <c r="AX13" i="1"/>
  <c r="AY13" i="1"/>
  <c r="AZ13" i="1"/>
  <c r="BA13" i="1"/>
  <c r="BB13" i="1"/>
  <c r="BC13" i="1"/>
  <c r="BD13" i="1"/>
  <c r="BE13" i="1"/>
  <c r="BF13" i="1"/>
  <c r="BG13" i="1"/>
  <c r="AW14" i="1"/>
  <c r="AX14" i="1"/>
  <c r="AY14" i="1"/>
  <c r="AZ14" i="1"/>
  <c r="BA14" i="1"/>
  <c r="BB14" i="1"/>
  <c r="BC14" i="1"/>
  <c r="BD14" i="1"/>
  <c r="BE14" i="1"/>
  <c r="BF14" i="1"/>
  <c r="BG14" i="1"/>
  <c r="AW15" i="1"/>
  <c r="AX15" i="1"/>
  <c r="AY15" i="1"/>
  <c r="AZ15" i="1"/>
  <c r="BA15" i="1"/>
  <c r="BB15" i="1"/>
  <c r="BC15" i="1"/>
  <c r="BD15" i="1"/>
  <c r="BE15" i="1"/>
  <c r="BF15" i="1"/>
  <c r="BG15" i="1"/>
  <c r="AW16" i="1"/>
  <c r="AX16" i="1"/>
  <c r="AY16" i="1"/>
  <c r="AZ16" i="1"/>
  <c r="BA16" i="1"/>
  <c r="BB16" i="1"/>
  <c r="BC16" i="1"/>
  <c r="BD16" i="1"/>
  <c r="BE16" i="1"/>
  <c r="BF16" i="1"/>
  <c r="BG16" i="1"/>
  <c r="AW17" i="1"/>
  <c r="AX17" i="1"/>
  <c r="AY17" i="1"/>
  <c r="AZ17" i="1"/>
  <c r="BA17" i="1"/>
  <c r="BB17" i="1"/>
  <c r="BC17" i="1"/>
  <c r="BD17" i="1"/>
  <c r="BE17" i="1"/>
  <c r="BF17" i="1"/>
  <c r="BG17" i="1"/>
  <c r="AW18" i="1"/>
  <c r="AX18" i="1"/>
  <c r="AY18" i="1"/>
  <c r="AZ18" i="1"/>
  <c r="BA18" i="1"/>
  <c r="BB18" i="1"/>
  <c r="BC18" i="1"/>
  <c r="BD18" i="1"/>
  <c r="BE18" i="1"/>
  <c r="BF18" i="1"/>
  <c r="BG18" i="1"/>
  <c r="AW19" i="1"/>
  <c r="AX19" i="1"/>
  <c r="AY19" i="1"/>
  <c r="AZ19" i="1"/>
  <c r="BA19" i="1"/>
  <c r="BB19" i="1"/>
  <c r="BC19" i="1"/>
  <c r="BD19" i="1"/>
  <c r="BE19" i="1"/>
  <c r="BF19" i="1"/>
  <c r="BG19" i="1"/>
  <c r="AW20" i="1"/>
  <c r="AX20" i="1"/>
  <c r="AY20" i="1"/>
  <c r="AZ20" i="1"/>
  <c r="BA20" i="1"/>
  <c r="BB20" i="1"/>
  <c r="BC20" i="1"/>
  <c r="BD20" i="1"/>
  <c r="BE20" i="1"/>
  <c r="BF20" i="1"/>
  <c r="BG20" i="1"/>
  <c r="BG4" i="1"/>
  <c r="BF4" i="1"/>
  <c r="BE4" i="1"/>
  <c r="BD4" i="1"/>
  <c r="BC4" i="1"/>
  <c r="BB4" i="1"/>
  <c r="BA4" i="1"/>
  <c r="AZ4" i="1"/>
  <c r="AX4" i="1"/>
  <c r="AY4" i="1"/>
  <c r="AW4" i="1"/>
  <c r="U9" i="21" l="1"/>
  <c r="U8" i="21"/>
  <c r="U7" i="21"/>
  <c r="U6" i="21"/>
  <c r="U5" i="21"/>
  <c r="U4" i="21"/>
  <c r="U3" i="21"/>
  <c r="U2" i="21"/>
  <c r="BF4" i="3" l="1"/>
  <c r="BG4" i="3"/>
  <c r="BF5" i="3"/>
  <c r="BG5" i="3"/>
  <c r="BF6" i="3"/>
  <c r="BG6" i="3"/>
  <c r="BF7" i="3"/>
  <c r="BG7" i="3"/>
  <c r="BF9" i="3"/>
  <c r="BG9" i="3"/>
  <c r="BF10" i="3"/>
  <c r="BG10" i="3"/>
  <c r="BF8" i="3"/>
  <c r="BG8" i="3"/>
  <c r="BF12" i="3"/>
  <c r="BG12" i="3"/>
  <c r="BF17" i="3"/>
  <c r="BG17" i="3"/>
  <c r="BF13" i="3"/>
  <c r="BG13" i="3"/>
  <c r="BF14" i="3"/>
  <c r="BG14" i="3"/>
  <c r="BF18" i="3"/>
  <c r="BG18" i="3"/>
  <c r="BF15" i="3"/>
  <c r="BG15" i="3"/>
  <c r="BF21" i="3"/>
  <c r="BG21" i="3"/>
  <c r="BF11" i="3"/>
  <c r="BG11" i="3"/>
  <c r="BF19" i="3"/>
  <c r="BG19" i="3"/>
  <c r="BF20" i="3"/>
  <c r="BG20" i="3"/>
  <c r="BG3" i="3"/>
  <c r="BF3" i="3"/>
  <c r="BD4" i="3"/>
  <c r="BE4" i="3"/>
  <c r="BD5" i="3"/>
  <c r="BE5" i="3"/>
  <c r="BD6" i="3"/>
  <c r="BE6" i="3"/>
  <c r="BD7" i="3"/>
  <c r="BE7" i="3"/>
  <c r="BD9" i="3"/>
  <c r="BE9" i="3"/>
  <c r="BD10" i="3"/>
  <c r="BE10" i="3"/>
  <c r="BD8" i="3"/>
  <c r="BE8" i="3"/>
  <c r="BD12" i="3"/>
  <c r="BE12" i="3"/>
  <c r="BD17" i="3"/>
  <c r="BE17" i="3"/>
  <c r="BD13" i="3"/>
  <c r="BE13" i="3"/>
  <c r="BD14" i="3"/>
  <c r="BE14" i="3"/>
  <c r="BD18" i="3"/>
  <c r="BE18" i="3"/>
  <c r="BD15" i="3"/>
  <c r="BE15" i="3"/>
  <c r="BD21" i="3"/>
  <c r="BE21" i="3"/>
  <c r="BD11" i="3"/>
  <c r="BE11" i="3"/>
  <c r="BD19" i="3"/>
  <c r="BE19" i="3"/>
  <c r="BD20" i="3"/>
  <c r="BE20" i="3"/>
  <c r="BE3" i="3"/>
  <c r="BD3" i="3"/>
  <c r="BA4" i="3"/>
  <c r="BB4" i="3"/>
  <c r="BC4" i="3"/>
  <c r="BA5" i="3"/>
  <c r="BB5" i="3"/>
  <c r="BC5" i="3"/>
  <c r="BA6" i="3"/>
  <c r="BB6" i="3"/>
  <c r="BC6" i="3"/>
  <c r="BA7" i="3"/>
  <c r="BB7" i="3"/>
  <c r="BC7" i="3"/>
  <c r="BA9" i="3"/>
  <c r="BB9" i="3"/>
  <c r="BC9" i="3"/>
  <c r="BA10" i="3"/>
  <c r="BB10" i="3"/>
  <c r="BC10" i="3"/>
  <c r="BA8" i="3"/>
  <c r="BB8" i="3"/>
  <c r="BC8" i="3"/>
  <c r="BA12" i="3"/>
  <c r="BB12" i="3"/>
  <c r="BC12" i="3"/>
  <c r="BA17" i="3"/>
  <c r="BB17" i="3"/>
  <c r="BC17" i="3"/>
  <c r="BA13" i="3"/>
  <c r="BB13" i="3"/>
  <c r="BC13" i="3"/>
  <c r="BA14" i="3"/>
  <c r="BB14" i="3"/>
  <c r="BC14" i="3"/>
  <c r="BA18" i="3"/>
  <c r="BB18" i="3"/>
  <c r="BC18" i="3"/>
  <c r="BA15" i="3"/>
  <c r="BB15" i="3"/>
  <c r="BC15" i="3"/>
  <c r="BA21" i="3"/>
  <c r="BB21" i="3"/>
  <c r="BC21" i="3"/>
  <c r="BA11" i="3"/>
  <c r="BB11" i="3"/>
  <c r="BC11" i="3"/>
  <c r="BA19" i="3"/>
  <c r="BB19" i="3"/>
  <c r="BC19" i="3"/>
  <c r="BA20" i="3"/>
  <c r="BB20" i="3"/>
  <c r="BC20" i="3"/>
  <c r="BC3" i="3"/>
  <c r="BA3" i="3"/>
  <c r="BB3" i="3"/>
  <c r="AZ4" i="3"/>
  <c r="AZ5" i="3"/>
  <c r="AZ6" i="3"/>
  <c r="AZ7" i="3"/>
  <c r="AZ9" i="3"/>
  <c r="AZ10" i="3"/>
  <c r="AZ8" i="3"/>
  <c r="AZ12" i="3"/>
  <c r="AZ17" i="3"/>
  <c r="AZ13" i="3"/>
  <c r="AZ14" i="3"/>
  <c r="AZ18" i="3"/>
  <c r="AZ15" i="3"/>
  <c r="AZ21" i="3"/>
  <c r="AZ11" i="3"/>
  <c r="AZ19" i="3"/>
  <c r="AZ20" i="3"/>
  <c r="AZ3" i="3"/>
  <c r="AX4" i="3"/>
  <c r="AX5" i="3"/>
  <c r="AX6" i="3"/>
  <c r="AX7" i="3"/>
  <c r="AX9" i="3"/>
  <c r="AX10" i="3"/>
  <c r="AX8" i="3"/>
  <c r="AX12" i="3"/>
  <c r="AX17" i="3"/>
  <c r="AX13" i="3"/>
  <c r="AX14" i="3"/>
  <c r="AX18" i="3"/>
  <c r="AX15" i="3"/>
  <c r="AX21" i="3"/>
  <c r="AX11" i="3"/>
  <c r="AX19" i="3"/>
  <c r="AX20" i="3"/>
  <c r="AX3" i="3"/>
  <c r="AY4" i="3"/>
  <c r="AY5" i="3"/>
  <c r="AY6" i="3"/>
  <c r="AY7" i="3"/>
  <c r="AY9" i="3"/>
  <c r="AY10" i="3"/>
  <c r="AY8" i="3"/>
  <c r="AY12" i="3"/>
  <c r="AY17" i="3"/>
  <c r="AY13" i="3"/>
  <c r="AY14" i="3"/>
  <c r="AY18" i="3"/>
  <c r="AY15" i="3"/>
  <c r="AY21" i="3"/>
  <c r="AY11" i="3"/>
  <c r="AY19" i="3"/>
  <c r="AY20" i="3"/>
  <c r="AY3" i="3"/>
  <c r="AW4" i="3"/>
  <c r="AW5" i="3"/>
  <c r="AW6" i="3"/>
  <c r="AW7" i="3"/>
  <c r="AW9" i="3"/>
  <c r="AW10" i="3"/>
  <c r="AW8" i="3"/>
  <c r="AW12" i="3"/>
  <c r="AW17" i="3"/>
  <c r="AW13" i="3"/>
  <c r="AW14" i="3"/>
  <c r="AW18" i="3"/>
  <c r="AW15" i="3"/>
  <c r="AW21" i="3"/>
  <c r="AW11" i="3"/>
  <c r="AW19" i="3"/>
  <c r="AW20" i="3"/>
  <c r="AW3" i="3"/>
  <c r="G7" i="20" l="1"/>
  <c r="G6" i="20"/>
  <c r="F5" i="20"/>
  <c r="C4" i="20"/>
  <c r="N6" i="19"/>
  <c r="R6" i="19" s="1"/>
  <c r="D8" i="20"/>
  <c r="E8" i="20"/>
  <c r="F8" i="20"/>
  <c r="C8" i="20"/>
  <c r="D7" i="20"/>
  <c r="E7" i="20"/>
  <c r="F7" i="20"/>
  <c r="C7" i="20"/>
  <c r="D6" i="20"/>
  <c r="E6" i="20"/>
  <c r="F6" i="20"/>
  <c r="C6" i="20"/>
  <c r="D5" i="20"/>
  <c r="E5" i="20"/>
  <c r="G5" i="20"/>
  <c r="H5" i="20"/>
  <c r="I5" i="20"/>
  <c r="C5" i="20"/>
  <c r="F4" i="20"/>
  <c r="G4" i="20"/>
  <c r="H4" i="20"/>
  <c r="I4" i="20"/>
  <c r="F3" i="20"/>
  <c r="G3" i="20"/>
  <c r="H3" i="20"/>
  <c r="I3" i="20"/>
  <c r="J3" i="20"/>
  <c r="D3" i="20"/>
  <c r="E3" i="20"/>
  <c r="C3" i="20"/>
  <c r="L3" i="20"/>
  <c r="Q3474" i="12"/>
  <c r="Q3481" i="12" s="1"/>
  <c r="Q3488" i="12" s="1"/>
  <c r="Q3495" i="12" s="1"/>
  <c r="Q3502" i="12" s="1"/>
  <c r="Q3509" i="12" s="1"/>
  <c r="Q3516" i="12" s="1"/>
  <c r="Q3523" i="12" s="1"/>
  <c r="Q3530" i="12" s="1"/>
  <c r="Q3537" i="12" s="1"/>
  <c r="Q3544" i="12" s="1"/>
  <c r="Q3551" i="12" s="1"/>
  <c r="Q3558" i="12" s="1"/>
  <c r="Q3565" i="12" s="1"/>
  <c r="Q3572" i="12" s="1"/>
  <c r="Q3586" i="12" s="1"/>
  <c r="Q3593" i="12" s="1"/>
  <c r="Q3600" i="12" s="1"/>
  <c r="Q3607" i="12" s="1"/>
  <c r="Q3614" i="12" s="1"/>
  <c r="Q3621" i="12" s="1"/>
  <c r="Q3628" i="12" s="1"/>
  <c r="Q3635" i="12" s="1"/>
  <c r="Q3642" i="12" s="1"/>
  <c r="Q3649" i="12" s="1"/>
  <c r="Q3656" i="12" s="1"/>
  <c r="Q3663" i="12" s="1"/>
  <c r="Q3670" i="12" s="1"/>
  <c r="Q3677" i="12" s="1"/>
  <c r="Q3684" i="12" s="1"/>
  <c r="Q3698" i="12" s="1"/>
  <c r="Q3705" i="12" s="1"/>
  <c r="Q3712" i="12" s="1"/>
  <c r="Q3719" i="12" s="1"/>
  <c r="Q3726" i="12" s="1"/>
  <c r="Q3733" i="12" s="1"/>
  <c r="Q3740" i="12" s="1"/>
  <c r="Q3747" i="12" s="1"/>
  <c r="Q3754" i="12" s="1"/>
  <c r="Q3761" i="12" s="1"/>
  <c r="Q3768" i="12" s="1"/>
  <c r="Q3775" i="12" s="1"/>
  <c r="Q3782" i="12" s="1"/>
  <c r="Q3789" i="12" s="1"/>
  <c r="Q3796" i="12" s="1"/>
  <c r="Q3810" i="12" s="1"/>
  <c r="Q3817" i="12" s="1"/>
  <c r="Q3824" i="12" s="1"/>
  <c r="Q3831" i="12" s="1"/>
  <c r="Q3838" i="12" s="1"/>
  <c r="Q3845" i="12" s="1"/>
  <c r="Q3852" i="12" s="1"/>
  <c r="Q3859" i="12" s="1"/>
  <c r="Q3866" i="12" s="1"/>
  <c r="Q3873" i="12" s="1"/>
  <c r="Q3880" i="12" s="1"/>
  <c r="Q3887" i="12" s="1"/>
  <c r="Q3894" i="12" s="1"/>
  <c r="Q3901" i="12" s="1"/>
  <c r="Q3908" i="12" s="1"/>
  <c r="Q3922" i="12" s="1"/>
  <c r="Q3929" i="12" s="1"/>
  <c r="Q3936" i="12" s="1"/>
  <c r="Q3477" i="12"/>
  <c r="Q3484" i="12" s="1"/>
  <c r="Q3491" i="12" s="1"/>
  <c r="Q3498" i="12" s="1"/>
  <c r="Q3505" i="12" s="1"/>
  <c r="Q3512" i="12" s="1"/>
  <c r="Q3519" i="12" s="1"/>
  <c r="Q3526" i="12" s="1"/>
  <c r="Q3533" i="12" s="1"/>
  <c r="Q3540" i="12" s="1"/>
  <c r="Q3547" i="12" s="1"/>
  <c r="Q3554" i="12" s="1"/>
  <c r="Q3561" i="12" s="1"/>
  <c r="Q3568" i="12" s="1"/>
  <c r="Q3575" i="12" s="1"/>
  <c r="Q3589" i="12" s="1"/>
  <c r="Q3596" i="12" s="1"/>
  <c r="Q3603" i="12" s="1"/>
  <c r="Q3610" i="12" s="1"/>
  <c r="Q3617" i="12" s="1"/>
  <c r="Q3624" i="12" s="1"/>
  <c r="Q3631" i="12" s="1"/>
  <c r="Q3638" i="12" s="1"/>
  <c r="Q3645" i="12" s="1"/>
  <c r="Q3652" i="12" s="1"/>
  <c r="Q3659" i="12" s="1"/>
  <c r="Q3666" i="12" s="1"/>
  <c r="Q3673" i="12" s="1"/>
  <c r="Q3680" i="12" s="1"/>
  <c r="Q3687" i="12" s="1"/>
  <c r="Q3701" i="12" s="1"/>
  <c r="Q3708" i="12" s="1"/>
  <c r="Q3715" i="12" s="1"/>
  <c r="Q3722" i="12" s="1"/>
  <c r="Q3729" i="12" s="1"/>
  <c r="Q3736" i="12" s="1"/>
  <c r="Q3743" i="12" s="1"/>
  <c r="Q3750" i="12" s="1"/>
  <c r="Q3757" i="12" s="1"/>
  <c r="Q3764" i="12" s="1"/>
  <c r="Q3771" i="12" s="1"/>
  <c r="Q3778" i="12" s="1"/>
  <c r="Q3785" i="12" s="1"/>
  <c r="Q3792" i="12" s="1"/>
  <c r="Q3799" i="12" s="1"/>
  <c r="Q3813" i="12" s="1"/>
  <c r="Q3820" i="12" s="1"/>
  <c r="Q3827" i="12" s="1"/>
  <c r="Q3834" i="12" s="1"/>
  <c r="Q3841" i="12" s="1"/>
  <c r="Q3848" i="12" s="1"/>
  <c r="Q3855" i="12" s="1"/>
  <c r="Q3862" i="12" s="1"/>
  <c r="Q3869" i="12" s="1"/>
  <c r="Q3876" i="12" s="1"/>
  <c r="Q3883" i="12" s="1"/>
  <c r="Q3890" i="12" s="1"/>
  <c r="Q3897" i="12" s="1"/>
  <c r="Q3904" i="12" s="1"/>
  <c r="Q3911" i="12" s="1"/>
  <c r="Q3925" i="12" s="1"/>
  <c r="Q3932" i="12" s="1"/>
  <c r="Q3471" i="12"/>
  <c r="Q3478" i="12" s="1"/>
  <c r="Q3485" i="12" s="1"/>
  <c r="Q3492" i="12" s="1"/>
  <c r="Q3499" i="12" s="1"/>
  <c r="Q3506" i="12" s="1"/>
  <c r="Q3513" i="12" s="1"/>
  <c r="Q3520" i="12" s="1"/>
  <c r="Q3527" i="12" s="1"/>
  <c r="Q3534" i="12" s="1"/>
  <c r="Q3541" i="12" s="1"/>
  <c r="Q3548" i="12" s="1"/>
  <c r="Q3555" i="12" s="1"/>
  <c r="Q3562" i="12" s="1"/>
  <c r="Q3569" i="12" s="1"/>
  <c r="Q3583" i="12" s="1"/>
  <c r="Q3590" i="12" s="1"/>
  <c r="Q3597" i="12" s="1"/>
  <c r="Q3604" i="12" s="1"/>
  <c r="Q3611" i="12" s="1"/>
  <c r="Q3618" i="12" s="1"/>
  <c r="Q3625" i="12" s="1"/>
  <c r="Q3632" i="12" s="1"/>
  <c r="Q3639" i="12" s="1"/>
  <c r="Q3646" i="12" s="1"/>
  <c r="Q3653" i="12" s="1"/>
  <c r="Q3660" i="12" s="1"/>
  <c r="Q3667" i="12" s="1"/>
  <c r="Q3674" i="12" s="1"/>
  <c r="Q3681" i="12" s="1"/>
  <c r="Q3695" i="12" s="1"/>
  <c r="Q3702" i="12" s="1"/>
  <c r="Q3709" i="12" s="1"/>
  <c r="Q3716" i="12" s="1"/>
  <c r="Q3723" i="12" s="1"/>
  <c r="Q3730" i="12" s="1"/>
  <c r="Q3737" i="12" s="1"/>
  <c r="Q3744" i="12" s="1"/>
  <c r="Q3751" i="12" s="1"/>
  <c r="Q3758" i="12" s="1"/>
  <c r="Q3765" i="12" s="1"/>
  <c r="Q3772" i="12" s="1"/>
  <c r="Q3779" i="12" s="1"/>
  <c r="Q3786" i="12" s="1"/>
  <c r="Q3793" i="12" s="1"/>
  <c r="Q3807" i="12" s="1"/>
  <c r="Q3814" i="12" s="1"/>
  <c r="Q3821" i="12" s="1"/>
  <c r="Q3828" i="12" s="1"/>
  <c r="Q3835" i="12" s="1"/>
  <c r="Q3842" i="12" s="1"/>
  <c r="Q3849" i="12" s="1"/>
  <c r="Q3856" i="12" s="1"/>
  <c r="Q3863" i="12" s="1"/>
  <c r="Q3870" i="12" s="1"/>
  <c r="Q3877" i="12" s="1"/>
  <c r="Q3884" i="12" s="1"/>
  <c r="Q3891" i="12" s="1"/>
  <c r="Q3898" i="12" s="1"/>
  <c r="Q3905" i="12" s="1"/>
  <c r="Q3919" i="12" s="1"/>
  <c r="Q3926" i="12" s="1"/>
  <c r="Q3933" i="12" s="1"/>
  <c r="Q3472" i="12"/>
  <c r="Q3473" i="12"/>
  <c r="Q3480" i="12" s="1"/>
  <c r="Q3475" i="12"/>
  <c r="Q3482" i="12" s="1"/>
  <c r="Q3489" i="12" s="1"/>
  <c r="Q3496" i="12" s="1"/>
  <c r="Q3503" i="12" s="1"/>
  <c r="Q3510" i="12" s="1"/>
  <c r="Q3517" i="12" s="1"/>
  <c r="Q3524" i="12" s="1"/>
  <c r="Q3531" i="12" s="1"/>
  <c r="Q3538" i="12" s="1"/>
  <c r="Q3545" i="12" s="1"/>
  <c r="Q3552" i="12" s="1"/>
  <c r="Q3559" i="12" s="1"/>
  <c r="Q3566" i="12" s="1"/>
  <c r="Q3573" i="12" s="1"/>
  <c r="Q3587" i="12" s="1"/>
  <c r="Q3594" i="12" s="1"/>
  <c r="Q3601" i="12" s="1"/>
  <c r="Q3608" i="12" s="1"/>
  <c r="Q3615" i="12" s="1"/>
  <c r="Q3622" i="12" s="1"/>
  <c r="Q3629" i="12" s="1"/>
  <c r="Q3636" i="12" s="1"/>
  <c r="Q3643" i="12" s="1"/>
  <c r="Q3650" i="12" s="1"/>
  <c r="Q3657" i="12" s="1"/>
  <c r="Q3664" i="12" s="1"/>
  <c r="Q3671" i="12" s="1"/>
  <c r="Q3678" i="12" s="1"/>
  <c r="Q3685" i="12" s="1"/>
  <c r="Q3699" i="12" s="1"/>
  <c r="Q3706" i="12" s="1"/>
  <c r="Q3713" i="12" s="1"/>
  <c r="Q3720" i="12" s="1"/>
  <c r="Q3727" i="12" s="1"/>
  <c r="Q3734" i="12" s="1"/>
  <c r="Q3741" i="12" s="1"/>
  <c r="Q3748" i="12" s="1"/>
  <c r="Q3755" i="12" s="1"/>
  <c r="Q3762" i="12" s="1"/>
  <c r="Q3769" i="12" s="1"/>
  <c r="Q3776" i="12" s="1"/>
  <c r="Q3783" i="12" s="1"/>
  <c r="Q3790" i="12" s="1"/>
  <c r="Q3797" i="12" s="1"/>
  <c r="Q3811" i="12" s="1"/>
  <c r="Q3818" i="12" s="1"/>
  <c r="Q3825" i="12" s="1"/>
  <c r="Q3832" i="12" s="1"/>
  <c r="Q3839" i="12" s="1"/>
  <c r="Q3846" i="12" s="1"/>
  <c r="Q3853" i="12" s="1"/>
  <c r="Q3860" i="12" s="1"/>
  <c r="Q3867" i="12" s="1"/>
  <c r="Q3874" i="12" s="1"/>
  <c r="Q3881" i="12" s="1"/>
  <c r="Q3888" i="12" s="1"/>
  <c r="Q3895" i="12" s="1"/>
  <c r="Q3902" i="12" s="1"/>
  <c r="Q3909" i="12" s="1"/>
  <c r="Q3923" i="12" s="1"/>
  <c r="Q3930" i="12" s="1"/>
  <c r="Q3476" i="12"/>
  <c r="Q3479" i="12"/>
  <c r="Q3486" i="12" s="1"/>
  <c r="Q3493" i="12" s="1"/>
  <c r="Q3500" i="12" s="1"/>
  <c r="Q3483" i="12"/>
  <c r="Q3490" i="12" s="1"/>
  <c r="Q3497" i="12" s="1"/>
  <c r="Q3504" i="12" s="1"/>
  <c r="Q3511" i="12" s="1"/>
  <c r="Q3518" i="12" s="1"/>
  <c r="Q3525" i="12" s="1"/>
  <c r="Q3532" i="12" s="1"/>
  <c r="Q3539" i="12" s="1"/>
  <c r="Q3546" i="12" s="1"/>
  <c r="Q3553" i="12" s="1"/>
  <c r="Q3560" i="12" s="1"/>
  <c r="Q3567" i="12" s="1"/>
  <c r="Q3574" i="12" s="1"/>
  <c r="Q3588" i="12" s="1"/>
  <c r="Q3595" i="12" s="1"/>
  <c r="Q3602" i="12" s="1"/>
  <c r="Q3609" i="12" s="1"/>
  <c r="Q3616" i="12" s="1"/>
  <c r="Q3623" i="12" s="1"/>
  <c r="Q3630" i="12" s="1"/>
  <c r="Q3637" i="12" s="1"/>
  <c r="Q3644" i="12" s="1"/>
  <c r="Q3651" i="12" s="1"/>
  <c r="Q3658" i="12" s="1"/>
  <c r="Q3665" i="12" s="1"/>
  <c r="Q3672" i="12" s="1"/>
  <c r="Q3679" i="12" s="1"/>
  <c r="Q3686" i="12" s="1"/>
  <c r="Q3700" i="12" s="1"/>
  <c r="Q3707" i="12" s="1"/>
  <c r="Q3714" i="12" s="1"/>
  <c r="Q3721" i="12" s="1"/>
  <c r="Q3728" i="12" s="1"/>
  <c r="Q3735" i="12" s="1"/>
  <c r="Q3742" i="12" s="1"/>
  <c r="Q3749" i="12" s="1"/>
  <c r="Q3756" i="12" s="1"/>
  <c r="Q3763" i="12" s="1"/>
  <c r="Q3770" i="12" s="1"/>
  <c r="Q3777" i="12" s="1"/>
  <c r="Q3784" i="12" s="1"/>
  <c r="Q3791" i="12" s="1"/>
  <c r="Q3798" i="12" s="1"/>
  <c r="Q3812" i="12" s="1"/>
  <c r="Q3819" i="12" s="1"/>
  <c r="Q3826" i="12" s="1"/>
  <c r="Q3833" i="12" s="1"/>
  <c r="Q3840" i="12" s="1"/>
  <c r="Q3847" i="12" s="1"/>
  <c r="Q3854" i="12" s="1"/>
  <c r="Q3861" i="12" s="1"/>
  <c r="Q3868" i="12" s="1"/>
  <c r="Q3875" i="12" s="1"/>
  <c r="Q3882" i="12" s="1"/>
  <c r="Q3889" i="12" s="1"/>
  <c r="Q3896" i="12" s="1"/>
  <c r="Q3903" i="12" s="1"/>
  <c r="Q3910" i="12" s="1"/>
  <c r="Q3924" i="12" s="1"/>
  <c r="Q3931" i="12" s="1"/>
  <c r="Q3487" i="12"/>
  <c r="Q3494" i="12" s="1"/>
  <c r="Q3501" i="12" s="1"/>
  <c r="Q3508" i="12" s="1"/>
  <c r="Q3515" i="12" s="1"/>
  <c r="Q3522" i="12" s="1"/>
  <c r="Q3529" i="12" s="1"/>
  <c r="Q3536" i="12" s="1"/>
  <c r="Q3543" i="12" s="1"/>
  <c r="Q3550" i="12" s="1"/>
  <c r="Q3557" i="12" s="1"/>
  <c r="Q3564" i="12" s="1"/>
  <c r="Q3571" i="12" s="1"/>
  <c r="Q3585" i="12" s="1"/>
  <c r="Q3592" i="12" s="1"/>
  <c r="Q3599" i="12" s="1"/>
  <c r="Q3606" i="12" s="1"/>
  <c r="Q3613" i="12" s="1"/>
  <c r="Q3620" i="12" s="1"/>
  <c r="Q3627" i="12" s="1"/>
  <c r="Q3634" i="12" s="1"/>
  <c r="Q3641" i="12" s="1"/>
  <c r="Q3648" i="12" s="1"/>
  <c r="Q3655" i="12" s="1"/>
  <c r="Q3662" i="12" s="1"/>
  <c r="Q3669" i="12" s="1"/>
  <c r="Q3676" i="12" s="1"/>
  <c r="Q3683" i="12" s="1"/>
  <c r="Q3697" i="12" s="1"/>
  <c r="Q3704" i="12" s="1"/>
  <c r="Q3711" i="12" s="1"/>
  <c r="Q3718" i="12" s="1"/>
  <c r="Q3725" i="12" s="1"/>
  <c r="Q3732" i="12" s="1"/>
  <c r="Q3739" i="12" s="1"/>
  <c r="Q3746" i="12" s="1"/>
  <c r="Q3753" i="12" s="1"/>
  <c r="Q3760" i="12" s="1"/>
  <c r="Q3767" i="12" s="1"/>
  <c r="Q3774" i="12" s="1"/>
  <c r="Q3781" i="12" s="1"/>
  <c r="Q3788" i="12" s="1"/>
  <c r="Q3795" i="12" s="1"/>
  <c r="Q3809" i="12" s="1"/>
  <c r="Q3816" i="12" s="1"/>
  <c r="Q3823" i="12" s="1"/>
  <c r="Q3830" i="12" s="1"/>
  <c r="Q3837" i="12" s="1"/>
  <c r="Q3844" i="12" s="1"/>
  <c r="Q3851" i="12" s="1"/>
  <c r="Q3858" i="12" s="1"/>
  <c r="Q3865" i="12" s="1"/>
  <c r="Q3872" i="12" s="1"/>
  <c r="Q3879" i="12" s="1"/>
  <c r="Q3886" i="12" s="1"/>
  <c r="Q3893" i="12" s="1"/>
  <c r="Q3900" i="12" s="1"/>
  <c r="Q3907" i="12" s="1"/>
  <c r="Q3921" i="12" s="1"/>
  <c r="Q3928" i="12" s="1"/>
  <c r="Q3935" i="12" s="1"/>
  <c r="Q3507" i="12"/>
  <c r="Q3514" i="12" s="1"/>
  <c r="Q3521" i="12" s="1"/>
  <c r="Q3528" i="12" s="1"/>
  <c r="Q3535" i="12" s="1"/>
  <c r="Q3542" i="12" s="1"/>
  <c r="Q3549" i="12" s="1"/>
  <c r="Q3556" i="12" s="1"/>
  <c r="Q3563" i="12" s="1"/>
  <c r="Q3570" i="12" s="1"/>
  <c r="Q3584" i="12" s="1"/>
  <c r="Q3591" i="12" s="1"/>
  <c r="Q3598" i="12" s="1"/>
  <c r="Q3605" i="12" s="1"/>
  <c r="Q3612" i="12" s="1"/>
  <c r="Q3619" i="12" s="1"/>
  <c r="Q3626" i="12" s="1"/>
  <c r="Q3633" i="12" s="1"/>
  <c r="Q3640" i="12" s="1"/>
  <c r="Q3647" i="12" s="1"/>
  <c r="Q3654" i="12" s="1"/>
  <c r="Q3661" i="12" s="1"/>
  <c r="Q3668" i="12" s="1"/>
  <c r="Q3675" i="12" s="1"/>
  <c r="Q3682" i="12" s="1"/>
  <c r="Q3696" i="12" s="1"/>
  <c r="Q3703" i="12" s="1"/>
  <c r="Q3710" i="12" s="1"/>
  <c r="Q3717" i="12" s="1"/>
  <c r="Q3724" i="12" s="1"/>
  <c r="Q3731" i="12" s="1"/>
  <c r="Q3738" i="12" s="1"/>
  <c r="Q3745" i="12" s="1"/>
  <c r="Q3752" i="12" s="1"/>
  <c r="Q3759" i="12" s="1"/>
  <c r="Q3766" i="12" s="1"/>
  <c r="Q3773" i="12" s="1"/>
  <c r="Q3780" i="12" s="1"/>
  <c r="Q3787" i="12" s="1"/>
  <c r="Q3794" i="12" s="1"/>
  <c r="Q3808" i="12" s="1"/>
  <c r="Q3815" i="12" s="1"/>
  <c r="Q3822" i="12" s="1"/>
  <c r="Q3829" i="12" s="1"/>
  <c r="Q3836" i="12" s="1"/>
  <c r="Q3843" i="12" s="1"/>
  <c r="Q3850" i="12" s="1"/>
  <c r="Q3857" i="12" s="1"/>
  <c r="Q3864" i="12" s="1"/>
  <c r="Q3871" i="12" s="1"/>
  <c r="Q3878" i="12" s="1"/>
  <c r="Q3885" i="12" s="1"/>
  <c r="Q3892" i="12" s="1"/>
  <c r="Q3899" i="12" s="1"/>
  <c r="Q3906" i="12" s="1"/>
  <c r="Q3920" i="12" s="1"/>
  <c r="Q3927" i="12" s="1"/>
  <c r="Q3934" i="12" s="1"/>
  <c r="Q672" i="12"/>
  <c r="Q679" i="12" s="1"/>
  <c r="Q686" i="12" s="1"/>
  <c r="Q693" i="12" s="1"/>
  <c r="Q700" i="12" s="1"/>
  <c r="Q707" i="12" s="1"/>
  <c r="Q714" i="12" s="1"/>
  <c r="Q721" i="12" s="1"/>
  <c r="Q728" i="12" s="1"/>
  <c r="Q735" i="12" s="1"/>
  <c r="Q742" i="12" s="1"/>
  <c r="Q749" i="12" s="1"/>
  <c r="Q756" i="12" s="1"/>
  <c r="Q763" i="12" s="1"/>
  <c r="Q770" i="12" s="1"/>
  <c r="Q784" i="12" s="1"/>
  <c r="Q791" i="12" s="1"/>
  <c r="Q798" i="12" s="1"/>
  <c r="Q805" i="12" s="1"/>
  <c r="Q812" i="12" s="1"/>
  <c r="Q819" i="12" s="1"/>
  <c r="Q826" i="12" s="1"/>
  <c r="Q833" i="12" s="1"/>
  <c r="Q840" i="12" s="1"/>
  <c r="Q847" i="12" s="1"/>
  <c r="Q854" i="12" s="1"/>
  <c r="Q861" i="12" s="1"/>
  <c r="Q868" i="12" s="1"/>
  <c r="Q875" i="12" s="1"/>
  <c r="Q882" i="12" s="1"/>
  <c r="Q896" i="12" s="1"/>
  <c r="Q903" i="12" s="1"/>
  <c r="Q910" i="12" s="1"/>
  <c r="Q917" i="12" s="1"/>
  <c r="Q924" i="12" s="1"/>
  <c r="Q931" i="12" s="1"/>
  <c r="Q938" i="12" s="1"/>
  <c r="Q945" i="12" s="1"/>
  <c r="Q952" i="12" s="1"/>
  <c r="Q959" i="12" s="1"/>
  <c r="Q966" i="12" s="1"/>
  <c r="Q973" i="12" s="1"/>
  <c r="Q980" i="12" s="1"/>
  <c r="Q987" i="12" s="1"/>
  <c r="Q994" i="12" s="1"/>
  <c r="Q1008" i="12" s="1"/>
  <c r="Q1015" i="12" s="1"/>
  <c r="Q1022" i="12" s="1"/>
  <c r="Q1029" i="12" s="1"/>
  <c r="Q1036" i="12" s="1"/>
  <c r="Q1043" i="12" s="1"/>
  <c r="Q1050" i="12" s="1"/>
  <c r="Q1057" i="12" s="1"/>
  <c r="Q1064" i="12" s="1"/>
  <c r="Q1071" i="12" s="1"/>
  <c r="Q1078" i="12" s="1"/>
  <c r="Q1085" i="12" s="1"/>
  <c r="Q1092" i="12" s="1"/>
  <c r="Q1099" i="12" s="1"/>
  <c r="Q1106" i="12" s="1"/>
  <c r="Q1120" i="12" s="1"/>
  <c r="Q1127" i="12" s="1"/>
  <c r="Q1134" i="12" s="1"/>
  <c r="Q1141" i="12" s="1"/>
  <c r="Q1148" i="12" s="1"/>
  <c r="Q1155" i="12" s="1"/>
  <c r="Q1162" i="12" s="1"/>
  <c r="Q1169" i="12" s="1"/>
  <c r="Q1176" i="12" s="1"/>
  <c r="Q1183" i="12" s="1"/>
  <c r="Q1190" i="12" s="1"/>
  <c r="Q1197" i="12" s="1"/>
  <c r="Q1204" i="12" s="1"/>
  <c r="Q1211" i="12" s="1"/>
  <c r="Q1218" i="12" s="1"/>
  <c r="Q1232" i="12" s="1"/>
  <c r="Q1239" i="12" s="1"/>
  <c r="Q1246" i="12" s="1"/>
  <c r="Q1253" i="12" s="1"/>
  <c r="Q1260" i="12" s="1"/>
  <c r="Q1267" i="12" s="1"/>
  <c r="Q1274" i="12" s="1"/>
  <c r="Q1281" i="12" s="1"/>
  <c r="Q1288" i="12" s="1"/>
  <c r="Q1295" i="12" s="1"/>
  <c r="Q1302" i="12" s="1"/>
  <c r="Q1309" i="12" s="1"/>
  <c r="Q1316" i="12" s="1"/>
  <c r="Q1323" i="12" s="1"/>
  <c r="Q1330" i="12" s="1"/>
  <c r="Q673" i="12"/>
  <c r="Q680" i="12" s="1"/>
  <c r="Q687" i="12" s="1"/>
  <c r="Q694" i="12" s="1"/>
  <c r="Q701" i="12" s="1"/>
  <c r="Q708" i="12" s="1"/>
  <c r="Q715" i="12" s="1"/>
  <c r="Q722" i="12" s="1"/>
  <c r="Q729" i="12" s="1"/>
  <c r="Q736" i="12" s="1"/>
  <c r="Q743" i="12" s="1"/>
  <c r="Q750" i="12" s="1"/>
  <c r="Q757" i="12" s="1"/>
  <c r="Q764" i="12" s="1"/>
  <c r="Q771" i="12" s="1"/>
  <c r="Q785" i="12" s="1"/>
  <c r="Q792" i="12" s="1"/>
  <c r="Q799" i="12" s="1"/>
  <c r="Q806" i="12" s="1"/>
  <c r="Q813" i="12" s="1"/>
  <c r="Q820" i="12" s="1"/>
  <c r="Q827" i="12" s="1"/>
  <c r="Q834" i="12" s="1"/>
  <c r="Q841" i="12" s="1"/>
  <c r="Q848" i="12" s="1"/>
  <c r="Q855" i="12" s="1"/>
  <c r="Q862" i="12" s="1"/>
  <c r="Q869" i="12" s="1"/>
  <c r="Q876" i="12" s="1"/>
  <c r="Q883" i="12" s="1"/>
  <c r="Q897" i="12" s="1"/>
  <c r="Q904" i="12" s="1"/>
  <c r="Q911" i="12" s="1"/>
  <c r="Q918" i="12" s="1"/>
  <c r="Q925" i="12" s="1"/>
  <c r="Q932" i="12" s="1"/>
  <c r="Q939" i="12" s="1"/>
  <c r="Q946" i="12" s="1"/>
  <c r="Q953" i="12" s="1"/>
  <c r="Q960" i="12" s="1"/>
  <c r="Q967" i="12" s="1"/>
  <c r="Q974" i="12" s="1"/>
  <c r="Q981" i="12" s="1"/>
  <c r="Q988" i="12" s="1"/>
  <c r="Q995" i="12" s="1"/>
  <c r="Q1009" i="12" s="1"/>
  <c r="Q1016" i="12" s="1"/>
  <c r="Q1023" i="12" s="1"/>
  <c r="Q1030" i="12" s="1"/>
  <c r="Q1037" i="12" s="1"/>
  <c r="Q1044" i="12" s="1"/>
  <c r="Q1051" i="12" s="1"/>
  <c r="Q1058" i="12" s="1"/>
  <c r="Q1065" i="12" s="1"/>
  <c r="Q1072" i="12" s="1"/>
  <c r="Q1079" i="12" s="1"/>
  <c r="Q1086" i="12" s="1"/>
  <c r="Q1093" i="12" s="1"/>
  <c r="Q1100" i="12" s="1"/>
  <c r="Q1107" i="12" s="1"/>
  <c r="Q1121" i="12" s="1"/>
  <c r="Q1128" i="12" s="1"/>
  <c r="Q1135" i="12" s="1"/>
  <c r="Q1142" i="12" s="1"/>
  <c r="Q1149" i="12" s="1"/>
  <c r="Q1156" i="12" s="1"/>
  <c r="Q1163" i="12" s="1"/>
  <c r="Q1170" i="12" s="1"/>
  <c r="Q1177" i="12" s="1"/>
  <c r="Q1184" i="12" s="1"/>
  <c r="Q1191" i="12" s="1"/>
  <c r="Q1198" i="12" s="1"/>
  <c r="Q1205" i="12" s="1"/>
  <c r="Q1212" i="12" s="1"/>
  <c r="Q1219" i="12" s="1"/>
  <c r="Q1233" i="12" s="1"/>
  <c r="Q1240" i="12" s="1"/>
  <c r="Q1247" i="12" s="1"/>
  <c r="Q1254" i="12" s="1"/>
  <c r="Q1261" i="12" s="1"/>
  <c r="Q1268" i="12" s="1"/>
  <c r="Q1275" i="12" s="1"/>
  <c r="Q1282" i="12" s="1"/>
  <c r="Q1289" i="12" s="1"/>
  <c r="Q1296" i="12" s="1"/>
  <c r="Q1303" i="12" s="1"/>
  <c r="Q1310" i="12" s="1"/>
  <c r="Q1317" i="12" s="1"/>
  <c r="Q1324" i="12" s="1"/>
  <c r="Q1331" i="12" s="1"/>
  <c r="Q674" i="12"/>
  <c r="Q675" i="12"/>
  <c r="Q676" i="12"/>
  <c r="Q683" i="12" s="1"/>
  <c r="Q690" i="12" s="1"/>
  <c r="Q697" i="12" s="1"/>
  <c r="Q704" i="12" s="1"/>
  <c r="Q711" i="12" s="1"/>
  <c r="Q718" i="12" s="1"/>
  <c r="Q725" i="12" s="1"/>
  <c r="Q732" i="12" s="1"/>
  <c r="Q739" i="12" s="1"/>
  <c r="Q746" i="12" s="1"/>
  <c r="Q753" i="12" s="1"/>
  <c r="Q760" i="12" s="1"/>
  <c r="Q767" i="12" s="1"/>
  <c r="Q774" i="12" s="1"/>
  <c r="Q788" i="12" s="1"/>
  <c r="Q795" i="12" s="1"/>
  <c r="Q802" i="12" s="1"/>
  <c r="Q809" i="12" s="1"/>
  <c r="Q816" i="12" s="1"/>
  <c r="Q823" i="12" s="1"/>
  <c r="Q830" i="12" s="1"/>
  <c r="Q837" i="12" s="1"/>
  <c r="Q844" i="12" s="1"/>
  <c r="Q851" i="12" s="1"/>
  <c r="Q858" i="12" s="1"/>
  <c r="Q865" i="12" s="1"/>
  <c r="Q872" i="12" s="1"/>
  <c r="Q879" i="12" s="1"/>
  <c r="Q886" i="12" s="1"/>
  <c r="Q900" i="12" s="1"/>
  <c r="Q907" i="12" s="1"/>
  <c r="Q914" i="12" s="1"/>
  <c r="Q921" i="12" s="1"/>
  <c r="Q928" i="12" s="1"/>
  <c r="Q935" i="12" s="1"/>
  <c r="Q942" i="12" s="1"/>
  <c r="Q949" i="12" s="1"/>
  <c r="Q956" i="12" s="1"/>
  <c r="Q963" i="12" s="1"/>
  <c r="Q970" i="12" s="1"/>
  <c r="Q977" i="12" s="1"/>
  <c r="Q984" i="12" s="1"/>
  <c r="Q991" i="12" s="1"/>
  <c r="Q998" i="12" s="1"/>
  <c r="Q1012" i="12" s="1"/>
  <c r="Q1019" i="12" s="1"/>
  <c r="Q1026" i="12" s="1"/>
  <c r="Q1033" i="12" s="1"/>
  <c r="Q1040" i="12" s="1"/>
  <c r="Q1047" i="12" s="1"/>
  <c r="Q1054" i="12" s="1"/>
  <c r="Q1061" i="12" s="1"/>
  <c r="Q1068" i="12" s="1"/>
  <c r="Q1075" i="12" s="1"/>
  <c r="Q1082" i="12" s="1"/>
  <c r="Q1089" i="12" s="1"/>
  <c r="Q1096" i="12" s="1"/>
  <c r="Q1103" i="12" s="1"/>
  <c r="Q1110" i="12" s="1"/>
  <c r="Q1124" i="12" s="1"/>
  <c r="Q1131" i="12" s="1"/>
  <c r="Q1138" i="12" s="1"/>
  <c r="Q1145" i="12" s="1"/>
  <c r="Q1152" i="12" s="1"/>
  <c r="Q1159" i="12" s="1"/>
  <c r="Q1166" i="12" s="1"/>
  <c r="Q1173" i="12" s="1"/>
  <c r="Q1180" i="12" s="1"/>
  <c r="Q1187" i="12" s="1"/>
  <c r="Q1194" i="12" s="1"/>
  <c r="Q1201" i="12" s="1"/>
  <c r="Q1208" i="12" s="1"/>
  <c r="Q1215" i="12" s="1"/>
  <c r="Q1222" i="12" s="1"/>
  <c r="Q1236" i="12" s="1"/>
  <c r="Q1243" i="12" s="1"/>
  <c r="Q1250" i="12" s="1"/>
  <c r="Q1257" i="12" s="1"/>
  <c r="Q1264" i="12" s="1"/>
  <c r="Q1271" i="12" s="1"/>
  <c r="Q1278" i="12" s="1"/>
  <c r="Q1285" i="12" s="1"/>
  <c r="Q1292" i="12" s="1"/>
  <c r="Q1299" i="12" s="1"/>
  <c r="Q1306" i="12" s="1"/>
  <c r="Q1313" i="12" s="1"/>
  <c r="Q1320" i="12" s="1"/>
  <c r="Q1327" i="12" s="1"/>
  <c r="Q1334" i="12" s="1"/>
  <c r="Q677" i="12"/>
  <c r="Q684" i="12" s="1"/>
  <c r="Q691" i="12" s="1"/>
  <c r="Q698" i="12" s="1"/>
  <c r="Q705" i="12" s="1"/>
  <c r="Q712" i="12" s="1"/>
  <c r="Q719" i="12" s="1"/>
  <c r="Q726" i="12" s="1"/>
  <c r="Q733" i="12" s="1"/>
  <c r="Q740" i="12" s="1"/>
  <c r="Q747" i="12" s="1"/>
  <c r="Q754" i="12" s="1"/>
  <c r="Q761" i="12" s="1"/>
  <c r="Q768" i="12" s="1"/>
  <c r="Q775" i="12" s="1"/>
  <c r="Q789" i="12" s="1"/>
  <c r="Q796" i="12" s="1"/>
  <c r="Q803" i="12" s="1"/>
  <c r="Q810" i="12" s="1"/>
  <c r="Q817" i="12" s="1"/>
  <c r="Q824" i="12" s="1"/>
  <c r="Q831" i="12" s="1"/>
  <c r="Q838" i="12" s="1"/>
  <c r="Q845" i="12" s="1"/>
  <c r="Q852" i="12" s="1"/>
  <c r="Q859" i="12" s="1"/>
  <c r="Q866" i="12" s="1"/>
  <c r="Q873" i="12" s="1"/>
  <c r="Q880" i="12" s="1"/>
  <c r="Q887" i="12" s="1"/>
  <c r="Q901" i="12" s="1"/>
  <c r="Q908" i="12" s="1"/>
  <c r="Q915" i="12" s="1"/>
  <c r="Q922" i="12" s="1"/>
  <c r="Q929" i="12" s="1"/>
  <c r="Q936" i="12" s="1"/>
  <c r="Q943" i="12" s="1"/>
  <c r="Q950" i="12" s="1"/>
  <c r="Q957" i="12" s="1"/>
  <c r="Q964" i="12" s="1"/>
  <c r="Q971" i="12" s="1"/>
  <c r="Q978" i="12" s="1"/>
  <c r="Q985" i="12" s="1"/>
  <c r="Q992" i="12" s="1"/>
  <c r="Q999" i="12" s="1"/>
  <c r="Q1013" i="12" s="1"/>
  <c r="Q1020" i="12" s="1"/>
  <c r="Q1027" i="12" s="1"/>
  <c r="Q1034" i="12" s="1"/>
  <c r="Q1041" i="12" s="1"/>
  <c r="Q1048" i="12" s="1"/>
  <c r="Q1055" i="12" s="1"/>
  <c r="Q1062" i="12" s="1"/>
  <c r="Q1069" i="12" s="1"/>
  <c r="Q1076" i="12" s="1"/>
  <c r="Q1083" i="12" s="1"/>
  <c r="Q1090" i="12" s="1"/>
  <c r="Q1097" i="12" s="1"/>
  <c r="Q1104" i="12" s="1"/>
  <c r="Q1111" i="12" s="1"/>
  <c r="Q1125" i="12" s="1"/>
  <c r="Q1132" i="12" s="1"/>
  <c r="Q1139" i="12" s="1"/>
  <c r="Q1146" i="12" s="1"/>
  <c r="Q1153" i="12" s="1"/>
  <c r="Q1160" i="12" s="1"/>
  <c r="Q1167" i="12" s="1"/>
  <c r="Q1174" i="12" s="1"/>
  <c r="Q1181" i="12" s="1"/>
  <c r="Q1188" i="12" s="1"/>
  <c r="Q1195" i="12" s="1"/>
  <c r="Q1202" i="12" s="1"/>
  <c r="Q1209" i="12" s="1"/>
  <c r="Q1216" i="12" s="1"/>
  <c r="Q1223" i="12" s="1"/>
  <c r="Q1237" i="12" s="1"/>
  <c r="Q1244" i="12" s="1"/>
  <c r="Q1251" i="12" s="1"/>
  <c r="Q1258" i="12" s="1"/>
  <c r="Q1265" i="12" s="1"/>
  <c r="Q1272" i="12" s="1"/>
  <c r="Q1279" i="12" s="1"/>
  <c r="Q1286" i="12" s="1"/>
  <c r="Q1293" i="12" s="1"/>
  <c r="Q1300" i="12" s="1"/>
  <c r="Q1307" i="12" s="1"/>
  <c r="Q1314" i="12" s="1"/>
  <c r="Q1321" i="12" s="1"/>
  <c r="Q1328" i="12" s="1"/>
  <c r="Q1335" i="12" s="1"/>
  <c r="Q681" i="12"/>
  <c r="Q688" i="12" s="1"/>
  <c r="Q695" i="12" s="1"/>
  <c r="Q702" i="12" s="1"/>
  <c r="Q709" i="12" s="1"/>
  <c r="Q716" i="12" s="1"/>
  <c r="Q723" i="12" s="1"/>
  <c r="Q730" i="12" s="1"/>
  <c r="Q737" i="12" s="1"/>
  <c r="Q744" i="12" s="1"/>
  <c r="Q751" i="12" s="1"/>
  <c r="Q758" i="12" s="1"/>
  <c r="Q765" i="12" s="1"/>
  <c r="Q772" i="12" s="1"/>
  <c r="Q786" i="12" s="1"/>
  <c r="Q793" i="12" s="1"/>
  <c r="Q800" i="12" s="1"/>
  <c r="Q807" i="12" s="1"/>
  <c r="Q814" i="12" s="1"/>
  <c r="Q821" i="12" s="1"/>
  <c r="Q828" i="12" s="1"/>
  <c r="Q835" i="12" s="1"/>
  <c r="Q842" i="12" s="1"/>
  <c r="Q849" i="12" s="1"/>
  <c r="Q856" i="12" s="1"/>
  <c r="Q863" i="12" s="1"/>
  <c r="Q870" i="12" s="1"/>
  <c r="Q877" i="12" s="1"/>
  <c r="Q884" i="12" s="1"/>
  <c r="Q898" i="12" s="1"/>
  <c r="Q905" i="12" s="1"/>
  <c r="Q912" i="12" s="1"/>
  <c r="Q919" i="12" s="1"/>
  <c r="Q926" i="12" s="1"/>
  <c r="Q933" i="12" s="1"/>
  <c r="Q940" i="12" s="1"/>
  <c r="Q947" i="12" s="1"/>
  <c r="Q954" i="12" s="1"/>
  <c r="Q961" i="12" s="1"/>
  <c r="Q968" i="12" s="1"/>
  <c r="Q975" i="12" s="1"/>
  <c r="Q982" i="12" s="1"/>
  <c r="Q989" i="12" s="1"/>
  <c r="Q996" i="12" s="1"/>
  <c r="Q1010" i="12" s="1"/>
  <c r="Q1017" i="12" s="1"/>
  <c r="Q1024" i="12" s="1"/>
  <c r="Q1031" i="12" s="1"/>
  <c r="Q1038" i="12" s="1"/>
  <c r="Q1045" i="12" s="1"/>
  <c r="Q1052" i="12" s="1"/>
  <c r="Q1059" i="12" s="1"/>
  <c r="Q1066" i="12" s="1"/>
  <c r="Q1073" i="12" s="1"/>
  <c r="Q1080" i="12" s="1"/>
  <c r="Q1087" i="12" s="1"/>
  <c r="Q1094" i="12" s="1"/>
  <c r="Q1101" i="12" s="1"/>
  <c r="Q1108" i="12" s="1"/>
  <c r="Q1122" i="12" s="1"/>
  <c r="Q1129" i="12" s="1"/>
  <c r="Q1136" i="12" s="1"/>
  <c r="Q1143" i="12" s="1"/>
  <c r="Q1150" i="12" s="1"/>
  <c r="Q1157" i="12" s="1"/>
  <c r="Q1164" i="12" s="1"/>
  <c r="Q1171" i="12" s="1"/>
  <c r="Q1178" i="12" s="1"/>
  <c r="Q1185" i="12" s="1"/>
  <c r="Q1192" i="12" s="1"/>
  <c r="Q1199" i="12" s="1"/>
  <c r="Q1206" i="12" s="1"/>
  <c r="Q1213" i="12" s="1"/>
  <c r="Q1220" i="12" s="1"/>
  <c r="Q1234" i="12" s="1"/>
  <c r="Q1241" i="12" s="1"/>
  <c r="Q1248" i="12" s="1"/>
  <c r="Q1255" i="12" s="1"/>
  <c r="Q1262" i="12" s="1"/>
  <c r="Q1269" i="12" s="1"/>
  <c r="Q1276" i="12" s="1"/>
  <c r="Q1283" i="12" s="1"/>
  <c r="Q1290" i="12" s="1"/>
  <c r="Q1297" i="12" s="1"/>
  <c r="Q1304" i="12" s="1"/>
  <c r="Q1311" i="12" s="1"/>
  <c r="Q1318" i="12" s="1"/>
  <c r="Q1325" i="12" s="1"/>
  <c r="Q1332" i="12" s="1"/>
  <c r="Q682" i="12"/>
  <c r="Q689" i="12" s="1"/>
  <c r="Q696" i="12" s="1"/>
  <c r="Q703" i="12" s="1"/>
  <c r="Q710" i="12" s="1"/>
  <c r="Q717" i="12" s="1"/>
  <c r="Q724" i="12" s="1"/>
  <c r="Q731" i="12" s="1"/>
  <c r="Q738" i="12" s="1"/>
  <c r="Q745" i="12" s="1"/>
  <c r="Q752" i="12" s="1"/>
  <c r="Q759" i="12" s="1"/>
  <c r="Q766" i="12" s="1"/>
  <c r="Q773" i="12" s="1"/>
  <c r="Q787" i="12" s="1"/>
  <c r="Q794" i="12" s="1"/>
  <c r="Q801" i="12" s="1"/>
  <c r="Q808" i="12" s="1"/>
  <c r="Q815" i="12" s="1"/>
  <c r="Q822" i="12" s="1"/>
  <c r="Q829" i="12" s="1"/>
  <c r="Q836" i="12" s="1"/>
  <c r="Q843" i="12" s="1"/>
  <c r="Q850" i="12" s="1"/>
  <c r="Q857" i="12" s="1"/>
  <c r="Q864" i="12" s="1"/>
  <c r="Q871" i="12" s="1"/>
  <c r="Q878" i="12" s="1"/>
  <c r="Q885" i="12" s="1"/>
  <c r="Q899" i="12" s="1"/>
  <c r="Q906" i="12" s="1"/>
  <c r="Q913" i="12" s="1"/>
  <c r="Q920" i="12" s="1"/>
  <c r="Q927" i="12" s="1"/>
  <c r="Q934" i="12" s="1"/>
  <c r="Q941" i="12" s="1"/>
  <c r="Q948" i="12" s="1"/>
  <c r="Q955" i="12" s="1"/>
  <c r="Q962" i="12" s="1"/>
  <c r="Q969" i="12" s="1"/>
  <c r="Q976" i="12" s="1"/>
  <c r="Q983" i="12" s="1"/>
  <c r="Q990" i="12" s="1"/>
  <c r="Q997" i="12" s="1"/>
  <c r="Q1011" i="12" s="1"/>
  <c r="Q1018" i="12" s="1"/>
  <c r="Q1025" i="12" s="1"/>
  <c r="Q1032" i="12" s="1"/>
  <c r="Q1039" i="12" s="1"/>
  <c r="Q1046" i="12" s="1"/>
  <c r="Q1053" i="12" s="1"/>
  <c r="Q1060" i="12" s="1"/>
  <c r="Q1067" i="12" s="1"/>
  <c r="Q1074" i="12" s="1"/>
  <c r="Q1081" i="12" s="1"/>
  <c r="Q1088" i="12" s="1"/>
  <c r="Q1095" i="12" s="1"/>
  <c r="Q1102" i="12" s="1"/>
  <c r="Q1109" i="12" s="1"/>
  <c r="Q1123" i="12" s="1"/>
  <c r="Q1130" i="12" s="1"/>
  <c r="Q1137" i="12" s="1"/>
  <c r="Q1144" i="12" s="1"/>
  <c r="Q1151" i="12" s="1"/>
  <c r="Q1158" i="12" s="1"/>
  <c r="Q1165" i="12" s="1"/>
  <c r="Q1172" i="12" s="1"/>
  <c r="Q1179" i="12" s="1"/>
  <c r="Q1186" i="12" s="1"/>
  <c r="Q1193" i="12" s="1"/>
  <c r="Q1200" i="12" s="1"/>
  <c r="Q1207" i="12" s="1"/>
  <c r="Q1214" i="12" s="1"/>
  <c r="Q1221" i="12" s="1"/>
  <c r="Q1235" i="12" s="1"/>
  <c r="Q1242" i="12" s="1"/>
  <c r="Q1249" i="12" s="1"/>
  <c r="Q1256" i="12" s="1"/>
  <c r="Q1263" i="12" s="1"/>
  <c r="Q1270" i="12" s="1"/>
  <c r="Q1277" i="12" s="1"/>
  <c r="Q1284" i="12" s="1"/>
  <c r="Q1291" i="12" s="1"/>
  <c r="Q1298" i="12" s="1"/>
  <c r="Q1305" i="12" s="1"/>
  <c r="Q1312" i="12" s="1"/>
  <c r="Q1319" i="12" s="1"/>
  <c r="Q1326" i="12" s="1"/>
  <c r="Q1333" i="12" s="1"/>
  <c r="Q671" i="12"/>
  <c r="Q678" i="12" s="1"/>
  <c r="Q685" i="12" s="1"/>
  <c r="Q692" i="12" s="1"/>
  <c r="Q699" i="12" s="1"/>
  <c r="Q706" i="12" s="1"/>
  <c r="Q713" i="12" s="1"/>
  <c r="Q720" i="12" s="1"/>
  <c r="Q727" i="12" s="1"/>
  <c r="Q734" i="12" s="1"/>
  <c r="Q741" i="12" s="1"/>
  <c r="Q748" i="12" s="1"/>
  <c r="Q755" i="12" s="1"/>
  <c r="Q762" i="12" s="1"/>
  <c r="Q769" i="12" s="1"/>
  <c r="Q783" i="12" s="1"/>
  <c r="Q790" i="12" s="1"/>
  <c r="Q797" i="12" s="1"/>
  <c r="Q804" i="12" s="1"/>
  <c r="Q811" i="12" s="1"/>
  <c r="Q818" i="12" s="1"/>
  <c r="Q825" i="12" s="1"/>
  <c r="Q832" i="12" s="1"/>
  <c r="Q839" i="12" s="1"/>
  <c r="Q846" i="12" s="1"/>
  <c r="Q853" i="12" s="1"/>
  <c r="Q860" i="12" s="1"/>
  <c r="Q867" i="12" s="1"/>
  <c r="Q874" i="12" s="1"/>
  <c r="Q881" i="12" s="1"/>
  <c r="Q895" i="12" s="1"/>
  <c r="Q902" i="12" s="1"/>
  <c r="Q909" i="12" s="1"/>
  <c r="Q916" i="12" s="1"/>
  <c r="Q923" i="12" s="1"/>
  <c r="Q930" i="12" s="1"/>
  <c r="Q937" i="12" s="1"/>
  <c r="Q944" i="12" s="1"/>
  <c r="Q951" i="12" s="1"/>
  <c r="Q958" i="12" s="1"/>
  <c r="Q965" i="12" s="1"/>
  <c r="Q972" i="12" s="1"/>
  <c r="Q979" i="12" s="1"/>
  <c r="Q986" i="12" s="1"/>
  <c r="Q993" i="12" s="1"/>
  <c r="Q1007" i="12" s="1"/>
  <c r="Q1014" i="12" s="1"/>
  <c r="Q1021" i="12" s="1"/>
  <c r="Q1028" i="12" s="1"/>
  <c r="Q1035" i="12" s="1"/>
  <c r="Q1042" i="12" s="1"/>
  <c r="Q1049" i="12" s="1"/>
  <c r="Q1056" i="12" s="1"/>
  <c r="Q1063" i="12" s="1"/>
  <c r="Q1070" i="12" s="1"/>
  <c r="Q1077" i="12" s="1"/>
  <c r="Q1084" i="12" s="1"/>
  <c r="Q1091" i="12" s="1"/>
  <c r="Q1098" i="12" s="1"/>
  <c r="Q1105" i="12" s="1"/>
  <c r="Q1119" i="12" s="1"/>
  <c r="Q1126" i="12" s="1"/>
  <c r="Q1133" i="12" s="1"/>
  <c r="Q1140" i="12" s="1"/>
  <c r="Q1147" i="12" s="1"/>
  <c r="Q1154" i="12" s="1"/>
  <c r="Q1161" i="12" s="1"/>
  <c r="Q1168" i="12" s="1"/>
  <c r="Q1175" i="12" s="1"/>
  <c r="Q1182" i="12" s="1"/>
  <c r="Q1189" i="12" s="1"/>
  <c r="Q1196" i="12" s="1"/>
  <c r="Q1203" i="12" s="1"/>
  <c r="Q1210" i="12" s="1"/>
  <c r="Q1217" i="12" s="1"/>
  <c r="Q1231" i="12" s="1"/>
  <c r="Q1238" i="12" s="1"/>
  <c r="Q1245" i="12" s="1"/>
  <c r="Q1252" i="12" s="1"/>
  <c r="Q1259" i="12" s="1"/>
  <c r="Q1266" i="12" s="1"/>
  <c r="Q1273" i="12" s="1"/>
  <c r="Q1280" i="12" s="1"/>
  <c r="Q1287" i="12" s="1"/>
  <c r="Q1294" i="12" s="1"/>
  <c r="Q1301" i="12" s="1"/>
  <c r="Q1308" i="12" s="1"/>
  <c r="Q1315" i="12" s="1"/>
  <c r="Q1322" i="12" s="1"/>
  <c r="Q1329" i="12" s="1"/>
  <c r="Q559" i="12"/>
  <c r="Q560" i="12"/>
  <c r="Q561" i="12"/>
  <c r="Q562" i="12"/>
  <c r="Q563" i="12"/>
  <c r="Q564" i="12"/>
  <c r="Q565" i="12"/>
  <c r="Q164" i="12"/>
  <c r="Q171" i="12" s="1"/>
  <c r="Q178" i="12" s="1"/>
  <c r="Q185" i="12" s="1"/>
  <c r="Q192" i="12" s="1"/>
  <c r="Q199" i="12" s="1"/>
  <c r="Q206" i="12" s="1"/>
  <c r="Q213" i="12" s="1"/>
  <c r="Q227" i="12" s="1"/>
  <c r="Q234" i="12" s="1"/>
  <c r="Q241" i="12" s="1"/>
  <c r="Q248" i="12" s="1"/>
  <c r="Q255" i="12" s="1"/>
  <c r="Q262" i="12" s="1"/>
  <c r="Q269" i="12" s="1"/>
  <c r="Q276" i="12" s="1"/>
  <c r="Q283" i="12" s="1"/>
  <c r="Q290" i="12" s="1"/>
  <c r="Q297" i="12" s="1"/>
  <c r="Q304" i="12" s="1"/>
  <c r="Q311" i="12" s="1"/>
  <c r="Q318" i="12" s="1"/>
  <c r="Q325" i="12" s="1"/>
  <c r="Q339" i="12" s="1"/>
  <c r="Q346" i="12" s="1"/>
  <c r="Q353" i="12" s="1"/>
  <c r="Q360" i="12" s="1"/>
  <c r="Q367" i="12" s="1"/>
  <c r="Q374" i="12" s="1"/>
  <c r="Q381" i="12" s="1"/>
  <c r="Q388" i="12" s="1"/>
  <c r="Q395" i="12" s="1"/>
  <c r="Q402" i="12" s="1"/>
  <c r="Q409" i="12" s="1"/>
  <c r="Q416" i="12" s="1"/>
  <c r="Q423" i="12" s="1"/>
  <c r="Q430" i="12" s="1"/>
  <c r="Q437" i="12" s="1"/>
  <c r="Q451" i="12" s="1"/>
  <c r="Q458" i="12" s="1"/>
  <c r="Q465" i="12" s="1"/>
  <c r="Q472" i="12" s="1"/>
  <c r="Q479" i="12" s="1"/>
  <c r="Q486" i="12" s="1"/>
  <c r="Q493" i="12" s="1"/>
  <c r="Q500" i="12" s="1"/>
  <c r="Q507" i="12" s="1"/>
  <c r="Q514" i="12" s="1"/>
  <c r="Q521" i="12" s="1"/>
  <c r="Q528" i="12" s="1"/>
  <c r="Q535" i="12" s="1"/>
  <c r="Q542" i="12" s="1"/>
  <c r="Q549" i="12" s="1"/>
  <c r="Q113" i="12"/>
  <c r="Q120" i="12" s="1"/>
  <c r="Q127" i="12" s="1"/>
  <c r="Q134" i="12" s="1"/>
  <c r="Q141" i="12" s="1"/>
  <c r="Q148" i="12" s="1"/>
  <c r="Q155" i="12" s="1"/>
  <c r="Q162" i="12" s="1"/>
  <c r="Q169" i="12" s="1"/>
  <c r="Q176" i="12" s="1"/>
  <c r="Q183" i="12" s="1"/>
  <c r="Q190" i="12" s="1"/>
  <c r="Q197" i="12" s="1"/>
  <c r="Q204" i="12" s="1"/>
  <c r="Q211" i="12" s="1"/>
  <c r="Q225" i="12" s="1"/>
  <c r="Q232" i="12" s="1"/>
  <c r="Q239" i="12" s="1"/>
  <c r="Q246" i="12" s="1"/>
  <c r="Q253" i="12" s="1"/>
  <c r="Q260" i="12" s="1"/>
  <c r="Q267" i="12" s="1"/>
  <c r="Q274" i="12" s="1"/>
  <c r="Q281" i="12" s="1"/>
  <c r="Q288" i="12" s="1"/>
  <c r="Q295" i="12" s="1"/>
  <c r="Q302" i="12" s="1"/>
  <c r="Q309" i="12" s="1"/>
  <c r="Q316" i="12" s="1"/>
  <c r="Q323" i="12" s="1"/>
  <c r="Q337" i="12" s="1"/>
  <c r="Q344" i="12" s="1"/>
  <c r="Q351" i="12" s="1"/>
  <c r="Q358" i="12" s="1"/>
  <c r="Q365" i="12" s="1"/>
  <c r="Q372" i="12" s="1"/>
  <c r="Q379" i="12" s="1"/>
  <c r="Q386" i="12" s="1"/>
  <c r="Q393" i="12" s="1"/>
  <c r="Q400" i="12" s="1"/>
  <c r="Q407" i="12" s="1"/>
  <c r="Q414" i="12" s="1"/>
  <c r="Q421" i="12" s="1"/>
  <c r="Q428" i="12" s="1"/>
  <c r="Q435" i="12" s="1"/>
  <c r="Q449" i="12" s="1"/>
  <c r="Q456" i="12" s="1"/>
  <c r="Q463" i="12" s="1"/>
  <c r="Q470" i="12" s="1"/>
  <c r="Q477" i="12" s="1"/>
  <c r="Q484" i="12" s="1"/>
  <c r="Q491" i="12" s="1"/>
  <c r="Q498" i="12" s="1"/>
  <c r="Q505" i="12" s="1"/>
  <c r="Q512" i="12" s="1"/>
  <c r="Q519" i="12" s="1"/>
  <c r="Q526" i="12" s="1"/>
  <c r="Q533" i="12" s="1"/>
  <c r="Q540" i="12" s="1"/>
  <c r="Q547" i="12" s="1"/>
  <c r="Q115" i="12"/>
  <c r="Q122" i="12" s="1"/>
  <c r="Q129" i="12" s="1"/>
  <c r="Q136" i="12" s="1"/>
  <c r="Q143" i="12" s="1"/>
  <c r="Q150" i="12" s="1"/>
  <c r="Q157" i="12" s="1"/>
  <c r="Q111" i="12"/>
  <c r="Q118" i="12" s="1"/>
  <c r="Q125" i="12" s="1"/>
  <c r="Q132" i="12" s="1"/>
  <c r="Q139" i="12" s="1"/>
  <c r="Q146" i="12" s="1"/>
  <c r="Q153" i="12" s="1"/>
  <c r="Q160" i="12" s="1"/>
  <c r="Q167" i="12" s="1"/>
  <c r="Q174" i="12" s="1"/>
  <c r="Q181" i="12" s="1"/>
  <c r="Q188" i="12" s="1"/>
  <c r="Q195" i="12" s="1"/>
  <c r="Q202" i="12" s="1"/>
  <c r="Q209" i="12" s="1"/>
  <c r="Q223" i="12" s="1"/>
  <c r="Q230" i="12" s="1"/>
  <c r="Q237" i="12" s="1"/>
  <c r="Q244" i="12" s="1"/>
  <c r="Q251" i="12" s="1"/>
  <c r="Q258" i="12" s="1"/>
  <c r="Q265" i="12" s="1"/>
  <c r="Q272" i="12" s="1"/>
  <c r="Q279" i="12" s="1"/>
  <c r="Q286" i="12" s="1"/>
  <c r="Q293" i="12" s="1"/>
  <c r="Q300" i="12" s="1"/>
  <c r="Q307" i="12" s="1"/>
  <c r="Q314" i="12" s="1"/>
  <c r="Q321" i="12" s="1"/>
  <c r="Q335" i="12" s="1"/>
  <c r="Q342" i="12" s="1"/>
  <c r="Q349" i="12" s="1"/>
  <c r="Q356" i="12" s="1"/>
  <c r="Q363" i="12" s="1"/>
  <c r="Q370" i="12" s="1"/>
  <c r="Q377" i="12" s="1"/>
  <c r="Q384" i="12" s="1"/>
  <c r="Q391" i="12" s="1"/>
  <c r="Q398" i="12" s="1"/>
  <c r="Q405" i="12" s="1"/>
  <c r="Q412" i="12" s="1"/>
  <c r="Q419" i="12" s="1"/>
  <c r="Q426" i="12" s="1"/>
  <c r="Q433" i="12" s="1"/>
  <c r="Q447" i="12" s="1"/>
  <c r="Q454" i="12" s="1"/>
  <c r="Q461" i="12" s="1"/>
  <c r="Q468" i="12" s="1"/>
  <c r="Q475" i="12" s="1"/>
  <c r="Q482" i="12" s="1"/>
  <c r="Q489" i="12" s="1"/>
  <c r="Q496" i="12" s="1"/>
  <c r="Q503" i="12" s="1"/>
  <c r="Q510" i="12" s="1"/>
  <c r="Q517" i="12" s="1"/>
  <c r="Q524" i="12" s="1"/>
  <c r="Q531" i="12" s="1"/>
  <c r="Q538" i="12" s="1"/>
  <c r="Q545" i="12" s="1"/>
  <c r="Q112" i="12"/>
  <c r="Q119" i="12" s="1"/>
  <c r="Q126" i="12" s="1"/>
  <c r="Q133" i="12" s="1"/>
  <c r="Q140" i="12" s="1"/>
  <c r="Q147" i="12" s="1"/>
  <c r="Q154" i="12" s="1"/>
  <c r="Q161" i="12" s="1"/>
  <c r="Q168" i="12" s="1"/>
  <c r="Q175" i="12" s="1"/>
  <c r="Q182" i="12" s="1"/>
  <c r="Q189" i="12" s="1"/>
  <c r="Q196" i="12" s="1"/>
  <c r="Q203" i="12" s="1"/>
  <c r="Q210" i="12" s="1"/>
  <c r="Q224" i="12" s="1"/>
  <c r="Q231" i="12" s="1"/>
  <c r="Q238" i="12" s="1"/>
  <c r="Q245" i="12" s="1"/>
  <c r="Q252" i="12" s="1"/>
  <c r="Q259" i="12" s="1"/>
  <c r="Q266" i="12" s="1"/>
  <c r="Q273" i="12" s="1"/>
  <c r="Q280" i="12" s="1"/>
  <c r="Q287" i="12" s="1"/>
  <c r="Q294" i="12" s="1"/>
  <c r="Q301" i="12" s="1"/>
  <c r="Q308" i="12" s="1"/>
  <c r="Q315" i="12" s="1"/>
  <c r="Q322" i="12" s="1"/>
  <c r="Q336" i="12" s="1"/>
  <c r="Q343" i="12" s="1"/>
  <c r="Q350" i="12" s="1"/>
  <c r="Q357" i="12" s="1"/>
  <c r="Q364" i="12" s="1"/>
  <c r="Q371" i="12" s="1"/>
  <c r="Q378" i="12" s="1"/>
  <c r="Q385" i="12" s="1"/>
  <c r="Q392" i="12" s="1"/>
  <c r="Q399" i="12" s="1"/>
  <c r="Q406" i="12" s="1"/>
  <c r="Q413" i="12" s="1"/>
  <c r="Q420" i="12" s="1"/>
  <c r="Q427" i="12" s="1"/>
  <c r="Q434" i="12" s="1"/>
  <c r="Q448" i="12" s="1"/>
  <c r="Q455" i="12" s="1"/>
  <c r="Q462" i="12" s="1"/>
  <c r="Q469" i="12" s="1"/>
  <c r="Q476" i="12" s="1"/>
  <c r="Q483" i="12" s="1"/>
  <c r="Q490" i="12" s="1"/>
  <c r="Q497" i="12" s="1"/>
  <c r="Q504" i="12" s="1"/>
  <c r="Q511" i="12" s="1"/>
  <c r="Q518" i="12" s="1"/>
  <c r="Q525" i="12" s="1"/>
  <c r="Q532" i="12" s="1"/>
  <c r="Q539" i="12" s="1"/>
  <c r="Q546" i="12" s="1"/>
  <c r="Q567" i="12" s="1"/>
  <c r="Q574" i="12" s="1"/>
  <c r="Q581" i="12" s="1"/>
  <c r="Q588" i="12" s="1"/>
  <c r="Q595" i="12" s="1"/>
  <c r="Q602" i="12" s="1"/>
  <c r="Q609" i="12" s="1"/>
  <c r="Q616" i="12" s="1"/>
  <c r="Q623" i="12" s="1"/>
  <c r="Q630" i="12" s="1"/>
  <c r="Q637" i="12" s="1"/>
  <c r="Q644" i="12" s="1"/>
  <c r="Q651" i="12" s="1"/>
  <c r="Q658" i="12" s="1"/>
  <c r="Q114" i="12"/>
  <c r="Q121" i="12" s="1"/>
  <c r="Q128" i="12" s="1"/>
  <c r="Q135" i="12" s="1"/>
  <c r="Q142" i="12" s="1"/>
  <c r="Q149" i="12" s="1"/>
  <c r="Q156" i="12" s="1"/>
  <c r="Q163" i="12" s="1"/>
  <c r="Q170" i="12" s="1"/>
  <c r="Q177" i="12" s="1"/>
  <c r="Q184" i="12" s="1"/>
  <c r="Q191" i="12" s="1"/>
  <c r="Q198" i="12" s="1"/>
  <c r="Q205" i="12" s="1"/>
  <c r="Q212" i="12" s="1"/>
  <c r="Q226" i="12" s="1"/>
  <c r="Q233" i="12" s="1"/>
  <c r="Q240" i="12" s="1"/>
  <c r="Q247" i="12" s="1"/>
  <c r="Q254" i="12" s="1"/>
  <c r="Q261" i="12" s="1"/>
  <c r="Q268" i="12" s="1"/>
  <c r="Q275" i="12" s="1"/>
  <c r="Q282" i="12" s="1"/>
  <c r="Q289" i="12" s="1"/>
  <c r="Q296" i="12" s="1"/>
  <c r="Q303" i="12" s="1"/>
  <c r="Q310" i="12" s="1"/>
  <c r="Q317" i="12" s="1"/>
  <c r="Q324" i="12" s="1"/>
  <c r="Q338" i="12" s="1"/>
  <c r="Q345" i="12" s="1"/>
  <c r="Q352" i="12" s="1"/>
  <c r="Q359" i="12" s="1"/>
  <c r="Q366" i="12" s="1"/>
  <c r="Q373" i="12" s="1"/>
  <c r="Q380" i="12" s="1"/>
  <c r="Q387" i="12" s="1"/>
  <c r="Q394" i="12" s="1"/>
  <c r="Q401" i="12" s="1"/>
  <c r="Q408" i="12" s="1"/>
  <c r="Q415" i="12" s="1"/>
  <c r="Q422" i="12" s="1"/>
  <c r="Q429" i="12" s="1"/>
  <c r="Q436" i="12" s="1"/>
  <c r="Q450" i="12" s="1"/>
  <c r="Q457" i="12" s="1"/>
  <c r="Q464" i="12" s="1"/>
  <c r="Q471" i="12" s="1"/>
  <c r="Q478" i="12" s="1"/>
  <c r="Q485" i="12" s="1"/>
  <c r="Q492" i="12" s="1"/>
  <c r="Q499" i="12" s="1"/>
  <c r="Q506" i="12" s="1"/>
  <c r="Q513" i="12" s="1"/>
  <c r="Q520" i="12" s="1"/>
  <c r="Q527" i="12" s="1"/>
  <c r="Q534" i="12" s="1"/>
  <c r="Q541" i="12" s="1"/>
  <c r="Q548" i="12" s="1"/>
  <c r="Q116" i="12"/>
  <c r="Q123" i="12" s="1"/>
  <c r="Q130" i="12" s="1"/>
  <c r="Q137" i="12" s="1"/>
  <c r="Q144" i="12" s="1"/>
  <c r="Q151" i="12" s="1"/>
  <c r="Q158" i="12" s="1"/>
  <c r="Q165" i="12" s="1"/>
  <c r="Q172" i="12" s="1"/>
  <c r="Q179" i="12" s="1"/>
  <c r="Q186" i="12" s="1"/>
  <c r="Q193" i="12" s="1"/>
  <c r="Q200" i="12" s="1"/>
  <c r="Q207" i="12" s="1"/>
  <c r="Q214" i="12" s="1"/>
  <c r="Q228" i="12" s="1"/>
  <c r="Q235" i="12" s="1"/>
  <c r="Q242" i="12" s="1"/>
  <c r="Q249" i="12" s="1"/>
  <c r="Q256" i="12" s="1"/>
  <c r="Q263" i="12" s="1"/>
  <c r="Q270" i="12" s="1"/>
  <c r="Q277" i="12" s="1"/>
  <c r="Q284" i="12" s="1"/>
  <c r="Q291" i="12" s="1"/>
  <c r="Q298" i="12" s="1"/>
  <c r="Q305" i="12" s="1"/>
  <c r="Q312" i="12" s="1"/>
  <c r="Q319" i="12" s="1"/>
  <c r="Q326" i="12" s="1"/>
  <c r="Q340" i="12" s="1"/>
  <c r="Q347" i="12" s="1"/>
  <c r="Q354" i="12" s="1"/>
  <c r="Q361" i="12" s="1"/>
  <c r="Q368" i="12" s="1"/>
  <c r="Q375" i="12" s="1"/>
  <c r="Q382" i="12" s="1"/>
  <c r="Q389" i="12" s="1"/>
  <c r="Q396" i="12" s="1"/>
  <c r="Q403" i="12" s="1"/>
  <c r="Q410" i="12" s="1"/>
  <c r="Q417" i="12" s="1"/>
  <c r="Q424" i="12" s="1"/>
  <c r="Q431" i="12" s="1"/>
  <c r="Q438" i="12" s="1"/>
  <c r="Q452" i="12" s="1"/>
  <c r="Q459" i="12" s="1"/>
  <c r="Q466" i="12" s="1"/>
  <c r="Q473" i="12" s="1"/>
  <c r="Q480" i="12" s="1"/>
  <c r="Q487" i="12" s="1"/>
  <c r="Q494" i="12" s="1"/>
  <c r="Q501" i="12" s="1"/>
  <c r="Q508" i="12" s="1"/>
  <c r="Q515" i="12" s="1"/>
  <c r="Q522" i="12" s="1"/>
  <c r="Q529" i="12" s="1"/>
  <c r="Q536" i="12" s="1"/>
  <c r="Q543" i="12" s="1"/>
  <c r="Q550" i="12" s="1"/>
  <c r="Q117" i="12"/>
  <c r="Q124" i="12" s="1"/>
  <c r="Q131" i="12" s="1"/>
  <c r="Q138" i="12" s="1"/>
  <c r="Q145" i="12" s="1"/>
  <c r="Q152" i="12" s="1"/>
  <c r="Q159" i="12" s="1"/>
  <c r="Q166" i="12" s="1"/>
  <c r="Q173" i="12" s="1"/>
  <c r="Q180" i="12" s="1"/>
  <c r="Q187" i="12" s="1"/>
  <c r="Q194" i="12" s="1"/>
  <c r="Q201" i="12" s="1"/>
  <c r="Q208" i="12" s="1"/>
  <c r="Q215" i="12" s="1"/>
  <c r="Q229" i="12" s="1"/>
  <c r="Q236" i="12" s="1"/>
  <c r="Q243" i="12" s="1"/>
  <c r="Q250" i="12" s="1"/>
  <c r="Q257" i="12" s="1"/>
  <c r="Q264" i="12" s="1"/>
  <c r="Q271" i="12" s="1"/>
  <c r="Q278" i="12" s="1"/>
  <c r="Q285" i="12" s="1"/>
  <c r="Q292" i="12" s="1"/>
  <c r="Q299" i="12" s="1"/>
  <c r="Q306" i="12" s="1"/>
  <c r="Q313" i="12" s="1"/>
  <c r="Q320" i="12" s="1"/>
  <c r="Q327" i="12" s="1"/>
  <c r="Q341" i="12" s="1"/>
  <c r="Q348" i="12" s="1"/>
  <c r="Q355" i="12" s="1"/>
  <c r="Q362" i="12" s="1"/>
  <c r="Q369" i="12" s="1"/>
  <c r="Q376" i="12" s="1"/>
  <c r="Q383" i="12" s="1"/>
  <c r="Q390" i="12" s="1"/>
  <c r="Q397" i="12" s="1"/>
  <c r="Q404" i="12" s="1"/>
  <c r="Q411" i="12" s="1"/>
  <c r="Q418" i="12" s="1"/>
  <c r="Q425" i="12" s="1"/>
  <c r="Q432" i="12" s="1"/>
  <c r="Q439" i="12" s="1"/>
  <c r="Q453" i="12" s="1"/>
  <c r="Q460" i="12" s="1"/>
  <c r="Q467" i="12" s="1"/>
  <c r="Q474" i="12" s="1"/>
  <c r="Q481" i="12" s="1"/>
  <c r="Q488" i="12" s="1"/>
  <c r="Q495" i="12" s="1"/>
  <c r="Q502" i="12" s="1"/>
  <c r="Q509" i="12" s="1"/>
  <c r="Q516" i="12" s="1"/>
  <c r="Q523" i="12" s="1"/>
  <c r="Q530" i="12" s="1"/>
  <c r="Q537" i="12" s="1"/>
  <c r="Q544" i="12" s="1"/>
  <c r="Q551" i="12" s="1"/>
  <c r="Q572" i="12" s="1"/>
  <c r="Q579" i="12" s="1"/>
  <c r="Q586" i="12" s="1"/>
  <c r="Q593" i="12" s="1"/>
  <c r="Q600" i="12" s="1"/>
  <c r="Q607" i="12" s="1"/>
  <c r="Q614" i="12" s="1"/>
  <c r="Q621" i="12" s="1"/>
  <c r="Q628" i="12" s="1"/>
  <c r="Q635" i="12" s="1"/>
  <c r="Q642" i="12" s="1"/>
  <c r="Q649" i="12" s="1"/>
  <c r="Q656" i="12" s="1"/>
  <c r="Q663" i="12" s="1"/>
  <c r="Q29" i="12"/>
  <c r="Q36" i="12" s="1"/>
  <c r="Q43" i="12" s="1"/>
  <c r="Q50" i="12" s="1"/>
  <c r="Q57" i="12" s="1"/>
  <c r="Q64" i="12" s="1"/>
  <c r="Q71" i="12" s="1"/>
  <c r="Q78" i="12" s="1"/>
  <c r="Q85" i="12" s="1"/>
  <c r="Q92" i="12" s="1"/>
  <c r="Q99" i="12" s="1"/>
  <c r="Q30" i="12"/>
  <c r="Q37" i="12" s="1"/>
  <c r="Q44" i="12" s="1"/>
  <c r="Q51" i="12" s="1"/>
  <c r="Q58" i="12" s="1"/>
  <c r="Q65" i="12" s="1"/>
  <c r="Q72" i="12" s="1"/>
  <c r="Q79" i="12" s="1"/>
  <c r="Q86" i="12" s="1"/>
  <c r="Q93" i="12" s="1"/>
  <c r="Q100" i="12" s="1"/>
  <c r="Q31" i="12"/>
  <c r="Q38" i="12" s="1"/>
  <c r="Q45" i="12" s="1"/>
  <c r="Q52" i="12" s="1"/>
  <c r="Q59" i="12" s="1"/>
  <c r="Q66" i="12" s="1"/>
  <c r="Q73" i="12" s="1"/>
  <c r="Q80" i="12" s="1"/>
  <c r="Q87" i="12" s="1"/>
  <c r="Q94" i="12" s="1"/>
  <c r="Q101" i="12" s="1"/>
  <c r="Q32" i="12"/>
  <c r="Q33" i="12"/>
  <c r="Q40" i="12" s="1"/>
  <c r="Q47" i="12" s="1"/>
  <c r="Q54" i="12" s="1"/>
  <c r="Q61" i="12" s="1"/>
  <c r="Q68" i="12" s="1"/>
  <c r="Q75" i="12" s="1"/>
  <c r="Q82" i="12" s="1"/>
  <c r="Q89" i="12" s="1"/>
  <c r="Q96" i="12" s="1"/>
  <c r="Q103" i="12" s="1"/>
  <c r="Q39" i="12"/>
  <c r="Q46" i="12" s="1"/>
  <c r="Q53" i="12" s="1"/>
  <c r="Q60" i="12" s="1"/>
  <c r="Q67" i="12" s="1"/>
  <c r="Q74" i="12" s="1"/>
  <c r="Q81" i="12" s="1"/>
  <c r="Q88" i="12" s="1"/>
  <c r="Q95" i="12" s="1"/>
  <c r="Q102" i="12" s="1"/>
  <c r="Q28" i="12"/>
  <c r="Q35" i="12" s="1"/>
  <c r="Q42" i="12" s="1"/>
  <c r="Q49" i="12" s="1"/>
  <c r="Q56" i="12" s="1"/>
  <c r="Q63" i="12" s="1"/>
  <c r="Q70" i="12" s="1"/>
  <c r="Q77" i="12" s="1"/>
  <c r="Q84" i="12" s="1"/>
  <c r="Q91" i="12" s="1"/>
  <c r="Q98" i="12" s="1"/>
  <c r="Q27" i="12"/>
  <c r="Q34" i="12" s="1"/>
  <c r="Q41" i="12" s="1"/>
  <c r="Q48" i="12" s="1"/>
  <c r="Q55" i="12" s="1"/>
  <c r="Q62" i="12" s="1"/>
  <c r="Q69" i="12" s="1"/>
  <c r="Q76" i="12" s="1"/>
  <c r="Q83" i="12" s="1"/>
  <c r="Q90" i="12" s="1"/>
  <c r="Q97" i="12" s="1"/>
  <c r="P6" i="19" l="1"/>
  <c r="Q6" i="19"/>
  <c r="W6" i="19" s="1"/>
  <c r="Q570" i="12"/>
  <c r="Q577" i="12" s="1"/>
  <c r="Q584" i="12" s="1"/>
  <c r="Q591" i="12" s="1"/>
  <c r="Q598" i="12" s="1"/>
  <c r="Q605" i="12" s="1"/>
  <c r="Q612" i="12" s="1"/>
  <c r="Q619" i="12" s="1"/>
  <c r="Q626" i="12" s="1"/>
  <c r="Q633" i="12" s="1"/>
  <c r="Q640" i="12" s="1"/>
  <c r="Q647" i="12" s="1"/>
  <c r="Q654" i="12" s="1"/>
  <c r="Q661" i="12" s="1"/>
  <c r="Q1347" i="12"/>
  <c r="Q1354" i="12" s="1"/>
  <c r="Q1361" i="12" s="1"/>
  <c r="Q1368" i="12" s="1"/>
  <c r="Q1375" i="12" s="1"/>
  <c r="Q1382" i="12" s="1"/>
  <c r="Q1389" i="12" s="1"/>
  <c r="Q1396" i="12" s="1"/>
  <c r="Q1403" i="12" s="1"/>
  <c r="Q1410" i="12" s="1"/>
  <c r="Q1417" i="12" s="1"/>
  <c r="Q1424" i="12" s="1"/>
  <c r="Q1431" i="12" s="1"/>
  <c r="Q1438" i="12" s="1"/>
  <c r="Q1445" i="12" s="1"/>
  <c r="Q1459" i="12" s="1"/>
  <c r="Q1466" i="12" s="1"/>
  <c r="Q1473" i="12" s="1"/>
  <c r="Q1480" i="12" s="1"/>
  <c r="Q1487" i="12" s="1"/>
  <c r="Q1494" i="12" s="1"/>
  <c r="Q1501" i="12" s="1"/>
  <c r="Q1508" i="12" s="1"/>
  <c r="Q1515" i="12" s="1"/>
  <c r="Q1522" i="12" s="1"/>
  <c r="Q1529" i="12" s="1"/>
  <c r="Q1536" i="12" s="1"/>
  <c r="Q1543" i="12" s="1"/>
  <c r="Q1550" i="12" s="1"/>
  <c r="Q1557" i="12" s="1"/>
  <c r="Q1571" i="12" s="1"/>
  <c r="Q1578" i="12" s="1"/>
  <c r="Q1585" i="12" s="1"/>
  <c r="Q1592" i="12" s="1"/>
  <c r="Q1599" i="12" s="1"/>
  <c r="Q1606" i="12" s="1"/>
  <c r="Q1613" i="12" s="1"/>
  <c r="Q1620" i="12" s="1"/>
  <c r="Q1627" i="12" s="1"/>
  <c r="Q1634" i="12" s="1"/>
  <c r="Q1641" i="12" s="1"/>
  <c r="Q1648" i="12" s="1"/>
  <c r="Q1655" i="12" s="1"/>
  <c r="Q1662" i="12" s="1"/>
  <c r="Q1669" i="12" s="1"/>
  <c r="Q1683" i="12" s="1"/>
  <c r="Q1690" i="12" s="1"/>
  <c r="Q1697" i="12" s="1"/>
  <c r="Q1704" i="12" s="1"/>
  <c r="Q1711" i="12" s="1"/>
  <c r="Q1718" i="12" s="1"/>
  <c r="Q1725" i="12" s="1"/>
  <c r="Q1732" i="12" s="1"/>
  <c r="Q1739" i="12" s="1"/>
  <c r="Q1746" i="12" s="1"/>
  <c r="Q1753" i="12" s="1"/>
  <c r="Q1760" i="12" s="1"/>
  <c r="Q1767" i="12" s="1"/>
  <c r="Q1774" i="12" s="1"/>
  <c r="Q1781" i="12" s="1"/>
  <c r="Q1795" i="12" s="1"/>
  <c r="Q1802" i="12" s="1"/>
  <c r="Q1809" i="12" s="1"/>
  <c r="Q1816" i="12" s="1"/>
  <c r="Q1823" i="12" s="1"/>
  <c r="Q1830" i="12" s="1"/>
  <c r="Q1837" i="12" s="1"/>
  <c r="Q1844" i="12" s="1"/>
  <c r="Q1851" i="12" s="1"/>
  <c r="Q1858" i="12" s="1"/>
  <c r="Q1865" i="12" s="1"/>
  <c r="Q1872" i="12" s="1"/>
  <c r="Q1879" i="12" s="1"/>
  <c r="Q1886" i="12" s="1"/>
  <c r="Q1893" i="12" s="1"/>
  <c r="Q1907" i="12" s="1"/>
  <c r="Q1914" i="12" s="1"/>
  <c r="Q1921" i="12" s="1"/>
  <c r="Q1928" i="12" s="1"/>
  <c r="Q1935" i="12" s="1"/>
  <c r="Q1942" i="12" s="1"/>
  <c r="Q1949" i="12" s="1"/>
  <c r="Q1956" i="12" s="1"/>
  <c r="Q1963" i="12" s="1"/>
  <c r="Q1970" i="12" s="1"/>
  <c r="Q1977" i="12" s="1"/>
  <c r="Q1984" i="12" s="1"/>
  <c r="Q1991" i="12" s="1"/>
  <c r="Q1998" i="12" s="1"/>
  <c r="Q2005" i="12" s="1"/>
  <c r="Q2019" i="12" s="1"/>
  <c r="Q2026" i="12" s="1"/>
  <c r="Q2033" i="12" s="1"/>
  <c r="Q2040" i="12" s="1"/>
  <c r="Q2047" i="12" s="1"/>
  <c r="Q2054" i="12" s="1"/>
  <c r="Q2061" i="12" s="1"/>
  <c r="Q2068" i="12" s="1"/>
  <c r="Q2075" i="12" s="1"/>
  <c r="Q2082" i="12" s="1"/>
  <c r="Q2089" i="12" s="1"/>
  <c r="Q2096" i="12" s="1"/>
  <c r="Q2103" i="12" s="1"/>
  <c r="Q2110" i="12" s="1"/>
  <c r="Q2117" i="12" s="1"/>
  <c r="Q2131" i="12" s="1"/>
  <c r="Q2138" i="12" s="1"/>
  <c r="Q2145" i="12" s="1"/>
  <c r="Q2152" i="12" s="1"/>
  <c r="Q2159" i="12" s="1"/>
  <c r="Q2166" i="12" s="1"/>
  <c r="Q2173" i="12" s="1"/>
  <c r="Q2180" i="12" s="1"/>
  <c r="Q2187" i="12" s="1"/>
  <c r="Q2194" i="12" s="1"/>
  <c r="Q2201" i="12" s="1"/>
  <c r="Q2208" i="12" s="1"/>
  <c r="Q2215" i="12" s="1"/>
  <c r="Q2222" i="12" s="1"/>
  <c r="Q2229" i="12" s="1"/>
  <c r="Q2243" i="12" s="1"/>
  <c r="Q2250" i="12" s="1"/>
  <c r="Q2257" i="12" s="1"/>
  <c r="Q2264" i="12" s="1"/>
  <c r="Q2271" i="12" s="1"/>
  <c r="Q2278" i="12" s="1"/>
  <c r="Q2285" i="12" s="1"/>
  <c r="Q2292" i="12" s="1"/>
  <c r="Q2299" i="12" s="1"/>
  <c r="Q2306" i="12" s="1"/>
  <c r="Q2313" i="12" s="1"/>
  <c r="Q2320" i="12" s="1"/>
  <c r="Q2327" i="12" s="1"/>
  <c r="Q2334" i="12" s="1"/>
  <c r="Q2341" i="12" s="1"/>
  <c r="Q2355" i="12" s="1"/>
  <c r="Q2362" i="12" s="1"/>
  <c r="Q2369" i="12" s="1"/>
  <c r="Q2376" i="12" s="1"/>
  <c r="Q2383" i="12" s="1"/>
  <c r="Q2390" i="12" s="1"/>
  <c r="Q2397" i="12" s="1"/>
  <c r="Q2404" i="12" s="1"/>
  <c r="Q2411" i="12" s="1"/>
  <c r="Q2418" i="12" s="1"/>
  <c r="Q2425" i="12" s="1"/>
  <c r="Q2432" i="12" s="1"/>
  <c r="Q2439" i="12" s="1"/>
  <c r="Q2446" i="12" s="1"/>
  <c r="Q2453" i="12" s="1"/>
  <c r="Q2467" i="12" s="1"/>
  <c r="Q2474" i="12" s="1"/>
  <c r="Q2481" i="12" s="1"/>
  <c r="Q2488" i="12" s="1"/>
  <c r="Q2495" i="12" s="1"/>
  <c r="Q2502" i="12" s="1"/>
  <c r="Q2509" i="12" s="1"/>
  <c r="Q2516" i="12" s="1"/>
  <c r="Q2523" i="12" s="1"/>
  <c r="Q2530" i="12" s="1"/>
  <c r="Q2537" i="12" s="1"/>
  <c r="Q2544" i="12" s="1"/>
  <c r="Q2551" i="12" s="1"/>
  <c r="Q2558" i="12" s="1"/>
  <c r="Q2565" i="12" s="1"/>
  <c r="Q2579" i="12" s="1"/>
  <c r="Q2586" i="12" s="1"/>
  <c r="Q2593" i="12" s="1"/>
  <c r="Q2600" i="12" s="1"/>
  <c r="Q2607" i="12" s="1"/>
  <c r="Q2614" i="12" s="1"/>
  <c r="Q2621" i="12" s="1"/>
  <c r="Q2628" i="12" s="1"/>
  <c r="Q2635" i="12" s="1"/>
  <c r="Q2642" i="12" s="1"/>
  <c r="Q2649" i="12" s="1"/>
  <c r="Q2656" i="12" s="1"/>
  <c r="Q2663" i="12" s="1"/>
  <c r="Q2670" i="12" s="1"/>
  <c r="Q2677" i="12" s="1"/>
  <c r="Q2691" i="12" s="1"/>
  <c r="Q2698" i="12" s="1"/>
  <c r="Q2705" i="12" s="1"/>
  <c r="Q2712" i="12" s="1"/>
  <c r="Q2719" i="12" s="1"/>
  <c r="Q2726" i="12" s="1"/>
  <c r="Q2733" i="12" s="1"/>
  <c r="Q2740" i="12" s="1"/>
  <c r="Q2747" i="12" s="1"/>
  <c r="Q2754" i="12" s="1"/>
  <c r="Q2761" i="12" s="1"/>
  <c r="Q2768" i="12" s="1"/>
  <c r="Q2775" i="12" s="1"/>
  <c r="Q2782" i="12" s="1"/>
  <c r="Q2789" i="12" s="1"/>
  <c r="Q2803" i="12" s="1"/>
  <c r="Q2810" i="12" s="1"/>
  <c r="Q2817" i="12" s="1"/>
  <c r="Q2824" i="12" s="1"/>
  <c r="Q2831" i="12" s="1"/>
  <c r="Q2838" i="12" s="1"/>
  <c r="Q2845" i="12" s="1"/>
  <c r="Q2852" i="12" s="1"/>
  <c r="Q2859" i="12" s="1"/>
  <c r="Q2866" i="12" s="1"/>
  <c r="Q2873" i="12" s="1"/>
  <c r="Q2880" i="12" s="1"/>
  <c r="Q2887" i="12" s="1"/>
  <c r="Q2894" i="12" s="1"/>
  <c r="Q2901" i="12" s="1"/>
  <c r="Q2915" i="12" s="1"/>
  <c r="Q2922" i="12" s="1"/>
  <c r="Q2929" i="12" s="1"/>
  <c r="Q2936" i="12" s="1"/>
  <c r="Q2943" i="12" s="1"/>
  <c r="Q2950" i="12" s="1"/>
  <c r="Q2957" i="12" s="1"/>
  <c r="Q2964" i="12" s="1"/>
  <c r="Q2971" i="12" s="1"/>
  <c r="Q2978" i="12" s="1"/>
  <c r="Q2985" i="12" s="1"/>
  <c r="Q2992" i="12" s="1"/>
  <c r="Q2999" i="12" s="1"/>
  <c r="Q3006" i="12" s="1"/>
  <c r="Q3013" i="12" s="1"/>
  <c r="Q3027" i="12" s="1"/>
  <c r="Q3034" i="12" s="1"/>
  <c r="Q3041" i="12" s="1"/>
  <c r="Q3048" i="12" s="1"/>
  <c r="Q3055" i="12" s="1"/>
  <c r="Q3062" i="12" s="1"/>
  <c r="Q3069" i="12" s="1"/>
  <c r="Q3076" i="12" s="1"/>
  <c r="Q3083" i="12" s="1"/>
  <c r="Q3090" i="12" s="1"/>
  <c r="Q3097" i="12" s="1"/>
  <c r="Q3104" i="12" s="1"/>
  <c r="Q3111" i="12" s="1"/>
  <c r="Q3118" i="12" s="1"/>
  <c r="Q3125" i="12" s="1"/>
  <c r="Q3139" i="12" s="1"/>
  <c r="Q3146" i="12" s="1"/>
  <c r="Q3153" i="12" s="1"/>
  <c r="Q3160" i="12" s="1"/>
  <c r="Q3167" i="12" s="1"/>
  <c r="Q3174" i="12" s="1"/>
  <c r="Q3181" i="12" s="1"/>
  <c r="Q3188" i="12" s="1"/>
  <c r="Q3195" i="12" s="1"/>
  <c r="Q3202" i="12" s="1"/>
  <c r="Q3209" i="12" s="1"/>
  <c r="Q3216" i="12" s="1"/>
  <c r="Q3223" i="12" s="1"/>
  <c r="Q3230" i="12" s="1"/>
  <c r="Q3237" i="12" s="1"/>
  <c r="Q3251" i="12" s="1"/>
  <c r="Q3258" i="12" s="1"/>
  <c r="Q3265" i="12" s="1"/>
  <c r="Q3272" i="12" s="1"/>
  <c r="Q3279" i="12" s="1"/>
  <c r="Q3286" i="12" s="1"/>
  <c r="Q3293" i="12" s="1"/>
  <c r="Q3300" i="12" s="1"/>
  <c r="Q3307" i="12" s="1"/>
  <c r="Q3314" i="12" s="1"/>
  <c r="Q3321" i="12" s="1"/>
  <c r="Q3328" i="12" s="1"/>
  <c r="Q3335" i="12" s="1"/>
  <c r="Q3342" i="12" s="1"/>
  <c r="Q3349" i="12" s="1"/>
  <c r="Q3363" i="12" s="1"/>
  <c r="Q3370" i="12" s="1"/>
  <c r="Q3377" i="12" s="1"/>
  <c r="Q3384" i="12" s="1"/>
  <c r="Q3391" i="12" s="1"/>
  <c r="Q3398" i="12" s="1"/>
  <c r="Q3405" i="12" s="1"/>
  <c r="Q3412" i="12" s="1"/>
  <c r="Q3419" i="12" s="1"/>
  <c r="Q3426" i="12" s="1"/>
  <c r="Q3433" i="12" s="1"/>
  <c r="Q3440" i="12" s="1"/>
  <c r="Q3447" i="12" s="1"/>
  <c r="Q3454" i="12" s="1"/>
  <c r="Q3461" i="12" s="1"/>
  <c r="Q1346" i="12"/>
  <c r="Q1353" i="12" s="1"/>
  <c r="Q1360" i="12" s="1"/>
  <c r="Q1367" i="12" s="1"/>
  <c r="Q1374" i="12" s="1"/>
  <c r="Q1381" i="12" s="1"/>
  <c r="Q1388" i="12" s="1"/>
  <c r="Q1395" i="12" s="1"/>
  <c r="Q1402" i="12" s="1"/>
  <c r="Q1409" i="12" s="1"/>
  <c r="Q1416" i="12" s="1"/>
  <c r="Q1423" i="12" s="1"/>
  <c r="Q1430" i="12" s="1"/>
  <c r="Q1437" i="12" s="1"/>
  <c r="Q1444" i="12" s="1"/>
  <c r="Q1458" i="12" s="1"/>
  <c r="Q1465" i="12" s="1"/>
  <c r="Q1472" i="12" s="1"/>
  <c r="Q1479" i="12" s="1"/>
  <c r="Q1486" i="12" s="1"/>
  <c r="Q1493" i="12" s="1"/>
  <c r="Q1500" i="12" s="1"/>
  <c r="Q1507" i="12" s="1"/>
  <c r="Q1514" i="12" s="1"/>
  <c r="Q1521" i="12" s="1"/>
  <c r="Q1528" i="12" s="1"/>
  <c r="Q1535" i="12" s="1"/>
  <c r="Q1542" i="12" s="1"/>
  <c r="Q1549" i="12" s="1"/>
  <c r="Q1556" i="12" s="1"/>
  <c r="Q1570" i="12" s="1"/>
  <c r="Q1577" i="12" s="1"/>
  <c r="Q1584" i="12" s="1"/>
  <c r="Q1591" i="12" s="1"/>
  <c r="Q1598" i="12" s="1"/>
  <c r="Q1605" i="12" s="1"/>
  <c r="Q1612" i="12" s="1"/>
  <c r="Q1619" i="12" s="1"/>
  <c r="Q1626" i="12" s="1"/>
  <c r="Q1633" i="12" s="1"/>
  <c r="Q1640" i="12" s="1"/>
  <c r="Q1647" i="12" s="1"/>
  <c r="Q1654" i="12" s="1"/>
  <c r="Q1661" i="12" s="1"/>
  <c r="Q1668" i="12" s="1"/>
  <c r="Q1682" i="12" s="1"/>
  <c r="Q1689" i="12" s="1"/>
  <c r="Q1696" i="12" s="1"/>
  <c r="Q1703" i="12" s="1"/>
  <c r="Q1710" i="12" s="1"/>
  <c r="Q1717" i="12" s="1"/>
  <c r="Q1724" i="12" s="1"/>
  <c r="Q1731" i="12" s="1"/>
  <c r="Q1738" i="12" s="1"/>
  <c r="Q1745" i="12" s="1"/>
  <c r="Q1752" i="12" s="1"/>
  <c r="Q1759" i="12" s="1"/>
  <c r="Q1766" i="12" s="1"/>
  <c r="Q1773" i="12" s="1"/>
  <c r="Q1780" i="12" s="1"/>
  <c r="Q1794" i="12" s="1"/>
  <c r="Q1801" i="12" s="1"/>
  <c r="Q1808" i="12" s="1"/>
  <c r="Q1815" i="12" s="1"/>
  <c r="Q1822" i="12" s="1"/>
  <c r="Q1829" i="12" s="1"/>
  <c r="Q1836" i="12" s="1"/>
  <c r="Q1843" i="12" s="1"/>
  <c r="Q1850" i="12" s="1"/>
  <c r="Q1857" i="12" s="1"/>
  <c r="Q1864" i="12" s="1"/>
  <c r="Q1871" i="12" s="1"/>
  <c r="Q1878" i="12" s="1"/>
  <c r="Q1885" i="12" s="1"/>
  <c r="Q1892" i="12" s="1"/>
  <c r="Q1906" i="12" s="1"/>
  <c r="Q1913" i="12" s="1"/>
  <c r="Q1920" i="12" s="1"/>
  <c r="Q1927" i="12" s="1"/>
  <c r="Q1934" i="12" s="1"/>
  <c r="Q1941" i="12" s="1"/>
  <c r="Q1948" i="12" s="1"/>
  <c r="Q1955" i="12" s="1"/>
  <c r="Q1962" i="12" s="1"/>
  <c r="Q1969" i="12" s="1"/>
  <c r="Q1976" i="12" s="1"/>
  <c r="Q1983" i="12" s="1"/>
  <c r="Q1990" i="12" s="1"/>
  <c r="Q1997" i="12" s="1"/>
  <c r="Q2004" i="12" s="1"/>
  <c r="Q2018" i="12" s="1"/>
  <c r="Q2025" i="12" s="1"/>
  <c r="Q2032" i="12" s="1"/>
  <c r="Q2039" i="12" s="1"/>
  <c r="Q2046" i="12" s="1"/>
  <c r="Q2053" i="12" s="1"/>
  <c r="Q2060" i="12" s="1"/>
  <c r="Q2067" i="12" s="1"/>
  <c r="Q2074" i="12" s="1"/>
  <c r="Q2081" i="12" s="1"/>
  <c r="Q2088" i="12" s="1"/>
  <c r="Q2095" i="12" s="1"/>
  <c r="Q2102" i="12" s="1"/>
  <c r="Q2109" i="12" s="1"/>
  <c r="Q2116" i="12" s="1"/>
  <c r="Q2130" i="12" s="1"/>
  <c r="Q2137" i="12" s="1"/>
  <c r="Q2144" i="12" s="1"/>
  <c r="Q2151" i="12" s="1"/>
  <c r="Q2158" i="12" s="1"/>
  <c r="Q2165" i="12" s="1"/>
  <c r="Q2172" i="12" s="1"/>
  <c r="Q2179" i="12" s="1"/>
  <c r="Q2186" i="12" s="1"/>
  <c r="Q2193" i="12" s="1"/>
  <c r="Q2200" i="12" s="1"/>
  <c r="Q2207" i="12" s="1"/>
  <c r="Q2214" i="12" s="1"/>
  <c r="Q2221" i="12" s="1"/>
  <c r="Q2228" i="12" s="1"/>
  <c r="Q2242" i="12" s="1"/>
  <c r="Q2249" i="12" s="1"/>
  <c r="Q2256" i="12" s="1"/>
  <c r="Q2263" i="12" s="1"/>
  <c r="Q2270" i="12" s="1"/>
  <c r="Q2277" i="12" s="1"/>
  <c r="Q2284" i="12" s="1"/>
  <c r="Q2291" i="12" s="1"/>
  <c r="Q2298" i="12" s="1"/>
  <c r="Q2305" i="12" s="1"/>
  <c r="Q2312" i="12" s="1"/>
  <c r="Q2319" i="12" s="1"/>
  <c r="Q2326" i="12" s="1"/>
  <c r="Q2333" i="12" s="1"/>
  <c r="Q2340" i="12" s="1"/>
  <c r="Q2354" i="12" s="1"/>
  <c r="Q2361" i="12" s="1"/>
  <c r="Q2368" i="12" s="1"/>
  <c r="Q2375" i="12" s="1"/>
  <c r="Q2382" i="12" s="1"/>
  <c r="Q2389" i="12" s="1"/>
  <c r="Q2396" i="12" s="1"/>
  <c r="Q2403" i="12" s="1"/>
  <c r="Q2410" i="12" s="1"/>
  <c r="Q2417" i="12" s="1"/>
  <c r="Q2424" i="12" s="1"/>
  <c r="Q2431" i="12" s="1"/>
  <c r="Q2438" i="12" s="1"/>
  <c r="Q2445" i="12" s="1"/>
  <c r="Q2452" i="12" s="1"/>
  <c r="Q2466" i="12" s="1"/>
  <c r="Q2473" i="12" s="1"/>
  <c r="Q2480" i="12" s="1"/>
  <c r="Q2487" i="12" s="1"/>
  <c r="Q2494" i="12" s="1"/>
  <c r="Q2501" i="12" s="1"/>
  <c r="Q2508" i="12" s="1"/>
  <c r="Q2515" i="12" s="1"/>
  <c r="Q2522" i="12" s="1"/>
  <c r="Q2529" i="12" s="1"/>
  <c r="Q2536" i="12" s="1"/>
  <c r="Q2543" i="12" s="1"/>
  <c r="Q2550" i="12" s="1"/>
  <c r="Q2557" i="12" s="1"/>
  <c r="Q2564" i="12" s="1"/>
  <c r="Q2578" i="12" s="1"/>
  <c r="Q2585" i="12" s="1"/>
  <c r="Q2592" i="12" s="1"/>
  <c r="Q2599" i="12" s="1"/>
  <c r="Q2606" i="12" s="1"/>
  <c r="Q2613" i="12" s="1"/>
  <c r="Q2620" i="12" s="1"/>
  <c r="Q2627" i="12" s="1"/>
  <c r="Q2634" i="12" s="1"/>
  <c r="Q2641" i="12" s="1"/>
  <c r="Q2648" i="12" s="1"/>
  <c r="Q2655" i="12" s="1"/>
  <c r="Q2662" i="12" s="1"/>
  <c r="Q2669" i="12" s="1"/>
  <c r="Q2676" i="12" s="1"/>
  <c r="Q2690" i="12" s="1"/>
  <c r="Q2697" i="12" s="1"/>
  <c r="Q2704" i="12" s="1"/>
  <c r="Q2711" i="12" s="1"/>
  <c r="Q2718" i="12" s="1"/>
  <c r="Q2725" i="12" s="1"/>
  <c r="Q2732" i="12" s="1"/>
  <c r="Q2739" i="12" s="1"/>
  <c r="Q2746" i="12" s="1"/>
  <c r="Q2753" i="12" s="1"/>
  <c r="Q2760" i="12" s="1"/>
  <c r="Q2767" i="12" s="1"/>
  <c r="Q2774" i="12" s="1"/>
  <c r="Q2781" i="12" s="1"/>
  <c r="Q2788" i="12" s="1"/>
  <c r="Q2802" i="12" s="1"/>
  <c r="Q2809" i="12" s="1"/>
  <c r="Q2816" i="12" s="1"/>
  <c r="Q2823" i="12" s="1"/>
  <c r="Q2830" i="12" s="1"/>
  <c r="Q2837" i="12" s="1"/>
  <c r="Q2844" i="12" s="1"/>
  <c r="Q2851" i="12" s="1"/>
  <c r="Q2858" i="12" s="1"/>
  <c r="Q2865" i="12" s="1"/>
  <c r="Q2872" i="12" s="1"/>
  <c r="Q2879" i="12" s="1"/>
  <c r="Q2886" i="12" s="1"/>
  <c r="Q2893" i="12" s="1"/>
  <c r="Q2900" i="12" s="1"/>
  <c r="Q2914" i="12" s="1"/>
  <c r="Q2921" i="12" s="1"/>
  <c r="Q2928" i="12" s="1"/>
  <c r="Q2935" i="12" s="1"/>
  <c r="Q2942" i="12" s="1"/>
  <c r="Q2949" i="12" s="1"/>
  <c r="Q2956" i="12" s="1"/>
  <c r="Q2963" i="12" s="1"/>
  <c r="Q2970" i="12" s="1"/>
  <c r="Q2977" i="12" s="1"/>
  <c r="Q2984" i="12" s="1"/>
  <c r="Q2991" i="12" s="1"/>
  <c r="Q2998" i="12" s="1"/>
  <c r="Q3005" i="12" s="1"/>
  <c r="Q3012" i="12" s="1"/>
  <c r="Q3026" i="12" s="1"/>
  <c r="Q3033" i="12" s="1"/>
  <c r="Q3040" i="12" s="1"/>
  <c r="Q3047" i="12" s="1"/>
  <c r="Q3054" i="12" s="1"/>
  <c r="Q3061" i="12" s="1"/>
  <c r="Q3068" i="12" s="1"/>
  <c r="Q3075" i="12" s="1"/>
  <c r="Q3082" i="12" s="1"/>
  <c r="Q3089" i="12" s="1"/>
  <c r="Q3096" i="12" s="1"/>
  <c r="Q3103" i="12" s="1"/>
  <c r="Q3110" i="12" s="1"/>
  <c r="Q3117" i="12" s="1"/>
  <c r="Q3124" i="12" s="1"/>
  <c r="Q3138" i="12" s="1"/>
  <c r="Q3145" i="12" s="1"/>
  <c r="Q3152" i="12" s="1"/>
  <c r="Q3159" i="12" s="1"/>
  <c r="Q3166" i="12" s="1"/>
  <c r="Q3173" i="12" s="1"/>
  <c r="Q3180" i="12" s="1"/>
  <c r="Q3187" i="12" s="1"/>
  <c r="Q3194" i="12" s="1"/>
  <c r="Q3201" i="12" s="1"/>
  <c r="Q3208" i="12" s="1"/>
  <c r="Q3215" i="12" s="1"/>
  <c r="Q3222" i="12" s="1"/>
  <c r="Q3229" i="12" s="1"/>
  <c r="Q3236" i="12" s="1"/>
  <c r="Q3250" i="12" s="1"/>
  <c r="Q3257" i="12" s="1"/>
  <c r="Q3264" i="12" s="1"/>
  <c r="Q3271" i="12" s="1"/>
  <c r="Q3278" i="12" s="1"/>
  <c r="Q3285" i="12" s="1"/>
  <c r="Q3292" i="12" s="1"/>
  <c r="Q3299" i="12" s="1"/>
  <c r="Q3306" i="12" s="1"/>
  <c r="Q3313" i="12" s="1"/>
  <c r="Q3320" i="12" s="1"/>
  <c r="Q3327" i="12" s="1"/>
  <c r="Q3334" i="12" s="1"/>
  <c r="Q3341" i="12" s="1"/>
  <c r="Q3348" i="12" s="1"/>
  <c r="Q3362" i="12" s="1"/>
  <c r="Q3369" i="12" s="1"/>
  <c r="Q3376" i="12" s="1"/>
  <c r="Q3383" i="12" s="1"/>
  <c r="Q3390" i="12" s="1"/>
  <c r="Q3397" i="12" s="1"/>
  <c r="Q3404" i="12" s="1"/>
  <c r="Q3411" i="12" s="1"/>
  <c r="Q3418" i="12" s="1"/>
  <c r="Q3425" i="12" s="1"/>
  <c r="Q3432" i="12" s="1"/>
  <c r="Q3439" i="12" s="1"/>
  <c r="Q3446" i="12" s="1"/>
  <c r="Q3453" i="12" s="1"/>
  <c r="Q3460" i="12" s="1"/>
  <c r="Q566" i="12"/>
  <c r="Q573" i="12" s="1"/>
  <c r="Q580" i="12" s="1"/>
  <c r="Q587" i="12" s="1"/>
  <c r="Q594" i="12" s="1"/>
  <c r="Q601" i="12" s="1"/>
  <c r="Q608" i="12" s="1"/>
  <c r="Q615" i="12" s="1"/>
  <c r="Q622" i="12" s="1"/>
  <c r="Q629" i="12" s="1"/>
  <c r="Q636" i="12" s="1"/>
  <c r="Q643" i="12" s="1"/>
  <c r="Q650" i="12" s="1"/>
  <c r="Q657" i="12" s="1"/>
  <c r="Q1343" i="12"/>
  <c r="Q1350" i="12" s="1"/>
  <c r="Q1357" i="12" s="1"/>
  <c r="Q1364" i="12" s="1"/>
  <c r="Q1371" i="12" s="1"/>
  <c r="Q1378" i="12" s="1"/>
  <c r="Q1385" i="12" s="1"/>
  <c r="Q1392" i="12" s="1"/>
  <c r="Q1399" i="12" s="1"/>
  <c r="Q1406" i="12" s="1"/>
  <c r="Q1413" i="12" s="1"/>
  <c r="Q1420" i="12" s="1"/>
  <c r="Q1427" i="12" s="1"/>
  <c r="Q1434" i="12" s="1"/>
  <c r="Q1441" i="12" s="1"/>
  <c r="Q1455" i="12" s="1"/>
  <c r="Q1462" i="12" s="1"/>
  <c r="Q1469" i="12" s="1"/>
  <c r="Q1476" i="12" s="1"/>
  <c r="Q1483" i="12" s="1"/>
  <c r="Q1490" i="12" s="1"/>
  <c r="Q1497" i="12" s="1"/>
  <c r="Q1504" i="12" s="1"/>
  <c r="Q1511" i="12" s="1"/>
  <c r="Q1518" i="12" s="1"/>
  <c r="Q1525" i="12" s="1"/>
  <c r="Q1532" i="12" s="1"/>
  <c r="Q1539" i="12" s="1"/>
  <c r="Q1546" i="12" s="1"/>
  <c r="Q1553" i="12" s="1"/>
  <c r="Q1567" i="12" s="1"/>
  <c r="Q1574" i="12" s="1"/>
  <c r="Q1581" i="12" s="1"/>
  <c r="Q1588" i="12" s="1"/>
  <c r="Q1595" i="12" s="1"/>
  <c r="Q1602" i="12" s="1"/>
  <c r="Q1609" i="12" s="1"/>
  <c r="Q1616" i="12" s="1"/>
  <c r="Q1623" i="12" s="1"/>
  <c r="Q1630" i="12" s="1"/>
  <c r="Q1637" i="12" s="1"/>
  <c r="Q1644" i="12" s="1"/>
  <c r="Q1651" i="12" s="1"/>
  <c r="Q1658" i="12" s="1"/>
  <c r="Q1665" i="12" s="1"/>
  <c r="Q1679" i="12" s="1"/>
  <c r="Q1686" i="12" s="1"/>
  <c r="Q1693" i="12" s="1"/>
  <c r="Q1700" i="12" s="1"/>
  <c r="Q1707" i="12" s="1"/>
  <c r="Q1714" i="12" s="1"/>
  <c r="Q1721" i="12" s="1"/>
  <c r="Q1728" i="12" s="1"/>
  <c r="Q1735" i="12" s="1"/>
  <c r="Q1742" i="12" s="1"/>
  <c r="Q1749" i="12" s="1"/>
  <c r="Q1756" i="12" s="1"/>
  <c r="Q1763" i="12" s="1"/>
  <c r="Q1770" i="12" s="1"/>
  <c r="Q1777" i="12" s="1"/>
  <c r="Q1791" i="12" s="1"/>
  <c r="Q1798" i="12" s="1"/>
  <c r="Q1805" i="12" s="1"/>
  <c r="Q1812" i="12" s="1"/>
  <c r="Q1819" i="12" s="1"/>
  <c r="Q1826" i="12" s="1"/>
  <c r="Q1833" i="12" s="1"/>
  <c r="Q1840" i="12" s="1"/>
  <c r="Q1847" i="12" s="1"/>
  <c r="Q1854" i="12" s="1"/>
  <c r="Q1861" i="12" s="1"/>
  <c r="Q1868" i="12" s="1"/>
  <c r="Q1875" i="12" s="1"/>
  <c r="Q1882" i="12" s="1"/>
  <c r="Q1889" i="12" s="1"/>
  <c r="Q1903" i="12" s="1"/>
  <c r="Q1910" i="12" s="1"/>
  <c r="Q1917" i="12" s="1"/>
  <c r="Q1924" i="12" s="1"/>
  <c r="Q1931" i="12" s="1"/>
  <c r="Q1938" i="12" s="1"/>
  <c r="Q1945" i="12" s="1"/>
  <c r="Q1952" i="12" s="1"/>
  <c r="Q1959" i="12" s="1"/>
  <c r="Q1966" i="12" s="1"/>
  <c r="Q1973" i="12" s="1"/>
  <c r="Q1980" i="12" s="1"/>
  <c r="Q1987" i="12" s="1"/>
  <c r="Q1994" i="12" s="1"/>
  <c r="Q2001" i="12" s="1"/>
  <c r="Q2015" i="12" s="1"/>
  <c r="Q2022" i="12" s="1"/>
  <c r="Q2029" i="12" s="1"/>
  <c r="Q2036" i="12" s="1"/>
  <c r="Q2043" i="12" s="1"/>
  <c r="Q2050" i="12" s="1"/>
  <c r="Q2057" i="12" s="1"/>
  <c r="Q2064" i="12" s="1"/>
  <c r="Q2071" i="12" s="1"/>
  <c r="Q2078" i="12" s="1"/>
  <c r="Q2085" i="12" s="1"/>
  <c r="Q2092" i="12" s="1"/>
  <c r="Q2099" i="12" s="1"/>
  <c r="Q2106" i="12" s="1"/>
  <c r="Q2113" i="12" s="1"/>
  <c r="Q2127" i="12" s="1"/>
  <c r="Q2134" i="12" s="1"/>
  <c r="Q2141" i="12" s="1"/>
  <c r="Q2148" i="12" s="1"/>
  <c r="Q2155" i="12" s="1"/>
  <c r="Q2162" i="12" s="1"/>
  <c r="Q2169" i="12" s="1"/>
  <c r="Q2176" i="12" s="1"/>
  <c r="Q2183" i="12" s="1"/>
  <c r="Q2190" i="12" s="1"/>
  <c r="Q2197" i="12" s="1"/>
  <c r="Q2204" i="12" s="1"/>
  <c r="Q2211" i="12" s="1"/>
  <c r="Q2218" i="12" s="1"/>
  <c r="Q2225" i="12" s="1"/>
  <c r="Q2239" i="12" s="1"/>
  <c r="Q2246" i="12" s="1"/>
  <c r="Q2253" i="12" s="1"/>
  <c r="Q2260" i="12" s="1"/>
  <c r="Q2267" i="12" s="1"/>
  <c r="Q2274" i="12" s="1"/>
  <c r="Q2281" i="12" s="1"/>
  <c r="Q2288" i="12" s="1"/>
  <c r="Q2295" i="12" s="1"/>
  <c r="Q2302" i="12" s="1"/>
  <c r="Q2309" i="12" s="1"/>
  <c r="Q2316" i="12" s="1"/>
  <c r="Q2323" i="12" s="1"/>
  <c r="Q2330" i="12" s="1"/>
  <c r="Q2337" i="12" s="1"/>
  <c r="Q2351" i="12" s="1"/>
  <c r="Q2358" i="12" s="1"/>
  <c r="Q2365" i="12" s="1"/>
  <c r="Q2372" i="12" s="1"/>
  <c r="Q2379" i="12" s="1"/>
  <c r="Q2386" i="12" s="1"/>
  <c r="Q2393" i="12" s="1"/>
  <c r="Q2400" i="12" s="1"/>
  <c r="Q2407" i="12" s="1"/>
  <c r="Q2414" i="12" s="1"/>
  <c r="Q2421" i="12" s="1"/>
  <c r="Q2428" i="12" s="1"/>
  <c r="Q2435" i="12" s="1"/>
  <c r="Q2442" i="12" s="1"/>
  <c r="Q2449" i="12" s="1"/>
  <c r="Q2463" i="12" s="1"/>
  <c r="Q2470" i="12" s="1"/>
  <c r="Q2477" i="12" s="1"/>
  <c r="Q2484" i="12" s="1"/>
  <c r="Q2491" i="12" s="1"/>
  <c r="Q2498" i="12" s="1"/>
  <c r="Q2505" i="12" s="1"/>
  <c r="Q2512" i="12" s="1"/>
  <c r="Q2519" i="12" s="1"/>
  <c r="Q2526" i="12" s="1"/>
  <c r="Q2533" i="12" s="1"/>
  <c r="Q2540" i="12" s="1"/>
  <c r="Q2547" i="12" s="1"/>
  <c r="Q2554" i="12" s="1"/>
  <c r="Q2561" i="12" s="1"/>
  <c r="Q2575" i="12" s="1"/>
  <c r="Q2582" i="12" s="1"/>
  <c r="Q2589" i="12" s="1"/>
  <c r="Q2596" i="12" s="1"/>
  <c r="Q2603" i="12" s="1"/>
  <c r="Q2610" i="12" s="1"/>
  <c r="Q2617" i="12" s="1"/>
  <c r="Q2624" i="12" s="1"/>
  <c r="Q2631" i="12" s="1"/>
  <c r="Q2638" i="12" s="1"/>
  <c r="Q2645" i="12" s="1"/>
  <c r="Q2652" i="12" s="1"/>
  <c r="Q2659" i="12" s="1"/>
  <c r="Q2666" i="12" s="1"/>
  <c r="Q2673" i="12" s="1"/>
  <c r="Q2687" i="12" s="1"/>
  <c r="Q2694" i="12" s="1"/>
  <c r="Q2701" i="12" s="1"/>
  <c r="Q2708" i="12" s="1"/>
  <c r="Q2715" i="12" s="1"/>
  <c r="Q2722" i="12" s="1"/>
  <c r="Q2729" i="12" s="1"/>
  <c r="Q2736" i="12" s="1"/>
  <c r="Q2743" i="12" s="1"/>
  <c r="Q2750" i="12" s="1"/>
  <c r="Q2757" i="12" s="1"/>
  <c r="Q2764" i="12" s="1"/>
  <c r="Q2771" i="12" s="1"/>
  <c r="Q2778" i="12" s="1"/>
  <c r="Q2785" i="12" s="1"/>
  <c r="Q2799" i="12" s="1"/>
  <c r="Q2806" i="12" s="1"/>
  <c r="Q2813" i="12" s="1"/>
  <c r="Q2820" i="12" s="1"/>
  <c r="Q2827" i="12" s="1"/>
  <c r="Q2834" i="12" s="1"/>
  <c r="Q2841" i="12" s="1"/>
  <c r="Q2848" i="12" s="1"/>
  <c r="Q2855" i="12" s="1"/>
  <c r="Q2862" i="12" s="1"/>
  <c r="Q2869" i="12" s="1"/>
  <c r="Q2876" i="12" s="1"/>
  <c r="Q2883" i="12" s="1"/>
  <c r="Q2890" i="12" s="1"/>
  <c r="Q2897" i="12" s="1"/>
  <c r="Q2911" i="12" s="1"/>
  <c r="Q2918" i="12" s="1"/>
  <c r="Q2925" i="12" s="1"/>
  <c r="Q2932" i="12" s="1"/>
  <c r="Q2939" i="12" s="1"/>
  <c r="Q2946" i="12" s="1"/>
  <c r="Q2953" i="12" s="1"/>
  <c r="Q2960" i="12" s="1"/>
  <c r="Q2967" i="12" s="1"/>
  <c r="Q2974" i="12" s="1"/>
  <c r="Q2981" i="12" s="1"/>
  <c r="Q2988" i="12" s="1"/>
  <c r="Q2995" i="12" s="1"/>
  <c r="Q3002" i="12" s="1"/>
  <c r="Q3009" i="12" s="1"/>
  <c r="Q3023" i="12" s="1"/>
  <c r="Q3030" i="12" s="1"/>
  <c r="Q3037" i="12" s="1"/>
  <c r="Q3044" i="12" s="1"/>
  <c r="Q3051" i="12" s="1"/>
  <c r="Q3058" i="12" s="1"/>
  <c r="Q3065" i="12" s="1"/>
  <c r="Q3072" i="12" s="1"/>
  <c r="Q3079" i="12" s="1"/>
  <c r="Q3086" i="12" s="1"/>
  <c r="Q3093" i="12" s="1"/>
  <c r="Q3100" i="12" s="1"/>
  <c r="Q3107" i="12" s="1"/>
  <c r="Q3114" i="12" s="1"/>
  <c r="Q3121" i="12" s="1"/>
  <c r="Q3135" i="12" s="1"/>
  <c r="Q3142" i="12" s="1"/>
  <c r="Q3149" i="12" s="1"/>
  <c r="Q3156" i="12" s="1"/>
  <c r="Q3163" i="12" s="1"/>
  <c r="Q3170" i="12" s="1"/>
  <c r="Q3177" i="12" s="1"/>
  <c r="Q3184" i="12" s="1"/>
  <c r="Q3191" i="12" s="1"/>
  <c r="Q3198" i="12" s="1"/>
  <c r="Q3205" i="12" s="1"/>
  <c r="Q3212" i="12" s="1"/>
  <c r="Q3219" i="12" s="1"/>
  <c r="Q3226" i="12" s="1"/>
  <c r="Q3233" i="12" s="1"/>
  <c r="Q3247" i="12" s="1"/>
  <c r="Q3254" i="12" s="1"/>
  <c r="Q3261" i="12" s="1"/>
  <c r="Q3268" i="12" s="1"/>
  <c r="Q3275" i="12" s="1"/>
  <c r="Q3282" i="12" s="1"/>
  <c r="Q3289" i="12" s="1"/>
  <c r="Q3296" i="12" s="1"/>
  <c r="Q3303" i="12" s="1"/>
  <c r="Q3310" i="12" s="1"/>
  <c r="Q3317" i="12" s="1"/>
  <c r="Q3324" i="12" s="1"/>
  <c r="Q3331" i="12" s="1"/>
  <c r="Q3338" i="12" s="1"/>
  <c r="Q3345" i="12" s="1"/>
  <c r="Q3359" i="12" s="1"/>
  <c r="Q3366" i="12" s="1"/>
  <c r="Q3373" i="12" s="1"/>
  <c r="Q3380" i="12" s="1"/>
  <c r="Q3387" i="12" s="1"/>
  <c r="Q3394" i="12" s="1"/>
  <c r="Q3401" i="12" s="1"/>
  <c r="Q3408" i="12" s="1"/>
  <c r="Q3415" i="12" s="1"/>
  <c r="Q3422" i="12" s="1"/>
  <c r="Q3429" i="12" s="1"/>
  <c r="Q3436" i="12" s="1"/>
  <c r="Q3443" i="12" s="1"/>
  <c r="Q3450" i="12" s="1"/>
  <c r="Q3457" i="12" s="1"/>
  <c r="Q1344" i="12"/>
  <c r="Q1351" i="12" s="1"/>
  <c r="Q1358" i="12" s="1"/>
  <c r="Q1365" i="12" s="1"/>
  <c r="Q1372" i="12" s="1"/>
  <c r="Q1379" i="12" s="1"/>
  <c r="Q1386" i="12" s="1"/>
  <c r="Q1393" i="12" s="1"/>
  <c r="Q1400" i="12" s="1"/>
  <c r="Q1407" i="12" s="1"/>
  <c r="Q1414" i="12" s="1"/>
  <c r="Q1421" i="12" s="1"/>
  <c r="Q1428" i="12" s="1"/>
  <c r="Q1435" i="12" s="1"/>
  <c r="Q1442" i="12" s="1"/>
  <c r="Q1456" i="12" s="1"/>
  <c r="Q1463" i="12" s="1"/>
  <c r="Q1470" i="12" s="1"/>
  <c r="Q1477" i="12" s="1"/>
  <c r="Q1484" i="12" s="1"/>
  <c r="Q1491" i="12" s="1"/>
  <c r="Q1498" i="12" s="1"/>
  <c r="Q1505" i="12" s="1"/>
  <c r="Q1512" i="12" s="1"/>
  <c r="Q1519" i="12" s="1"/>
  <c r="Q1526" i="12" s="1"/>
  <c r="Q1533" i="12" s="1"/>
  <c r="Q1540" i="12" s="1"/>
  <c r="Q1547" i="12" s="1"/>
  <c r="Q1554" i="12" s="1"/>
  <c r="Q1568" i="12" s="1"/>
  <c r="Q1575" i="12" s="1"/>
  <c r="Q1582" i="12" s="1"/>
  <c r="Q1589" i="12" s="1"/>
  <c r="Q1596" i="12" s="1"/>
  <c r="Q1603" i="12" s="1"/>
  <c r="Q1610" i="12" s="1"/>
  <c r="Q1617" i="12" s="1"/>
  <c r="Q1624" i="12" s="1"/>
  <c r="Q1631" i="12" s="1"/>
  <c r="Q1638" i="12" s="1"/>
  <c r="Q1645" i="12" s="1"/>
  <c r="Q1652" i="12" s="1"/>
  <c r="Q1659" i="12" s="1"/>
  <c r="Q1666" i="12" s="1"/>
  <c r="Q1680" i="12" s="1"/>
  <c r="Q1687" i="12" s="1"/>
  <c r="Q1694" i="12" s="1"/>
  <c r="Q1701" i="12" s="1"/>
  <c r="Q1708" i="12" s="1"/>
  <c r="Q1715" i="12" s="1"/>
  <c r="Q1722" i="12" s="1"/>
  <c r="Q1729" i="12" s="1"/>
  <c r="Q1736" i="12" s="1"/>
  <c r="Q1743" i="12" s="1"/>
  <c r="Q1750" i="12" s="1"/>
  <c r="Q1757" i="12" s="1"/>
  <c r="Q1764" i="12" s="1"/>
  <c r="Q1771" i="12" s="1"/>
  <c r="Q1778" i="12" s="1"/>
  <c r="Q1792" i="12" s="1"/>
  <c r="Q1799" i="12" s="1"/>
  <c r="Q1806" i="12" s="1"/>
  <c r="Q1813" i="12" s="1"/>
  <c r="Q1820" i="12" s="1"/>
  <c r="Q1827" i="12" s="1"/>
  <c r="Q1834" i="12" s="1"/>
  <c r="Q1841" i="12" s="1"/>
  <c r="Q1848" i="12" s="1"/>
  <c r="Q1855" i="12" s="1"/>
  <c r="Q1862" i="12" s="1"/>
  <c r="Q1869" i="12" s="1"/>
  <c r="Q1876" i="12" s="1"/>
  <c r="Q1883" i="12" s="1"/>
  <c r="Q1890" i="12" s="1"/>
  <c r="Q1904" i="12" s="1"/>
  <c r="Q1911" i="12" s="1"/>
  <c r="Q1918" i="12" s="1"/>
  <c r="Q1925" i="12" s="1"/>
  <c r="Q1932" i="12" s="1"/>
  <c r="Q1939" i="12" s="1"/>
  <c r="Q1946" i="12" s="1"/>
  <c r="Q1953" i="12" s="1"/>
  <c r="Q1960" i="12" s="1"/>
  <c r="Q1967" i="12" s="1"/>
  <c r="Q1974" i="12" s="1"/>
  <c r="Q1981" i="12" s="1"/>
  <c r="Q1988" i="12" s="1"/>
  <c r="Q1995" i="12" s="1"/>
  <c r="Q2002" i="12" s="1"/>
  <c r="Q2016" i="12" s="1"/>
  <c r="Q2023" i="12" s="1"/>
  <c r="Q2030" i="12" s="1"/>
  <c r="Q2037" i="12" s="1"/>
  <c r="Q2044" i="12" s="1"/>
  <c r="Q2051" i="12" s="1"/>
  <c r="Q2058" i="12" s="1"/>
  <c r="Q2065" i="12" s="1"/>
  <c r="Q2072" i="12" s="1"/>
  <c r="Q2079" i="12" s="1"/>
  <c r="Q2086" i="12" s="1"/>
  <c r="Q2093" i="12" s="1"/>
  <c r="Q2100" i="12" s="1"/>
  <c r="Q2107" i="12" s="1"/>
  <c r="Q2114" i="12" s="1"/>
  <c r="Q2128" i="12" s="1"/>
  <c r="Q2135" i="12" s="1"/>
  <c r="Q2142" i="12" s="1"/>
  <c r="Q2149" i="12" s="1"/>
  <c r="Q2156" i="12" s="1"/>
  <c r="Q2163" i="12" s="1"/>
  <c r="Q2170" i="12" s="1"/>
  <c r="Q2177" i="12" s="1"/>
  <c r="Q2184" i="12" s="1"/>
  <c r="Q2191" i="12" s="1"/>
  <c r="Q2198" i="12" s="1"/>
  <c r="Q2205" i="12" s="1"/>
  <c r="Q2212" i="12" s="1"/>
  <c r="Q2219" i="12" s="1"/>
  <c r="Q2226" i="12" s="1"/>
  <c r="Q2240" i="12" s="1"/>
  <c r="Q2247" i="12" s="1"/>
  <c r="Q2254" i="12" s="1"/>
  <c r="Q2261" i="12" s="1"/>
  <c r="Q2268" i="12" s="1"/>
  <c r="Q2275" i="12" s="1"/>
  <c r="Q2282" i="12" s="1"/>
  <c r="Q2289" i="12" s="1"/>
  <c r="Q2296" i="12" s="1"/>
  <c r="Q2303" i="12" s="1"/>
  <c r="Q2310" i="12" s="1"/>
  <c r="Q2317" i="12" s="1"/>
  <c r="Q2324" i="12" s="1"/>
  <c r="Q2331" i="12" s="1"/>
  <c r="Q2338" i="12" s="1"/>
  <c r="Q2352" i="12" s="1"/>
  <c r="Q2359" i="12" s="1"/>
  <c r="Q2366" i="12" s="1"/>
  <c r="Q2373" i="12" s="1"/>
  <c r="Q2380" i="12" s="1"/>
  <c r="Q2387" i="12" s="1"/>
  <c r="Q2394" i="12" s="1"/>
  <c r="Q2401" i="12" s="1"/>
  <c r="Q2408" i="12" s="1"/>
  <c r="Q2415" i="12" s="1"/>
  <c r="Q2422" i="12" s="1"/>
  <c r="Q2429" i="12" s="1"/>
  <c r="Q2436" i="12" s="1"/>
  <c r="Q2443" i="12" s="1"/>
  <c r="Q2450" i="12" s="1"/>
  <c r="Q2464" i="12" s="1"/>
  <c r="Q2471" i="12" s="1"/>
  <c r="Q2478" i="12" s="1"/>
  <c r="Q2485" i="12" s="1"/>
  <c r="Q2492" i="12" s="1"/>
  <c r="Q2499" i="12" s="1"/>
  <c r="Q2506" i="12" s="1"/>
  <c r="Q2513" i="12" s="1"/>
  <c r="Q2520" i="12" s="1"/>
  <c r="Q2527" i="12" s="1"/>
  <c r="Q2534" i="12" s="1"/>
  <c r="Q2541" i="12" s="1"/>
  <c r="Q2548" i="12" s="1"/>
  <c r="Q2555" i="12" s="1"/>
  <c r="Q2562" i="12" s="1"/>
  <c r="Q2576" i="12" s="1"/>
  <c r="Q2583" i="12" s="1"/>
  <c r="Q2590" i="12" s="1"/>
  <c r="Q2597" i="12" s="1"/>
  <c r="Q2604" i="12" s="1"/>
  <c r="Q2611" i="12" s="1"/>
  <c r="Q2618" i="12" s="1"/>
  <c r="Q2625" i="12" s="1"/>
  <c r="Q2632" i="12" s="1"/>
  <c r="Q2639" i="12" s="1"/>
  <c r="Q2646" i="12" s="1"/>
  <c r="Q2653" i="12" s="1"/>
  <c r="Q2660" i="12" s="1"/>
  <c r="Q2667" i="12" s="1"/>
  <c r="Q2674" i="12" s="1"/>
  <c r="Q2688" i="12" s="1"/>
  <c r="Q2695" i="12" s="1"/>
  <c r="Q2702" i="12" s="1"/>
  <c r="Q2709" i="12" s="1"/>
  <c r="Q2716" i="12" s="1"/>
  <c r="Q2723" i="12" s="1"/>
  <c r="Q2730" i="12" s="1"/>
  <c r="Q2737" i="12" s="1"/>
  <c r="Q2744" i="12" s="1"/>
  <c r="Q2751" i="12" s="1"/>
  <c r="Q2758" i="12" s="1"/>
  <c r="Q2765" i="12" s="1"/>
  <c r="Q2772" i="12" s="1"/>
  <c r="Q2779" i="12" s="1"/>
  <c r="Q2786" i="12" s="1"/>
  <c r="Q2800" i="12" s="1"/>
  <c r="Q2807" i="12" s="1"/>
  <c r="Q2814" i="12" s="1"/>
  <c r="Q2821" i="12" s="1"/>
  <c r="Q2828" i="12" s="1"/>
  <c r="Q2835" i="12" s="1"/>
  <c r="Q2842" i="12" s="1"/>
  <c r="Q2849" i="12" s="1"/>
  <c r="Q2856" i="12" s="1"/>
  <c r="Q2863" i="12" s="1"/>
  <c r="Q2870" i="12" s="1"/>
  <c r="Q2877" i="12" s="1"/>
  <c r="Q2884" i="12" s="1"/>
  <c r="Q2891" i="12" s="1"/>
  <c r="Q2898" i="12" s="1"/>
  <c r="Q2912" i="12" s="1"/>
  <c r="Q2919" i="12" s="1"/>
  <c r="Q2926" i="12" s="1"/>
  <c r="Q2933" i="12" s="1"/>
  <c r="Q2940" i="12" s="1"/>
  <c r="Q2947" i="12" s="1"/>
  <c r="Q2954" i="12" s="1"/>
  <c r="Q2961" i="12" s="1"/>
  <c r="Q2968" i="12" s="1"/>
  <c r="Q2975" i="12" s="1"/>
  <c r="Q2982" i="12" s="1"/>
  <c r="Q2989" i="12" s="1"/>
  <c r="Q2996" i="12" s="1"/>
  <c r="Q3003" i="12" s="1"/>
  <c r="Q3010" i="12" s="1"/>
  <c r="Q3024" i="12" s="1"/>
  <c r="Q3031" i="12" s="1"/>
  <c r="Q3038" i="12" s="1"/>
  <c r="Q3045" i="12" s="1"/>
  <c r="Q3052" i="12" s="1"/>
  <c r="Q3059" i="12" s="1"/>
  <c r="Q3066" i="12" s="1"/>
  <c r="Q3073" i="12" s="1"/>
  <c r="Q3080" i="12" s="1"/>
  <c r="Q3087" i="12" s="1"/>
  <c r="Q3094" i="12" s="1"/>
  <c r="Q3101" i="12" s="1"/>
  <c r="Q3108" i="12" s="1"/>
  <c r="Q3115" i="12" s="1"/>
  <c r="Q3122" i="12" s="1"/>
  <c r="Q3136" i="12" s="1"/>
  <c r="Q3143" i="12" s="1"/>
  <c r="Q3150" i="12" s="1"/>
  <c r="Q3157" i="12" s="1"/>
  <c r="Q3164" i="12" s="1"/>
  <c r="Q3171" i="12" s="1"/>
  <c r="Q3178" i="12" s="1"/>
  <c r="Q3185" i="12" s="1"/>
  <c r="Q3192" i="12" s="1"/>
  <c r="Q3199" i="12" s="1"/>
  <c r="Q3206" i="12" s="1"/>
  <c r="Q3213" i="12" s="1"/>
  <c r="Q3220" i="12" s="1"/>
  <c r="Q3227" i="12" s="1"/>
  <c r="Q3234" i="12" s="1"/>
  <c r="Q3248" i="12" s="1"/>
  <c r="Q3255" i="12" s="1"/>
  <c r="Q3262" i="12" s="1"/>
  <c r="Q3269" i="12" s="1"/>
  <c r="Q3276" i="12" s="1"/>
  <c r="Q3283" i="12" s="1"/>
  <c r="Q3290" i="12" s="1"/>
  <c r="Q3297" i="12" s="1"/>
  <c r="Q3304" i="12" s="1"/>
  <c r="Q3311" i="12" s="1"/>
  <c r="Q3318" i="12" s="1"/>
  <c r="Q3325" i="12" s="1"/>
  <c r="Q3332" i="12" s="1"/>
  <c r="Q3339" i="12" s="1"/>
  <c r="Q3346" i="12" s="1"/>
  <c r="Q3360" i="12" s="1"/>
  <c r="Q3367" i="12" s="1"/>
  <c r="Q3374" i="12" s="1"/>
  <c r="Q3381" i="12" s="1"/>
  <c r="Q3388" i="12" s="1"/>
  <c r="Q3395" i="12" s="1"/>
  <c r="Q3402" i="12" s="1"/>
  <c r="Q3409" i="12" s="1"/>
  <c r="Q3416" i="12" s="1"/>
  <c r="Q3423" i="12" s="1"/>
  <c r="Q3430" i="12" s="1"/>
  <c r="Q3437" i="12" s="1"/>
  <c r="Q3444" i="12" s="1"/>
  <c r="Q3451" i="12" s="1"/>
  <c r="Q3458" i="12" s="1"/>
  <c r="Q1345" i="12"/>
  <c r="Q1352" i="12" s="1"/>
  <c r="Q1359" i="12" s="1"/>
  <c r="Q1366" i="12" s="1"/>
  <c r="Q1373" i="12" s="1"/>
  <c r="Q1380" i="12" s="1"/>
  <c r="Q1387" i="12" s="1"/>
  <c r="Q1394" i="12" s="1"/>
  <c r="Q1401" i="12" s="1"/>
  <c r="Q1408" i="12" s="1"/>
  <c r="Q1415" i="12" s="1"/>
  <c r="Q1422" i="12" s="1"/>
  <c r="Q1429" i="12" s="1"/>
  <c r="Q1436" i="12" s="1"/>
  <c r="Q1443" i="12" s="1"/>
  <c r="Q1457" i="12" s="1"/>
  <c r="Q1464" i="12" s="1"/>
  <c r="Q1471" i="12" s="1"/>
  <c r="Q1478" i="12" s="1"/>
  <c r="Q1485" i="12" s="1"/>
  <c r="Q1492" i="12" s="1"/>
  <c r="Q1499" i="12" s="1"/>
  <c r="Q1506" i="12" s="1"/>
  <c r="Q1513" i="12" s="1"/>
  <c r="Q1520" i="12" s="1"/>
  <c r="Q1527" i="12" s="1"/>
  <c r="Q1534" i="12" s="1"/>
  <c r="Q1541" i="12" s="1"/>
  <c r="Q1548" i="12" s="1"/>
  <c r="Q1555" i="12" s="1"/>
  <c r="Q1569" i="12" s="1"/>
  <c r="Q1576" i="12" s="1"/>
  <c r="Q1583" i="12" s="1"/>
  <c r="Q1590" i="12" s="1"/>
  <c r="Q1597" i="12" s="1"/>
  <c r="Q1604" i="12" s="1"/>
  <c r="Q1611" i="12" s="1"/>
  <c r="Q1618" i="12" s="1"/>
  <c r="Q1625" i="12" s="1"/>
  <c r="Q1632" i="12" s="1"/>
  <c r="Q1639" i="12" s="1"/>
  <c r="Q1646" i="12" s="1"/>
  <c r="Q1653" i="12" s="1"/>
  <c r="Q1660" i="12" s="1"/>
  <c r="Q1667" i="12" s="1"/>
  <c r="Q1681" i="12" s="1"/>
  <c r="Q1688" i="12" s="1"/>
  <c r="Q1695" i="12" s="1"/>
  <c r="Q1702" i="12" s="1"/>
  <c r="Q1709" i="12" s="1"/>
  <c r="Q1716" i="12" s="1"/>
  <c r="Q1723" i="12" s="1"/>
  <c r="Q1730" i="12" s="1"/>
  <c r="Q1737" i="12" s="1"/>
  <c r="Q1744" i="12" s="1"/>
  <c r="Q1751" i="12" s="1"/>
  <c r="Q1758" i="12" s="1"/>
  <c r="Q1765" i="12" s="1"/>
  <c r="Q1772" i="12" s="1"/>
  <c r="Q1779" i="12" s="1"/>
  <c r="Q1793" i="12" s="1"/>
  <c r="Q1800" i="12" s="1"/>
  <c r="Q1807" i="12" s="1"/>
  <c r="Q1814" i="12" s="1"/>
  <c r="Q1821" i="12" s="1"/>
  <c r="Q1828" i="12" s="1"/>
  <c r="Q1835" i="12" s="1"/>
  <c r="Q1842" i="12" s="1"/>
  <c r="Q1849" i="12" s="1"/>
  <c r="Q1856" i="12" s="1"/>
  <c r="Q1863" i="12" s="1"/>
  <c r="Q1870" i="12" s="1"/>
  <c r="Q1877" i="12" s="1"/>
  <c r="Q1884" i="12" s="1"/>
  <c r="Q1891" i="12" s="1"/>
  <c r="Q1905" i="12" s="1"/>
  <c r="Q1912" i="12" s="1"/>
  <c r="Q1919" i="12" s="1"/>
  <c r="Q1926" i="12" s="1"/>
  <c r="Q1933" i="12" s="1"/>
  <c r="Q1940" i="12" s="1"/>
  <c r="Q1947" i="12" s="1"/>
  <c r="Q1954" i="12" s="1"/>
  <c r="Q1961" i="12" s="1"/>
  <c r="Q1968" i="12" s="1"/>
  <c r="Q1975" i="12" s="1"/>
  <c r="Q1982" i="12" s="1"/>
  <c r="Q1989" i="12" s="1"/>
  <c r="Q1996" i="12" s="1"/>
  <c r="Q2003" i="12" s="1"/>
  <c r="Q2017" i="12" s="1"/>
  <c r="Q2024" i="12" s="1"/>
  <c r="Q2031" i="12" s="1"/>
  <c r="Q2038" i="12" s="1"/>
  <c r="Q2045" i="12" s="1"/>
  <c r="Q2052" i="12" s="1"/>
  <c r="Q2059" i="12" s="1"/>
  <c r="Q2066" i="12" s="1"/>
  <c r="Q2073" i="12" s="1"/>
  <c r="Q2080" i="12" s="1"/>
  <c r="Q2087" i="12" s="1"/>
  <c r="Q2094" i="12" s="1"/>
  <c r="Q2101" i="12" s="1"/>
  <c r="Q2108" i="12" s="1"/>
  <c r="Q2115" i="12" s="1"/>
  <c r="Q2129" i="12" s="1"/>
  <c r="Q2136" i="12" s="1"/>
  <c r="Q2143" i="12" s="1"/>
  <c r="Q2150" i="12" s="1"/>
  <c r="Q2157" i="12" s="1"/>
  <c r="Q2164" i="12" s="1"/>
  <c r="Q2171" i="12" s="1"/>
  <c r="Q2178" i="12" s="1"/>
  <c r="Q2185" i="12" s="1"/>
  <c r="Q2192" i="12" s="1"/>
  <c r="Q2199" i="12" s="1"/>
  <c r="Q2206" i="12" s="1"/>
  <c r="Q2213" i="12" s="1"/>
  <c r="Q2220" i="12" s="1"/>
  <c r="Q2227" i="12" s="1"/>
  <c r="Q2241" i="12" s="1"/>
  <c r="Q2248" i="12" s="1"/>
  <c r="Q2255" i="12" s="1"/>
  <c r="Q2262" i="12" s="1"/>
  <c r="Q2269" i="12" s="1"/>
  <c r="Q2276" i="12" s="1"/>
  <c r="Q2283" i="12" s="1"/>
  <c r="Q2290" i="12" s="1"/>
  <c r="Q2297" i="12" s="1"/>
  <c r="Q2304" i="12" s="1"/>
  <c r="Q2311" i="12" s="1"/>
  <c r="Q2318" i="12" s="1"/>
  <c r="Q2325" i="12" s="1"/>
  <c r="Q2332" i="12" s="1"/>
  <c r="Q2339" i="12" s="1"/>
  <c r="Q2353" i="12" s="1"/>
  <c r="Q2360" i="12" s="1"/>
  <c r="Q2367" i="12" s="1"/>
  <c r="Q2374" i="12" s="1"/>
  <c r="Q2381" i="12" s="1"/>
  <c r="Q2388" i="12" s="1"/>
  <c r="Q2395" i="12" s="1"/>
  <c r="Q2402" i="12" s="1"/>
  <c r="Q2409" i="12" s="1"/>
  <c r="Q2416" i="12" s="1"/>
  <c r="Q2423" i="12" s="1"/>
  <c r="Q2430" i="12" s="1"/>
  <c r="Q2437" i="12" s="1"/>
  <c r="Q2444" i="12" s="1"/>
  <c r="Q2451" i="12" s="1"/>
  <c r="Q2465" i="12" s="1"/>
  <c r="Q2472" i="12" s="1"/>
  <c r="Q2479" i="12" s="1"/>
  <c r="Q2486" i="12" s="1"/>
  <c r="Q2493" i="12" s="1"/>
  <c r="Q2500" i="12" s="1"/>
  <c r="Q2507" i="12" s="1"/>
  <c r="Q2514" i="12" s="1"/>
  <c r="Q2521" i="12" s="1"/>
  <c r="Q2528" i="12" s="1"/>
  <c r="Q2535" i="12" s="1"/>
  <c r="Q2542" i="12" s="1"/>
  <c r="Q2549" i="12" s="1"/>
  <c r="Q2556" i="12" s="1"/>
  <c r="Q2563" i="12" s="1"/>
  <c r="Q2577" i="12" s="1"/>
  <c r="Q2584" i="12" s="1"/>
  <c r="Q2591" i="12" s="1"/>
  <c r="Q2598" i="12" s="1"/>
  <c r="Q2605" i="12" s="1"/>
  <c r="Q2612" i="12" s="1"/>
  <c r="Q2619" i="12" s="1"/>
  <c r="Q2626" i="12" s="1"/>
  <c r="Q2633" i="12" s="1"/>
  <c r="Q2640" i="12" s="1"/>
  <c r="Q2647" i="12" s="1"/>
  <c r="Q2654" i="12" s="1"/>
  <c r="Q2661" i="12" s="1"/>
  <c r="Q2668" i="12" s="1"/>
  <c r="Q2675" i="12" s="1"/>
  <c r="Q2689" i="12" s="1"/>
  <c r="Q2696" i="12" s="1"/>
  <c r="Q2703" i="12" s="1"/>
  <c r="Q2710" i="12" s="1"/>
  <c r="Q2717" i="12" s="1"/>
  <c r="Q2724" i="12" s="1"/>
  <c r="Q2731" i="12" s="1"/>
  <c r="Q2738" i="12" s="1"/>
  <c r="Q2745" i="12" s="1"/>
  <c r="Q2752" i="12" s="1"/>
  <c r="Q2759" i="12" s="1"/>
  <c r="Q2766" i="12" s="1"/>
  <c r="Q2773" i="12" s="1"/>
  <c r="Q2780" i="12" s="1"/>
  <c r="Q2787" i="12" s="1"/>
  <c r="Q2801" i="12" s="1"/>
  <c r="Q2808" i="12" s="1"/>
  <c r="Q2815" i="12" s="1"/>
  <c r="Q2822" i="12" s="1"/>
  <c r="Q2829" i="12" s="1"/>
  <c r="Q2836" i="12" s="1"/>
  <c r="Q2843" i="12" s="1"/>
  <c r="Q2850" i="12" s="1"/>
  <c r="Q2857" i="12" s="1"/>
  <c r="Q2864" i="12" s="1"/>
  <c r="Q2871" i="12" s="1"/>
  <c r="Q2878" i="12" s="1"/>
  <c r="Q2885" i="12" s="1"/>
  <c r="Q2892" i="12" s="1"/>
  <c r="Q2899" i="12" s="1"/>
  <c r="Q2913" i="12" s="1"/>
  <c r="Q2920" i="12" s="1"/>
  <c r="Q2927" i="12" s="1"/>
  <c r="Q2934" i="12" s="1"/>
  <c r="Q2941" i="12" s="1"/>
  <c r="Q2948" i="12" s="1"/>
  <c r="Q2955" i="12" s="1"/>
  <c r="Q2962" i="12" s="1"/>
  <c r="Q2969" i="12" s="1"/>
  <c r="Q2976" i="12" s="1"/>
  <c r="Q2983" i="12" s="1"/>
  <c r="Q2990" i="12" s="1"/>
  <c r="Q2997" i="12" s="1"/>
  <c r="Q3004" i="12" s="1"/>
  <c r="Q3011" i="12" s="1"/>
  <c r="Q3025" i="12" s="1"/>
  <c r="Q3032" i="12" s="1"/>
  <c r="Q3039" i="12" s="1"/>
  <c r="Q3046" i="12" s="1"/>
  <c r="Q3053" i="12" s="1"/>
  <c r="Q3060" i="12" s="1"/>
  <c r="Q3067" i="12" s="1"/>
  <c r="Q3074" i="12" s="1"/>
  <c r="Q3081" i="12" s="1"/>
  <c r="Q3088" i="12" s="1"/>
  <c r="Q3095" i="12" s="1"/>
  <c r="Q3102" i="12" s="1"/>
  <c r="Q3109" i="12" s="1"/>
  <c r="Q3116" i="12" s="1"/>
  <c r="Q3123" i="12" s="1"/>
  <c r="Q3137" i="12" s="1"/>
  <c r="Q3144" i="12" s="1"/>
  <c r="Q3151" i="12" s="1"/>
  <c r="Q3158" i="12" s="1"/>
  <c r="Q3165" i="12" s="1"/>
  <c r="Q3172" i="12" s="1"/>
  <c r="Q3179" i="12" s="1"/>
  <c r="Q3186" i="12" s="1"/>
  <c r="Q3193" i="12" s="1"/>
  <c r="Q3200" i="12" s="1"/>
  <c r="Q3207" i="12" s="1"/>
  <c r="Q3214" i="12" s="1"/>
  <c r="Q3221" i="12" s="1"/>
  <c r="Q3228" i="12" s="1"/>
  <c r="Q3235" i="12" s="1"/>
  <c r="Q3249" i="12" s="1"/>
  <c r="Q3256" i="12" s="1"/>
  <c r="Q3263" i="12" s="1"/>
  <c r="Q3270" i="12" s="1"/>
  <c r="Q3277" i="12" s="1"/>
  <c r="Q3284" i="12" s="1"/>
  <c r="Q3291" i="12" s="1"/>
  <c r="Q3298" i="12" s="1"/>
  <c r="Q3305" i="12" s="1"/>
  <c r="Q3312" i="12" s="1"/>
  <c r="Q3319" i="12" s="1"/>
  <c r="Q3326" i="12" s="1"/>
  <c r="Q3333" i="12" s="1"/>
  <c r="Q3340" i="12" s="1"/>
  <c r="Q3347" i="12" s="1"/>
  <c r="Q3361" i="12" s="1"/>
  <c r="Q3368" i="12" s="1"/>
  <c r="Q3375" i="12" s="1"/>
  <c r="Q3382" i="12" s="1"/>
  <c r="Q3389" i="12" s="1"/>
  <c r="Q3396" i="12" s="1"/>
  <c r="Q3403" i="12" s="1"/>
  <c r="Q3410" i="12" s="1"/>
  <c r="Q3417" i="12" s="1"/>
  <c r="Q3424" i="12" s="1"/>
  <c r="Q3431" i="12" s="1"/>
  <c r="Q3438" i="12" s="1"/>
  <c r="Q3445" i="12" s="1"/>
  <c r="Q3452" i="12" s="1"/>
  <c r="Q3459" i="12" s="1"/>
  <c r="Q1348" i="12"/>
  <c r="Q1355" i="12" s="1"/>
  <c r="Q1362" i="12" s="1"/>
  <c r="Q1369" i="12" s="1"/>
  <c r="Q1376" i="12" s="1"/>
  <c r="Q1383" i="12" s="1"/>
  <c r="Q1390" i="12" s="1"/>
  <c r="Q1397" i="12" s="1"/>
  <c r="Q1404" i="12" s="1"/>
  <c r="Q1411" i="12" s="1"/>
  <c r="Q1418" i="12" s="1"/>
  <c r="Q1425" i="12" s="1"/>
  <c r="Q1432" i="12" s="1"/>
  <c r="Q1439" i="12" s="1"/>
  <c r="Q1446" i="12" s="1"/>
  <c r="Q1460" i="12" s="1"/>
  <c r="Q1467" i="12" s="1"/>
  <c r="Q1474" i="12" s="1"/>
  <c r="Q1481" i="12" s="1"/>
  <c r="Q1488" i="12" s="1"/>
  <c r="Q1495" i="12" s="1"/>
  <c r="Q1502" i="12" s="1"/>
  <c r="Q1509" i="12" s="1"/>
  <c r="Q1516" i="12" s="1"/>
  <c r="Q1523" i="12" s="1"/>
  <c r="Q1530" i="12" s="1"/>
  <c r="Q1537" i="12" s="1"/>
  <c r="Q1544" i="12" s="1"/>
  <c r="Q1551" i="12" s="1"/>
  <c r="Q1558" i="12" s="1"/>
  <c r="Q1572" i="12" s="1"/>
  <c r="Q1579" i="12" s="1"/>
  <c r="Q1586" i="12" s="1"/>
  <c r="Q1593" i="12" s="1"/>
  <c r="Q1600" i="12" s="1"/>
  <c r="Q1607" i="12" s="1"/>
  <c r="Q1614" i="12" s="1"/>
  <c r="Q1621" i="12" s="1"/>
  <c r="Q1628" i="12" s="1"/>
  <c r="Q1635" i="12" s="1"/>
  <c r="Q1642" i="12" s="1"/>
  <c r="Q1649" i="12" s="1"/>
  <c r="Q1656" i="12" s="1"/>
  <c r="Q1663" i="12" s="1"/>
  <c r="Q1670" i="12" s="1"/>
  <c r="Q1684" i="12" s="1"/>
  <c r="Q1691" i="12" s="1"/>
  <c r="Q1698" i="12" s="1"/>
  <c r="Q1705" i="12" s="1"/>
  <c r="Q1712" i="12" s="1"/>
  <c r="Q1719" i="12" s="1"/>
  <c r="Q1726" i="12" s="1"/>
  <c r="Q1733" i="12" s="1"/>
  <c r="Q1740" i="12" s="1"/>
  <c r="Q1747" i="12" s="1"/>
  <c r="Q1754" i="12" s="1"/>
  <c r="Q1761" i="12" s="1"/>
  <c r="Q1768" i="12" s="1"/>
  <c r="Q1775" i="12" s="1"/>
  <c r="Q1782" i="12" s="1"/>
  <c r="Q1796" i="12" s="1"/>
  <c r="Q1803" i="12" s="1"/>
  <c r="Q1810" i="12" s="1"/>
  <c r="Q1817" i="12" s="1"/>
  <c r="Q1824" i="12" s="1"/>
  <c r="Q1831" i="12" s="1"/>
  <c r="Q1838" i="12" s="1"/>
  <c r="Q1845" i="12" s="1"/>
  <c r="Q1852" i="12" s="1"/>
  <c r="Q1859" i="12" s="1"/>
  <c r="Q1866" i="12" s="1"/>
  <c r="Q1873" i="12" s="1"/>
  <c r="Q1880" i="12" s="1"/>
  <c r="Q1887" i="12" s="1"/>
  <c r="Q1894" i="12" s="1"/>
  <c r="Q1908" i="12" s="1"/>
  <c r="Q1915" i="12" s="1"/>
  <c r="Q1922" i="12" s="1"/>
  <c r="Q1929" i="12" s="1"/>
  <c r="Q1936" i="12" s="1"/>
  <c r="Q1943" i="12" s="1"/>
  <c r="Q1950" i="12" s="1"/>
  <c r="Q1957" i="12" s="1"/>
  <c r="Q1964" i="12" s="1"/>
  <c r="Q1971" i="12" s="1"/>
  <c r="Q1978" i="12" s="1"/>
  <c r="Q1985" i="12" s="1"/>
  <c r="Q1992" i="12" s="1"/>
  <c r="Q1999" i="12" s="1"/>
  <c r="Q2006" i="12" s="1"/>
  <c r="Q2020" i="12" s="1"/>
  <c r="Q2027" i="12" s="1"/>
  <c r="Q2034" i="12" s="1"/>
  <c r="Q2041" i="12" s="1"/>
  <c r="Q2048" i="12" s="1"/>
  <c r="Q2055" i="12" s="1"/>
  <c r="Q2062" i="12" s="1"/>
  <c r="Q2069" i="12" s="1"/>
  <c r="Q2076" i="12" s="1"/>
  <c r="Q2083" i="12" s="1"/>
  <c r="Q2090" i="12" s="1"/>
  <c r="Q2097" i="12" s="1"/>
  <c r="Q2104" i="12" s="1"/>
  <c r="Q2111" i="12" s="1"/>
  <c r="Q2118" i="12" s="1"/>
  <c r="Q2132" i="12" s="1"/>
  <c r="Q2139" i="12" s="1"/>
  <c r="Q2146" i="12" s="1"/>
  <c r="Q2153" i="12" s="1"/>
  <c r="Q2160" i="12" s="1"/>
  <c r="Q2167" i="12" s="1"/>
  <c r="Q2174" i="12" s="1"/>
  <c r="Q2181" i="12" s="1"/>
  <c r="Q2188" i="12" s="1"/>
  <c r="Q2195" i="12" s="1"/>
  <c r="Q2202" i="12" s="1"/>
  <c r="Q2209" i="12" s="1"/>
  <c r="Q2216" i="12" s="1"/>
  <c r="Q2223" i="12" s="1"/>
  <c r="Q2230" i="12" s="1"/>
  <c r="Q2244" i="12" s="1"/>
  <c r="Q2251" i="12" s="1"/>
  <c r="Q2258" i="12" s="1"/>
  <c r="Q2265" i="12" s="1"/>
  <c r="Q2272" i="12" s="1"/>
  <c r="Q2279" i="12" s="1"/>
  <c r="Q2286" i="12" s="1"/>
  <c r="Q2293" i="12" s="1"/>
  <c r="Q2300" i="12" s="1"/>
  <c r="Q2307" i="12" s="1"/>
  <c r="Q2314" i="12" s="1"/>
  <c r="Q2321" i="12" s="1"/>
  <c r="Q2328" i="12" s="1"/>
  <c r="Q2335" i="12" s="1"/>
  <c r="Q2342" i="12" s="1"/>
  <c r="Q2356" i="12" s="1"/>
  <c r="Q2363" i="12" s="1"/>
  <c r="Q2370" i="12" s="1"/>
  <c r="Q2377" i="12" s="1"/>
  <c r="Q2384" i="12" s="1"/>
  <c r="Q2391" i="12" s="1"/>
  <c r="Q2398" i="12" s="1"/>
  <c r="Q2405" i="12" s="1"/>
  <c r="Q2412" i="12" s="1"/>
  <c r="Q2419" i="12" s="1"/>
  <c r="Q2426" i="12" s="1"/>
  <c r="Q2433" i="12" s="1"/>
  <c r="Q2440" i="12" s="1"/>
  <c r="Q2447" i="12" s="1"/>
  <c r="Q2454" i="12" s="1"/>
  <c r="Q2468" i="12" s="1"/>
  <c r="Q2475" i="12" s="1"/>
  <c r="Q2482" i="12" s="1"/>
  <c r="Q2489" i="12" s="1"/>
  <c r="Q2496" i="12" s="1"/>
  <c r="Q2503" i="12" s="1"/>
  <c r="Q2510" i="12" s="1"/>
  <c r="Q2517" i="12" s="1"/>
  <c r="Q2524" i="12" s="1"/>
  <c r="Q2531" i="12" s="1"/>
  <c r="Q2538" i="12" s="1"/>
  <c r="Q2545" i="12" s="1"/>
  <c r="Q2552" i="12" s="1"/>
  <c r="Q2559" i="12" s="1"/>
  <c r="Q2566" i="12" s="1"/>
  <c r="Q2580" i="12" s="1"/>
  <c r="Q2587" i="12" s="1"/>
  <c r="Q2594" i="12" s="1"/>
  <c r="Q2601" i="12" s="1"/>
  <c r="Q2608" i="12" s="1"/>
  <c r="Q2615" i="12" s="1"/>
  <c r="Q2622" i="12" s="1"/>
  <c r="Q2629" i="12" s="1"/>
  <c r="Q2636" i="12" s="1"/>
  <c r="Q2643" i="12" s="1"/>
  <c r="Q2650" i="12" s="1"/>
  <c r="Q2657" i="12" s="1"/>
  <c r="Q2664" i="12" s="1"/>
  <c r="Q2671" i="12" s="1"/>
  <c r="Q2678" i="12" s="1"/>
  <c r="Q2692" i="12" s="1"/>
  <c r="Q2699" i="12" s="1"/>
  <c r="Q2706" i="12" s="1"/>
  <c r="Q2713" i="12" s="1"/>
  <c r="Q2720" i="12" s="1"/>
  <c r="Q2727" i="12" s="1"/>
  <c r="Q2734" i="12" s="1"/>
  <c r="Q2741" i="12" s="1"/>
  <c r="Q2748" i="12" s="1"/>
  <c r="Q2755" i="12" s="1"/>
  <c r="Q2762" i="12" s="1"/>
  <c r="Q2769" i="12" s="1"/>
  <c r="Q2776" i="12" s="1"/>
  <c r="Q2783" i="12" s="1"/>
  <c r="Q2790" i="12" s="1"/>
  <c r="Q2804" i="12" s="1"/>
  <c r="Q2811" i="12" s="1"/>
  <c r="Q2818" i="12" s="1"/>
  <c r="Q2825" i="12" s="1"/>
  <c r="Q2832" i="12" s="1"/>
  <c r="Q2839" i="12" s="1"/>
  <c r="Q2846" i="12" s="1"/>
  <c r="Q2853" i="12" s="1"/>
  <c r="Q2860" i="12" s="1"/>
  <c r="Q2867" i="12" s="1"/>
  <c r="Q2874" i="12" s="1"/>
  <c r="Q2881" i="12" s="1"/>
  <c r="Q2888" i="12" s="1"/>
  <c r="Q2895" i="12" s="1"/>
  <c r="Q2902" i="12" s="1"/>
  <c r="Q2916" i="12" s="1"/>
  <c r="Q2923" i="12" s="1"/>
  <c r="Q2930" i="12" s="1"/>
  <c r="Q2937" i="12" s="1"/>
  <c r="Q2944" i="12" s="1"/>
  <c r="Q2951" i="12" s="1"/>
  <c r="Q2958" i="12" s="1"/>
  <c r="Q2965" i="12" s="1"/>
  <c r="Q2972" i="12" s="1"/>
  <c r="Q2979" i="12" s="1"/>
  <c r="Q2986" i="12" s="1"/>
  <c r="Q2993" i="12" s="1"/>
  <c r="Q3000" i="12" s="1"/>
  <c r="Q3007" i="12" s="1"/>
  <c r="Q3014" i="12" s="1"/>
  <c r="Q3028" i="12" s="1"/>
  <c r="Q3035" i="12" s="1"/>
  <c r="Q3042" i="12" s="1"/>
  <c r="Q3049" i="12" s="1"/>
  <c r="Q3056" i="12" s="1"/>
  <c r="Q3063" i="12" s="1"/>
  <c r="Q3070" i="12" s="1"/>
  <c r="Q3077" i="12" s="1"/>
  <c r="Q3084" i="12" s="1"/>
  <c r="Q3091" i="12" s="1"/>
  <c r="Q3098" i="12" s="1"/>
  <c r="Q3105" i="12" s="1"/>
  <c r="Q3112" i="12" s="1"/>
  <c r="Q3119" i="12" s="1"/>
  <c r="Q3126" i="12" s="1"/>
  <c r="Q3140" i="12" s="1"/>
  <c r="Q3147" i="12" s="1"/>
  <c r="Q3154" i="12" s="1"/>
  <c r="Q3161" i="12" s="1"/>
  <c r="Q3168" i="12" s="1"/>
  <c r="Q3175" i="12" s="1"/>
  <c r="Q3182" i="12" s="1"/>
  <c r="Q3189" i="12" s="1"/>
  <c r="Q3196" i="12" s="1"/>
  <c r="Q3203" i="12" s="1"/>
  <c r="Q3210" i="12" s="1"/>
  <c r="Q3217" i="12" s="1"/>
  <c r="Q3224" i="12" s="1"/>
  <c r="Q3231" i="12" s="1"/>
  <c r="Q3238" i="12" s="1"/>
  <c r="Q3252" i="12" s="1"/>
  <c r="Q3259" i="12" s="1"/>
  <c r="Q3266" i="12" s="1"/>
  <c r="Q3273" i="12" s="1"/>
  <c r="Q3280" i="12" s="1"/>
  <c r="Q3287" i="12" s="1"/>
  <c r="Q3294" i="12" s="1"/>
  <c r="Q3301" i="12" s="1"/>
  <c r="Q3308" i="12" s="1"/>
  <c r="Q3315" i="12" s="1"/>
  <c r="Q3322" i="12" s="1"/>
  <c r="Q3329" i="12" s="1"/>
  <c r="Q3336" i="12" s="1"/>
  <c r="Q3343" i="12" s="1"/>
  <c r="Q3350" i="12" s="1"/>
  <c r="Q3364" i="12" s="1"/>
  <c r="Q3371" i="12" s="1"/>
  <c r="Q3378" i="12" s="1"/>
  <c r="Q3385" i="12" s="1"/>
  <c r="Q3392" i="12" s="1"/>
  <c r="Q3399" i="12" s="1"/>
  <c r="Q3406" i="12" s="1"/>
  <c r="Q3413" i="12" s="1"/>
  <c r="Q3420" i="12" s="1"/>
  <c r="Q3427" i="12" s="1"/>
  <c r="Q3434" i="12" s="1"/>
  <c r="Q3441" i="12" s="1"/>
  <c r="Q3448" i="12" s="1"/>
  <c r="Q3455" i="12" s="1"/>
  <c r="Q3462" i="12" s="1"/>
  <c r="Q1349" i="12"/>
  <c r="Q1356" i="12" s="1"/>
  <c r="Q1363" i="12" s="1"/>
  <c r="Q1370" i="12" s="1"/>
  <c r="Q1377" i="12" s="1"/>
  <c r="Q1384" i="12" s="1"/>
  <c r="Q1391" i="12" s="1"/>
  <c r="Q1398" i="12" s="1"/>
  <c r="Q1405" i="12" s="1"/>
  <c r="Q1412" i="12" s="1"/>
  <c r="Q1419" i="12" s="1"/>
  <c r="Q1426" i="12" s="1"/>
  <c r="Q1433" i="12" s="1"/>
  <c r="Q1440" i="12" s="1"/>
  <c r="Q1447" i="12" s="1"/>
  <c r="Q1461" i="12" s="1"/>
  <c r="Q1468" i="12" s="1"/>
  <c r="Q1475" i="12" s="1"/>
  <c r="Q1482" i="12" s="1"/>
  <c r="Q1489" i="12" s="1"/>
  <c r="Q1496" i="12" s="1"/>
  <c r="Q1503" i="12" s="1"/>
  <c r="Q1510" i="12" s="1"/>
  <c r="Q1517" i="12" s="1"/>
  <c r="Q1524" i="12" s="1"/>
  <c r="Q1531" i="12" s="1"/>
  <c r="Q1538" i="12" s="1"/>
  <c r="Q1545" i="12" s="1"/>
  <c r="Q1552" i="12" s="1"/>
  <c r="Q1559" i="12" s="1"/>
  <c r="Q1573" i="12" s="1"/>
  <c r="Q1580" i="12" s="1"/>
  <c r="Q1587" i="12" s="1"/>
  <c r="Q1594" i="12" s="1"/>
  <c r="Q1601" i="12" s="1"/>
  <c r="Q1608" i="12" s="1"/>
  <c r="Q1615" i="12" s="1"/>
  <c r="Q1622" i="12" s="1"/>
  <c r="Q1629" i="12" s="1"/>
  <c r="Q1636" i="12" s="1"/>
  <c r="Q1643" i="12" s="1"/>
  <c r="Q1650" i="12" s="1"/>
  <c r="Q1657" i="12" s="1"/>
  <c r="Q1664" i="12" s="1"/>
  <c r="Q1671" i="12" s="1"/>
  <c r="Q1685" i="12" s="1"/>
  <c r="Q1692" i="12" s="1"/>
  <c r="Q1699" i="12" s="1"/>
  <c r="Q1706" i="12" s="1"/>
  <c r="Q1713" i="12" s="1"/>
  <c r="Q1720" i="12" s="1"/>
  <c r="Q1727" i="12" s="1"/>
  <c r="Q1734" i="12" s="1"/>
  <c r="Q1741" i="12" s="1"/>
  <c r="Q1748" i="12" s="1"/>
  <c r="Q1755" i="12" s="1"/>
  <c r="Q1762" i="12" s="1"/>
  <c r="Q1769" i="12" s="1"/>
  <c r="Q1776" i="12" s="1"/>
  <c r="Q1783" i="12" s="1"/>
  <c r="Q1797" i="12" s="1"/>
  <c r="Q1804" i="12" s="1"/>
  <c r="Q1811" i="12" s="1"/>
  <c r="Q1818" i="12" s="1"/>
  <c r="Q1825" i="12" s="1"/>
  <c r="Q1832" i="12" s="1"/>
  <c r="Q1839" i="12" s="1"/>
  <c r="Q1846" i="12" s="1"/>
  <c r="Q1853" i="12" s="1"/>
  <c r="Q1860" i="12" s="1"/>
  <c r="Q1867" i="12" s="1"/>
  <c r="Q1874" i="12" s="1"/>
  <c r="Q1881" i="12" s="1"/>
  <c r="Q1888" i="12" s="1"/>
  <c r="Q1895" i="12" s="1"/>
  <c r="Q1909" i="12" s="1"/>
  <c r="Q1916" i="12" s="1"/>
  <c r="Q1923" i="12" s="1"/>
  <c r="Q1930" i="12" s="1"/>
  <c r="Q1937" i="12" s="1"/>
  <c r="Q1944" i="12" s="1"/>
  <c r="Q1951" i="12" s="1"/>
  <c r="Q1958" i="12" s="1"/>
  <c r="Q1965" i="12" s="1"/>
  <c r="Q1972" i="12" s="1"/>
  <c r="Q1979" i="12" s="1"/>
  <c r="Q1986" i="12" s="1"/>
  <c r="Q1993" i="12" s="1"/>
  <c r="Q2000" i="12" s="1"/>
  <c r="Q2007" i="12" s="1"/>
  <c r="Q2021" i="12" s="1"/>
  <c r="Q2028" i="12" s="1"/>
  <c r="Q2035" i="12" s="1"/>
  <c r="Q2042" i="12" s="1"/>
  <c r="Q2049" i="12" s="1"/>
  <c r="Q2056" i="12" s="1"/>
  <c r="Q2063" i="12" s="1"/>
  <c r="Q2070" i="12" s="1"/>
  <c r="Q2077" i="12" s="1"/>
  <c r="Q2084" i="12" s="1"/>
  <c r="Q2091" i="12" s="1"/>
  <c r="Q2098" i="12" s="1"/>
  <c r="Q2105" i="12" s="1"/>
  <c r="Q2112" i="12" s="1"/>
  <c r="Q2119" i="12" s="1"/>
  <c r="Q2133" i="12" s="1"/>
  <c r="Q2140" i="12" s="1"/>
  <c r="Q2147" i="12" s="1"/>
  <c r="Q2154" i="12" s="1"/>
  <c r="Q2161" i="12" s="1"/>
  <c r="Q2168" i="12" s="1"/>
  <c r="Q2175" i="12" s="1"/>
  <c r="Q2182" i="12" s="1"/>
  <c r="Q2189" i="12" s="1"/>
  <c r="Q2196" i="12" s="1"/>
  <c r="Q2203" i="12" s="1"/>
  <c r="Q2210" i="12" s="1"/>
  <c r="Q2217" i="12" s="1"/>
  <c r="Q2224" i="12" s="1"/>
  <c r="Q2231" i="12" s="1"/>
  <c r="Q2245" i="12" s="1"/>
  <c r="Q2252" i="12" s="1"/>
  <c r="Q2259" i="12" s="1"/>
  <c r="Q2266" i="12" s="1"/>
  <c r="Q2273" i="12" s="1"/>
  <c r="Q2280" i="12" s="1"/>
  <c r="Q2287" i="12" s="1"/>
  <c r="Q2294" i="12" s="1"/>
  <c r="Q2301" i="12" s="1"/>
  <c r="Q2308" i="12" s="1"/>
  <c r="Q2315" i="12" s="1"/>
  <c r="Q2322" i="12" s="1"/>
  <c r="Q2329" i="12" s="1"/>
  <c r="Q2336" i="12" s="1"/>
  <c r="Q2343" i="12" s="1"/>
  <c r="Q2357" i="12" s="1"/>
  <c r="Q2364" i="12" s="1"/>
  <c r="Q2371" i="12" s="1"/>
  <c r="Q2378" i="12" s="1"/>
  <c r="Q2385" i="12" s="1"/>
  <c r="Q2392" i="12" s="1"/>
  <c r="Q2399" i="12" s="1"/>
  <c r="Q2406" i="12" s="1"/>
  <c r="Q2413" i="12" s="1"/>
  <c r="Q2420" i="12" s="1"/>
  <c r="Q2427" i="12" s="1"/>
  <c r="Q2434" i="12" s="1"/>
  <c r="Q2441" i="12" s="1"/>
  <c r="Q2448" i="12" s="1"/>
  <c r="Q2455" i="12" s="1"/>
  <c r="Q2469" i="12" s="1"/>
  <c r="Q2476" i="12" s="1"/>
  <c r="Q2483" i="12" s="1"/>
  <c r="Q2490" i="12" s="1"/>
  <c r="Q2497" i="12" s="1"/>
  <c r="Q2504" i="12" s="1"/>
  <c r="Q2511" i="12" s="1"/>
  <c r="Q2518" i="12" s="1"/>
  <c r="Q2525" i="12" s="1"/>
  <c r="Q2532" i="12" s="1"/>
  <c r="Q2539" i="12" s="1"/>
  <c r="Q2546" i="12" s="1"/>
  <c r="Q2553" i="12" s="1"/>
  <c r="Q2560" i="12" s="1"/>
  <c r="Q2567" i="12" s="1"/>
  <c r="Q2581" i="12" s="1"/>
  <c r="Q2588" i="12" s="1"/>
  <c r="Q2595" i="12" s="1"/>
  <c r="Q2602" i="12" s="1"/>
  <c r="Q2609" i="12" s="1"/>
  <c r="Q2616" i="12" s="1"/>
  <c r="Q2623" i="12" s="1"/>
  <c r="Q2630" i="12" s="1"/>
  <c r="Q2637" i="12" s="1"/>
  <c r="Q2644" i="12" s="1"/>
  <c r="Q2651" i="12" s="1"/>
  <c r="Q2658" i="12" s="1"/>
  <c r="Q2665" i="12" s="1"/>
  <c r="Q2672" i="12" s="1"/>
  <c r="Q2679" i="12" s="1"/>
  <c r="Q2693" i="12" s="1"/>
  <c r="Q2700" i="12" s="1"/>
  <c r="Q2707" i="12" s="1"/>
  <c r="Q2714" i="12" s="1"/>
  <c r="Q2721" i="12" s="1"/>
  <c r="Q2728" i="12" s="1"/>
  <c r="Q2735" i="12" s="1"/>
  <c r="Q2742" i="12" s="1"/>
  <c r="Q2749" i="12" s="1"/>
  <c r="Q2756" i="12" s="1"/>
  <c r="Q2763" i="12" s="1"/>
  <c r="Q2770" i="12" s="1"/>
  <c r="Q2777" i="12" s="1"/>
  <c r="Q2784" i="12" s="1"/>
  <c r="Q2791" i="12" s="1"/>
  <c r="Q2805" i="12" s="1"/>
  <c r="Q2812" i="12" s="1"/>
  <c r="Q2819" i="12" s="1"/>
  <c r="Q2826" i="12" s="1"/>
  <c r="Q2833" i="12" s="1"/>
  <c r="Q2840" i="12" s="1"/>
  <c r="Q2847" i="12" s="1"/>
  <c r="Q2854" i="12" s="1"/>
  <c r="Q2861" i="12" s="1"/>
  <c r="Q2868" i="12" s="1"/>
  <c r="Q2875" i="12" s="1"/>
  <c r="Q2882" i="12" s="1"/>
  <c r="Q2889" i="12" s="1"/>
  <c r="Q2896" i="12" s="1"/>
  <c r="Q2903" i="12" s="1"/>
  <c r="Q2917" i="12" s="1"/>
  <c r="Q2924" i="12" s="1"/>
  <c r="Q2931" i="12" s="1"/>
  <c r="Q2938" i="12" s="1"/>
  <c r="Q2945" i="12" s="1"/>
  <c r="Q2952" i="12" s="1"/>
  <c r="Q2959" i="12" s="1"/>
  <c r="Q2966" i="12" s="1"/>
  <c r="Q2973" i="12" s="1"/>
  <c r="Q2980" i="12" s="1"/>
  <c r="Q2987" i="12" s="1"/>
  <c r="Q2994" i="12" s="1"/>
  <c r="Q3001" i="12" s="1"/>
  <c r="Q3008" i="12" s="1"/>
  <c r="Q3015" i="12" s="1"/>
  <c r="Q3029" i="12" s="1"/>
  <c r="Q3036" i="12" s="1"/>
  <c r="Q3043" i="12" s="1"/>
  <c r="Q3050" i="12" s="1"/>
  <c r="Q3057" i="12" s="1"/>
  <c r="Q3064" i="12" s="1"/>
  <c r="Q3071" i="12" s="1"/>
  <c r="Q3078" i="12" s="1"/>
  <c r="Q3085" i="12" s="1"/>
  <c r="Q3092" i="12" s="1"/>
  <c r="Q3099" i="12" s="1"/>
  <c r="Q3106" i="12" s="1"/>
  <c r="Q3113" i="12" s="1"/>
  <c r="Q3120" i="12" s="1"/>
  <c r="Q3127" i="12" s="1"/>
  <c r="Q3141" i="12" s="1"/>
  <c r="Q3148" i="12" s="1"/>
  <c r="Q3155" i="12" s="1"/>
  <c r="Q3162" i="12" s="1"/>
  <c r="Q3169" i="12" s="1"/>
  <c r="Q3176" i="12" s="1"/>
  <c r="Q3183" i="12" s="1"/>
  <c r="Q3190" i="12" s="1"/>
  <c r="Q3197" i="12" s="1"/>
  <c r="Q3204" i="12" s="1"/>
  <c r="Q3211" i="12" s="1"/>
  <c r="Q3218" i="12" s="1"/>
  <c r="Q3225" i="12" s="1"/>
  <c r="Q3232" i="12" s="1"/>
  <c r="Q3239" i="12" s="1"/>
  <c r="Q3253" i="12" s="1"/>
  <c r="Q3260" i="12" s="1"/>
  <c r="Q3267" i="12" s="1"/>
  <c r="Q3274" i="12" s="1"/>
  <c r="Q3281" i="12" s="1"/>
  <c r="Q3288" i="12" s="1"/>
  <c r="Q3295" i="12" s="1"/>
  <c r="Q3302" i="12" s="1"/>
  <c r="Q3309" i="12" s="1"/>
  <c r="Q3316" i="12" s="1"/>
  <c r="Q3323" i="12" s="1"/>
  <c r="Q3330" i="12" s="1"/>
  <c r="Q3337" i="12" s="1"/>
  <c r="Q3344" i="12" s="1"/>
  <c r="Q3351" i="12" s="1"/>
  <c r="Q3365" i="12" s="1"/>
  <c r="Q3372" i="12" s="1"/>
  <c r="Q3379" i="12" s="1"/>
  <c r="Q3386" i="12" s="1"/>
  <c r="Q3393" i="12" s="1"/>
  <c r="Q3400" i="12" s="1"/>
  <c r="Q3407" i="12" s="1"/>
  <c r="Q3414" i="12" s="1"/>
  <c r="Q3421" i="12" s="1"/>
  <c r="Q3428" i="12" s="1"/>
  <c r="Q3435" i="12" s="1"/>
  <c r="Q3442" i="12" s="1"/>
  <c r="Q3449" i="12" s="1"/>
  <c r="Q3456" i="12" s="1"/>
  <c r="Q3463" i="12" s="1"/>
  <c r="Q569" i="12"/>
  <c r="Q576" i="12" s="1"/>
  <c r="Q583" i="12" s="1"/>
  <c r="Q590" i="12" s="1"/>
  <c r="Q597" i="12" s="1"/>
  <c r="Q604" i="12" s="1"/>
  <c r="Q611" i="12" s="1"/>
  <c r="Q618" i="12" s="1"/>
  <c r="Q625" i="12" s="1"/>
  <c r="Q632" i="12" s="1"/>
  <c r="Q639" i="12" s="1"/>
  <c r="Q646" i="12" s="1"/>
  <c r="Q653" i="12" s="1"/>
  <c r="Q660" i="12" s="1"/>
  <c r="Q568" i="12"/>
  <c r="Q575" i="12" s="1"/>
  <c r="Q582" i="12" s="1"/>
  <c r="Q589" i="12" s="1"/>
  <c r="Q596" i="12" s="1"/>
  <c r="Q603" i="12" s="1"/>
  <c r="Q610" i="12" s="1"/>
  <c r="Q617" i="12" s="1"/>
  <c r="Q624" i="12" s="1"/>
  <c r="Q631" i="12" s="1"/>
  <c r="Q638" i="12" s="1"/>
  <c r="Q645" i="12" s="1"/>
  <c r="Q652" i="12" s="1"/>
  <c r="Q659" i="12" s="1"/>
  <c r="Q571" i="12"/>
  <c r="Q578" i="12" s="1"/>
  <c r="Q585" i="12" s="1"/>
  <c r="Q592" i="12" s="1"/>
  <c r="Q599" i="12" s="1"/>
  <c r="Q606" i="12" s="1"/>
  <c r="Q613" i="12" s="1"/>
  <c r="Q620" i="12" s="1"/>
  <c r="Q627" i="12" s="1"/>
  <c r="Q634" i="12" s="1"/>
  <c r="Q641" i="12" s="1"/>
  <c r="Q648" i="12" s="1"/>
  <c r="Q655" i="12" s="1"/>
  <c r="Q662" i="12" s="1"/>
  <c r="C21" i="12"/>
  <c r="C25" i="12"/>
  <c r="E25" i="12"/>
  <c r="C22" i="12"/>
  <c r="C23" i="12"/>
  <c r="C33" i="12"/>
  <c r="C19" i="12"/>
  <c r="E19" i="12"/>
  <c r="C35" i="12"/>
  <c r="D35" i="12"/>
  <c r="C26" i="12"/>
  <c r="C34" i="12"/>
  <c r="C24" i="12"/>
  <c r="C20" i="12"/>
  <c r="C27" i="12"/>
  <c r="C30" i="12"/>
  <c r="C31" i="12"/>
  <c r="E31" i="12"/>
  <c r="C28" i="12"/>
  <c r="C32" i="12"/>
  <c r="C29" i="12"/>
  <c r="E29" i="12"/>
  <c r="B32" i="12"/>
  <c r="B29" i="12"/>
  <c r="B25" i="12"/>
  <c r="B22" i="12"/>
  <c r="B23" i="12"/>
  <c r="B33" i="12"/>
  <c r="B19" i="12"/>
  <c r="B35" i="12"/>
  <c r="B26" i="12"/>
  <c r="B34" i="12"/>
  <c r="B24" i="12"/>
  <c r="B20" i="12"/>
  <c r="B27" i="12"/>
  <c r="B30" i="12"/>
  <c r="B31" i="12"/>
  <c r="B28" i="12"/>
  <c r="B21" i="12"/>
  <c r="A14" i="12"/>
  <c r="B14" i="12"/>
  <c r="C14" i="12"/>
  <c r="E14" i="12"/>
  <c r="F14" i="12"/>
  <c r="G14" i="12"/>
  <c r="A3" i="12"/>
  <c r="B3" i="12"/>
  <c r="C3" i="12"/>
  <c r="F3" i="12"/>
  <c r="G3" i="12"/>
  <c r="A7" i="12"/>
  <c r="B7" i="12"/>
  <c r="C7" i="12"/>
  <c r="F7" i="12"/>
  <c r="G7" i="12"/>
  <c r="A5" i="12"/>
  <c r="B5" i="12"/>
  <c r="C5" i="12"/>
  <c r="F5" i="12"/>
  <c r="G5" i="12"/>
  <c r="A4" i="12"/>
  <c r="B4" i="12"/>
  <c r="C4" i="12"/>
  <c r="F4" i="12"/>
  <c r="G4" i="12"/>
  <c r="A9" i="12"/>
  <c r="B9" i="12"/>
  <c r="C9" i="12"/>
  <c r="E9" i="12"/>
  <c r="F9" i="12"/>
  <c r="G9" i="12"/>
  <c r="A13" i="12"/>
  <c r="B13" i="12"/>
  <c r="C13" i="12"/>
  <c r="F13" i="12"/>
  <c r="G13" i="12"/>
  <c r="A16" i="12"/>
  <c r="B16" i="12"/>
  <c r="C16" i="12"/>
  <c r="F16" i="12"/>
  <c r="G16" i="12"/>
  <c r="A11" i="12"/>
  <c r="B11" i="12"/>
  <c r="C11" i="12"/>
  <c r="F11" i="12"/>
  <c r="G11" i="12"/>
  <c r="A10" i="12"/>
  <c r="B10" i="12"/>
  <c r="C10" i="12"/>
  <c r="F10" i="12"/>
  <c r="G10" i="12"/>
  <c r="A6" i="12"/>
  <c r="B6" i="12"/>
  <c r="C6" i="12"/>
  <c r="E6" i="12"/>
  <c r="F6" i="12"/>
  <c r="G6" i="12"/>
  <c r="A15" i="12"/>
  <c r="B15" i="12"/>
  <c r="C15" i="12"/>
  <c r="F15" i="12"/>
  <c r="G15" i="12"/>
  <c r="A12" i="12"/>
  <c r="B12" i="12"/>
  <c r="C12" i="12"/>
  <c r="F12" i="12"/>
  <c r="G12" i="12"/>
  <c r="A18" i="12"/>
  <c r="B18" i="12"/>
  <c r="C18" i="12"/>
  <c r="F18" i="12"/>
  <c r="G18" i="12"/>
  <c r="A2" i="12"/>
  <c r="B2" i="12"/>
  <c r="C2" i="12"/>
  <c r="F2" i="12"/>
  <c r="G2" i="12"/>
  <c r="A8" i="12"/>
  <c r="B8" i="12"/>
  <c r="C8" i="12"/>
  <c r="F8" i="12"/>
  <c r="G8" i="12"/>
  <c r="C17" i="12"/>
  <c r="E17" i="12"/>
  <c r="F17" i="12"/>
  <c r="G17" i="12"/>
  <c r="B17" i="12"/>
  <c r="A17" i="12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8" i="7"/>
  <c r="Q39" i="7"/>
  <c r="Q40" i="7"/>
  <c r="Q41" i="7"/>
  <c r="Q42" i="7"/>
  <c r="Q43" i="7"/>
  <c r="Q44" i="7"/>
  <c r="Q45" i="7"/>
  <c r="Q46" i="7"/>
  <c r="Q47" i="7"/>
  <c r="Q48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H35" i="12" l="1"/>
  <c r="I35" i="12" s="1"/>
  <c r="N8" i="17"/>
  <c r="U8" i="17" s="1"/>
  <c r="S10" i="16"/>
  <c r="W10" i="16" s="1"/>
  <c r="T8" i="17" l="1"/>
  <c r="V8" i="17"/>
  <c r="W8" i="17" s="1"/>
  <c r="N10" i="16" l="1"/>
  <c r="U7" i="18" l="1"/>
  <c r="V7" i="18"/>
  <c r="W7" i="18" s="1"/>
  <c r="T7" i="18"/>
  <c r="N6" i="18"/>
  <c r="T6" i="18"/>
  <c r="G8" i="20" s="1"/>
  <c r="U6" i="18"/>
  <c r="H8" i="20" s="1"/>
  <c r="V6" i="18"/>
  <c r="N9" i="17"/>
  <c r="T9" i="17" s="1"/>
  <c r="U7" i="15"/>
  <c r="V7" i="15"/>
  <c r="T7" i="15"/>
  <c r="U6" i="15"/>
  <c r="V6" i="15"/>
  <c r="T6" i="15"/>
  <c r="N7" i="15"/>
  <c r="N6" i="15"/>
  <c r="N7" i="17"/>
  <c r="V7" i="17" s="1"/>
  <c r="N9" i="16"/>
  <c r="S9" i="16" s="1"/>
  <c r="W9" i="16" s="1"/>
  <c r="M22" i="18"/>
  <c r="L22" i="18"/>
  <c r="K22" i="18"/>
  <c r="J22" i="18"/>
  <c r="I22" i="18"/>
  <c r="H22" i="18"/>
  <c r="G22" i="18"/>
  <c r="F22" i="18"/>
  <c r="B22" i="18"/>
  <c r="A22" i="18"/>
  <c r="M21" i="18"/>
  <c r="L21" i="18"/>
  <c r="K21" i="18"/>
  <c r="J21" i="18"/>
  <c r="I21" i="18"/>
  <c r="H21" i="18"/>
  <c r="G21" i="18"/>
  <c r="F21" i="18"/>
  <c r="B21" i="18"/>
  <c r="A21" i="18"/>
  <c r="M6" i="18"/>
  <c r="L6" i="18"/>
  <c r="K6" i="18"/>
  <c r="J6" i="18"/>
  <c r="I6" i="18"/>
  <c r="H6" i="18"/>
  <c r="G6" i="18"/>
  <c r="F6" i="18"/>
  <c r="B6" i="18"/>
  <c r="A6" i="18"/>
  <c r="M20" i="18"/>
  <c r="L20" i="18"/>
  <c r="K20" i="18"/>
  <c r="J20" i="18"/>
  <c r="I20" i="18"/>
  <c r="H20" i="18"/>
  <c r="G20" i="18"/>
  <c r="F20" i="18"/>
  <c r="D20" i="18"/>
  <c r="B20" i="18"/>
  <c r="A20" i="18"/>
  <c r="M11" i="18"/>
  <c r="L11" i="18"/>
  <c r="K11" i="18"/>
  <c r="J11" i="18"/>
  <c r="I11" i="18"/>
  <c r="H11" i="18"/>
  <c r="G11" i="18"/>
  <c r="F11" i="18"/>
  <c r="B11" i="18"/>
  <c r="A11" i="18"/>
  <c r="M9" i="18"/>
  <c r="L9" i="18"/>
  <c r="K9" i="18"/>
  <c r="J9" i="18"/>
  <c r="I9" i="18"/>
  <c r="H9" i="18"/>
  <c r="G9" i="18"/>
  <c r="F9" i="18"/>
  <c r="D9" i="18"/>
  <c r="B9" i="18"/>
  <c r="A9" i="18"/>
  <c r="M19" i="18"/>
  <c r="L19" i="18"/>
  <c r="K19" i="18"/>
  <c r="J19" i="18"/>
  <c r="I19" i="18"/>
  <c r="H19" i="18"/>
  <c r="G19" i="18"/>
  <c r="F19" i="18"/>
  <c r="B19" i="18"/>
  <c r="A19" i="18"/>
  <c r="M18" i="18"/>
  <c r="L18" i="18"/>
  <c r="K18" i="18"/>
  <c r="J18" i="18"/>
  <c r="I18" i="18"/>
  <c r="H18" i="18"/>
  <c r="G18" i="18"/>
  <c r="F18" i="18"/>
  <c r="B18" i="18"/>
  <c r="A18" i="18"/>
  <c r="M17" i="18"/>
  <c r="L17" i="18"/>
  <c r="K17" i="18"/>
  <c r="J17" i="18"/>
  <c r="I17" i="18"/>
  <c r="H17" i="18"/>
  <c r="G17" i="18"/>
  <c r="F17" i="18"/>
  <c r="B17" i="18"/>
  <c r="A17" i="18"/>
  <c r="M16" i="18"/>
  <c r="L16" i="18"/>
  <c r="K16" i="18"/>
  <c r="J16" i="18"/>
  <c r="I16" i="18"/>
  <c r="H16" i="18"/>
  <c r="G16" i="18"/>
  <c r="F16" i="18"/>
  <c r="B16" i="18"/>
  <c r="A16" i="18"/>
  <c r="M15" i="18"/>
  <c r="L15" i="18"/>
  <c r="K15" i="18"/>
  <c r="J15" i="18"/>
  <c r="I15" i="18"/>
  <c r="H15" i="18"/>
  <c r="G15" i="18"/>
  <c r="F15" i="18"/>
  <c r="B15" i="18"/>
  <c r="A15" i="18"/>
  <c r="M14" i="18"/>
  <c r="L14" i="18"/>
  <c r="K14" i="18"/>
  <c r="J14" i="18"/>
  <c r="I14" i="18"/>
  <c r="H14" i="18"/>
  <c r="G14" i="18"/>
  <c r="F14" i="18"/>
  <c r="B14" i="18"/>
  <c r="A14" i="18"/>
  <c r="M10" i="18"/>
  <c r="L10" i="18"/>
  <c r="K10" i="18"/>
  <c r="J10" i="18"/>
  <c r="I10" i="18"/>
  <c r="H10" i="18"/>
  <c r="G10" i="18"/>
  <c r="F10" i="18"/>
  <c r="B10" i="18"/>
  <c r="A10" i="18"/>
  <c r="M13" i="18"/>
  <c r="L13" i="18"/>
  <c r="K13" i="18"/>
  <c r="J13" i="18"/>
  <c r="I13" i="18"/>
  <c r="H13" i="18"/>
  <c r="F13" i="18"/>
  <c r="D13" i="18"/>
  <c r="B13" i="18"/>
  <c r="A13" i="18"/>
  <c r="M8" i="18"/>
  <c r="L8" i="18"/>
  <c r="K8" i="18"/>
  <c r="J8" i="18"/>
  <c r="I8" i="18"/>
  <c r="H8" i="18"/>
  <c r="G8" i="18"/>
  <c r="F8" i="18"/>
  <c r="B8" i="18"/>
  <c r="A8" i="18"/>
  <c r="N7" i="18"/>
  <c r="M7" i="18"/>
  <c r="L7" i="18"/>
  <c r="K7" i="18"/>
  <c r="J7" i="18"/>
  <c r="I7" i="18"/>
  <c r="H7" i="18"/>
  <c r="G7" i="18"/>
  <c r="F7" i="18"/>
  <c r="B7" i="18"/>
  <c r="A7" i="18"/>
  <c r="M12" i="18"/>
  <c r="L12" i="18"/>
  <c r="K12" i="18"/>
  <c r="J12" i="18"/>
  <c r="I12" i="18"/>
  <c r="H12" i="18"/>
  <c r="F12" i="18"/>
  <c r="D12" i="18"/>
  <c r="B12" i="18"/>
  <c r="A12" i="18"/>
  <c r="M23" i="17"/>
  <c r="L23" i="17"/>
  <c r="K23" i="17"/>
  <c r="J23" i="17"/>
  <c r="I23" i="17"/>
  <c r="H23" i="17"/>
  <c r="G23" i="17"/>
  <c r="F23" i="17"/>
  <c r="B23" i="17"/>
  <c r="A23" i="17"/>
  <c r="M22" i="17"/>
  <c r="L22" i="17"/>
  <c r="K22" i="17"/>
  <c r="J22" i="17"/>
  <c r="I22" i="17"/>
  <c r="H22" i="17"/>
  <c r="G22" i="17"/>
  <c r="F22" i="17"/>
  <c r="B22" i="17"/>
  <c r="A22" i="17"/>
  <c r="M8" i="17"/>
  <c r="L8" i="17"/>
  <c r="K8" i="17"/>
  <c r="J8" i="17"/>
  <c r="I8" i="17"/>
  <c r="H8" i="17"/>
  <c r="G8" i="17"/>
  <c r="F8" i="17"/>
  <c r="B8" i="17"/>
  <c r="A8" i="17"/>
  <c r="M21" i="17"/>
  <c r="L21" i="17"/>
  <c r="K21" i="17"/>
  <c r="J21" i="17"/>
  <c r="I21" i="17"/>
  <c r="H21" i="17"/>
  <c r="G21" i="17"/>
  <c r="F21" i="17"/>
  <c r="D21" i="17"/>
  <c r="B21" i="17"/>
  <c r="A21" i="17"/>
  <c r="M20" i="17"/>
  <c r="L20" i="17"/>
  <c r="K20" i="17"/>
  <c r="J20" i="17"/>
  <c r="I20" i="17"/>
  <c r="H20" i="17"/>
  <c r="G20" i="17"/>
  <c r="F20" i="17"/>
  <c r="B20" i="17"/>
  <c r="A20" i="17"/>
  <c r="M19" i="17"/>
  <c r="L19" i="17"/>
  <c r="K19" i="17"/>
  <c r="J19" i="17"/>
  <c r="I19" i="17"/>
  <c r="H19" i="17"/>
  <c r="G19" i="17"/>
  <c r="F19" i="17"/>
  <c r="D19" i="17"/>
  <c r="B19" i="17"/>
  <c r="A19" i="17"/>
  <c r="M18" i="17"/>
  <c r="L18" i="17"/>
  <c r="K18" i="17"/>
  <c r="J18" i="17"/>
  <c r="I18" i="17"/>
  <c r="H18" i="17"/>
  <c r="G18" i="17"/>
  <c r="F18" i="17"/>
  <c r="B18" i="17"/>
  <c r="A18" i="17"/>
  <c r="M17" i="17"/>
  <c r="L17" i="17"/>
  <c r="K17" i="17"/>
  <c r="J17" i="17"/>
  <c r="I17" i="17"/>
  <c r="H17" i="17"/>
  <c r="G17" i="17"/>
  <c r="F17" i="17"/>
  <c r="B17" i="17"/>
  <c r="A17" i="17"/>
  <c r="M16" i="17"/>
  <c r="L16" i="17"/>
  <c r="K16" i="17"/>
  <c r="J16" i="17"/>
  <c r="I16" i="17"/>
  <c r="H16" i="17"/>
  <c r="G16" i="17"/>
  <c r="F16" i="17"/>
  <c r="B16" i="17"/>
  <c r="A16" i="17"/>
  <c r="M15" i="17"/>
  <c r="L15" i="17"/>
  <c r="K15" i="17"/>
  <c r="J15" i="17"/>
  <c r="I15" i="17"/>
  <c r="H15" i="17"/>
  <c r="G15" i="17"/>
  <c r="F15" i="17"/>
  <c r="B15" i="17"/>
  <c r="A15" i="17"/>
  <c r="M12" i="17"/>
  <c r="L12" i="17"/>
  <c r="K12" i="17"/>
  <c r="J12" i="17"/>
  <c r="I12" i="17"/>
  <c r="H12" i="17"/>
  <c r="G12" i="17"/>
  <c r="F12" i="17"/>
  <c r="B12" i="17"/>
  <c r="A12" i="17"/>
  <c r="M9" i="17"/>
  <c r="L9" i="17"/>
  <c r="K9" i="17"/>
  <c r="J9" i="17"/>
  <c r="I9" i="17"/>
  <c r="H9" i="17"/>
  <c r="G9" i="17"/>
  <c r="F9" i="17"/>
  <c r="B9" i="17"/>
  <c r="A9" i="17"/>
  <c r="M11" i="17"/>
  <c r="L11" i="17"/>
  <c r="K11" i="17"/>
  <c r="J11" i="17"/>
  <c r="I11" i="17"/>
  <c r="H11" i="17"/>
  <c r="G11" i="17"/>
  <c r="F11" i="17"/>
  <c r="B11" i="17"/>
  <c r="A11" i="17"/>
  <c r="M14" i="17"/>
  <c r="L14" i="17"/>
  <c r="K14" i="17"/>
  <c r="J14" i="17"/>
  <c r="I14" i="17"/>
  <c r="H14" i="17"/>
  <c r="F14" i="17"/>
  <c r="D14" i="17"/>
  <c r="B14" i="17"/>
  <c r="A14" i="17"/>
  <c r="M10" i="17"/>
  <c r="L10" i="17"/>
  <c r="K10" i="17"/>
  <c r="J10" i="17"/>
  <c r="I10" i="17"/>
  <c r="H10" i="17"/>
  <c r="G10" i="17"/>
  <c r="F10" i="17"/>
  <c r="B10" i="17"/>
  <c r="A10" i="17"/>
  <c r="M7" i="17"/>
  <c r="L7" i="17"/>
  <c r="K7" i="17"/>
  <c r="J7" i="17"/>
  <c r="I7" i="17"/>
  <c r="H7" i="17"/>
  <c r="G7" i="17"/>
  <c r="F7" i="17"/>
  <c r="B7" i="17"/>
  <c r="A7" i="17"/>
  <c r="M13" i="17"/>
  <c r="L13" i="17"/>
  <c r="K13" i="17"/>
  <c r="J13" i="17"/>
  <c r="I13" i="17"/>
  <c r="H13" i="17"/>
  <c r="F13" i="17"/>
  <c r="D13" i="17"/>
  <c r="B13" i="17"/>
  <c r="A13" i="17"/>
  <c r="M22" i="15"/>
  <c r="L22" i="15"/>
  <c r="K22" i="15"/>
  <c r="J22" i="15"/>
  <c r="I22" i="15"/>
  <c r="H22" i="15"/>
  <c r="G22" i="15"/>
  <c r="F22" i="15"/>
  <c r="B22" i="15"/>
  <c r="A22" i="15"/>
  <c r="M21" i="15"/>
  <c r="L21" i="15"/>
  <c r="K21" i="15"/>
  <c r="J21" i="15"/>
  <c r="I21" i="15"/>
  <c r="H21" i="15"/>
  <c r="G21" i="15"/>
  <c r="F21" i="15"/>
  <c r="B21" i="15"/>
  <c r="A21" i="15"/>
  <c r="M7" i="15"/>
  <c r="L7" i="15"/>
  <c r="K7" i="15"/>
  <c r="J7" i="15"/>
  <c r="I7" i="15"/>
  <c r="H7" i="15"/>
  <c r="G7" i="15"/>
  <c r="F7" i="15"/>
  <c r="B7" i="15"/>
  <c r="A7" i="15"/>
  <c r="M11" i="15"/>
  <c r="L11" i="15"/>
  <c r="K11" i="15"/>
  <c r="J11" i="15"/>
  <c r="I11" i="15"/>
  <c r="H11" i="15"/>
  <c r="G11" i="15"/>
  <c r="F11" i="15"/>
  <c r="D11" i="15"/>
  <c r="B11" i="15"/>
  <c r="A11" i="15"/>
  <c r="M20" i="15"/>
  <c r="L20" i="15"/>
  <c r="K20" i="15"/>
  <c r="J20" i="15"/>
  <c r="I20" i="15"/>
  <c r="H20" i="15"/>
  <c r="G20" i="15"/>
  <c r="F20" i="15"/>
  <c r="B20" i="15"/>
  <c r="A20" i="15"/>
  <c r="M19" i="15"/>
  <c r="L19" i="15"/>
  <c r="K19" i="15"/>
  <c r="J19" i="15"/>
  <c r="I19" i="15"/>
  <c r="H19" i="15"/>
  <c r="G19" i="15"/>
  <c r="F19" i="15"/>
  <c r="D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0" i="15"/>
  <c r="L10" i="15"/>
  <c r="K10" i="15"/>
  <c r="J10" i="15"/>
  <c r="I10" i="15"/>
  <c r="H10" i="15"/>
  <c r="G10" i="15"/>
  <c r="F10" i="15"/>
  <c r="B10" i="15"/>
  <c r="A10" i="15"/>
  <c r="M9" i="15"/>
  <c r="L9" i="15"/>
  <c r="K9" i="15"/>
  <c r="J9" i="15"/>
  <c r="I9" i="15"/>
  <c r="H9" i="15"/>
  <c r="G9" i="15"/>
  <c r="F9" i="15"/>
  <c r="B9" i="15"/>
  <c r="A9" i="15"/>
  <c r="M8" i="15"/>
  <c r="L8" i="15"/>
  <c r="K8" i="15"/>
  <c r="J8" i="15"/>
  <c r="I8" i="15"/>
  <c r="H8" i="15"/>
  <c r="G8" i="15"/>
  <c r="F8" i="15"/>
  <c r="B8" i="15"/>
  <c r="A8" i="15"/>
  <c r="M6" i="15"/>
  <c r="L6" i="15"/>
  <c r="K6" i="15"/>
  <c r="J6" i="15"/>
  <c r="I6" i="15"/>
  <c r="H6" i="15"/>
  <c r="G6" i="15"/>
  <c r="F6" i="15"/>
  <c r="B6" i="15"/>
  <c r="A6" i="15"/>
  <c r="M16" i="15"/>
  <c r="L16" i="15"/>
  <c r="K16" i="15"/>
  <c r="J16" i="15"/>
  <c r="I16" i="15"/>
  <c r="H16" i="15"/>
  <c r="G16" i="15"/>
  <c r="F16" i="15"/>
  <c r="B16" i="15"/>
  <c r="A16" i="15"/>
  <c r="M15" i="15"/>
  <c r="L15" i="15"/>
  <c r="K15" i="15"/>
  <c r="J15" i="15"/>
  <c r="I15" i="15"/>
  <c r="H15" i="15"/>
  <c r="F15" i="15"/>
  <c r="D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G13" i="15"/>
  <c r="F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N8" i="16"/>
  <c r="S8" i="16" s="1"/>
  <c r="M24" i="16"/>
  <c r="L24" i="16"/>
  <c r="K24" i="16"/>
  <c r="J24" i="16"/>
  <c r="I24" i="16"/>
  <c r="H24" i="16"/>
  <c r="G24" i="16"/>
  <c r="F24" i="16"/>
  <c r="B24" i="16"/>
  <c r="A24" i="16"/>
  <c r="M23" i="16"/>
  <c r="L23" i="16"/>
  <c r="K23" i="16"/>
  <c r="J23" i="16"/>
  <c r="I23" i="16"/>
  <c r="H23" i="16"/>
  <c r="G23" i="16"/>
  <c r="F23" i="16"/>
  <c r="B23" i="16"/>
  <c r="A23" i="16"/>
  <c r="M10" i="16"/>
  <c r="L10" i="16"/>
  <c r="K10" i="16"/>
  <c r="J10" i="16"/>
  <c r="I10" i="16"/>
  <c r="H10" i="16"/>
  <c r="G10" i="16"/>
  <c r="F10" i="16"/>
  <c r="B10" i="16"/>
  <c r="A10" i="16"/>
  <c r="M22" i="16"/>
  <c r="L22" i="16"/>
  <c r="K22" i="16"/>
  <c r="J22" i="16"/>
  <c r="I22" i="16"/>
  <c r="H22" i="16"/>
  <c r="G22" i="16"/>
  <c r="F22" i="16"/>
  <c r="D22" i="16"/>
  <c r="B22" i="16"/>
  <c r="A22" i="16"/>
  <c r="M14" i="16"/>
  <c r="L14" i="16"/>
  <c r="K14" i="16"/>
  <c r="J14" i="16"/>
  <c r="I14" i="16"/>
  <c r="H14" i="16"/>
  <c r="G14" i="16"/>
  <c r="F14" i="16"/>
  <c r="B14" i="16"/>
  <c r="A14" i="16"/>
  <c r="M21" i="16"/>
  <c r="L21" i="16"/>
  <c r="K21" i="16"/>
  <c r="J21" i="16"/>
  <c r="I21" i="16"/>
  <c r="H21" i="16"/>
  <c r="G21" i="16"/>
  <c r="F21" i="16"/>
  <c r="D21" i="16"/>
  <c r="B21" i="16"/>
  <c r="A21" i="16"/>
  <c r="M20" i="16"/>
  <c r="L20" i="16"/>
  <c r="K20" i="16"/>
  <c r="J20" i="16"/>
  <c r="I20" i="16"/>
  <c r="H20" i="16"/>
  <c r="G20" i="16"/>
  <c r="F20" i="16"/>
  <c r="B20" i="16"/>
  <c r="A20" i="16"/>
  <c r="M19" i="16"/>
  <c r="L19" i="16"/>
  <c r="K19" i="16"/>
  <c r="J19" i="16"/>
  <c r="I19" i="16"/>
  <c r="H19" i="16"/>
  <c r="G19" i="16"/>
  <c r="F19" i="16"/>
  <c r="B19" i="16"/>
  <c r="A19" i="16"/>
  <c r="M18" i="16"/>
  <c r="L18" i="16"/>
  <c r="K18" i="16"/>
  <c r="J18" i="16"/>
  <c r="I18" i="16"/>
  <c r="H18" i="16"/>
  <c r="G18" i="16"/>
  <c r="F18" i="16"/>
  <c r="B18" i="16"/>
  <c r="A18" i="16"/>
  <c r="M17" i="16"/>
  <c r="L17" i="16"/>
  <c r="K17" i="16"/>
  <c r="J17" i="16"/>
  <c r="I17" i="16"/>
  <c r="H17" i="16"/>
  <c r="G17" i="16"/>
  <c r="F17" i="16"/>
  <c r="B17" i="16"/>
  <c r="A17" i="16"/>
  <c r="M12" i="16"/>
  <c r="L12" i="16"/>
  <c r="K12" i="16"/>
  <c r="J12" i="16"/>
  <c r="I12" i="16"/>
  <c r="H12" i="16"/>
  <c r="G12" i="16"/>
  <c r="F12" i="16"/>
  <c r="B12" i="16"/>
  <c r="A12" i="16"/>
  <c r="M8" i="16"/>
  <c r="L8" i="16"/>
  <c r="K8" i="16"/>
  <c r="J8" i="16"/>
  <c r="I8" i="16"/>
  <c r="H8" i="16"/>
  <c r="G8" i="16"/>
  <c r="F8" i="16"/>
  <c r="B8" i="16"/>
  <c r="A8" i="16"/>
  <c r="M13" i="16"/>
  <c r="L13" i="16"/>
  <c r="K13" i="16"/>
  <c r="J13" i="16"/>
  <c r="I13" i="16"/>
  <c r="H13" i="16"/>
  <c r="G13" i="16"/>
  <c r="F13" i="16"/>
  <c r="B13" i="16"/>
  <c r="A13" i="16"/>
  <c r="M16" i="16"/>
  <c r="L16" i="16"/>
  <c r="K16" i="16"/>
  <c r="J16" i="16"/>
  <c r="I16" i="16"/>
  <c r="H16" i="16"/>
  <c r="F16" i="16"/>
  <c r="D16" i="16"/>
  <c r="B16" i="16"/>
  <c r="A16" i="16"/>
  <c r="M11" i="16"/>
  <c r="L11" i="16"/>
  <c r="K11" i="16"/>
  <c r="J11" i="16"/>
  <c r="I11" i="16"/>
  <c r="H11" i="16"/>
  <c r="G11" i="16"/>
  <c r="F11" i="16"/>
  <c r="B11" i="16"/>
  <c r="A11" i="16"/>
  <c r="M9" i="16"/>
  <c r="L9" i="16"/>
  <c r="K9" i="16"/>
  <c r="J9" i="16"/>
  <c r="I9" i="16"/>
  <c r="H9" i="16"/>
  <c r="G9" i="16"/>
  <c r="F9" i="16"/>
  <c r="B9" i="16"/>
  <c r="A9" i="16"/>
  <c r="M15" i="16"/>
  <c r="L15" i="16"/>
  <c r="K15" i="16"/>
  <c r="J15" i="16"/>
  <c r="I15" i="16"/>
  <c r="H15" i="16"/>
  <c r="F15" i="16"/>
  <c r="D15" i="16"/>
  <c r="B15" i="16"/>
  <c r="A15" i="16"/>
  <c r="R9" i="19"/>
  <c r="N9" i="19"/>
  <c r="Q9" i="19" s="1"/>
  <c r="N7" i="19"/>
  <c r="R7" i="19" s="1"/>
  <c r="N8" i="19"/>
  <c r="P8" i="19" s="1"/>
  <c r="M22" i="19"/>
  <c r="L22" i="19"/>
  <c r="K22" i="19"/>
  <c r="J22" i="19"/>
  <c r="I22" i="19"/>
  <c r="H22" i="19"/>
  <c r="G22" i="19"/>
  <c r="F22" i="19"/>
  <c r="B22" i="19"/>
  <c r="A22" i="19"/>
  <c r="M21" i="19"/>
  <c r="L21" i="19"/>
  <c r="K21" i="19"/>
  <c r="J21" i="19"/>
  <c r="I21" i="19"/>
  <c r="H21" i="19"/>
  <c r="G21" i="19"/>
  <c r="F21" i="19"/>
  <c r="B21" i="19"/>
  <c r="A21" i="19"/>
  <c r="M20" i="19"/>
  <c r="L20" i="19"/>
  <c r="K20" i="19"/>
  <c r="J20" i="19"/>
  <c r="I20" i="19"/>
  <c r="H20" i="19"/>
  <c r="G20" i="19"/>
  <c r="F20" i="19"/>
  <c r="B20" i="19"/>
  <c r="A20" i="19"/>
  <c r="M11" i="19"/>
  <c r="L11" i="19"/>
  <c r="K11" i="19"/>
  <c r="J11" i="19"/>
  <c r="I11" i="19"/>
  <c r="H11" i="19"/>
  <c r="G11" i="19"/>
  <c r="F11" i="19"/>
  <c r="B11" i="19"/>
  <c r="A11" i="19"/>
  <c r="M9" i="19"/>
  <c r="L9" i="19"/>
  <c r="K9" i="19"/>
  <c r="J9" i="19"/>
  <c r="I9" i="19"/>
  <c r="H9" i="19"/>
  <c r="G9" i="19"/>
  <c r="F9" i="19"/>
  <c r="B9" i="19"/>
  <c r="A9" i="19"/>
  <c r="M19" i="19"/>
  <c r="L19" i="19"/>
  <c r="K19" i="19"/>
  <c r="J19" i="19"/>
  <c r="I19" i="19"/>
  <c r="H19" i="19"/>
  <c r="G19" i="19"/>
  <c r="F19" i="19"/>
  <c r="D19" i="19"/>
  <c r="B19" i="19"/>
  <c r="A19" i="19"/>
  <c r="M18" i="19"/>
  <c r="L18" i="19"/>
  <c r="K18" i="19"/>
  <c r="J18" i="19"/>
  <c r="I18" i="19"/>
  <c r="H18" i="19"/>
  <c r="G18" i="19"/>
  <c r="F18" i="19"/>
  <c r="B18" i="19"/>
  <c r="A18" i="19"/>
  <c r="M12" i="19"/>
  <c r="L12" i="19"/>
  <c r="K12" i="19"/>
  <c r="J12" i="19"/>
  <c r="I12" i="19"/>
  <c r="H12" i="19"/>
  <c r="G12" i="19"/>
  <c r="F12" i="19"/>
  <c r="B12" i="19"/>
  <c r="A12" i="19"/>
  <c r="M7" i="19"/>
  <c r="L7" i="19"/>
  <c r="K7" i="19"/>
  <c r="J7" i="19"/>
  <c r="I7" i="19"/>
  <c r="H7" i="19"/>
  <c r="G7" i="19"/>
  <c r="F7" i="19"/>
  <c r="B7" i="19"/>
  <c r="A7" i="19"/>
  <c r="M10" i="19"/>
  <c r="L10" i="19"/>
  <c r="K10" i="19"/>
  <c r="J10" i="19"/>
  <c r="I10" i="19"/>
  <c r="H10" i="19"/>
  <c r="G10" i="19"/>
  <c r="F10" i="19"/>
  <c r="B10" i="19"/>
  <c r="A10" i="19"/>
  <c r="M17" i="19"/>
  <c r="L17" i="19"/>
  <c r="K17" i="19"/>
  <c r="J17" i="19"/>
  <c r="I17" i="19"/>
  <c r="H17" i="19"/>
  <c r="G17" i="19"/>
  <c r="F17" i="19"/>
  <c r="D17" i="19"/>
  <c r="B17" i="19"/>
  <c r="A17" i="19"/>
  <c r="M16" i="19"/>
  <c r="L16" i="19"/>
  <c r="K16" i="19"/>
  <c r="J16" i="19"/>
  <c r="I16" i="19"/>
  <c r="H16" i="19"/>
  <c r="G16" i="19"/>
  <c r="F16" i="19"/>
  <c r="B16" i="19"/>
  <c r="A16" i="19"/>
  <c r="M15" i="19"/>
  <c r="L15" i="19"/>
  <c r="K15" i="19"/>
  <c r="J15" i="19"/>
  <c r="I15" i="19"/>
  <c r="H15" i="19"/>
  <c r="G15" i="19"/>
  <c r="F15" i="19"/>
  <c r="B15" i="19"/>
  <c r="A15" i="19"/>
  <c r="M14" i="19"/>
  <c r="L14" i="19"/>
  <c r="K14" i="19"/>
  <c r="J14" i="19"/>
  <c r="I14" i="19"/>
  <c r="H14" i="19"/>
  <c r="G14" i="19"/>
  <c r="F14" i="19"/>
  <c r="B14" i="19"/>
  <c r="A14" i="19"/>
  <c r="M13" i="19"/>
  <c r="L13" i="19"/>
  <c r="K13" i="19"/>
  <c r="J13" i="19"/>
  <c r="I13" i="19"/>
  <c r="H13" i="19"/>
  <c r="G13" i="19"/>
  <c r="F13" i="19"/>
  <c r="B13" i="19"/>
  <c r="A13" i="19"/>
  <c r="M6" i="19"/>
  <c r="L6" i="19"/>
  <c r="K6" i="19"/>
  <c r="J6" i="19"/>
  <c r="I6" i="19"/>
  <c r="H6" i="19"/>
  <c r="F6" i="19"/>
  <c r="D6" i="19"/>
  <c r="B6" i="19"/>
  <c r="A6" i="19"/>
  <c r="Q8" i="19"/>
  <c r="M8" i="19"/>
  <c r="L8" i="19"/>
  <c r="K8" i="19"/>
  <c r="J8" i="19"/>
  <c r="I8" i="19"/>
  <c r="H8" i="19"/>
  <c r="F8" i="19"/>
  <c r="D8" i="19"/>
  <c r="B8" i="19"/>
  <c r="A8" i="19"/>
  <c r="W6" i="18" l="1"/>
  <c r="J8" i="20" s="1"/>
  <c r="I8" i="20"/>
  <c r="W7" i="15"/>
  <c r="W6" i="15"/>
  <c r="I6" i="20"/>
  <c r="H6" i="20"/>
  <c r="W8" i="16"/>
  <c r="J5" i="20" s="1"/>
  <c r="Q7" i="19"/>
  <c r="D4" i="20" s="1"/>
  <c r="U7" i="17"/>
  <c r="H7" i="20" s="1"/>
  <c r="V9" i="17"/>
  <c r="I7" i="20" s="1"/>
  <c r="U9" i="17"/>
  <c r="T7" i="17"/>
  <c r="P7" i="19"/>
  <c r="W7" i="19" s="1"/>
  <c r="P9" i="19"/>
  <c r="W9" i="19" s="1"/>
  <c r="R8" i="19"/>
  <c r="W8" i="19" s="1"/>
  <c r="W7" i="17" l="1"/>
  <c r="J6" i="20"/>
  <c r="E4" i="20"/>
  <c r="W9" i="17"/>
  <c r="J7" i="20" l="1"/>
  <c r="J4" i="20"/>
  <c r="N4" i="13"/>
  <c r="N5" i="13"/>
  <c r="B4" i="13"/>
  <c r="D4" i="13"/>
  <c r="F4" i="13"/>
  <c r="B6" i="13"/>
  <c r="F6" i="13"/>
  <c r="B7" i="13"/>
  <c r="F7" i="13"/>
  <c r="B8" i="13"/>
  <c r="F8" i="13"/>
  <c r="B9" i="13"/>
  <c r="F9" i="13"/>
  <c r="B10" i="13"/>
  <c r="D10" i="13"/>
  <c r="F10" i="13"/>
  <c r="B11" i="13"/>
  <c r="F11" i="13"/>
  <c r="B12" i="13"/>
  <c r="F12" i="13"/>
  <c r="B13" i="13"/>
  <c r="F13" i="13"/>
  <c r="B14" i="13"/>
  <c r="F14" i="13"/>
  <c r="B15" i="13"/>
  <c r="D15" i="13"/>
  <c r="F15" i="13"/>
  <c r="B16" i="13"/>
  <c r="F16" i="13"/>
  <c r="B17" i="13"/>
  <c r="F17" i="13"/>
  <c r="B18" i="13"/>
  <c r="F18" i="13"/>
  <c r="B19" i="13"/>
  <c r="F19" i="13"/>
  <c r="B20" i="13"/>
  <c r="F20" i="13"/>
  <c r="H4" i="13"/>
  <c r="I4" i="13"/>
  <c r="J4" i="13"/>
  <c r="K4" i="13"/>
  <c r="L4" i="13"/>
  <c r="M4" i="13"/>
  <c r="G6" i="13"/>
  <c r="H6" i="13"/>
  <c r="I6" i="13"/>
  <c r="J6" i="13"/>
  <c r="K6" i="13"/>
  <c r="L6" i="13"/>
  <c r="M6" i="13"/>
  <c r="G7" i="13"/>
  <c r="H7" i="13"/>
  <c r="I7" i="13"/>
  <c r="J7" i="13"/>
  <c r="K7" i="13"/>
  <c r="L7" i="13"/>
  <c r="M7" i="13"/>
  <c r="G8" i="13"/>
  <c r="H8" i="13"/>
  <c r="I8" i="13"/>
  <c r="J8" i="13"/>
  <c r="K8" i="13"/>
  <c r="L8" i="13"/>
  <c r="M8" i="13"/>
  <c r="G9" i="13"/>
  <c r="H9" i="13"/>
  <c r="I9" i="13"/>
  <c r="J9" i="13"/>
  <c r="K9" i="13"/>
  <c r="L9" i="13"/>
  <c r="M9" i="13"/>
  <c r="G10" i="13"/>
  <c r="H10" i="13"/>
  <c r="I10" i="13"/>
  <c r="J10" i="13"/>
  <c r="K10" i="13"/>
  <c r="L10" i="13"/>
  <c r="M10" i="13"/>
  <c r="G11" i="13"/>
  <c r="H11" i="13"/>
  <c r="I11" i="13"/>
  <c r="J11" i="13"/>
  <c r="K11" i="13"/>
  <c r="L11" i="13"/>
  <c r="M11" i="13"/>
  <c r="G12" i="13"/>
  <c r="H12" i="13"/>
  <c r="I12" i="13"/>
  <c r="J12" i="13"/>
  <c r="K12" i="13"/>
  <c r="L12" i="13"/>
  <c r="M12" i="13"/>
  <c r="G13" i="13"/>
  <c r="H13" i="13"/>
  <c r="I13" i="13"/>
  <c r="J13" i="13"/>
  <c r="K13" i="13"/>
  <c r="L13" i="13"/>
  <c r="M13" i="13"/>
  <c r="G14" i="13"/>
  <c r="H14" i="13"/>
  <c r="I14" i="13"/>
  <c r="J14" i="13"/>
  <c r="K14" i="13"/>
  <c r="L14" i="13"/>
  <c r="M14" i="13"/>
  <c r="G15" i="13"/>
  <c r="H15" i="13"/>
  <c r="I15" i="13"/>
  <c r="J15" i="13"/>
  <c r="K15" i="13"/>
  <c r="L15" i="13"/>
  <c r="M15" i="13"/>
  <c r="G16" i="13"/>
  <c r="H16" i="13"/>
  <c r="I16" i="13"/>
  <c r="J16" i="13"/>
  <c r="K16" i="13"/>
  <c r="L16" i="13"/>
  <c r="M16" i="13"/>
  <c r="G17" i="13"/>
  <c r="H17" i="13"/>
  <c r="I17" i="13"/>
  <c r="J17" i="13"/>
  <c r="K17" i="13"/>
  <c r="L17" i="13"/>
  <c r="M17" i="13"/>
  <c r="G18" i="13"/>
  <c r="H18" i="13"/>
  <c r="I18" i="13"/>
  <c r="J18" i="13"/>
  <c r="K18" i="13"/>
  <c r="L18" i="13"/>
  <c r="M18" i="13"/>
  <c r="G19" i="13"/>
  <c r="H19" i="13"/>
  <c r="I19" i="13"/>
  <c r="J19" i="13"/>
  <c r="K19" i="13"/>
  <c r="L19" i="13"/>
  <c r="M19" i="13"/>
  <c r="G20" i="13"/>
  <c r="H20" i="13"/>
  <c r="I20" i="13"/>
  <c r="J20" i="13"/>
  <c r="K20" i="13"/>
  <c r="L20" i="13"/>
  <c r="M20" i="13"/>
  <c r="K5" i="13"/>
  <c r="L5" i="13"/>
  <c r="M5" i="13"/>
  <c r="D5" i="13"/>
  <c r="F5" i="13"/>
  <c r="H5" i="13"/>
  <c r="I5" i="13"/>
  <c r="J5" i="13"/>
  <c r="B5" i="13"/>
  <c r="A4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5" i="13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B21" i="4"/>
  <c r="B20" i="4"/>
  <c r="B19" i="4"/>
  <c r="B18" i="4"/>
  <c r="O5" i="13" l="1"/>
  <c r="P5" i="13"/>
  <c r="Q5" i="13"/>
  <c r="P4" i="13"/>
  <c r="Q4" i="13"/>
  <c r="V4" i="13" s="1"/>
  <c r="O4" i="13"/>
  <c r="V5" i="13" l="1"/>
  <c r="AE5" i="1"/>
  <c r="G8" i="19" l="1"/>
  <c r="G15" i="15"/>
  <c r="G13" i="18"/>
  <c r="G14" i="17"/>
  <c r="G16" i="16"/>
  <c r="G5" i="13"/>
  <c r="G13" i="17"/>
  <c r="G15" i="16"/>
  <c r="G12" i="18"/>
  <c r="G6" i="19"/>
  <c r="G12" i="15"/>
  <c r="G4" i="13"/>
  <c r="Z7" i="3"/>
  <c r="Z17" i="3"/>
  <c r="Z8" i="3"/>
  <c r="Z20" i="3"/>
  <c r="Z21" i="3"/>
  <c r="Z6" i="3"/>
  <c r="Z14" i="3"/>
  <c r="Z11" i="3"/>
  <c r="Z18" i="3"/>
  <c r="Z15" i="3"/>
  <c r="Z19" i="3"/>
  <c r="Z10" i="3"/>
  <c r="Z13" i="3"/>
  <c r="Z9" i="3"/>
  <c r="Z4" i="3"/>
  <c r="Z12" i="3"/>
  <c r="Z3" i="3"/>
  <c r="Z5" i="3"/>
  <c r="L32" i="6" l="1"/>
  <c r="K11" i="3" l="1"/>
  <c r="J11" i="3"/>
  <c r="F11" i="3"/>
  <c r="Z10" i="6" l="1"/>
  <c r="AA10" i="6" s="1"/>
  <c r="W46" i="5" l="1"/>
  <c r="AD2" i="1" l="1"/>
  <c r="U47" i="5" l="1"/>
  <c r="U46" i="5"/>
  <c r="S46" i="5"/>
  <c r="Q46" i="5"/>
  <c r="T51" i="5"/>
  <c r="T46" i="5"/>
  <c r="Z8" i="6"/>
  <c r="AA8" i="6" s="1"/>
  <c r="Z13" i="6"/>
  <c r="AA13" i="6" s="1"/>
  <c r="Z11" i="6"/>
  <c r="AA11" i="6" s="1"/>
  <c r="J3" i="3" l="1"/>
  <c r="J15" i="3"/>
  <c r="Z7" i="6" l="1"/>
  <c r="AA7" i="6" s="1"/>
  <c r="J20" i="3" l="1"/>
  <c r="J7" i="3"/>
  <c r="J12" i="3"/>
  <c r="J17" i="3"/>
  <c r="J19" i="3"/>
  <c r="J8" i="3"/>
  <c r="J10" i="3"/>
  <c r="J14" i="3"/>
  <c r="J13" i="3"/>
  <c r="J6" i="3"/>
  <c r="J18" i="3"/>
  <c r="J21" i="3"/>
  <c r="J9" i="3"/>
  <c r="J4" i="3"/>
  <c r="J5" i="3"/>
  <c r="O18" i="6" l="1"/>
  <c r="O20" i="6"/>
  <c r="O16" i="6"/>
  <c r="O12" i="6"/>
  <c r="O10" i="6"/>
  <c r="K20" i="3" l="1"/>
  <c r="K3" i="3"/>
  <c r="K12" i="3"/>
  <c r="K15" i="3"/>
  <c r="K10" i="3"/>
  <c r="K14" i="3"/>
  <c r="K13" i="3"/>
  <c r="K8" i="3"/>
  <c r="K19" i="3"/>
  <c r="K6" i="3"/>
  <c r="K17" i="3"/>
  <c r="K4" i="3"/>
  <c r="K7" i="3"/>
  <c r="K18" i="3"/>
  <c r="K9" i="3"/>
  <c r="K5" i="3"/>
  <c r="R51" i="5" l="1"/>
  <c r="Q51" i="5"/>
  <c r="B26" i="6"/>
  <c r="O15" i="6"/>
  <c r="O14" i="6"/>
  <c r="O7" i="6"/>
  <c r="O19" i="6" l="1"/>
  <c r="O6" i="6"/>
  <c r="O13" i="6"/>
  <c r="O8" i="6"/>
  <c r="O17" i="6"/>
  <c r="O9" i="6"/>
  <c r="O11" i="6"/>
  <c r="Z12" i="6"/>
  <c r="AA12" i="6" s="1"/>
  <c r="Z6" i="6"/>
  <c r="AA6" i="6" s="1"/>
  <c r="Z9" i="6"/>
  <c r="AA9" i="6" s="1"/>
  <c r="R56" i="5" l="1"/>
  <c r="S56" i="5" s="1"/>
  <c r="T56" i="5" s="1"/>
  <c r="U56" i="5" s="1"/>
  <c r="V56" i="5" s="1"/>
  <c r="W56" i="5" s="1"/>
  <c r="X56" i="5" s="1"/>
  <c r="Z56" i="5" s="1"/>
  <c r="AA56" i="5" s="1"/>
  <c r="AB56" i="5" s="1"/>
  <c r="AC56" i="5" s="1"/>
  <c r="AD56" i="5" s="1"/>
  <c r="AE56" i="5" s="1"/>
  <c r="F17" i="3" l="1"/>
  <c r="P46" i="5" l="1"/>
  <c r="Q58" i="5" l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AB58" i="5" s="1"/>
  <c r="AC58" i="5" s="1"/>
  <c r="AD58" i="5" s="1"/>
  <c r="AE58" i="5" s="1"/>
  <c r="F5" i="3" l="1"/>
  <c r="N41" i="5" l="1"/>
  <c r="N67" i="5" s="1"/>
  <c r="Q43" i="5"/>
  <c r="M56" i="5"/>
  <c r="M57" i="5"/>
  <c r="H63" i="5" s="1"/>
  <c r="M58" i="5"/>
  <c r="M59" i="5"/>
  <c r="M60" i="5"/>
  <c r="M61" i="5"/>
  <c r="E47" i="5" s="1"/>
  <c r="M62" i="5"/>
  <c r="M63" i="5"/>
  <c r="M64" i="5"/>
  <c r="M55" i="5"/>
  <c r="M48" i="5"/>
  <c r="M49" i="5"/>
  <c r="M52" i="5"/>
  <c r="E71" i="5" s="1"/>
  <c r="O78" i="5"/>
  <c r="N78" i="5"/>
  <c r="N65" i="5"/>
  <c r="N54" i="5"/>
  <c r="N45" i="5"/>
  <c r="N66" i="5" s="1"/>
  <c r="O45" i="5" s="1"/>
  <c r="N44" i="5"/>
  <c r="O44" i="5" s="1"/>
  <c r="O46" i="5"/>
  <c r="O54" i="5" s="1"/>
  <c r="AE78" i="5"/>
  <c r="AD78" i="5"/>
  <c r="AC78" i="5"/>
  <c r="AB78" i="5"/>
  <c r="AA78" i="5"/>
  <c r="Z78" i="5"/>
  <c r="Y78" i="5"/>
  <c r="X78" i="5"/>
  <c r="W78" i="5"/>
  <c r="T78" i="5"/>
  <c r="S78" i="5"/>
  <c r="R78" i="5"/>
  <c r="Q78" i="5"/>
  <c r="P78" i="5"/>
  <c r="A71" i="5"/>
  <c r="A70" i="5"/>
  <c r="A69" i="5"/>
  <c r="O67" i="5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A66" i="5"/>
  <c r="L64" i="5"/>
  <c r="A72" i="5" s="1"/>
  <c r="L59" i="5"/>
  <c r="A68" i="5" s="1"/>
  <c r="L58" i="5"/>
  <c r="A67" i="5" s="1"/>
  <c r="L56" i="5"/>
  <c r="A65" i="5" s="1"/>
  <c r="L55" i="5"/>
  <c r="A64" i="5" s="1"/>
  <c r="P53" i="5"/>
  <c r="P54" i="5" s="1"/>
  <c r="D53" i="5"/>
  <c r="D67" i="5" s="1"/>
  <c r="A53" i="5"/>
  <c r="D52" i="5"/>
  <c r="D66" i="5" s="1"/>
  <c r="A52" i="5"/>
  <c r="A51" i="5"/>
  <c r="Q50" i="5"/>
  <c r="A50" i="5"/>
  <c r="A49" i="5"/>
  <c r="A48" i="5"/>
  <c r="H45" i="5"/>
  <c r="A47" i="5"/>
  <c r="A46" i="5"/>
  <c r="P41" i="5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AB41" i="5" s="1"/>
  <c r="AC41" i="5" s="1"/>
  <c r="AD41" i="5" s="1"/>
  <c r="AE41" i="5" s="1"/>
  <c r="R43" i="5" l="1"/>
  <c r="M47" i="5"/>
  <c r="E46" i="5"/>
  <c r="E45" i="5" s="1"/>
  <c r="R50" i="5"/>
  <c r="S50" i="5" s="1"/>
  <c r="T50" i="5" s="1"/>
  <c r="X50" i="5" s="1"/>
  <c r="Y50" i="5" s="1"/>
  <c r="Z50" i="5" s="1"/>
  <c r="AA50" i="5" s="1"/>
  <c r="AB50" i="5" s="1"/>
  <c r="AC50" i="5" s="1"/>
  <c r="AD50" i="5" s="1"/>
  <c r="AE50" i="5" s="1"/>
  <c r="E51" i="5"/>
  <c r="E65" i="5"/>
  <c r="M46" i="5"/>
  <c r="E55" i="5"/>
  <c r="Q53" i="5"/>
  <c r="R53" i="5" s="1"/>
  <c r="S53" i="5" s="1"/>
  <c r="T53" i="5" s="1"/>
  <c r="U53" i="5" s="1"/>
  <c r="E62" i="5"/>
  <c r="V53" i="5" l="1"/>
  <c r="W53" i="5" s="1"/>
  <c r="X53" i="5" s="1"/>
  <c r="Y53" i="5" s="1"/>
  <c r="Z53" i="5" s="1"/>
  <c r="AA53" i="5" s="1"/>
  <c r="AB53" i="5" s="1"/>
  <c r="AC53" i="5" s="1"/>
  <c r="AD53" i="5" s="1"/>
  <c r="AE53" i="5" s="1"/>
  <c r="M53" i="5" s="1"/>
  <c r="R54" i="5"/>
  <c r="S51" i="5"/>
  <c r="Z51" i="5" s="1"/>
  <c r="S43" i="5"/>
  <c r="M50" i="5"/>
  <c r="E74" i="5" s="1"/>
  <c r="H69" i="5"/>
  <c r="H68" i="5"/>
  <c r="Q54" i="5"/>
  <c r="E61" i="5"/>
  <c r="T54" i="5"/>
  <c r="H72" i="5"/>
  <c r="E72" i="5"/>
  <c r="H64" i="5"/>
  <c r="T43" i="5" l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S54" i="5"/>
  <c r="M51" i="5"/>
  <c r="E70" i="5" s="1"/>
  <c r="H71" i="5"/>
  <c r="H62" i="5"/>
  <c r="E66" i="5"/>
  <c r="E52" i="5"/>
  <c r="U54" i="5"/>
  <c r="V54" i="5" l="1"/>
  <c r="W54" i="5" l="1"/>
  <c r="X54" i="5" l="1"/>
  <c r="Y54" i="5" l="1"/>
  <c r="Z54" i="5" l="1"/>
  <c r="AA54" i="5" l="1"/>
  <c r="AB54" i="5" l="1"/>
  <c r="AC54" i="5" l="1"/>
  <c r="AD54" i="5" l="1"/>
  <c r="AE54" i="5" l="1"/>
  <c r="M54" i="5" s="1"/>
  <c r="B47" i="5" l="1"/>
  <c r="E73" i="5"/>
  <c r="A55" i="5"/>
  <c r="B49" i="5"/>
  <c r="B51" i="5"/>
  <c r="B52" i="5"/>
  <c r="B48" i="5"/>
  <c r="B50" i="5"/>
  <c r="B46" i="5"/>
  <c r="B53" i="5"/>
  <c r="B54" i="5" l="1"/>
  <c r="E69" i="5"/>
  <c r="H67" i="5" l="1"/>
  <c r="U2" i="1" l="1"/>
  <c r="S2" i="1"/>
  <c r="P2" i="1"/>
  <c r="M2" i="1"/>
  <c r="I2" i="1"/>
  <c r="U21" i="1"/>
  <c r="S21" i="1"/>
  <c r="C16" i="4" l="1"/>
  <c r="D16" i="4" l="1"/>
  <c r="C23" i="4"/>
  <c r="AJ29" i="4"/>
  <c r="AH29" i="4"/>
  <c r="AF29" i="4"/>
  <c r="AJ28" i="4"/>
  <c r="AH28" i="4"/>
  <c r="AF28" i="4"/>
  <c r="AJ27" i="4"/>
  <c r="AH27" i="4"/>
  <c r="AF27" i="4"/>
  <c r="AJ26" i="4"/>
  <c r="AH26" i="4"/>
  <c r="AF26" i="4"/>
  <c r="B25" i="4"/>
  <c r="B29" i="4" s="1"/>
  <c r="B23" i="4"/>
  <c r="B27" i="4" s="1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P6" i="4"/>
  <c r="K6" i="4"/>
  <c r="J6" i="4"/>
  <c r="I6" i="4"/>
  <c r="G6" i="4"/>
  <c r="E6" i="4"/>
  <c r="P5" i="4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B24" i="3"/>
  <c r="D11" i="3" s="1"/>
  <c r="F9" i="3"/>
  <c r="F8" i="3"/>
  <c r="K21" i="3"/>
  <c r="F21" i="3"/>
  <c r="F10" i="3"/>
  <c r="F4" i="3"/>
  <c r="F19" i="3"/>
  <c r="F15" i="3"/>
  <c r="F12" i="3"/>
  <c r="F6" i="3"/>
  <c r="F7" i="3"/>
  <c r="F3" i="3"/>
  <c r="F20" i="3"/>
  <c r="F14" i="3"/>
  <c r="F18" i="3"/>
  <c r="AO20" i="1"/>
  <c r="AI20" i="1"/>
  <c r="AH20" i="1"/>
  <c r="V20" i="1"/>
  <c r="T20" i="1"/>
  <c r="R20" i="1"/>
  <c r="Q20" i="1"/>
  <c r="N20" i="1"/>
  <c r="L20" i="1"/>
  <c r="K20" i="1"/>
  <c r="J20" i="1"/>
  <c r="AN20" i="1"/>
  <c r="AO19" i="1"/>
  <c r="AI19" i="1"/>
  <c r="AH19" i="1"/>
  <c r="V19" i="1"/>
  <c r="T19" i="1"/>
  <c r="R19" i="1"/>
  <c r="Q19" i="1"/>
  <c r="N19" i="1"/>
  <c r="L19" i="1"/>
  <c r="K19" i="1"/>
  <c r="J19" i="1"/>
  <c r="AN19" i="1"/>
  <c r="AO18" i="1"/>
  <c r="AI18" i="1"/>
  <c r="AH18" i="1"/>
  <c r="V18" i="1"/>
  <c r="T18" i="1"/>
  <c r="R18" i="1"/>
  <c r="Q18" i="1"/>
  <c r="N18" i="1"/>
  <c r="L18" i="1"/>
  <c r="K18" i="1"/>
  <c r="J18" i="1"/>
  <c r="AN18" i="1"/>
  <c r="AO17" i="1"/>
  <c r="AI17" i="1"/>
  <c r="AH17" i="1"/>
  <c r="V17" i="1"/>
  <c r="T17" i="1"/>
  <c r="R17" i="1"/>
  <c r="Q17" i="1"/>
  <c r="N17" i="1"/>
  <c r="L17" i="1"/>
  <c r="K17" i="1"/>
  <c r="J17" i="1"/>
  <c r="AN17" i="1"/>
  <c r="AO16" i="1"/>
  <c r="AI16" i="1"/>
  <c r="AH16" i="1"/>
  <c r="V16" i="1"/>
  <c r="T16" i="1"/>
  <c r="R16" i="1"/>
  <c r="Q16" i="1"/>
  <c r="N16" i="1"/>
  <c r="L16" i="1"/>
  <c r="K16" i="1"/>
  <c r="J16" i="1"/>
  <c r="AN16" i="1"/>
  <c r="AO15" i="1"/>
  <c r="AI15" i="1"/>
  <c r="AH15" i="1"/>
  <c r="V15" i="1"/>
  <c r="T15" i="1"/>
  <c r="R15" i="1"/>
  <c r="Q15" i="1"/>
  <c r="N15" i="1"/>
  <c r="L15" i="1"/>
  <c r="K15" i="1"/>
  <c r="J15" i="1"/>
  <c r="AN15" i="1"/>
  <c r="AO14" i="1"/>
  <c r="AI14" i="1"/>
  <c r="AH14" i="1"/>
  <c r="V14" i="1"/>
  <c r="T14" i="1"/>
  <c r="R14" i="1"/>
  <c r="Q14" i="1"/>
  <c r="N14" i="1"/>
  <c r="L14" i="1"/>
  <c r="K14" i="1"/>
  <c r="J14" i="1"/>
  <c r="AN14" i="1"/>
  <c r="AO13" i="1"/>
  <c r="AI13" i="1"/>
  <c r="AH13" i="1"/>
  <c r="V13" i="1"/>
  <c r="T13" i="1"/>
  <c r="R13" i="1"/>
  <c r="Q13" i="1"/>
  <c r="N13" i="1"/>
  <c r="L13" i="1"/>
  <c r="K13" i="1"/>
  <c r="J13" i="1"/>
  <c r="AN13" i="1"/>
  <c r="AO12" i="1"/>
  <c r="AI12" i="1"/>
  <c r="AH12" i="1"/>
  <c r="V12" i="1"/>
  <c r="T12" i="1"/>
  <c r="R12" i="1"/>
  <c r="Q12" i="1"/>
  <c r="N12" i="1"/>
  <c r="L12" i="1"/>
  <c r="K12" i="1"/>
  <c r="J12" i="1"/>
  <c r="AN12" i="1"/>
  <c r="AO11" i="1"/>
  <c r="AI11" i="1"/>
  <c r="AH11" i="1"/>
  <c r="V11" i="1"/>
  <c r="T11" i="1"/>
  <c r="R11" i="1"/>
  <c r="Q11" i="1"/>
  <c r="N11" i="1"/>
  <c r="L11" i="1"/>
  <c r="K11" i="1"/>
  <c r="J11" i="1"/>
  <c r="AN11" i="1"/>
  <c r="AO10" i="1"/>
  <c r="AI10" i="1"/>
  <c r="AH10" i="1"/>
  <c r="V10" i="1"/>
  <c r="T10" i="1"/>
  <c r="R10" i="1"/>
  <c r="Q10" i="1"/>
  <c r="N10" i="1"/>
  <c r="L10" i="1"/>
  <c r="K10" i="1"/>
  <c r="J10" i="1"/>
  <c r="AN10" i="1"/>
  <c r="AO9" i="1"/>
  <c r="AI9" i="1"/>
  <c r="AH9" i="1"/>
  <c r="V9" i="1"/>
  <c r="T9" i="1"/>
  <c r="R9" i="1"/>
  <c r="Q9" i="1"/>
  <c r="N9" i="1"/>
  <c r="L9" i="1"/>
  <c r="K9" i="1"/>
  <c r="J9" i="1"/>
  <c r="AN9" i="1"/>
  <c r="AO8" i="1"/>
  <c r="AI8" i="1"/>
  <c r="AH8" i="1"/>
  <c r="V8" i="1"/>
  <c r="T8" i="1"/>
  <c r="R8" i="1"/>
  <c r="Q8" i="1"/>
  <c r="N8" i="1"/>
  <c r="L8" i="1"/>
  <c r="K8" i="1"/>
  <c r="J8" i="1"/>
  <c r="AN8" i="1"/>
  <c r="AO7" i="1"/>
  <c r="AI7" i="1"/>
  <c r="AH7" i="1"/>
  <c r="V7" i="1"/>
  <c r="T7" i="1"/>
  <c r="R7" i="1"/>
  <c r="Q7" i="1"/>
  <c r="N7" i="1"/>
  <c r="L7" i="1"/>
  <c r="K7" i="1"/>
  <c r="J7" i="1"/>
  <c r="AN7" i="1"/>
  <c r="AO6" i="1"/>
  <c r="AI6" i="1"/>
  <c r="AH6" i="1"/>
  <c r="V6" i="1"/>
  <c r="T6" i="1"/>
  <c r="R6" i="1"/>
  <c r="Q6" i="1"/>
  <c r="N6" i="1"/>
  <c r="L6" i="1"/>
  <c r="K6" i="1"/>
  <c r="J6" i="1"/>
  <c r="AN6" i="1"/>
  <c r="AO5" i="1"/>
  <c r="AI5" i="1"/>
  <c r="AH5" i="1"/>
  <c r="V5" i="1"/>
  <c r="T5" i="1"/>
  <c r="R5" i="1"/>
  <c r="Q5" i="1"/>
  <c r="N5" i="1"/>
  <c r="L5" i="1"/>
  <c r="K5" i="1"/>
  <c r="J5" i="1"/>
  <c r="AN5" i="1"/>
  <c r="AO4" i="1"/>
  <c r="AI4" i="1"/>
  <c r="AH4" i="1"/>
  <c r="V4" i="1"/>
  <c r="T4" i="1"/>
  <c r="R4" i="1"/>
  <c r="Q4" i="1"/>
  <c r="N4" i="1"/>
  <c r="L4" i="1"/>
  <c r="K4" i="1"/>
  <c r="J4" i="1"/>
  <c r="AN4" i="1"/>
  <c r="D1" i="1"/>
  <c r="F20" i="1" s="1"/>
  <c r="D21" i="3" l="1"/>
  <c r="T2" i="1"/>
  <c r="F19" i="1"/>
  <c r="F6" i="1"/>
  <c r="D10" i="3"/>
  <c r="D33" i="12" s="1"/>
  <c r="H33" i="12" s="1"/>
  <c r="I33" i="12" s="1"/>
  <c r="D15" i="3"/>
  <c r="D31" i="12" s="1"/>
  <c r="H31" i="12" s="1"/>
  <c r="I31" i="12" s="1"/>
  <c r="D19" i="3"/>
  <c r="D32" i="12" s="1"/>
  <c r="H32" i="12" s="1"/>
  <c r="I32" i="12" s="1"/>
  <c r="E16" i="17"/>
  <c r="E17" i="18"/>
  <c r="E18" i="16"/>
  <c r="E10" i="15"/>
  <c r="E14" i="19"/>
  <c r="E7" i="13"/>
  <c r="E14" i="15"/>
  <c r="E8" i="18"/>
  <c r="E10" i="17"/>
  <c r="E11" i="16"/>
  <c r="E10" i="19"/>
  <c r="E11" i="13"/>
  <c r="E13" i="16"/>
  <c r="E16" i="15"/>
  <c r="E11" i="17"/>
  <c r="E10" i="18"/>
  <c r="E12" i="19"/>
  <c r="E13" i="13"/>
  <c r="AG15" i="1"/>
  <c r="E21" i="17"/>
  <c r="E20" i="18"/>
  <c r="E22" i="16"/>
  <c r="E19" i="19"/>
  <c r="E11" i="15"/>
  <c r="E15" i="13"/>
  <c r="AJ17" i="1"/>
  <c r="E11" i="19"/>
  <c r="E8" i="15"/>
  <c r="E12" i="16"/>
  <c r="E15" i="18"/>
  <c r="E12" i="17"/>
  <c r="E17" i="13"/>
  <c r="E21" i="15"/>
  <c r="E22" i="17"/>
  <c r="E21" i="18"/>
  <c r="E23" i="16"/>
  <c r="E21" i="19"/>
  <c r="E19" i="13"/>
  <c r="AJ4" i="1"/>
  <c r="E13" i="18"/>
  <c r="E14" i="17"/>
  <c r="E16" i="16"/>
  <c r="E8" i="19"/>
  <c r="E15" i="15"/>
  <c r="E5" i="13"/>
  <c r="E15" i="19"/>
  <c r="E17" i="15"/>
  <c r="E17" i="17"/>
  <c r="E18" i="18"/>
  <c r="E19" i="16"/>
  <c r="E8" i="13"/>
  <c r="AJ10" i="1"/>
  <c r="E9" i="18"/>
  <c r="E21" i="16"/>
  <c r="E17" i="19"/>
  <c r="E19" i="15"/>
  <c r="E19" i="17"/>
  <c r="E10" i="13"/>
  <c r="AK5" i="1"/>
  <c r="E12" i="15"/>
  <c r="E13" i="17"/>
  <c r="E15" i="16"/>
  <c r="E12" i="18"/>
  <c r="E6" i="19"/>
  <c r="E4" i="13"/>
  <c r="E9" i="15"/>
  <c r="E15" i="17"/>
  <c r="E13" i="19"/>
  <c r="E16" i="18"/>
  <c r="E17" i="16"/>
  <c r="E6" i="13"/>
  <c r="E7" i="18"/>
  <c r="E7" i="19"/>
  <c r="E13" i="15"/>
  <c r="E7" i="17"/>
  <c r="E9" i="16"/>
  <c r="E12" i="13"/>
  <c r="E14" i="16"/>
  <c r="E20" i="15"/>
  <c r="E18" i="19"/>
  <c r="E11" i="18"/>
  <c r="E20" i="17"/>
  <c r="E14" i="13"/>
  <c r="AK16" i="1"/>
  <c r="E6" i="15"/>
  <c r="E14" i="18"/>
  <c r="E9" i="17"/>
  <c r="E8" i="16"/>
  <c r="E9" i="19"/>
  <c r="E16" i="13"/>
  <c r="AJ18" i="1"/>
  <c r="E8" i="17"/>
  <c r="E7" i="15"/>
  <c r="E6" i="18"/>
  <c r="E10" i="16"/>
  <c r="E20" i="19"/>
  <c r="E18" i="13"/>
  <c r="AF20" i="1"/>
  <c r="E22" i="18"/>
  <c r="E24" i="16"/>
  <c r="E22" i="19"/>
  <c r="E22" i="15"/>
  <c r="E23" i="17"/>
  <c r="E20" i="13"/>
  <c r="F13" i="1"/>
  <c r="D11" i="12" s="1"/>
  <c r="H11" i="12" s="1"/>
  <c r="I11" i="12" s="1"/>
  <c r="F14" i="1"/>
  <c r="AJ9" i="1"/>
  <c r="E19" i="18"/>
  <c r="E18" i="17"/>
  <c r="E18" i="15"/>
  <c r="E16" i="19"/>
  <c r="E20" i="16"/>
  <c r="E9" i="13"/>
  <c r="D7" i="3"/>
  <c r="D34" i="12" s="1"/>
  <c r="H34" i="12" s="1"/>
  <c r="I34" i="12" s="1"/>
  <c r="D18" i="3"/>
  <c r="D30" i="12" s="1"/>
  <c r="H30" i="12" s="1"/>
  <c r="I30" i="12" s="1"/>
  <c r="F18" i="1"/>
  <c r="F10" i="1"/>
  <c r="F15" i="1"/>
  <c r="D5" i="3"/>
  <c r="D22" i="12" s="1"/>
  <c r="H22" i="12" s="1"/>
  <c r="I22" i="12" s="1"/>
  <c r="D20" i="3"/>
  <c r="D29" i="12" s="1"/>
  <c r="H29" i="12" s="1"/>
  <c r="I29" i="12" s="1"/>
  <c r="D14" i="3"/>
  <c r="D27" i="12" s="1"/>
  <c r="H27" i="12" s="1"/>
  <c r="I27" i="12" s="1"/>
  <c r="D28" i="12"/>
  <c r="H28" i="12" s="1"/>
  <c r="I28" i="12" s="1"/>
  <c r="F4" i="1"/>
  <c r="D17" i="12" s="1"/>
  <c r="H17" i="12" s="1"/>
  <c r="I17" i="12" s="1"/>
  <c r="F5" i="1"/>
  <c r="D14" i="12" s="1"/>
  <c r="H14" i="12" s="1"/>
  <c r="I14" i="12" s="1"/>
  <c r="AF12" i="1"/>
  <c r="AK7" i="1"/>
  <c r="E16" i="4"/>
  <c r="D13" i="3"/>
  <c r="D20" i="12" s="1"/>
  <c r="H20" i="12" s="1"/>
  <c r="I20" i="12" s="1"/>
  <c r="D3" i="3"/>
  <c r="D21" i="12" s="1"/>
  <c r="H21" i="12" s="1"/>
  <c r="I21" i="12" s="1"/>
  <c r="AK8" i="1"/>
  <c r="B12" i="4"/>
  <c r="B13" i="4" s="1"/>
  <c r="B10" i="4" s="1"/>
  <c r="D6" i="3"/>
  <c r="D19" i="12" s="1"/>
  <c r="H19" i="12" s="1"/>
  <c r="I19" i="12" s="1"/>
  <c r="D4" i="3"/>
  <c r="D25" i="12" s="1"/>
  <c r="H25" i="12" s="1"/>
  <c r="I25" i="12" s="1"/>
  <c r="D12" i="3"/>
  <c r="D26" i="12" s="1"/>
  <c r="H26" i="12" s="1"/>
  <c r="I26" i="12" s="1"/>
  <c r="F7" i="1"/>
  <c r="F12" i="1"/>
  <c r="F17" i="1"/>
  <c r="F8" i="1"/>
  <c r="D17" i="3"/>
  <c r="D24" i="12" s="1"/>
  <c r="H24" i="12" s="1"/>
  <c r="I24" i="12" s="1"/>
  <c r="D9" i="3"/>
  <c r="D23" i="12" s="1"/>
  <c r="H23" i="12" s="1"/>
  <c r="I23" i="12" s="1"/>
  <c r="F11" i="1"/>
  <c r="F16" i="1"/>
  <c r="F9" i="1"/>
  <c r="Q2" i="1"/>
  <c r="T21" i="1"/>
  <c r="J8" i="4"/>
  <c r="K8" i="4"/>
  <c r="I12" i="4"/>
  <c r="R2" i="1"/>
  <c r="B17" i="4"/>
  <c r="I10" i="4"/>
  <c r="C9" i="4"/>
  <c r="AK15" i="1"/>
  <c r="V21" i="1"/>
  <c r="AF7" i="1"/>
  <c r="AG6" i="1"/>
  <c r="AG10" i="1"/>
  <c r="AJ15" i="1"/>
  <c r="AG14" i="1"/>
  <c r="AG18" i="1"/>
  <c r="AJ13" i="1"/>
  <c r="AG12" i="1"/>
  <c r="AG8" i="1"/>
  <c r="AF9" i="1"/>
  <c r="AK13" i="1"/>
  <c r="AG20" i="1"/>
  <c r="AG4" i="1"/>
  <c r="AG16" i="1"/>
  <c r="B25" i="3"/>
  <c r="AJ7" i="1"/>
  <c r="AJ5" i="1"/>
  <c r="AG5" i="1"/>
  <c r="AF5" i="1"/>
  <c r="AK19" i="1"/>
  <c r="AJ19" i="1"/>
  <c r="AG19" i="1"/>
  <c r="AF19" i="1"/>
  <c r="AJ11" i="1"/>
  <c r="AG11" i="1"/>
  <c r="AK11" i="1"/>
  <c r="AG7" i="1"/>
  <c r="AK9" i="1"/>
  <c r="AG9" i="1"/>
  <c r="AF11" i="1"/>
  <c r="AK17" i="1"/>
  <c r="AG17" i="1"/>
  <c r="AF17" i="1"/>
  <c r="AK4" i="1"/>
  <c r="AF6" i="1"/>
  <c r="AK10" i="1"/>
  <c r="AJ12" i="1"/>
  <c r="AF14" i="1"/>
  <c r="AK18" i="1"/>
  <c r="AJ20" i="1"/>
  <c r="AJ6" i="1"/>
  <c r="AF8" i="1"/>
  <c r="AK12" i="1"/>
  <c r="AJ14" i="1"/>
  <c r="AF16" i="1"/>
  <c r="AK20" i="1"/>
  <c r="AF13" i="1"/>
  <c r="AF4" i="1"/>
  <c r="AK6" i="1"/>
  <c r="AJ8" i="1"/>
  <c r="AF10" i="1"/>
  <c r="AG13" i="1"/>
  <c r="AK14" i="1"/>
  <c r="AJ16" i="1"/>
  <c r="AF18" i="1"/>
  <c r="B30" i="4"/>
  <c r="C30" i="4" s="1"/>
  <c r="AF15" i="1"/>
  <c r="C24" i="4"/>
  <c r="C25" i="4"/>
  <c r="B22" i="4"/>
  <c r="B26" i="4" s="1"/>
  <c r="C10" i="4"/>
  <c r="C11" i="4"/>
  <c r="I13" i="4"/>
  <c r="C10" i="18" l="1"/>
  <c r="C7" i="18"/>
  <c r="D16" i="12"/>
  <c r="H16" i="12" s="1"/>
  <c r="I16" i="12" s="1"/>
  <c r="C17" i="18"/>
  <c r="D7" i="12"/>
  <c r="H7" i="12" s="1"/>
  <c r="I7" i="12" s="1"/>
  <c r="C19" i="18"/>
  <c r="D4" i="12"/>
  <c r="H4" i="12" s="1"/>
  <c r="I4" i="12" s="1"/>
  <c r="C14" i="18"/>
  <c r="D15" i="12"/>
  <c r="H15" i="12" s="1"/>
  <c r="I15" i="12" s="1"/>
  <c r="C20" i="18"/>
  <c r="D6" i="12"/>
  <c r="H6" i="12" s="1"/>
  <c r="I6" i="12" s="1"/>
  <c r="C9" i="18"/>
  <c r="D9" i="12"/>
  <c r="H9" i="12" s="1"/>
  <c r="I9" i="12" s="1"/>
  <c r="C8" i="17"/>
  <c r="D18" i="12"/>
  <c r="H18" i="12" s="1"/>
  <c r="I18" i="12" s="1"/>
  <c r="C15" i="18"/>
  <c r="D12" i="12"/>
  <c r="H12" i="12" s="1"/>
  <c r="I12" i="12" s="1"/>
  <c r="C8" i="18"/>
  <c r="D13" i="12"/>
  <c r="H13" i="12" s="1"/>
  <c r="I13" i="12" s="1"/>
  <c r="C16" i="18"/>
  <c r="D3" i="12"/>
  <c r="H3" i="12" s="1"/>
  <c r="I3" i="12" s="1"/>
  <c r="C21" i="18"/>
  <c r="D2" i="12"/>
  <c r="H2" i="12" s="1"/>
  <c r="I2" i="12" s="1"/>
  <c r="C11" i="18"/>
  <c r="D10" i="12"/>
  <c r="H10" i="12" s="1"/>
  <c r="I10" i="12" s="1"/>
  <c r="C22" i="18"/>
  <c r="D8" i="12"/>
  <c r="H8" i="12" s="1"/>
  <c r="I8" i="12" s="1"/>
  <c r="C18" i="18"/>
  <c r="D5" i="12"/>
  <c r="H5" i="12" s="1"/>
  <c r="I5" i="12" s="1"/>
  <c r="C6" i="18"/>
  <c r="C20" i="19"/>
  <c r="C18" i="13"/>
  <c r="C7" i="15"/>
  <c r="C10" i="16"/>
  <c r="C13" i="17"/>
  <c r="C12" i="18"/>
  <c r="C14" i="17"/>
  <c r="C13" i="18"/>
  <c r="C18" i="15"/>
  <c r="C18" i="17"/>
  <c r="C6" i="15"/>
  <c r="C9" i="17"/>
  <c r="C10" i="15"/>
  <c r="C16" i="17"/>
  <c r="C14" i="15"/>
  <c r="C10" i="17"/>
  <c r="C11" i="15"/>
  <c r="C21" i="17"/>
  <c r="C9" i="15"/>
  <c r="C15" i="17"/>
  <c r="C19" i="15"/>
  <c r="C19" i="17"/>
  <c r="C21" i="15"/>
  <c r="C22" i="17"/>
  <c r="C22" i="15"/>
  <c r="C23" i="17"/>
  <c r="C17" i="15"/>
  <c r="C17" i="17"/>
  <c r="C16" i="15"/>
  <c r="C11" i="17"/>
  <c r="C8" i="15"/>
  <c r="C12" i="17"/>
  <c r="C20" i="15"/>
  <c r="C20" i="17"/>
  <c r="C13" i="15"/>
  <c r="C7" i="17"/>
  <c r="C15" i="16"/>
  <c r="C12" i="15"/>
  <c r="C16" i="16"/>
  <c r="C15" i="15"/>
  <c r="C11" i="19"/>
  <c r="C12" i="16"/>
  <c r="C16" i="19"/>
  <c r="C20" i="16"/>
  <c r="C14" i="19"/>
  <c r="C18" i="16"/>
  <c r="C18" i="19"/>
  <c r="C14" i="16"/>
  <c r="C9" i="19"/>
  <c r="C8" i="16"/>
  <c r="C10" i="19"/>
  <c r="C11" i="16"/>
  <c r="C19" i="19"/>
  <c r="C22" i="16"/>
  <c r="C17" i="19"/>
  <c r="C21" i="16"/>
  <c r="C12" i="19"/>
  <c r="C13" i="16"/>
  <c r="C7" i="19"/>
  <c r="C9" i="16"/>
  <c r="C13" i="19"/>
  <c r="C17" i="16"/>
  <c r="C21" i="19"/>
  <c r="C23" i="16"/>
  <c r="C22" i="19"/>
  <c r="C24" i="16"/>
  <c r="C15" i="19"/>
  <c r="C19" i="16"/>
  <c r="C4" i="13"/>
  <c r="C6" i="19"/>
  <c r="C5" i="13"/>
  <c r="C8" i="19"/>
  <c r="C8" i="13"/>
  <c r="C19" i="13"/>
  <c r="C17" i="13"/>
  <c r="C14" i="13"/>
  <c r="C12" i="13"/>
  <c r="C9" i="13"/>
  <c r="C7" i="13"/>
  <c r="C16" i="13"/>
  <c r="C20" i="13"/>
  <c r="C13" i="13"/>
  <c r="C11" i="13"/>
  <c r="C15" i="13"/>
  <c r="C6" i="13"/>
  <c r="C10" i="13"/>
  <c r="F16" i="4"/>
  <c r="B31" i="4"/>
  <c r="B32" i="4" s="1"/>
  <c r="B33" i="4" s="1"/>
  <c r="D30" i="4"/>
  <c r="E30" i="4" s="1"/>
  <c r="C31" i="4"/>
  <c r="D25" i="4"/>
  <c r="D29" i="4" s="1"/>
  <c r="D24" i="4"/>
  <c r="D28" i="4" s="1"/>
  <c r="D23" i="4"/>
  <c r="D27" i="4" s="1"/>
  <c r="C22" i="4"/>
  <c r="C17" i="4"/>
  <c r="G16" i="4" l="1"/>
  <c r="C32" i="4"/>
  <c r="C33" i="4" s="1"/>
  <c r="D17" i="4"/>
  <c r="D22" i="4"/>
  <c r="D26" i="4" s="1"/>
  <c r="D31" i="4" s="1"/>
  <c r="E31" i="4"/>
  <c r="F30" i="4"/>
  <c r="G30" i="4" s="1"/>
  <c r="E25" i="4"/>
  <c r="E23" i="4"/>
  <c r="E24" i="4"/>
  <c r="D32" i="4" l="1"/>
  <c r="D33" i="4" s="1"/>
  <c r="H16" i="4"/>
  <c r="G31" i="4"/>
  <c r="H30" i="4"/>
  <c r="I30" i="4" s="1"/>
  <c r="F25" i="4"/>
  <c r="F29" i="4" s="1"/>
  <c r="F23" i="4"/>
  <c r="F27" i="4" s="1"/>
  <c r="F24" i="4"/>
  <c r="F28" i="4" s="1"/>
  <c r="E22" i="4"/>
  <c r="E17" i="4"/>
  <c r="E32" i="4" l="1"/>
  <c r="E33" i="4" s="1"/>
  <c r="I16" i="4"/>
  <c r="F22" i="4"/>
  <c r="F26" i="4" s="1"/>
  <c r="F31" i="4" s="1"/>
  <c r="F17" i="4"/>
  <c r="G23" i="4"/>
  <c r="G25" i="4"/>
  <c r="G24" i="4"/>
  <c r="J30" i="4"/>
  <c r="K30" i="4" s="1"/>
  <c r="I31" i="4"/>
  <c r="F32" i="4" l="1"/>
  <c r="F33" i="4" s="1"/>
  <c r="J16" i="4"/>
  <c r="G22" i="4"/>
  <c r="G17" i="4"/>
  <c r="L30" i="4"/>
  <c r="M30" i="4" s="1"/>
  <c r="K31" i="4"/>
  <c r="H23" i="4"/>
  <c r="H27" i="4" s="1"/>
  <c r="H24" i="4"/>
  <c r="H28" i="4" s="1"/>
  <c r="H25" i="4"/>
  <c r="H29" i="4" s="1"/>
  <c r="G32" i="4" l="1"/>
  <c r="G33" i="4" s="1"/>
  <c r="K16" i="4"/>
  <c r="M31" i="4"/>
  <c r="N30" i="4"/>
  <c r="O30" i="4" s="1"/>
  <c r="H22" i="4"/>
  <c r="H26" i="4" s="1"/>
  <c r="H31" i="4" s="1"/>
  <c r="H17" i="4"/>
  <c r="I24" i="4"/>
  <c r="I23" i="4"/>
  <c r="I25" i="4"/>
  <c r="H32" i="4" l="1"/>
  <c r="I32" i="4" s="1"/>
  <c r="L16" i="4"/>
  <c r="J24" i="4"/>
  <c r="J28" i="4" s="1"/>
  <c r="J23" i="4"/>
  <c r="J27" i="4" s="1"/>
  <c r="J25" i="4"/>
  <c r="J29" i="4" s="1"/>
  <c r="I22" i="4"/>
  <c r="I17" i="4"/>
  <c r="O31" i="4"/>
  <c r="P30" i="4"/>
  <c r="Q30" i="4" s="1"/>
  <c r="H33" i="4" l="1"/>
  <c r="M16" i="4"/>
  <c r="J17" i="4"/>
  <c r="J22" i="4"/>
  <c r="J26" i="4" s="1"/>
  <c r="J31" i="4" s="1"/>
  <c r="J32" i="4" s="1"/>
  <c r="K24" i="4"/>
  <c r="K25" i="4"/>
  <c r="K23" i="4"/>
  <c r="R30" i="4"/>
  <c r="S30" i="4" s="1"/>
  <c r="Q31" i="4"/>
  <c r="I33" i="4"/>
  <c r="N16" i="4" l="1"/>
  <c r="K32" i="4"/>
  <c r="J33" i="4"/>
  <c r="K22" i="4"/>
  <c r="K17" i="4"/>
  <c r="L25" i="4"/>
  <c r="L29" i="4" s="1"/>
  <c r="L24" i="4"/>
  <c r="L28" i="4" s="1"/>
  <c r="L23" i="4"/>
  <c r="L27" i="4" s="1"/>
  <c r="T30" i="4"/>
  <c r="U30" i="4" s="1"/>
  <c r="S31" i="4"/>
  <c r="O16" i="4" l="1"/>
  <c r="M25" i="4"/>
  <c r="M23" i="4"/>
  <c r="M24" i="4"/>
  <c r="L17" i="4"/>
  <c r="L22" i="4"/>
  <c r="L26" i="4" s="1"/>
  <c r="L31" i="4" s="1"/>
  <c r="L32" i="4" s="1"/>
  <c r="U31" i="4"/>
  <c r="V30" i="4"/>
  <c r="W30" i="4" s="1"/>
  <c r="K33" i="4"/>
  <c r="P16" i="4" l="1"/>
  <c r="L33" i="4"/>
  <c r="M32" i="4"/>
  <c r="W31" i="4"/>
  <c r="X30" i="4"/>
  <c r="Y30" i="4" s="1"/>
  <c r="M22" i="4"/>
  <c r="M17" i="4"/>
  <c r="N25" i="4"/>
  <c r="N29" i="4" s="1"/>
  <c r="N23" i="4"/>
  <c r="N27" i="4" s="1"/>
  <c r="N24" i="4"/>
  <c r="N28" i="4" s="1"/>
  <c r="Q16" i="4" l="1"/>
  <c r="Z30" i="4"/>
  <c r="AA30" i="4" s="1"/>
  <c r="Y31" i="4"/>
  <c r="M33" i="4"/>
  <c r="N22" i="4"/>
  <c r="N26" i="4" s="1"/>
  <c r="N31" i="4" s="1"/>
  <c r="N32" i="4" s="1"/>
  <c r="N17" i="4"/>
  <c r="O23" i="4"/>
  <c r="O25" i="4"/>
  <c r="O24" i="4"/>
  <c r="R16" i="4" l="1"/>
  <c r="N33" i="4"/>
  <c r="O32" i="4"/>
  <c r="P23" i="4"/>
  <c r="P27" i="4" s="1"/>
  <c r="P24" i="4"/>
  <c r="P28" i="4" s="1"/>
  <c r="P25" i="4"/>
  <c r="P29" i="4" s="1"/>
  <c r="AB30" i="4"/>
  <c r="AC30" i="4" s="1"/>
  <c r="AA31" i="4"/>
  <c r="O22" i="4"/>
  <c r="O17" i="4"/>
  <c r="S16" i="4" l="1"/>
  <c r="O33" i="4"/>
  <c r="Q24" i="4"/>
  <c r="Q23" i="4"/>
  <c r="Q25" i="4"/>
  <c r="AC31" i="4"/>
  <c r="AD30" i="4"/>
  <c r="P22" i="4"/>
  <c r="P26" i="4" s="1"/>
  <c r="P31" i="4" s="1"/>
  <c r="P32" i="4" s="1"/>
  <c r="P17" i="4"/>
  <c r="T16" i="4" l="1"/>
  <c r="R24" i="4"/>
  <c r="R28" i="4" s="1"/>
  <c r="R23" i="4"/>
  <c r="R27" i="4" s="1"/>
  <c r="R25" i="4"/>
  <c r="R29" i="4" s="1"/>
  <c r="Q22" i="4"/>
  <c r="Q17" i="4"/>
  <c r="Q32" i="4"/>
  <c r="P33" i="4"/>
  <c r="U16" i="4" l="1"/>
  <c r="Q33" i="4"/>
  <c r="R17" i="4"/>
  <c r="R22" i="4"/>
  <c r="R26" i="4" s="1"/>
  <c r="R31" i="4" s="1"/>
  <c r="R32" i="4" s="1"/>
  <c r="S24" i="4"/>
  <c r="S25" i="4"/>
  <c r="S23" i="4"/>
  <c r="V16" i="4" l="1"/>
  <c r="S32" i="4"/>
  <c r="R33" i="4"/>
  <c r="S22" i="4"/>
  <c r="S17" i="4"/>
  <c r="T25" i="4"/>
  <c r="T29" i="4" s="1"/>
  <c r="T24" i="4"/>
  <c r="T28" i="4" s="1"/>
  <c r="T23" i="4"/>
  <c r="T27" i="4" s="1"/>
  <c r="W16" i="4" l="1"/>
  <c r="U25" i="4"/>
  <c r="U23" i="4"/>
  <c r="U24" i="4"/>
  <c r="T17" i="4"/>
  <c r="T22" i="4"/>
  <c r="T26" i="4" s="1"/>
  <c r="T31" i="4" s="1"/>
  <c r="T32" i="4" s="1"/>
  <c r="S33" i="4"/>
  <c r="X16" i="4" l="1"/>
  <c r="T33" i="4"/>
  <c r="U32" i="4"/>
  <c r="V25" i="4"/>
  <c r="V29" i="4" s="1"/>
  <c r="V23" i="4"/>
  <c r="V27" i="4" s="1"/>
  <c r="V24" i="4"/>
  <c r="V28" i="4" s="1"/>
  <c r="U17" i="4"/>
  <c r="U22" i="4"/>
  <c r="Y16" i="4" l="1"/>
  <c r="V22" i="4"/>
  <c r="V26" i="4" s="1"/>
  <c r="V31" i="4" s="1"/>
  <c r="V32" i="4" s="1"/>
  <c r="V17" i="4"/>
  <c r="W23" i="4"/>
  <c r="W25" i="4"/>
  <c r="W24" i="4"/>
  <c r="U33" i="4"/>
  <c r="Z16" i="4" l="1"/>
  <c r="W22" i="4"/>
  <c r="W17" i="4"/>
  <c r="X23" i="4"/>
  <c r="X27" i="4" s="1"/>
  <c r="X24" i="4"/>
  <c r="X28" i="4" s="1"/>
  <c r="X25" i="4"/>
  <c r="X29" i="4" s="1"/>
  <c r="V33" i="4"/>
  <c r="W32" i="4"/>
  <c r="AA16" i="4" l="1"/>
  <c r="Y24" i="4"/>
  <c r="Y23" i="4"/>
  <c r="Y25" i="4"/>
  <c r="X22" i="4"/>
  <c r="X26" i="4" s="1"/>
  <c r="X31" i="4" s="1"/>
  <c r="X32" i="4" s="1"/>
  <c r="X17" i="4"/>
  <c r="W33" i="4"/>
  <c r="AB16" i="4" l="1"/>
  <c r="Y32" i="4"/>
  <c r="X33" i="4"/>
  <c r="Z24" i="4"/>
  <c r="Z28" i="4" s="1"/>
  <c r="Z23" i="4"/>
  <c r="Z27" i="4" s="1"/>
  <c r="Z25" i="4"/>
  <c r="Z29" i="4" s="1"/>
  <c r="Y22" i="4"/>
  <c r="Y17" i="4"/>
  <c r="AC16" i="4" l="1"/>
  <c r="AA24" i="4"/>
  <c r="AA25" i="4"/>
  <c r="AA23" i="4"/>
  <c r="Z17" i="4"/>
  <c r="Z22" i="4"/>
  <c r="Z26" i="4" s="1"/>
  <c r="Z31" i="4" s="1"/>
  <c r="Z32" i="4" s="1"/>
  <c r="Y33" i="4"/>
  <c r="AD16" i="4" l="1"/>
  <c r="AA32" i="4"/>
  <c r="Z33" i="4"/>
  <c r="AB25" i="4"/>
  <c r="AB29" i="4" s="1"/>
  <c r="AB24" i="4"/>
  <c r="AB28" i="4" s="1"/>
  <c r="AB23" i="4"/>
  <c r="AB27" i="4" s="1"/>
  <c r="AA22" i="4"/>
  <c r="AA17" i="4"/>
  <c r="AC25" i="4" l="1"/>
  <c r="AC23" i="4"/>
  <c r="AC24" i="4"/>
  <c r="AB17" i="4"/>
  <c r="AB22" i="4"/>
  <c r="AB26" i="4" s="1"/>
  <c r="AB31" i="4" s="1"/>
  <c r="AB32" i="4" s="1"/>
  <c r="AA33" i="4"/>
  <c r="AB33" i="4" l="1"/>
  <c r="AC32" i="4"/>
  <c r="AD25" i="4"/>
  <c r="AD29" i="4" s="1"/>
  <c r="AD23" i="4"/>
  <c r="AD27" i="4" s="1"/>
  <c r="AD24" i="4"/>
  <c r="AD28" i="4" s="1"/>
  <c r="AC22" i="4"/>
  <c r="AC17" i="4"/>
  <c r="AD22" i="4" l="1"/>
  <c r="AD26" i="4" s="1"/>
  <c r="AD31" i="4" s="1"/>
  <c r="AD32" i="4" s="1"/>
  <c r="AD33" i="4" s="1"/>
  <c r="AD17" i="4"/>
  <c r="AC33" i="4"/>
  <c r="P44" i="5" l="1"/>
  <c r="Q44" i="5" s="1"/>
  <c r="R44" i="5" l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E67" i="5" l="1"/>
  <c r="E53" i="5"/>
  <c r="E50" i="5" l="1"/>
  <c r="E64" i="5"/>
  <c r="E75" i="5" l="1"/>
  <c r="F46" i="5" l="1"/>
  <c r="F70" i="5"/>
  <c r="F47" i="5"/>
  <c r="F61" i="5"/>
  <c r="F51" i="5"/>
  <c r="F65" i="5"/>
  <c r="F48" i="5"/>
  <c r="F66" i="5"/>
  <c r="F55" i="5"/>
  <c r="F59" i="5"/>
  <c r="F69" i="5"/>
  <c r="F73" i="5"/>
  <c r="F72" i="5"/>
  <c r="F74" i="5"/>
  <c r="F56" i="5"/>
  <c r="F58" i="5"/>
  <c r="F71" i="5"/>
  <c r="F52" i="5"/>
  <c r="F45" i="5"/>
  <c r="F57" i="5"/>
  <c r="F62" i="5"/>
  <c r="F53" i="5"/>
  <c r="F67" i="5"/>
  <c r="F50" i="5"/>
  <c r="F64" i="5"/>
  <c r="P65" i="5"/>
  <c r="F75" i="5" l="1"/>
  <c r="R65" i="5"/>
  <c r="Q65" i="5"/>
  <c r="S65" i="5" l="1"/>
  <c r="T65" i="5" l="1"/>
  <c r="U65" i="5" l="1"/>
  <c r="V65" i="5" l="1"/>
  <c r="W65" i="5" l="1"/>
  <c r="X65" i="5" l="1"/>
  <c r="Y65" i="5" l="1"/>
  <c r="Z65" i="5" l="1"/>
  <c r="AA65" i="5" l="1"/>
  <c r="AB65" i="5" l="1"/>
  <c r="AC65" i="5" l="1"/>
  <c r="AD65" i="5" l="1"/>
  <c r="AE65" i="5" l="1"/>
  <c r="H70" i="5" l="1"/>
  <c r="H66" i="5" l="1"/>
  <c r="H56" i="5" l="1"/>
  <c r="H50" i="5" l="1"/>
  <c r="O65" i="5"/>
  <c r="M65" i="5" s="1"/>
  <c r="B68" i="5" l="1"/>
  <c r="B66" i="5"/>
  <c r="B70" i="5"/>
  <c r="B72" i="5"/>
  <c r="B67" i="5"/>
  <c r="M66" i="5"/>
  <c r="B64" i="5"/>
  <c r="A75" i="5"/>
  <c r="B65" i="5"/>
  <c r="B71" i="5"/>
  <c r="B69" i="5"/>
  <c r="O66" i="5"/>
  <c r="P45" i="5" s="1"/>
  <c r="P66" i="5" s="1"/>
  <c r="Q45" i="5" s="1"/>
  <c r="Q66" i="5" s="1"/>
  <c r="R45" i="5" s="1"/>
  <c r="R66" i="5" s="1"/>
  <c r="S45" i="5" s="1"/>
  <c r="S66" i="5" s="1"/>
  <c r="T45" i="5" s="1"/>
  <c r="T66" i="5" s="1"/>
  <c r="U45" i="5" s="1"/>
  <c r="U66" i="5" s="1"/>
  <c r="V45" i="5" s="1"/>
  <c r="V66" i="5" s="1"/>
  <c r="H59" i="5"/>
  <c r="B73" i="5" l="1"/>
  <c r="W45" i="5"/>
  <c r="W66" i="5" s="1"/>
  <c r="H58" i="5"/>
  <c r="X45" i="5" l="1"/>
  <c r="X66" i="5" s="1"/>
  <c r="Y45" i="5" s="1"/>
  <c r="Y66" i="5" s="1"/>
  <c r="Z45" i="5" s="1"/>
  <c r="Z66" i="5" s="1"/>
  <c r="AA45" i="5" s="1"/>
  <c r="AA66" i="5" s="1"/>
  <c r="AB45" i="5" s="1"/>
  <c r="AB66" i="5" s="1"/>
  <c r="AC45" i="5" s="1"/>
  <c r="AC66" i="5" s="1"/>
  <c r="AD45" i="5" s="1"/>
  <c r="AD66" i="5" s="1"/>
  <c r="AE45" i="5" s="1"/>
  <c r="AE66" i="5" s="1"/>
  <c r="H75" i="5"/>
  <c r="I58" i="5" s="1"/>
  <c r="I50" i="5" l="1"/>
  <c r="I46" i="5"/>
  <c r="I66" i="5"/>
  <c r="I69" i="5"/>
  <c r="I75" i="5"/>
  <c r="I47" i="5"/>
  <c r="I54" i="5"/>
  <c r="I71" i="5"/>
  <c r="I70" i="5"/>
  <c r="I68" i="5"/>
  <c r="I63" i="5"/>
  <c r="I52" i="5"/>
  <c r="I51" i="5"/>
  <c r="I53" i="5"/>
  <c r="I45" i="5"/>
  <c r="I62" i="5"/>
  <c r="I64" i="5"/>
  <c r="I67" i="5"/>
  <c r="I56" i="5"/>
  <c r="H76" i="5"/>
  <c r="I55" i="5"/>
  <c r="I72" i="5"/>
  <c r="I5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Titular!</t>
        </r>
      </text>
    </comment>
    <comment ref="AT4" authorId="1" shapeId="0" xr:uid="{AE046576-D559-4162-8684-402DF1601B40}">
      <text>
        <r>
          <rPr>
            <b/>
            <sz val="9"/>
            <color indexed="81"/>
            <rFont val="Tahoma"/>
            <family val="2"/>
          </rPr>
          <t xml:space="preserve">Tiene 2 entrenamientos, pero como portero no cuentan
</t>
        </r>
      </text>
    </comment>
    <comment ref="D5" authorId="1" shapeId="0" xr:uid="{6092EEFE-98C1-4632-A965-1D2F49BB7E27}">
      <text>
        <r>
          <rPr>
            <sz val="9"/>
            <color indexed="81"/>
            <rFont val="Tahoma"/>
            <family val="2"/>
          </rPr>
          <t>Porter Suplent!</t>
        </r>
      </text>
    </comment>
    <comment ref="D8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9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0" authorId="0" shapeId="0" xr:uid="{E07591CA-12C7-42F7-AC75-B927D75AC63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9F970787-E290-42ED-9991-ABC358622F3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29AE28A1-5A4B-4808-8D46-49CB7CD396A1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G4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5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5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5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<sst xmlns="http://schemas.openxmlformats.org/spreadsheetml/2006/main" count="1408" uniqueCount="537">
  <si>
    <t>Nfin</t>
  </si>
  <si>
    <t>POS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</si>
  <si>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</si>
  <si>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</si>
  <si>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</si>
  <si>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</si>
  <si>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</si>
  <si>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</si>
  <si>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</si>
  <si>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</si>
  <si>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</si>
  <si>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</si>
  <si>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</si>
  <si>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</si>
  <si>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</si>
  <si>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</si>
  <si>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</si>
  <si>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</si>
  <si>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</si>
  <si>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</si>
  <si>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</si>
  <si>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</si>
  <si>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</si>
  <si>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</si>
  <si>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</si>
  <si>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</si>
  <si>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</si>
  <si>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PEN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</si>
  <si>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</si>
  <si>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</si>
  <si>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</si>
  <si>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</si>
  <si>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</si>
  <si>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</si>
  <si>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</si>
  <si>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</si>
  <si>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</si>
  <si>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</si>
  <si>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</si>
  <si>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</si>
  <si>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</si>
  <si>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</si>
  <si>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</si>
  <si>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</si>
  <si>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</si>
  <si>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</si>
  <si>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</si>
  <si>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</si>
  <si>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</si>
  <si>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</si>
  <si>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</si>
  <si>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</si>
  <si>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#3</t>
  </si>
  <si>
    <t>POR</t>
  </si>
  <si>
    <t>S. Candela</t>
  </si>
  <si>
    <t>CAB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</si>
  <si>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</si>
  <si>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</si>
  <si>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</si>
  <si>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</si>
  <si>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</si>
  <si>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</si>
  <si>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</si>
  <si>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</si>
  <si>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</si>
  <si>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</si>
  <si>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</si>
  <si>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</si>
  <si>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</si>
  <si>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</si>
  <si>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</si>
  <si>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</si>
  <si>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</si>
  <si>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</si>
  <si>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</si>
  <si>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</si>
  <si>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</si>
  <si>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</si>
  <si>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</si>
  <si>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</si>
  <si>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</si>
  <si>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</si>
  <si>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</si>
  <si>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</si>
  <si>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</si>
  <si>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</si>
  <si>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</si>
  <si>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</si>
  <si>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</si>
  <si>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</si>
  <si>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</si>
  <si>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</si>
  <si>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</si>
  <si>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</si>
  <si>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</si>
  <si>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</si>
  <si>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</si>
  <si>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</si>
  <si>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</si>
  <si>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</si>
  <si>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</si>
  <si>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</si>
  <si>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</si>
  <si>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</si>
  <si>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</si>
  <si>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</si>
  <si>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</si>
  <si>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</si>
  <si>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</si>
  <si>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</si>
  <si>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</si>
  <si>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</si>
  <si>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</si>
  <si>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</si>
  <si>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</si>
  <si>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</si>
  <si>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</si>
  <si>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</si>
  <si>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</si>
  <si>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</si>
  <si>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</si>
  <si>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</si>
  <si>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</si>
  <si>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</si>
  <si>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</si>
  <si>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</si>
  <si>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</si>
  <si>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</si>
  <si>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</si>
  <si>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</si>
  <si>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</si>
  <si>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</si>
  <si>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</si>
  <si>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</si>
  <si>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</si>
  <si>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</si>
  <si>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</si>
  <si>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</si>
  <si>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</si>
  <si>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</si>
  <si>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</si>
  <si>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</si>
  <si>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</si>
  <si>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</si>
  <si>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</si>
  <si>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</si>
  <si>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</si>
  <si>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</si>
  <si>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</si>
  <si>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</si>
  <si>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</si>
  <si>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</si>
  <si>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</si>
  <si>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</si>
  <si>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</si>
  <si>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</si>
  <si>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</si>
  <si>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</si>
  <si>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</si>
  <si>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Info</t>
  </si>
  <si>
    <t>Habilidades</t>
  </si>
  <si>
    <t>N. Aloy</t>
  </si>
  <si>
    <t>FC-2</t>
  </si>
  <si>
    <t>V. Garrell</t>
  </si>
  <si>
    <t>FC-4</t>
  </si>
  <si>
    <t>no</t>
  </si>
  <si>
    <t>FF+3</t>
  </si>
  <si>
    <t>FF-3</t>
  </si>
  <si>
    <t>M-B. Ortega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</si>
  <si>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</si>
  <si>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</si>
  <si>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</si>
  <si>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</si>
  <si>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</si>
  <si>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</si>
  <si>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</si>
  <si>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</si>
  <si>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</si>
  <si>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</si>
  <si>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</si>
  <si>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</si>
  <si>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</si>
  <si>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</si>
  <si>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</si>
  <si>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</si>
  <si>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</si>
  <si>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</si>
  <si>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</si>
  <si>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</si>
  <si>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</si>
  <si>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</si>
  <si>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</si>
  <si>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</si>
  <si>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</si>
  <si>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</si>
  <si>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</si>
  <si>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</si>
  <si>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</si>
  <si>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</si>
  <si>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</si>
  <si>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</si>
  <si>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</si>
  <si>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</si>
  <si>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</si>
  <si>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</si>
  <si>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</si>
  <si>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</si>
  <si>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</si>
  <si>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</si>
  <si>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</si>
  <si>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</si>
  <si>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</si>
  <si>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</si>
  <si>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</si>
  <si>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</si>
  <si>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</si>
  <si>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</si>
  <si>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</si>
  <si>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</si>
  <si>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</si>
  <si>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</si>
  <si>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</si>
  <si>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</si>
  <si>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</si>
  <si>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</si>
  <si>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</si>
  <si>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</si>
  <si>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</si>
  <si>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</si>
  <si>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</si>
  <si>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</si>
  <si>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</si>
  <si>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</si>
  <si>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</si>
  <si>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</si>
  <si>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</si>
  <si>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</si>
  <si>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</si>
  <si>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</si>
  <si>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</si>
  <si>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</si>
  <si>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</si>
  <si>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</si>
  <si>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</si>
  <si>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</si>
  <si>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</si>
  <si>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</si>
  <si>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</si>
  <si>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</si>
  <si>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</si>
  <si>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</si>
  <si>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</si>
  <si>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</si>
  <si>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23(42)</t>
  </si>
  <si>
    <t>DC</t>
  </si>
  <si>
    <t>A. Arsequell</t>
  </si>
  <si>
    <t>TEC</t>
  </si>
  <si>
    <t>23(45)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</si>
  <si>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</si>
  <si>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</si>
  <si>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</si>
  <si>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</si>
  <si>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</si>
  <si>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</si>
  <si>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</si>
  <si>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</si>
  <si>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</si>
  <si>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</si>
  <si>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</si>
  <si>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</si>
  <si>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</si>
  <si>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</si>
  <si>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</si>
  <si>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</si>
  <si>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</si>
  <si>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</si>
  <si>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</si>
  <si>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</si>
  <si>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</si>
  <si>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</si>
  <si>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</si>
  <si>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</si>
  <si>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</si>
  <si>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</si>
  <si>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</si>
  <si>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</si>
  <si>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</si>
  <si>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</si>
  <si>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</si>
  <si>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</si>
  <si>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O. Lluch</t>
  </si>
  <si>
    <t>Alex Manent</t>
  </si>
  <si>
    <t>23(111)</t>
  </si>
  <si>
    <t>I. Velayo</t>
  </si>
  <si>
    <t>ED</t>
  </si>
  <si>
    <t>24(6)</t>
  </si>
  <si>
    <t>24(9)</t>
  </si>
  <si>
    <t>R. Abrain</t>
  </si>
  <si>
    <t>FF(R3)</t>
  </si>
  <si>
    <t>Hab</t>
  </si>
  <si>
    <t>J-L. Maillochon</t>
  </si>
  <si>
    <t>T. Orozco</t>
  </si>
  <si>
    <t>R. Hamelin</t>
  </si>
  <si>
    <t>Més vegades millor jugador</t>
  </si>
  <si>
    <t>23(79)</t>
  </si>
  <si>
    <t>DD</t>
  </si>
  <si>
    <t>EM</t>
  </si>
  <si>
    <t>DL</t>
  </si>
  <si>
    <t>23(87)</t>
  </si>
  <si>
    <t>J. Rius</t>
  </si>
  <si>
    <t>¿pot?</t>
  </si>
  <si>
    <t>23(27)</t>
  </si>
  <si>
    <t>L. Leman</t>
  </si>
  <si>
    <t>Aloy  &gt; Arsequell &gt; Velayo</t>
  </si>
  <si>
    <t>D. Gau</t>
  </si>
  <si>
    <t>Entrenar a "Eusebi Tarrida" fins a Clase Mundial Porteria.</t>
  </si>
  <si>
    <t>23(25)</t>
  </si>
  <si>
    <t>E_Po</t>
  </si>
  <si>
    <t>E_De</t>
  </si>
  <si>
    <t>E_Cr</t>
  </si>
  <si>
    <t>E_Ex</t>
  </si>
  <si>
    <t>E_Ps</t>
  </si>
  <si>
    <t>E_An</t>
  </si>
  <si>
    <t>E_PA</t>
  </si>
  <si>
    <t>E_TOTAL</t>
  </si>
  <si>
    <t>#2</t>
  </si>
  <si>
    <t>352 Normal</t>
  </si>
  <si>
    <t>253 AIM</t>
  </si>
  <si>
    <t>532 CA</t>
  </si>
  <si>
    <t>INN</t>
  </si>
  <si>
    <t>DC/INN</t>
  </si>
  <si>
    <t>D. Juriol</t>
  </si>
  <si>
    <t>187 hts</t>
  </si>
  <si>
    <t>Luke JC - Memento L'Arsish</t>
  </si>
  <si>
    <t>23(35)</t>
  </si>
  <si>
    <t>Ent</t>
  </si>
  <si>
    <t>A. Baldoví</t>
  </si>
  <si>
    <t>FC+3</t>
  </si>
  <si>
    <t>FF+5</t>
  </si>
  <si>
    <t>FC+6</t>
  </si>
  <si>
    <t>FC-1</t>
  </si>
  <si>
    <t>FF+2</t>
  </si>
  <si>
    <t>DefLat1</t>
  </si>
  <si>
    <t>DefCen</t>
  </si>
  <si>
    <t>DefLat2</t>
  </si>
  <si>
    <t>Med</t>
  </si>
  <si>
    <t>AtLat1</t>
  </si>
  <si>
    <t>AtCen</t>
  </si>
  <si>
    <t>AtLat2</t>
  </si>
  <si>
    <t>EN</t>
  </si>
  <si>
    <t>INO</t>
  </si>
  <si>
    <t>FechaNacimiento</t>
  </si>
  <si>
    <t>fecha</t>
  </si>
  <si>
    <t>semana</t>
  </si>
  <si>
    <t>temporada</t>
  </si>
  <si>
    <t>Generacion</t>
  </si>
  <si>
    <t>Gen</t>
  </si>
  <si>
    <t>Porteria</t>
  </si>
  <si>
    <t>Defensa</t>
  </si>
  <si>
    <t>Jugadas</t>
  </si>
  <si>
    <t>Lateral</t>
  </si>
  <si>
    <t>Pases</t>
  </si>
  <si>
    <t>Anotación</t>
  </si>
  <si>
    <t>352-532-253</t>
  </si>
  <si>
    <t>Pot28</t>
  </si>
  <si>
    <t>5-6</t>
  </si>
  <si>
    <t>0</t>
  </si>
  <si>
    <t>NM</t>
  </si>
  <si>
    <t>LN</t>
  </si>
  <si>
    <t>IND</t>
  </si>
  <si>
    <t>EhM</t>
  </si>
  <si>
    <t>Equipo</t>
  </si>
  <si>
    <t>Desde</t>
  </si>
  <si>
    <t>Region</t>
  </si>
  <si>
    <t>MejorLiga</t>
  </si>
  <si>
    <t>Compres</t>
  </si>
  <si>
    <t>Vendes</t>
  </si>
  <si>
    <t>Trans</t>
  </si>
  <si>
    <t>Res11</t>
  </si>
  <si>
    <t>Exp11</t>
  </si>
  <si>
    <t>Tot</t>
  </si>
  <si>
    <t>Tacticas</t>
  </si>
  <si>
    <t>IV (1)</t>
  </si>
  <si>
    <t>Notable - Neutro - Insuf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</si>
  <si>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</si>
  <si>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</si>
  <si>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</si>
  <si>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</si>
  <si>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</si>
  <si>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</si>
  <si>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</si>
  <si>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</si>
  <si>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</si>
  <si>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</si>
  <si>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</si>
  <si>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</si>
  <si>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</si>
  <si>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</si>
  <si>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</si>
  <si>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</si>
  <si>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</si>
  <si>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</si>
  <si>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</si>
  <si>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</si>
  <si>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</si>
  <si>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</si>
  <si>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</si>
  <si>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</si>
  <si>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</si>
  <si>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</si>
  <si>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</si>
  <si>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</si>
  <si>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</si>
  <si>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</si>
  <si>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</si>
  <si>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</si>
  <si>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Quedan</t>
  </si>
  <si>
    <t>Semanas</t>
  </si>
  <si>
    <t>352 Centro+Banda</t>
  </si>
  <si>
    <t>INN/DAV</t>
  </si>
  <si>
    <t>SEVILLA Selva Negra</t>
  </si>
  <si>
    <t>27(34)</t>
  </si>
  <si>
    <t>Notable - Neutre - Debil</t>
  </si>
  <si>
    <t>451 Normal</t>
  </si>
  <si>
    <t>M. Tixera</t>
  </si>
  <si>
    <t>Arsequell &gt; Camarero &gt; Maillochon &gt; Lluch &gt; Aloy</t>
  </si>
  <si>
    <t>Gau &gt; Maillochon &gt; Lluch &gt; Aloy</t>
  </si>
  <si>
    <t>BALANCE DE SITUACION Temp. 48</t>
  </si>
  <si>
    <t>BALANCE DE SITUACION Temp. 49</t>
  </si>
  <si>
    <t>23(62)</t>
  </si>
  <si>
    <t>178 hts</t>
  </si>
  <si>
    <t>Futbol Club Petitet - Luke JC</t>
  </si>
  <si>
    <t>Esdeveniments de l'equip</t>
  </si>
  <si>
    <t>24-10-2019 (1/73)</t>
  </si>
  <si>
    <t>16 aficionats nous s'han inscrit al club i han pagat 480 €.</t>
  </si>
  <si>
    <t>23-10-2019 (1/73)</t>
  </si>
  <si>
    <t>L'equip ha jugat un partit. Ha obtingut uns ingressos de 105 343 € en concepte d'assistència d'espectadors.</t>
  </si>
  <si>
    <t>Has guanyat 140 000 € pels resultats de l'equip a la Copa.</t>
  </si>
  <si>
    <t>22-10-2019 (1/73)</t>
  </si>
  <si>
    <t>L'alineació del partit ha estat introduïda.</t>
  </si>
  <si>
    <t>21-10-2019 (1/73)</t>
  </si>
  <si>
    <t>19 aficionats nous s'han inscrit al club i han pagat 570 €.</t>
  </si>
  <si>
    <t>20-10-2019 (16/72)</t>
  </si>
  <si>
    <t>L'equip ha jugat un partit. Ha obtingut uns ingressos de 8 305 € en concepte d'assistència d'espectadors.</t>
  </si>
  <si>
    <t>19-10-2019 (16/72)</t>
  </si>
  <si>
    <t>Després de fer-li un seguiment, s'ha fitxat a en Manolo Tixera per jugar a l'equip juvenil.</t>
  </si>
  <si>
    <t>S'han produït les actualitzacions econòmiques setmanals.</t>
  </si>
  <si>
    <t>18-10-2019 (16/72)</t>
  </si>
  <si>
    <t>17-10-2019 (16/72)</t>
  </si>
  <si>
    <t>21 aficionats nous s'han inscrit al club i han pagat 630 €.</t>
  </si>
  <si>
    <t>16-10-2019 (16/72)</t>
  </si>
  <si>
    <t>L'equip ha jugat un partit. Ha obtingut uns ingressos de 7 993 € en concepte d'assistència d'espectadors.</t>
  </si>
  <si>
    <t>En Saül Morros, el teu Assistent personal dels jugadors de nivell 4, se li va oferir i ha acceptat el nou contracte que és vàlid des d'avui, segons les instruccions que vas donar.</t>
  </si>
  <si>
    <t>14-10-2019 (16/72)</t>
  </si>
  <si>
    <t>Has concertat un amistós.</t>
  </si>
  <si>
    <t>22 aficionats nous s'han inscrit al club i han pagat 660 €.</t>
  </si>
  <si>
    <t>13-10-2019 (15/72)</t>
  </si>
  <si>
    <t>L'equip ha jugat un partit. Ha obtingut uns ingressos de 8 292 € en concepte d'assistència d'espectadors.</t>
  </si>
  <si>
    <t>Has pujat a una divisió superior i has aconseguit un 10% d'aficionats més. Els nous aficionats han pagat 2 490 € per l'abonament.</t>
  </si>
  <si>
    <t>En Mathieu Graille, el teu Metge de nivell 5, se li va oferir i ha acceptat el nou contracte que és vàlid des d'avui, segons les instruccions que vas donar.</t>
  </si>
  <si>
    <t>12-10-2019 (15/72)</t>
  </si>
  <si>
    <t>Després de fer-li un seguiment, s'ha fitxat a en Felip Almela per jugar a l'equip juvenil.</t>
  </si>
  <si>
    <t>Els teus aficionats han pagat els abonaments anuals. La quantitat total és de 24 630 €.</t>
  </si>
  <si>
    <t>Has guanyat 400 000 € com a premi per haver guanyat la lliga o per haver pujat de divisió.</t>
  </si>
  <si>
    <t>S'ha acabat la temporada i has guanyat 900 000 € com a premi per la posició que ha aconseguit el teu club.</t>
  </si>
  <si>
    <t>En Salvador Sant, el teu Entrenador assistent de nivell 5, se li va oferir i ha acceptat el nou contracte que és vàlid des d'avui, segons les instruccions que vas donar.</t>
  </si>
  <si>
    <t>En Xevi Olcina, el teu Entrenador assistent de nivell 5, se li va oferir i ha acceptat el nou contracte que és vàlid des d'avui, segons les instruccions que vas donar.</t>
  </si>
  <si>
    <t>10-10-2019 (15/72)</t>
  </si>
  <si>
    <t>20 aficionats nous s'han inscrit al club i han pagat 600 €.</t>
  </si>
  <si>
    <t>09-10-2019 (15/72)</t>
  </si>
  <si>
    <t>L'equip ha jugat un partit. Ha obtingut uns ingressos de 11 142 € en concepte d'assistència d'espectadors.</t>
  </si>
  <si>
    <t>07-10-2019 (15/72)</t>
  </si>
  <si>
    <t>Has encarregat la remodelació de l'estadi i has pagat 304 225 € a la constructora.</t>
  </si>
  <si>
    <t>06-10-2019 (14/72)</t>
  </si>
  <si>
    <t>Luis Gerardo Salares ha esdevingut el màxim golejador de la teva lliga. Has estat premiat amb 10 000 €.</t>
  </si>
  <si>
    <t>L'equip ha jugat un partit. Ha obtingut uns ingressos de 0 € en concepte d'assistència d'espectadors.</t>
  </si>
  <si>
    <t>05-10-2019 (14/72)</t>
  </si>
  <si>
    <t>Després de fer-li un seguiment, s'ha fitxat a en Adri Baldoví per jugar a l'equip juvenil.</t>
  </si>
  <si>
    <t>04-10-2019 (14/72)</t>
  </si>
  <si>
    <t>03-10-2019 (14/72)</t>
  </si>
  <si>
    <t>02-10-2019 (14/72)</t>
  </si>
  <si>
    <t>L'equip ha jugat un partit. Ha obtingut uns ingressos de 7 602 € en concepte d'assistència d'espectadors.</t>
  </si>
  <si>
    <t>01-10-2019 (14/72)</t>
  </si>
  <si>
    <t>30-09-2019 (14/72)</t>
  </si>
  <si>
    <t>29-09-2019 (13/72)</t>
  </si>
  <si>
    <t>L'equip ha jugat un partit. Ha obtingut uns ingressos de 147 702 € en concepte d'assistència d'espectadors.</t>
  </si>
  <si>
    <t>28-09-2019 (13/72)</t>
  </si>
  <si>
    <t>Després de fer-li un seguiment, s'ha fitxat a en David Juriol per jugar a l'equip juvenil.</t>
  </si>
  <si>
    <t>27-09-2019 (13/72)</t>
  </si>
  <si>
    <t>26-09-2019 (13/72)</t>
  </si>
  <si>
    <t>25-09-2019 (13/72)</t>
  </si>
  <si>
    <t>L'equip ha jugat un partit. Ha obtingut uns ingressos de 8 663 € en concepte d'assistència d'espectadors.</t>
  </si>
  <si>
    <t>23-09-2019 (13/72)</t>
  </si>
  <si>
    <t>22-09-2019 (12/72)</t>
  </si>
  <si>
    <t>21-09-2019 (12/72)</t>
  </si>
  <si>
    <t>Després de fer-li un seguiment, s'ha fitxat a en David Gau per jugar a l'equip juvenil.</t>
  </si>
  <si>
    <t>20-09-2019 (12/72)</t>
  </si>
  <si>
    <t>19-09-2019 (12/72)</t>
  </si>
  <si>
    <t>18-09-2019 (12/72)</t>
  </si>
  <si>
    <t>L'equip ha jugat un partit. Ha obtingut uns ingressos de 6 966 € en concepte d'assistència d'espectadors.</t>
  </si>
  <si>
    <t>17-09-2019 (12/72)</t>
  </si>
  <si>
    <t>16-09-2019 (12/72)</t>
  </si>
  <si>
    <t>Has venut un jugador i has rebut 1 187 500 €</t>
  </si>
  <si>
    <t>15-09-2019 (11/72)</t>
  </si>
  <si>
    <t>14-09-2019 (11/72)</t>
  </si>
  <si>
    <t>Després de fer-li un seguiment, s'ha fitxat a en Lucas Leman per jugar a l'equip juvenil.</t>
  </si>
  <si>
    <t>13-09-2019 (11/72)</t>
  </si>
  <si>
    <t>Has posat un jugador a la llista de transferibles amb un preu de sortida de 1 250 000 €.</t>
  </si>
  <si>
    <t>12-09-2019 (11/72)</t>
  </si>
  <si>
    <t>11-09-2019 (11/72)</t>
  </si>
  <si>
    <t>L'equip ha jugat un partit. Ha obtingut uns ingressos de 7 779 € en concepte d'assistència d'espectadors.</t>
  </si>
  <si>
    <t>10-09-2019 (11/72)</t>
  </si>
  <si>
    <t>09-09-2019 (11/72)</t>
  </si>
  <si>
    <t>08-09-2019 (10/72)</t>
  </si>
  <si>
    <t>07-09-2019 (10/72)</t>
  </si>
  <si>
    <t>Després de fer-li un seguiment, s'ha fitxat a en Raúl Camarero per jugar a l'equip juvenil.</t>
  </si>
  <si>
    <t>06-09-2019 (10/72)</t>
  </si>
  <si>
    <t>05-09-2019 (10/72)</t>
  </si>
  <si>
    <t>04-09-2019 (10/72)</t>
  </si>
  <si>
    <t>L'equip ha jugat un partit. Ha obtingut uns ingressos de 7 330 € en concepte d'assistència d'espectadors.</t>
  </si>
  <si>
    <t>03-09-2019 (10/72)</t>
  </si>
  <si>
    <t>02-09-2019 (10/72)</t>
  </si>
  <si>
    <t>01-09-2019 (9/72)</t>
  </si>
  <si>
    <t>L'equip ha jugat un partit. Ha obtingut uns ingressos de 140 007 € en concepte d'assistència d'espectadors.</t>
  </si>
  <si>
    <t>31-08-2019 (9/72)</t>
  </si>
  <si>
    <t>Després de fer-li un seguiment, s'ha fitxat a en Josep Rius per jugar a l'equip juvenil.</t>
  </si>
  <si>
    <t>30-08-2019 (9/72)</t>
  </si>
  <si>
    <t>29-08-2019 (9/72)</t>
  </si>
  <si>
    <t>28-08-2019 (9/72)</t>
  </si>
  <si>
    <t>L'equip ha jugat un partit. Ha obtingut uns ingressos de 6 625 € en concepte d'assistència d'espectadors.</t>
  </si>
  <si>
    <t>26-08-2019 (9/72)</t>
  </si>
  <si>
    <t>23 aficionats nous s'han inscrit al club i han pagat 690 €.</t>
  </si>
  <si>
    <t>25-08-2019 (8/72)</t>
  </si>
  <si>
    <t>24-08-2019 (8/72)</t>
  </si>
  <si>
    <t>Després de fer-li un seguiment, s'ha fitxat a en Andreu Basacoma per jugar a l'equip juvenil.</t>
  </si>
  <si>
    <t>23-08-2019 (8/72)</t>
  </si>
  <si>
    <t>22-08-2019 (8/72)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</si>
</sst>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  <numFmt numFmtId="175" formatCode="dd\-mm\-yy;@"/>
    <numFmt numFmtId="176" formatCode="0.000"/>
    <numFmt numFmtId="177" formatCode="_-* #,##0\ &quot;€&quot;_-;\-* #,##0\ &quot;€&quot;_-;_-* &quot;-&quot;??\ &quot;€&quot;_-;_-@_-"/>
    <numFmt numFmtId="178" formatCode="0.0\ %"/>
  </numFmts>
  <fonts count="7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b/>
      <sz val="12"/>
      <name val="Calibri"/>
      <family val="2"/>
    </font>
    <font>
      <b/>
      <u/>
      <sz val="11"/>
      <name val="Calibri"/>
      <family val="2"/>
    </font>
    <font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9"/>
      <color indexed="81"/>
      <name val="Tahoma"/>
      <family val="2"/>
    </font>
    <font>
      <b/>
      <sz val="11"/>
      <color theme="7" tint="-0.249977111117893"/>
      <name val="Calibri"/>
      <family val="2"/>
    </font>
    <font>
      <b/>
      <i/>
      <u/>
      <sz val="11"/>
      <name val="Calibri"/>
      <family val="2"/>
    </font>
    <font>
      <b/>
      <i/>
      <u/>
      <sz val="11"/>
      <color rgb="FF000000"/>
      <name val="Calibri"/>
      <family val="2"/>
    </font>
    <font>
      <b/>
      <sz val="9"/>
      <color rgb="FF000000"/>
      <name val="Calibri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92D050"/>
        <bgColor rgb="FF5EB91E"/>
      </patternFill>
    </fill>
    <fill>
      <patternFill patternType="solid">
        <fgColor rgb="FF92D050"/>
        <bgColor rgb="FFCCCC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rgb="FF3C65AE"/>
      </patternFill>
    </fill>
    <fill>
      <patternFill patternType="solid">
        <fgColor theme="5" tint="0.39997558519241921"/>
        <bgColor rgb="FF3C65A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5EB91E"/>
      </patternFill>
    </fill>
    <fill>
      <patternFill patternType="solid">
        <fgColor theme="7" tint="0.79998168889431442"/>
        <bgColor rgb="FFEEEEEE"/>
      </patternFill>
    </fill>
    <fill>
      <patternFill patternType="solid">
        <fgColor theme="5" tint="0.79998168889431442"/>
        <bgColor rgb="FFEEEEEE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166" fontId="32" fillId="0" borderId="0" applyBorder="0" applyProtection="0"/>
    <xf numFmtId="172" fontId="32" fillId="0" borderId="0" applyBorder="0" applyProtection="0"/>
    <xf numFmtId="165" fontId="32" fillId="0" borderId="0" applyBorder="0" applyProtection="0"/>
    <xf numFmtId="0" fontId="32" fillId="0" borderId="0"/>
  </cellStyleXfs>
  <cellXfs count="506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0" fontId="12" fillId="7" borderId="1" xfId="0" applyFont="1" applyFill="1" applyBorder="1" applyAlignment="1">
      <alignment horizontal="left" vertical="center"/>
    </xf>
    <xf numFmtId="1" fontId="12" fillId="7" borderId="1" xfId="0" applyNumberFormat="1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center" vertical="center"/>
    </xf>
    <xf numFmtId="165" fontId="13" fillId="8" borderId="1" xfId="3" applyFont="1" applyFill="1" applyBorder="1" applyAlignment="1" applyProtection="1">
      <alignment horizontal="center" vertical="center"/>
    </xf>
    <xf numFmtId="164" fontId="12" fillId="8" borderId="1" xfId="0" applyNumberFormat="1" applyFont="1" applyFill="1" applyBorder="1" applyAlignment="1">
      <alignment horizontal="left" vertical="center"/>
    </xf>
    <xf numFmtId="2" fontId="13" fillId="8" borderId="1" xfId="0" applyNumberFormat="1" applyFont="1" applyFill="1" applyBorder="1" applyAlignment="1">
      <alignment horizontal="left" vertical="center"/>
    </xf>
    <xf numFmtId="1" fontId="13" fillId="9" borderId="1" xfId="0" applyNumberFormat="1" applyFont="1" applyFill="1" applyBorder="1" applyAlignment="1">
      <alignment horizontal="left" vertical="center"/>
    </xf>
    <xf numFmtId="164" fontId="12" fillId="8" borderId="1" xfId="0" applyNumberFormat="1" applyFont="1" applyFill="1" applyBorder="1" applyAlignment="1">
      <alignment horizontal="center" vertical="center"/>
    </xf>
    <xf numFmtId="1" fontId="13" fillId="8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167" fontId="13" fillId="8" borderId="1" xfId="1" applyNumberFormat="1" applyFont="1" applyFill="1" applyBorder="1" applyAlignment="1" applyProtection="1">
      <alignment horizontal="right" vertical="center"/>
    </xf>
    <xf numFmtId="167" fontId="13" fillId="8" borderId="1" xfId="1" applyNumberFormat="1" applyFont="1" applyFill="1" applyBorder="1" applyAlignment="1" applyProtection="1">
      <alignment horizontal="left" vertical="center"/>
    </xf>
    <xf numFmtId="167" fontId="12" fillId="8" borderId="1" xfId="1" applyNumberFormat="1" applyFont="1" applyFill="1" applyBorder="1" applyAlignment="1" applyProtection="1">
      <alignment horizontal="right" vertical="center"/>
    </xf>
    <xf numFmtId="168" fontId="13" fillId="8" borderId="1" xfId="1" applyNumberFormat="1" applyFont="1" applyFill="1" applyBorder="1" applyAlignment="1" applyProtection="1">
      <alignment horizontal="right" vertical="center"/>
    </xf>
    <xf numFmtId="2" fontId="13" fillId="7" borderId="1" xfId="0" applyNumberFormat="1" applyFont="1" applyFill="1" applyBorder="1" applyAlignment="1">
      <alignment horizontal="left" vertical="center"/>
    </xf>
    <xf numFmtId="167" fontId="14" fillId="8" borderId="1" xfId="1" applyNumberFormat="1" applyFont="1" applyFill="1" applyBorder="1" applyAlignment="1" applyProtection="1">
      <alignment horizontal="right" vertical="center"/>
    </xf>
    <xf numFmtId="168" fontId="13" fillId="8" borderId="1" xfId="1" applyNumberFormat="1" applyFont="1" applyFill="1" applyBorder="1" applyAlignment="1" applyProtection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1" fontId="13" fillId="7" borderId="1" xfId="0" applyNumberFormat="1" applyFont="1" applyFill="1" applyBorder="1" applyAlignment="1">
      <alignment horizontal="left" vertical="center"/>
    </xf>
    <xf numFmtId="164" fontId="13" fillId="8" borderId="1" xfId="0" applyNumberFormat="1" applyFont="1" applyFill="1" applyBorder="1" applyAlignment="1">
      <alignment horizontal="left" vertical="center"/>
    </xf>
    <xf numFmtId="164" fontId="13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0" fillId="8" borderId="1" xfId="1" applyNumberFormat="1" applyFont="1" applyFill="1" applyBorder="1" applyAlignment="1" applyProtection="1">
      <alignment horizontal="right" vertical="center"/>
    </xf>
    <xf numFmtId="167" fontId="17" fillId="0" borderId="0" xfId="0" applyNumberFormat="1" applyFont="1" applyAlignment="1">
      <alignment horizontal="right"/>
    </xf>
    <xf numFmtId="0" fontId="8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8" fillId="0" borderId="0" xfId="0" applyNumberFormat="1" applyFont="1"/>
    <xf numFmtId="167" fontId="8" fillId="0" borderId="0" xfId="0" applyNumberFormat="1" applyFont="1"/>
    <xf numFmtId="0" fontId="4" fillId="0" borderId="0" xfId="0" applyFont="1" applyBorder="1"/>
    <xf numFmtId="0" fontId="19" fillId="0" borderId="0" xfId="0" applyFont="1"/>
    <xf numFmtId="0" fontId="20" fillId="0" borderId="0" xfId="0" applyFont="1"/>
    <xf numFmtId="0" fontId="20" fillId="0" borderId="0" xfId="0" applyFont="1" applyBorder="1"/>
    <xf numFmtId="14" fontId="20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1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1" borderId="1" xfId="0" applyNumberFormat="1" applyFont="1" applyFill="1" applyBorder="1" applyAlignment="1">
      <alignment horizontal="center" wrapText="1"/>
    </xf>
    <xf numFmtId="0" fontId="21" fillId="12" borderId="4" xfId="0" applyFont="1" applyFill="1" applyBorder="1"/>
    <xf numFmtId="169" fontId="21" fillId="12" borderId="4" xfId="0" applyNumberFormat="1" applyFont="1" applyFill="1" applyBorder="1"/>
    <xf numFmtId="169" fontId="21" fillId="12" borderId="1" xfId="0" applyNumberFormat="1" applyFont="1" applyFill="1" applyBorder="1"/>
    <xf numFmtId="0" fontId="22" fillId="0" borderId="0" xfId="0" applyFont="1"/>
    <xf numFmtId="169" fontId="4" fillId="13" borderId="1" xfId="0" applyNumberFormat="1" applyFont="1" applyFill="1" applyBorder="1"/>
    <xf numFmtId="169" fontId="24" fillId="13" borderId="1" xfId="0" applyNumberFormat="1" applyFont="1" applyFill="1" applyBorder="1"/>
    <xf numFmtId="0" fontId="24" fillId="0" borderId="0" xfId="0" applyFont="1"/>
    <xf numFmtId="0" fontId="21" fillId="12" borderId="1" xfId="0" applyFont="1" applyFill="1" applyBorder="1"/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171" fontId="4" fillId="0" borderId="0" xfId="0" applyNumberFormat="1" applyFont="1"/>
    <xf numFmtId="170" fontId="24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5" borderId="1" xfId="0" applyFont="1" applyFill="1" applyBorder="1" applyAlignment="1">
      <alignment horizontal="center"/>
    </xf>
    <xf numFmtId="167" fontId="4" fillId="15" borderId="1" xfId="1" applyNumberFormat="1" applyFont="1" applyFill="1" applyBorder="1" applyAlignment="1" applyProtection="1">
      <alignment horizontal="center" wrapText="1"/>
    </xf>
    <xf numFmtId="170" fontId="24" fillId="0" borderId="3" xfId="3" applyNumberFormat="1" applyFont="1" applyBorder="1" applyAlignment="1" applyProtection="1">
      <alignment horizontal="center"/>
    </xf>
    <xf numFmtId="0" fontId="4" fillId="15" borderId="1" xfId="0" applyFont="1" applyFill="1" applyBorder="1" applyAlignment="1">
      <alignment horizontal="right"/>
    </xf>
    <xf numFmtId="173" fontId="4" fillId="15" borderId="1" xfId="2" applyNumberFormat="1" applyFont="1" applyFill="1" applyBorder="1" applyAlignment="1" applyProtection="1">
      <alignment horizontal="center" wrapText="1"/>
    </xf>
    <xf numFmtId="166" fontId="4" fillId="15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5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6" fillId="16" borderId="0" xfId="4" applyFont="1" applyFill="1" applyBorder="1" applyAlignment="1">
      <alignment horizontal="left"/>
    </xf>
    <xf numFmtId="0" fontId="6" fillId="16" borderId="0" xfId="4" applyFont="1" applyFill="1" applyBorder="1" applyAlignment="1">
      <alignment horizontal="center"/>
    </xf>
    <xf numFmtId="0" fontId="32" fillId="0" borderId="0" xfId="4" applyBorder="1" applyAlignment="1">
      <alignment horizontal="center"/>
    </xf>
    <xf numFmtId="0" fontId="11" fillId="0" borderId="0" xfId="4" applyFont="1" applyBorder="1"/>
    <xf numFmtId="1" fontId="11" fillId="0" borderId="0" xfId="4" applyNumberFormat="1" applyFont="1" applyBorder="1"/>
    <xf numFmtId="0" fontId="11" fillId="0" borderId="0" xfId="4" applyFont="1" applyBorder="1" applyAlignment="1">
      <alignment horizontal="center"/>
    </xf>
    <xf numFmtId="0" fontId="32" fillId="0" borderId="0" xfId="4" applyAlignment="1">
      <alignment horizontal="center"/>
    </xf>
    <xf numFmtId="0" fontId="32" fillId="0" borderId="0" xfId="4" applyBorder="1"/>
    <xf numFmtId="1" fontId="32" fillId="0" borderId="0" xfId="4" applyNumberFormat="1" applyBorder="1"/>
    <xf numFmtId="0" fontId="32" fillId="0" borderId="0" xfId="4"/>
    <xf numFmtId="1" fontId="32" fillId="0" borderId="0" xfId="4" applyNumberFormat="1"/>
    <xf numFmtId="14" fontId="4" fillId="0" borderId="1" xfId="4" applyNumberFormat="1" applyFont="1" applyBorder="1"/>
    <xf numFmtId="14" fontId="32" fillId="0" borderId="0" xfId="4" applyNumberFormat="1"/>
    <xf numFmtId="1" fontId="17" fillId="0" borderId="0" xfId="4" applyNumberFormat="1" applyFont="1" applyBorder="1"/>
    <xf numFmtId="14" fontId="17" fillId="0" borderId="0" xfId="4" applyNumberFormat="1" applyFont="1" applyBorder="1"/>
    <xf numFmtId="0" fontId="29" fillId="12" borderId="0" xfId="0" applyFont="1" applyFill="1" applyAlignment="1">
      <alignment horizontal="center" wrapText="1"/>
    </xf>
    <xf numFmtId="0" fontId="0" fillId="10" borderId="1" xfId="0" applyFont="1" applyFill="1" applyBorder="1"/>
    <xf numFmtId="0" fontId="30" fillId="20" borderId="0" xfId="0" applyFont="1" applyFill="1" applyAlignment="1">
      <alignment horizontal="center" wrapText="1"/>
    </xf>
    <xf numFmtId="0" fontId="31" fillId="0" borderId="0" xfId="0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1" fillId="21" borderId="0" xfId="0" applyFont="1" applyFill="1" applyAlignment="1">
      <alignment horizontal="center" wrapText="1"/>
    </xf>
    <xf numFmtId="0" fontId="30" fillId="21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1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1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1" fillId="21" borderId="3" xfId="0" applyFont="1" applyFill="1" applyBorder="1" applyAlignment="1">
      <alignment horizontal="center" wrapText="1"/>
    </xf>
    <xf numFmtId="0" fontId="31" fillId="21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4" borderId="4" xfId="3" applyNumberFormat="1" applyFont="1" applyFill="1" applyBorder="1" applyAlignment="1" applyProtection="1"/>
    <xf numFmtId="170" fontId="0" fillId="14" borderId="1" xfId="3" applyNumberFormat="1" applyFont="1" applyFill="1" applyBorder="1" applyAlignment="1" applyProtection="1"/>
    <xf numFmtId="1" fontId="0" fillId="0" borderId="0" xfId="0" applyNumberFormat="1"/>
    <xf numFmtId="170" fontId="0" fillId="10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0" borderId="0" xfId="0" applyNumberFormat="1" applyFill="1" applyBorder="1" applyAlignment="1">
      <alignment wrapText="1"/>
    </xf>
    <xf numFmtId="169" fontId="0" fillId="10" borderId="0" xfId="0" applyNumberFormat="1" applyFill="1"/>
    <xf numFmtId="0" fontId="26" fillId="22" borderId="0" xfId="0" applyFont="1" applyFill="1" applyAlignment="1">
      <alignment horizontal="right"/>
    </xf>
    <xf numFmtId="169" fontId="5" fillId="10" borderId="11" xfId="0" applyNumberFormat="1" applyFont="1" applyFill="1" applyBorder="1"/>
    <xf numFmtId="0" fontId="4" fillId="23" borderId="0" xfId="0" applyFont="1" applyFill="1" applyAlignment="1">
      <alignment horizontal="center"/>
    </xf>
    <xf numFmtId="0" fontId="0" fillId="19" borderId="0" xfId="0" applyFont="1" applyFill="1"/>
    <xf numFmtId="1" fontId="0" fillId="19" borderId="0" xfId="0" applyNumberFormat="1" applyFill="1"/>
    <xf numFmtId="0" fontId="0" fillId="22" borderId="0" xfId="0" applyFont="1" applyFill="1" applyAlignment="1">
      <alignment horizontal="right"/>
    </xf>
    <xf numFmtId="1" fontId="0" fillId="22" borderId="0" xfId="0" applyNumberFormat="1" applyFill="1"/>
    <xf numFmtId="0" fontId="0" fillId="17" borderId="0" xfId="0" applyFont="1" applyFill="1" applyBorder="1" applyAlignment="1">
      <alignment horizontal="right" wrapText="1"/>
    </xf>
    <xf numFmtId="171" fontId="0" fillId="17" borderId="0" xfId="0" applyNumberFormat="1" applyFill="1" applyBorder="1"/>
    <xf numFmtId="0" fontId="0" fillId="0" borderId="0" xfId="0" applyBorder="1"/>
    <xf numFmtId="0" fontId="0" fillId="13" borderId="0" xfId="0" applyFont="1" applyFill="1" applyBorder="1" applyAlignment="1">
      <alignment horizontal="right" wrapText="1"/>
    </xf>
    <xf numFmtId="171" fontId="0" fillId="13" borderId="0" xfId="0" applyNumberFormat="1" applyFill="1"/>
    <xf numFmtId="0" fontId="8" fillId="19" borderId="0" xfId="0" applyFont="1" applyFill="1" applyBorder="1" applyAlignment="1">
      <alignment horizontal="right" wrapText="1"/>
    </xf>
    <xf numFmtId="171" fontId="20" fillId="19" borderId="0" xfId="0" applyNumberFormat="1" applyFont="1" applyFill="1"/>
    <xf numFmtId="0" fontId="8" fillId="0" borderId="0" xfId="0" applyFont="1" applyBorder="1"/>
    <xf numFmtId="0" fontId="20" fillId="19" borderId="0" xfId="0" applyFont="1" applyFill="1" applyBorder="1" applyAlignment="1">
      <alignment horizontal="right" wrapText="1"/>
    </xf>
    <xf numFmtId="0" fontId="0" fillId="24" borderId="1" xfId="4" applyFont="1" applyFill="1" applyBorder="1" applyAlignment="1">
      <alignment horizontal="right"/>
    </xf>
    <xf numFmtId="1" fontId="33" fillId="0" borderId="0" xfId="4" applyNumberFormat="1" applyFont="1" applyBorder="1" applyAlignment="1">
      <alignment horizontal="right"/>
    </xf>
    <xf numFmtId="0" fontId="11" fillId="24" borderId="1" xfId="4" applyFont="1" applyFill="1" applyBorder="1" applyAlignment="1">
      <alignment horizontal="right"/>
    </xf>
    <xf numFmtId="0" fontId="34" fillId="27" borderId="1" xfId="4" applyFont="1" applyFill="1" applyBorder="1" applyAlignment="1">
      <alignment horizontal="right"/>
    </xf>
    <xf numFmtId="174" fontId="0" fillId="0" borderId="0" xfId="0" applyNumberFormat="1"/>
    <xf numFmtId="0" fontId="38" fillId="0" borderId="1" xfId="0" applyFont="1" applyBorder="1" applyAlignment="1">
      <alignment horizontal="center"/>
    </xf>
    <xf numFmtId="0" fontId="36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36" fillId="0" borderId="12" xfId="0" applyFont="1" applyBorder="1"/>
    <xf numFmtId="174" fontId="36" fillId="0" borderId="5" xfId="0" applyNumberFormat="1" applyFont="1" applyBorder="1"/>
    <xf numFmtId="170" fontId="36" fillId="0" borderId="2" xfId="3" applyNumberFormat="1" applyFont="1" applyBorder="1"/>
    <xf numFmtId="0" fontId="0" fillId="31" borderId="12" xfId="0" applyFill="1" applyBorder="1" applyAlignment="1">
      <alignment horizontal="right"/>
    </xf>
    <xf numFmtId="174" fontId="0" fillId="31" borderId="5" xfId="0" applyNumberFormat="1" applyFill="1" applyBorder="1"/>
    <xf numFmtId="0" fontId="0" fillId="32" borderId="12" xfId="0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174" fontId="0" fillId="33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4" borderId="12" xfId="0" applyFill="1" applyBorder="1" applyAlignment="1">
      <alignment horizontal="right"/>
    </xf>
    <xf numFmtId="174" fontId="0" fillId="34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36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6" borderId="12" xfId="0" applyFill="1" applyBorder="1" applyAlignment="1">
      <alignment horizontal="right"/>
    </xf>
    <xf numFmtId="0" fontId="39" fillId="0" borderId="12" xfId="0" applyFont="1" applyFill="1" applyBorder="1" applyAlignment="1">
      <alignment horizontal="right"/>
    </xf>
    <xf numFmtId="170" fontId="39" fillId="0" borderId="2" xfId="3" applyNumberFormat="1" applyFont="1" applyFill="1" applyBorder="1"/>
    <xf numFmtId="0" fontId="0" fillId="25" borderId="12" xfId="0" applyFill="1" applyBorder="1" applyAlignment="1">
      <alignment horizontal="right"/>
    </xf>
    <xf numFmtId="174" fontId="0" fillId="25" borderId="5" xfId="0" applyNumberFormat="1" applyFill="1" applyBorder="1"/>
    <xf numFmtId="9" fontId="36" fillId="0" borderId="7" xfId="3" applyNumberFormat="1" applyFont="1" applyBorder="1"/>
    <xf numFmtId="174" fontId="0" fillId="0" borderId="18" xfId="0" applyNumberFormat="1" applyBorder="1"/>
    <xf numFmtId="0" fontId="35" fillId="0" borderId="0" xfId="0" applyFont="1" applyFill="1" applyBorder="1" applyAlignment="1">
      <alignment horizontal="right"/>
    </xf>
    <xf numFmtId="174" fontId="35" fillId="0" borderId="0" xfId="0" applyNumberFormat="1" applyFont="1"/>
    <xf numFmtId="0" fontId="40" fillId="0" borderId="0" xfId="0" applyFont="1" applyAlignment="1">
      <alignment horizontal="right"/>
    </xf>
    <xf numFmtId="174" fontId="40" fillId="0" borderId="0" xfId="0" applyNumberFormat="1" applyFont="1"/>
    <xf numFmtId="0" fontId="36" fillId="0" borderId="0" xfId="0" applyFont="1"/>
    <xf numFmtId="174" fontId="36" fillId="0" borderId="0" xfId="0" applyNumberFormat="1" applyFont="1"/>
    <xf numFmtId="169" fontId="0" fillId="37" borderId="1" xfId="0" applyNumberFormat="1" applyFill="1" applyBorder="1"/>
    <xf numFmtId="169" fontId="0" fillId="37" borderId="1" xfId="0" applyNumberFormat="1" applyFill="1" applyBorder="1" applyAlignment="1">
      <alignment horizontal="center"/>
    </xf>
    <xf numFmtId="0" fontId="4" fillId="37" borderId="1" xfId="0" applyFont="1" applyFill="1" applyBorder="1" applyAlignment="1">
      <alignment wrapText="1"/>
    </xf>
    <xf numFmtId="0" fontId="4" fillId="38" borderId="1" xfId="0" applyFont="1" applyFill="1" applyBorder="1" applyAlignment="1">
      <alignment wrapText="1"/>
    </xf>
    <xf numFmtId="0" fontId="4" fillId="38" borderId="1" xfId="0" applyFont="1" applyFill="1" applyBorder="1"/>
    <xf numFmtId="0" fontId="24" fillId="38" borderId="1" xfId="0" applyFont="1" applyFill="1" applyBorder="1" applyAlignment="1">
      <alignment wrapText="1"/>
    </xf>
    <xf numFmtId="0" fontId="24" fillId="38" borderId="1" xfId="0" applyFont="1" applyFill="1" applyBorder="1"/>
    <xf numFmtId="169" fontId="0" fillId="38" borderId="1" xfId="0" applyNumberFormat="1" applyFill="1" applyBorder="1"/>
    <xf numFmtId="169" fontId="24" fillId="38" borderId="1" xfId="0" applyNumberFormat="1" applyFont="1" applyFill="1" applyBorder="1"/>
    <xf numFmtId="14" fontId="20" fillId="34" borderId="0" xfId="0" applyNumberFormat="1" applyFont="1" applyFill="1" applyAlignment="1">
      <alignment horizontal="center"/>
    </xf>
    <xf numFmtId="0" fontId="4" fillId="39" borderId="1" xfId="0" applyFont="1" applyFill="1" applyBorder="1" applyAlignment="1">
      <alignment horizontal="center" wrapText="1"/>
    </xf>
    <xf numFmtId="1" fontId="4" fillId="39" borderId="1" xfId="0" applyNumberFormat="1" applyFont="1" applyFill="1" applyBorder="1" applyAlignment="1">
      <alignment horizontal="center" wrapText="1"/>
    </xf>
    <xf numFmtId="0" fontId="21" fillId="40" borderId="4" xfId="0" applyFont="1" applyFill="1" applyBorder="1"/>
    <xf numFmtId="169" fontId="21" fillId="40" borderId="4" xfId="0" applyNumberFormat="1" applyFont="1" applyFill="1" applyBorder="1"/>
    <xf numFmtId="169" fontId="21" fillId="40" borderId="1" xfId="0" applyNumberFormat="1" applyFont="1" applyFill="1" applyBorder="1"/>
    <xf numFmtId="170" fontId="36" fillId="0" borderId="0" xfId="3" applyNumberFormat="1" applyFont="1" applyBorder="1"/>
    <xf numFmtId="174" fontId="36" fillId="0" borderId="0" xfId="0" applyNumberFormat="1" applyFont="1" applyBorder="1"/>
    <xf numFmtId="170" fontId="3" fillId="0" borderId="0" xfId="3" applyNumberFormat="1" applyFont="1" applyBorder="1"/>
    <xf numFmtId="174" fontId="0" fillId="32" borderId="0" xfId="0" applyNumberFormat="1" applyFill="1" applyBorder="1"/>
    <xf numFmtId="170" fontId="3" fillId="0" borderId="2" xfId="3" applyNumberFormat="1" applyFont="1" applyBorder="1"/>
    <xf numFmtId="169" fontId="4" fillId="41" borderId="1" xfId="0" applyNumberFormat="1" applyFont="1" applyFill="1" applyBorder="1"/>
    <xf numFmtId="174" fontId="0" fillId="0" borderId="0" xfId="0" applyNumberFormat="1" applyBorder="1"/>
    <xf numFmtId="174" fontId="0" fillId="25" borderId="0" xfId="0" applyNumberFormat="1" applyFill="1" applyBorder="1" applyAlignment="1">
      <alignment horizontal="right"/>
    </xf>
    <xf numFmtId="0" fontId="39" fillId="25" borderId="12" xfId="0" applyFont="1" applyFill="1" applyBorder="1" applyAlignment="1">
      <alignment horizontal="right"/>
    </xf>
    <xf numFmtId="174" fontId="39" fillId="25" borderId="0" xfId="0" applyNumberFormat="1" applyFont="1" applyFill="1" applyBorder="1" applyAlignment="1">
      <alignment horizontal="right"/>
    </xf>
    <xf numFmtId="170" fontId="39" fillId="0" borderId="2" xfId="3" applyNumberFormat="1" applyFont="1" applyBorder="1"/>
    <xf numFmtId="0" fontId="44" fillId="0" borderId="0" xfId="0" applyFont="1"/>
    <xf numFmtId="0" fontId="45" fillId="0" borderId="0" xfId="0" applyFont="1"/>
    <xf numFmtId="170" fontId="44" fillId="0" borderId="1" xfId="0" applyNumberFormat="1" applyFont="1" applyBorder="1"/>
    <xf numFmtId="0" fontId="0" fillId="0" borderId="5" xfId="0" applyBorder="1"/>
    <xf numFmtId="169" fontId="44" fillId="41" borderId="1" xfId="0" applyNumberFormat="1" applyFont="1" applyFill="1" applyBorder="1"/>
    <xf numFmtId="0" fontId="0" fillId="35" borderId="12" xfId="0" applyFill="1" applyBorder="1" applyAlignment="1">
      <alignment horizontal="right"/>
    </xf>
    <xf numFmtId="174" fontId="0" fillId="35" borderId="0" xfId="0" applyNumberFormat="1" applyFill="1" applyBorder="1"/>
    <xf numFmtId="0" fontId="39" fillId="34" borderId="12" xfId="0" applyFont="1" applyFill="1" applyBorder="1" applyAlignment="1">
      <alignment horizontal="right"/>
    </xf>
    <xf numFmtId="174" fontId="39" fillId="34" borderId="5" xfId="0" applyNumberFormat="1" applyFont="1" applyFill="1" applyBorder="1" applyAlignment="1">
      <alignment horizontal="right"/>
    </xf>
    <xf numFmtId="170" fontId="39" fillId="0" borderId="0" xfId="3" applyNumberFormat="1" applyFont="1" applyBorder="1"/>
    <xf numFmtId="174" fontId="36" fillId="0" borderId="0" xfId="0" applyNumberFormat="1" applyFont="1" applyFill="1" applyBorder="1" applyAlignment="1">
      <alignment horizontal="right"/>
    </xf>
    <xf numFmtId="174" fontId="0" fillId="36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6" borderId="0" xfId="0" applyNumberFormat="1" applyFill="1" applyBorder="1"/>
    <xf numFmtId="174" fontId="39" fillId="0" borderId="0" xfId="0" applyNumberFormat="1" applyFont="1" applyFill="1" applyBorder="1"/>
    <xf numFmtId="0" fontId="0" fillId="25" borderId="16" xfId="0" applyFill="1" applyBorder="1" applyAlignment="1">
      <alignment horizontal="right"/>
    </xf>
    <xf numFmtId="174" fontId="0" fillId="25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38" fillId="0" borderId="16" xfId="0" applyFont="1" applyBorder="1" applyAlignment="1">
      <alignment horizontal="right"/>
    </xf>
    <xf numFmtId="174" fontId="38" fillId="0" borderId="17" xfId="0" applyNumberFormat="1" applyFont="1" applyBorder="1"/>
    <xf numFmtId="9" fontId="36" fillId="0" borderId="4" xfId="3" applyNumberFormat="1" applyFont="1" applyBorder="1"/>
    <xf numFmtId="169" fontId="4" fillId="42" borderId="1" xfId="0" applyNumberFormat="1" applyFont="1" applyFill="1" applyBorder="1"/>
    <xf numFmtId="169" fontId="44" fillId="37" borderId="1" xfId="0" applyNumberFormat="1" applyFont="1" applyFill="1" applyBorder="1"/>
    <xf numFmtId="169" fontId="4" fillId="43" borderId="1" xfId="0" applyNumberFormat="1" applyFont="1" applyFill="1" applyBorder="1"/>
    <xf numFmtId="0" fontId="44" fillId="37" borderId="1" xfId="0" applyFont="1" applyFill="1" applyBorder="1"/>
    <xf numFmtId="0" fontId="44" fillId="37" borderId="1" xfId="0" applyFont="1" applyFill="1" applyBorder="1" applyAlignment="1">
      <alignment wrapText="1"/>
    </xf>
    <xf numFmtId="170" fontId="4" fillId="42" borderId="1" xfId="3" applyNumberFormat="1" applyFont="1" applyFill="1" applyBorder="1" applyAlignment="1" applyProtection="1"/>
    <xf numFmtId="170" fontId="4" fillId="43" borderId="1" xfId="3" applyNumberFormat="1" applyFont="1" applyFill="1" applyBorder="1" applyAlignment="1" applyProtection="1"/>
    <xf numFmtId="0" fontId="32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38" fillId="0" borderId="0" xfId="0" applyFont="1"/>
    <xf numFmtId="170" fontId="38" fillId="0" borderId="0" xfId="3" applyNumberFormat="1" applyFont="1"/>
    <xf numFmtId="0" fontId="0" fillId="0" borderId="0" xfId="0" applyFont="1"/>
    <xf numFmtId="0" fontId="38" fillId="0" borderId="0" xfId="0" applyFont="1" applyAlignment="1">
      <alignment horizontal="left"/>
    </xf>
    <xf numFmtId="0" fontId="36" fillId="25" borderId="0" xfId="0" applyFont="1" applyFill="1" applyAlignment="1">
      <alignment horizontal="center"/>
    </xf>
    <xf numFmtId="0" fontId="36" fillId="25" borderId="0" xfId="0" applyFont="1" applyFill="1"/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0" xfId="0" applyFont="1" applyFill="1" applyBorder="1"/>
    <xf numFmtId="0" fontId="39" fillId="26" borderId="0" xfId="0" applyFont="1" applyFill="1" applyBorder="1" applyAlignment="1">
      <alignment horizontal="center"/>
    </xf>
    <xf numFmtId="0" fontId="39" fillId="26" borderId="0" xfId="0" applyFont="1" applyFill="1" applyBorder="1"/>
    <xf numFmtId="14" fontId="39" fillId="26" borderId="0" xfId="0" applyNumberFormat="1" applyFont="1" applyFill="1" applyBorder="1"/>
    <xf numFmtId="0" fontId="0" fillId="26" borderId="0" xfId="0" applyFill="1" applyBorder="1" applyAlignment="1">
      <alignment horizontal="center"/>
    </xf>
    <xf numFmtId="0" fontId="0" fillId="26" borderId="0" xfId="0" applyFill="1" applyBorder="1"/>
    <xf numFmtId="14" fontId="0" fillId="26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39" fillId="0" borderId="0" xfId="0" applyFont="1" applyFill="1" applyBorder="1"/>
    <xf numFmtId="14" fontId="39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8" fillId="0" borderId="0" xfId="0" applyFont="1" applyBorder="1"/>
    <xf numFmtId="0" fontId="46" fillId="26" borderId="0" xfId="0" applyFont="1" applyFill="1" applyBorder="1"/>
    <xf numFmtId="0" fontId="38" fillId="0" borderId="0" xfId="0" applyFont="1" applyAlignment="1">
      <alignment horizontal="center"/>
    </xf>
    <xf numFmtId="0" fontId="46" fillId="26" borderId="0" xfId="0" applyFont="1" applyFill="1" applyBorder="1" applyAlignment="1">
      <alignment horizontal="center"/>
    </xf>
    <xf numFmtId="0" fontId="39" fillId="26" borderId="0" xfId="0" applyNumberFormat="1" applyFont="1" applyFill="1" applyBorder="1" applyAlignment="1">
      <alignment horizontal="center"/>
    </xf>
    <xf numFmtId="0" fontId="46" fillId="26" borderId="0" xfId="0" applyNumberFormat="1" applyFont="1" applyFill="1" applyAlignment="1">
      <alignment horizontal="center"/>
    </xf>
    <xf numFmtId="0" fontId="0" fillId="26" borderId="0" xfId="0" applyFont="1" applyFill="1" applyBorder="1" applyAlignment="1">
      <alignment horizontal="center"/>
    </xf>
    <xf numFmtId="14" fontId="0" fillId="26" borderId="0" xfId="0" applyNumberFormat="1" applyFill="1" applyBorder="1" applyAlignment="1">
      <alignment horizontal="center"/>
    </xf>
    <xf numFmtId="2" fontId="0" fillId="26" borderId="0" xfId="0" applyNumberFormat="1" applyFill="1" applyBorder="1"/>
    <xf numFmtId="2" fontId="39" fillId="26" borderId="0" xfId="0" applyNumberFormat="1" applyFont="1" applyFill="1" applyBorder="1"/>
    <xf numFmtId="0" fontId="46" fillId="0" borderId="0" xfId="0" applyFont="1" applyBorder="1" applyAlignment="1">
      <alignment horizontal="center"/>
    </xf>
    <xf numFmtId="0" fontId="2" fillId="26" borderId="0" xfId="0" applyFont="1" applyFill="1" applyBorder="1" applyAlignment="1">
      <alignment horizontal="center"/>
    </xf>
    <xf numFmtId="0" fontId="49" fillId="0" borderId="0" xfId="0" applyFont="1"/>
    <xf numFmtId="0" fontId="0" fillId="44" borderId="0" xfId="4" applyFont="1" applyFill="1" applyBorder="1" applyAlignment="1">
      <alignment horizontal="right"/>
    </xf>
    <xf numFmtId="0" fontId="11" fillId="44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46" fillId="44" borderId="0" xfId="4" applyFont="1" applyFill="1" applyBorder="1" applyAlignment="1">
      <alignment horizontal="right"/>
    </xf>
    <xf numFmtId="0" fontId="48" fillId="25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14" fontId="11" fillId="0" borderId="0" xfId="4" applyNumberFormat="1" applyFont="1" applyBorder="1" applyAlignment="1">
      <alignment horizontal="center"/>
    </xf>
    <xf numFmtId="0" fontId="47" fillId="44" borderId="0" xfId="4" applyFont="1" applyFill="1" applyBorder="1" applyAlignment="1">
      <alignment horizontal="right"/>
    </xf>
    <xf numFmtId="0" fontId="0" fillId="0" borderId="0" xfId="4" applyFont="1" applyAlignment="1"/>
    <xf numFmtId="0" fontId="0" fillId="26" borderId="0" xfId="0" applyFill="1" applyBorder="1" applyAlignment="1"/>
    <xf numFmtId="0" fontId="46" fillId="26" borderId="0" xfId="0" applyFont="1" applyFill="1" applyBorder="1" applyAlignment="1"/>
    <xf numFmtId="0" fontId="38" fillId="0" borderId="0" xfId="0" applyFont="1" applyAlignment="1">
      <alignment horizontal="left"/>
    </xf>
    <xf numFmtId="0" fontId="0" fillId="26" borderId="0" xfId="0" applyFill="1" applyBorder="1" applyAlignment="1">
      <alignment horizontal="left"/>
    </xf>
    <xf numFmtId="169" fontId="19" fillId="0" borderId="0" xfId="0" applyNumberFormat="1" applyFont="1"/>
    <xf numFmtId="2" fontId="46" fillId="0" borderId="24" xfId="4" applyNumberFormat="1" applyFont="1" applyFill="1" applyBorder="1" applyAlignment="1">
      <alignment horizontal="center"/>
    </xf>
    <xf numFmtId="2" fontId="46" fillId="0" borderId="25" xfId="4" applyNumberFormat="1" applyFont="1" applyFill="1" applyBorder="1" applyAlignment="1">
      <alignment horizontal="center"/>
    </xf>
    <xf numFmtId="0" fontId="4" fillId="0" borderId="1" xfId="4" applyFont="1" applyBorder="1"/>
    <xf numFmtId="0" fontId="6" fillId="45" borderId="20" xfId="4" applyFont="1" applyFill="1" applyBorder="1" applyAlignment="1">
      <alignment horizontal="left"/>
    </xf>
    <xf numFmtId="0" fontId="6" fillId="45" borderId="21" xfId="4" applyFont="1" applyFill="1" applyBorder="1" applyAlignment="1">
      <alignment horizontal="left"/>
    </xf>
    <xf numFmtId="0" fontId="6" fillId="46" borderId="22" xfId="4" applyFont="1" applyFill="1" applyBorder="1" applyAlignment="1">
      <alignment horizontal="left"/>
    </xf>
    <xf numFmtId="0" fontId="6" fillId="46" borderId="21" xfId="4" applyFont="1" applyFill="1" applyBorder="1" applyAlignment="1">
      <alignment horizontal="left"/>
    </xf>
    <xf numFmtId="0" fontId="6" fillId="45" borderId="22" xfId="4" applyFont="1" applyFill="1" applyBorder="1" applyAlignment="1">
      <alignment horizontal="left"/>
    </xf>
    <xf numFmtId="2" fontId="46" fillId="0" borderId="27" xfId="4" applyNumberFormat="1" applyFont="1" applyFill="1" applyBorder="1" applyAlignment="1">
      <alignment horizontal="center"/>
    </xf>
    <xf numFmtId="2" fontId="46" fillId="0" borderId="28" xfId="4" applyNumberFormat="1" applyFont="1" applyFill="1" applyBorder="1" applyAlignment="1">
      <alignment horizontal="center"/>
    </xf>
    <xf numFmtId="0" fontId="39" fillId="26" borderId="0" xfId="0" applyFont="1" applyFill="1" applyBorder="1" applyAlignment="1">
      <alignment horizontal="left"/>
    </xf>
    <xf numFmtId="165" fontId="32" fillId="0" borderId="0" xfId="3"/>
    <xf numFmtId="0" fontId="46" fillId="36" borderId="0" xfId="0" applyFont="1" applyFill="1" applyBorder="1"/>
    <xf numFmtId="0" fontId="46" fillId="36" borderId="0" xfId="0" applyFont="1" applyFill="1" applyBorder="1" applyAlignment="1">
      <alignment horizontal="center"/>
    </xf>
    <xf numFmtId="14" fontId="46" fillId="36" borderId="0" xfId="0" applyNumberFormat="1" applyFont="1" applyFill="1" applyBorder="1"/>
    <xf numFmtId="0" fontId="0" fillId="36" borderId="0" xfId="0" applyFill="1" applyBorder="1" applyAlignment="1">
      <alignment horizontal="center"/>
    </xf>
    <xf numFmtId="0" fontId="2" fillId="36" borderId="0" xfId="0" applyFont="1" applyFill="1" applyBorder="1" applyAlignment="1">
      <alignment horizontal="center"/>
    </xf>
    <xf numFmtId="0" fontId="0" fillId="36" borderId="0" xfId="0" applyFill="1" applyBorder="1"/>
    <xf numFmtId="14" fontId="0" fillId="36" borderId="0" xfId="0" applyNumberFormat="1" applyFill="1" applyBorder="1"/>
    <xf numFmtId="0" fontId="52" fillId="47" borderId="1" xfId="0" applyFont="1" applyFill="1" applyBorder="1" applyAlignment="1">
      <alignment horizontal="center" vertical="center"/>
    </xf>
    <xf numFmtId="0" fontId="39" fillId="48" borderId="1" xfId="0" applyFont="1" applyFill="1" applyBorder="1" applyAlignment="1">
      <alignment horizontal="center"/>
    </xf>
    <xf numFmtId="164" fontId="53" fillId="50" borderId="1" xfId="0" applyNumberFormat="1" applyFont="1" applyFill="1" applyBorder="1" applyAlignment="1">
      <alignment horizontal="center" vertical="center"/>
    </xf>
    <xf numFmtId="164" fontId="53" fillId="49" borderId="1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54" fillId="28" borderId="1" xfId="0" applyFont="1" applyFill="1" applyBorder="1" applyAlignment="1">
      <alignment horizontal="center" vertical="center"/>
    </xf>
    <xf numFmtId="0" fontId="0" fillId="0" borderId="2" xfId="4" applyFont="1" applyBorder="1" applyAlignment="1">
      <alignment horizontal="center"/>
    </xf>
    <xf numFmtId="0" fontId="0" fillId="25" borderId="2" xfId="4" applyFont="1" applyFill="1" applyBorder="1" applyAlignment="1">
      <alignment horizontal="center"/>
    </xf>
    <xf numFmtId="0" fontId="0" fillId="26" borderId="2" xfId="4" applyFont="1" applyFill="1" applyBorder="1" applyAlignment="1">
      <alignment horizontal="center"/>
    </xf>
    <xf numFmtId="2" fontId="46" fillId="0" borderId="23" xfId="4" applyNumberFormat="1" applyFont="1" applyFill="1" applyBorder="1" applyAlignment="1">
      <alignment horizontal="center"/>
    </xf>
    <xf numFmtId="0" fontId="57" fillId="16" borderId="0" xfId="4" applyFont="1" applyFill="1" applyBorder="1" applyAlignment="1">
      <alignment horizontal="center"/>
    </xf>
    <xf numFmtId="0" fontId="58" fillId="16" borderId="0" xfId="4" applyFont="1" applyFill="1" applyBorder="1" applyAlignment="1">
      <alignment horizontal="center"/>
    </xf>
    <xf numFmtId="0" fontId="60" fillId="16" borderId="0" xfId="4" applyFont="1" applyFill="1" applyBorder="1" applyAlignment="1">
      <alignment horizontal="center"/>
    </xf>
    <xf numFmtId="0" fontId="61" fillId="0" borderId="0" xfId="0" applyFont="1" applyAlignment="1">
      <alignment horizontal="center"/>
    </xf>
    <xf numFmtId="0" fontId="57" fillId="16" borderId="0" xfId="4" applyFont="1" applyFill="1" applyBorder="1" applyAlignment="1">
      <alignment horizontal="left"/>
    </xf>
    <xf numFmtId="0" fontId="49" fillId="0" borderId="0" xfId="4" applyFont="1" applyBorder="1" applyAlignment="1">
      <alignment horizontal="center"/>
    </xf>
    <xf numFmtId="0" fontId="51" fillId="0" borderId="0" xfId="4" applyFont="1" applyBorder="1" applyAlignment="1">
      <alignment horizontal="center"/>
    </xf>
    <xf numFmtId="0" fontId="49" fillId="0" borderId="0" xfId="4" applyFont="1" applyAlignment="1">
      <alignment horizontal="center"/>
    </xf>
    <xf numFmtId="0" fontId="49" fillId="0" borderId="0" xfId="4" applyFont="1"/>
    <xf numFmtId="0" fontId="49" fillId="0" borderId="0" xfId="4" applyFont="1" applyBorder="1"/>
    <xf numFmtId="0" fontId="59" fillId="0" borderId="0" xfId="4" applyFont="1" applyBorder="1" applyAlignment="1">
      <alignment horizontal="center"/>
    </xf>
    <xf numFmtId="0" fontId="59" fillId="0" borderId="0" xfId="4" applyFont="1" applyAlignment="1">
      <alignment horizontal="center"/>
    </xf>
    <xf numFmtId="0" fontId="59" fillId="0" borderId="0" xfId="0" applyFont="1"/>
    <xf numFmtId="0" fontId="63" fillId="27" borderId="1" xfId="4" applyFont="1" applyFill="1" applyBorder="1" applyAlignment="1">
      <alignment horizontal="right"/>
    </xf>
    <xf numFmtId="0" fontId="60" fillId="45" borderId="20" xfId="4" applyFont="1" applyFill="1" applyBorder="1" applyAlignment="1">
      <alignment horizontal="center"/>
    </xf>
    <xf numFmtId="0" fontId="6" fillId="45" borderId="22" xfId="4" applyFont="1" applyFill="1" applyBorder="1" applyAlignment="1">
      <alignment horizontal="center"/>
    </xf>
    <xf numFmtId="0" fontId="6" fillId="45" borderId="21" xfId="4" applyFont="1" applyFill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32" fillId="0" borderId="29" xfId="4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32" fillId="0" borderId="25" xfId="4" applyBorder="1" applyAlignment="1">
      <alignment horizontal="center"/>
    </xf>
    <xf numFmtId="175" fontId="11" fillId="0" borderId="5" xfId="4" applyNumberFormat="1" applyFont="1" applyBorder="1" applyAlignment="1">
      <alignment horizontal="center"/>
    </xf>
    <xf numFmtId="176" fontId="0" fillId="0" borderId="0" xfId="0" applyNumberFormat="1"/>
    <xf numFmtId="170" fontId="0" fillId="0" borderId="0" xfId="0" applyNumberFormat="1" applyAlignment="1">
      <alignment horizont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9" fillId="51" borderId="0" xfId="0" applyFont="1" applyFill="1" applyBorder="1" applyAlignment="1">
      <alignment horizontal="center" vertical="center"/>
    </xf>
    <xf numFmtId="0" fontId="9" fillId="52" borderId="0" xfId="0" applyFont="1" applyFill="1" applyBorder="1" applyAlignment="1">
      <alignment horizontal="center" vertical="center"/>
    </xf>
    <xf numFmtId="2" fontId="0" fillId="0" borderId="0" xfId="0" applyNumberFormat="1" applyBorder="1"/>
    <xf numFmtId="176" fontId="0" fillId="0" borderId="0" xfId="0" applyNumberFormat="1" applyBorder="1"/>
    <xf numFmtId="164" fontId="65" fillId="0" borderId="1" xfId="0" applyNumberFormat="1" applyFont="1" applyBorder="1"/>
    <xf numFmtId="168" fontId="66" fillId="0" borderId="1" xfId="1" applyNumberFormat="1" applyFont="1" applyBorder="1" applyAlignment="1" applyProtection="1">
      <alignment horizont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6" fontId="4" fillId="0" borderId="0" xfId="0" applyNumberFormat="1" applyFont="1"/>
    <xf numFmtId="176" fontId="4" fillId="0" borderId="0" xfId="0" applyNumberFormat="1" applyFont="1" applyAlignment="1">
      <alignment horizontal="center"/>
    </xf>
    <xf numFmtId="176" fontId="4" fillId="0" borderId="0" xfId="0" applyNumberFormat="1" applyFont="1" applyBorder="1"/>
    <xf numFmtId="14" fontId="0" fillId="0" borderId="0" xfId="0" applyNumberFormat="1" applyAlignment="1">
      <alignment horizontal="center"/>
    </xf>
    <xf numFmtId="0" fontId="49" fillId="0" borderId="0" xfId="0" applyFont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1" xfId="4" applyFont="1" applyBorder="1" applyAlignment="1">
      <alignment horizontal="center"/>
    </xf>
    <xf numFmtId="0" fontId="49" fillId="0" borderId="1" xfId="4" applyFont="1" applyBorder="1" applyAlignment="1">
      <alignment horizontal="center"/>
    </xf>
    <xf numFmtId="0" fontId="49" fillId="53" borderId="0" xfId="0" applyFont="1" applyFill="1" applyAlignment="1">
      <alignment horizontal="center"/>
    </xf>
    <xf numFmtId="0" fontId="9" fillId="52" borderId="1" xfId="0" applyFont="1" applyFill="1" applyBorder="1" applyAlignment="1">
      <alignment horizontal="center" vertical="center"/>
    </xf>
    <xf numFmtId="0" fontId="0" fillId="0" borderId="1" xfId="0" applyBorder="1"/>
    <xf numFmtId="176" fontId="0" fillId="0" borderId="1" xfId="0" applyNumberFormat="1" applyBorder="1"/>
    <xf numFmtId="176" fontId="4" fillId="0" borderId="1" xfId="0" applyNumberFormat="1" applyFont="1" applyBorder="1" applyAlignment="1">
      <alignment horizontal="center"/>
    </xf>
    <xf numFmtId="0" fontId="11" fillId="44" borderId="1" xfId="4" applyFont="1" applyFill="1" applyBorder="1" applyAlignment="1">
      <alignment horizontal="right"/>
    </xf>
    <xf numFmtId="0" fontId="27" fillId="16" borderId="0" xfId="4" applyFont="1" applyFill="1" applyBorder="1" applyAlignment="1">
      <alignment horizontal="left"/>
    </xf>
    <xf numFmtId="0" fontId="64" fillId="0" borderId="5" xfId="4" applyFont="1" applyBorder="1" applyAlignment="1">
      <alignment horizontal="left"/>
    </xf>
    <xf numFmtId="0" fontId="28" fillId="0" borderId="0" xfId="4" applyFont="1" applyBorder="1" applyAlignment="1">
      <alignment horizontal="left"/>
    </xf>
    <xf numFmtId="0" fontId="28" fillId="0" borderId="0" xfId="4" applyFont="1" applyAlignment="1">
      <alignment horizontal="left"/>
    </xf>
    <xf numFmtId="0" fontId="8" fillId="0" borderId="0" xfId="4" applyFont="1" applyAlignment="1">
      <alignment horizontal="left"/>
    </xf>
    <xf numFmtId="0" fontId="0" fillId="0" borderId="0" xfId="0" applyAlignment="1">
      <alignment horizontal="left"/>
    </xf>
    <xf numFmtId="49" fontId="56" fillId="0" borderId="0" xfId="4" applyNumberFormat="1" applyFont="1" applyBorder="1" applyAlignment="1">
      <alignment horizontal="center"/>
    </xf>
    <xf numFmtId="49" fontId="55" fillId="0" borderId="0" xfId="4" applyNumberFormat="1" applyFont="1" applyBorder="1" applyAlignment="1">
      <alignment horizontal="center"/>
    </xf>
    <xf numFmtId="0" fontId="56" fillId="0" borderId="0" xfId="4" applyNumberFormat="1" applyFont="1" applyBorder="1" applyAlignment="1">
      <alignment horizontal="center"/>
    </xf>
    <xf numFmtId="0" fontId="68" fillId="0" borderId="0" xfId="4" applyNumberFormat="1" applyFont="1" applyBorder="1" applyAlignment="1">
      <alignment horizontal="center"/>
    </xf>
    <xf numFmtId="0" fontId="55" fillId="0" borderId="0" xfId="4" applyNumberFormat="1" applyFont="1" applyBorder="1" applyAlignment="1">
      <alignment horizontal="center"/>
    </xf>
    <xf numFmtId="14" fontId="11" fillId="26" borderId="0" xfId="4" applyNumberFormat="1" applyFont="1" applyFill="1" applyBorder="1" applyAlignment="1">
      <alignment horizontal="center"/>
    </xf>
    <xf numFmtId="2" fontId="47" fillId="0" borderId="24" xfId="4" applyNumberFormat="1" applyFont="1" applyFill="1" applyBorder="1" applyAlignment="1">
      <alignment horizontal="center"/>
    </xf>
    <xf numFmtId="2" fontId="46" fillId="0" borderId="26" xfId="4" applyNumberFormat="1" applyFont="1" applyFill="1" applyBorder="1" applyAlignment="1">
      <alignment horizontal="center"/>
    </xf>
    <xf numFmtId="2" fontId="47" fillId="0" borderId="27" xfId="4" applyNumberFormat="1" applyFont="1" applyFill="1" applyBorder="1" applyAlignment="1">
      <alignment horizontal="center"/>
    </xf>
    <xf numFmtId="2" fontId="47" fillId="0" borderId="25" xfId="4" applyNumberFormat="1" applyFont="1" applyFill="1" applyBorder="1" applyAlignment="1">
      <alignment horizontal="center"/>
    </xf>
    <xf numFmtId="2" fontId="50" fillId="0" borderId="23" xfId="4" applyNumberFormat="1" applyFont="1" applyFill="1" applyBorder="1" applyAlignment="1">
      <alignment horizontal="center"/>
    </xf>
    <xf numFmtId="2" fontId="50" fillId="0" borderId="24" xfId="4" applyNumberFormat="1" applyFont="1" applyFill="1" applyBorder="1" applyAlignment="1">
      <alignment horizontal="center"/>
    </xf>
    <xf numFmtId="2" fontId="50" fillId="0" borderId="25" xfId="4" applyNumberFormat="1" applyFont="1" applyFill="1" applyBorder="1" applyAlignment="1">
      <alignment horizontal="center"/>
    </xf>
    <xf numFmtId="2" fontId="55" fillId="28" borderId="25" xfId="4" applyNumberFormat="1" applyFont="1" applyFill="1" applyBorder="1" applyAlignment="1">
      <alignment horizontal="center"/>
    </xf>
    <xf numFmtId="2" fontId="55" fillId="28" borderId="24" xfId="4" applyNumberFormat="1" applyFont="1" applyFill="1" applyBorder="1" applyAlignment="1">
      <alignment horizontal="center"/>
    </xf>
    <xf numFmtId="0" fontId="0" fillId="0" borderId="12" xfId="4" applyFont="1" applyFill="1" applyBorder="1" applyAlignment="1">
      <alignment horizontal="center"/>
    </xf>
    <xf numFmtId="0" fontId="62" fillId="0" borderId="5" xfId="4" applyFont="1" applyFill="1" applyBorder="1" applyAlignment="1">
      <alignment horizontal="center"/>
    </xf>
    <xf numFmtId="0" fontId="62" fillId="0" borderId="0" xfId="4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7" fillId="54" borderId="0" xfId="4" applyFont="1" applyFill="1" applyBorder="1" applyAlignment="1">
      <alignment horizontal="left"/>
    </xf>
    <xf numFmtId="0" fontId="47" fillId="55" borderId="0" xfId="4" applyFont="1" applyFill="1" applyBorder="1" applyAlignment="1">
      <alignment horizontal="right"/>
    </xf>
    <xf numFmtId="0" fontId="11" fillId="56" borderId="0" xfId="4" applyFont="1" applyFill="1" applyBorder="1" applyAlignment="1">
      <alignment horizontal="right"/>
    </xf>
    <xf numFmtId="0" fontId="47" fillId="56" borderId="0" xfId="4" applyFont="1" applyFill="1" applyBorder="1" applyAlignment="1">
      <alignment horizontal="right"/>
    </xf>
    <xf numFmtId="0" fontId="69" fillId="27" borderId="0" xfId="4" applyFont="1" applyFill="1" applyBorder="1" applyAlignment="1">
      <alignment horizontal="right"/>
    </xf>
    <xf numFmtId="0" fontId="70" fillId="27" borderId="0" xfId="4" applyFont="1" applyFill="1" applyBorder="1" applyAlignment="1">
      <alignment horizontal="right"/>
    </xf>
    <xf numFmtId="0" fontId="49" fillId="36" borderId="0" xfId="0" applyFont="1" applyFill="1" applyAlignment="1">
      <alignment horizontal="center"/>
    </xf>
    <xf numFmtId="0" fontId="32" fillId="36" borderId="0" xfId="4" applyFill="1" applyBorder="1"/>
    <xf numFmtId="1" fontId="11" fillId="36" borderId="0" xfId="4" applyNumberFormat="1" applyFont="1" applyFill="1" applyBorder="1"/>
    <xf numFmtId="0" fontId="49" fillId="36" borderId="0" xfId="4" applyFont="1" applyFill="1" applyBorder="1" applyAlignment="1">
      <alignment horizontal="center"/>
    </xf>
    <xf numFmtId="1" fontId="33" fillId="36" borderId="0" xfId="4" applyNumberFormat="1" applyFont="1" applyFill="1" applyBorder="1" applyAlignment="1">
      <alignment horizontal="right"/>
    </xf>
    <xf numFmtId="175" fontId="11" fillId="36" borderId="5" xfId="4" applyNumberFormat="1" applyFont="1" applyFill="1" applyBorder="1" applyAlignment="1">
      <alignment horizontal="center"/>
    </xf>
    <xf numFmtId="14" fontId="11" fillId="36" borderId="0" xfId="4" applyNumberFormat="1" applyFont="1" applyFill="1" applyBorder="1" applyAlignment="1">
      <alignment horizontal="center"/>
    </xf>
    <xf numFmtId="2" fontId="46" fillId="36" borderId="23" xfId="4" applyNumberFormat="1" applyFont="1" applyFill="1" applyBorder="1" applyAlignment="1">
      <alignment horizontal="center"/>
    </xf>
    <xf numFmtId="2" fontId="46" fillId="36" borderId="24" xfId="4" applyNumberFormat="1" applyFont="1" applyFill="1" applyBorder="1" applyAlignment="1">
      <alignment horizontal="center"/>
    </xf>
    <xf numFmtId="2" fontId="46" fillId="36" borderId="25" xfId="4" applyNumberFormat="1" applyFont="1" applyFill="1" applyBorder="1" applyAlignment="1">
      <alignment horizontal="center"/>
    </xf>
    <xf numFmtId="2" fontId="47" fillId="36" borderId="24" xfId="4" applyNumberFormat="1" applyFont="1" applyFill="1" applyBorder="1" applyAlignment="1">
      <alignment horizontal="center"/>
    </xf>
    <xf numFmtId="0" fontId="0" fillId="36" borderId="12" xfId="4" applyFont="1" applyFill="1" applyBorder="1" applyAlignment="1">
      <alignment horizontal="center"/>
    </xf>
    <xf numFmtId="0" fontId="62" fillId="36" borderId="5" xfId="4" applyFont="1" applyFill="1" applyBorder="1" applyAlignment="1">
      <alignment horizontal="center"/>
    </xf>
    <xf numFmtId="0" fontId="61" fillId="36" borderId="23" xfId="0" applyFont="1" applyFill="1" applyBorder="1" applyAlignment="1">
      <alignment horizontal="center"/>
    </xf>
    <xf numFmtId="0" fontId="32" fillId="36" borderId="25" xfId="4" applyFill="1" applyBorder="1" applyAlignment="1">
      <alignment horizontal="center"/>
    </xf>
    <xf numFmtId="0" fontId="32" fillId="36" borderId="29" xfId="4" applyFill="1" applyBorder="1" applyAlignment="1">
      <alignment horizontal="center"/>
    </xf>
    <xf numFmtId="0" fontId="0" fillId="36" borderId="29" xfId="0" applyFill="1" applyBorder="1" applyAlignment="1">
      <alignment horizontal="center"/>
    </xf>
    <xf numFmtId="0" fontId="0" fillId="36" borderId="24" xfId="0" applyFill="1" applyBorder="1" applyAlignment="1">
      <alignment horizontal="center"/>
    </xf>
    <xf numFmtId="0" fontId="11" fillId="36" borderId="0" xfId="4" applyFont="1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6" borderId="0" xfId="0" applyNumberFormat="1" applyFill="1"/>
    <xf numFmtId="0" fontId="32" fillId="36" borderId="1" xfId="4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2" xfId="4" applyFont="1" applyFill="1" applyBorder="1" applyAlignment="1">
      <alignment horizontal="center"/>
    </xf>
    <xf numFmtId="0" fontId="0" fillId="36" borderId="0" xfId="0" applyFill="1"/>
    <xf numFmtId="0" fontId="0" fillId="0" borderId="0" xfId="4" applyFont="1" applyAlignment="1">
      <alignment horizontal="center"/>
    </xf>
    <xf numFmtId="0" fontId="0" fillId="0" borderId="0" xfId="4" applyFont="1" applyFill="1" applyAlignment="1">
      <alignment horizontal="center"/>
    </xf>
    <xf numFmtId="0" fontId="48" fillId="36" borderId="0" xfId="0" applyFont="1" applyFill="1" applyAlignment="1">
      <alignment horizontal="center"/>
    </xf>
    <xf numFmtId="177" fontId="0" fillId="0" borderId="0" xfId="2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75" fontId="51" fillId="0" borderId="5" xfId="4" applyNumberFormat="1" applyFont="1" applyBorder="1" applyAlignment="1">
      <alignment horizontal="center"/>
    </xf>
    <xf numFmtId="0" fontId="71" fillId="0" borderId="0" xfId="4" applyFont="1" applyAlignment="1">
      <alignment horizontal="center"/>
    </xf>
    <xf numFmtId="0" fontId="17" fillId="0" borderId="0" xfId="4" applyFont="1" applyAlignment="1">
      <alignment horizontal="center"/>
    </xf>
    <xf numFmtId="0" fontId="17" fillId="0" borderId="0" xfId="4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168" fontId="54" fillId="8" borderId="1" xfId="3" applyNumberFormat="1" applyFont="1" applyFill="1" applyBorder="1" applyAlignment="1" applyProtection="1">
      <alignment horizontal="center" vertical="center"/>
    </xf>
    <xf numFmtId="0" fontId="39" fillId="36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7" fillId="56" borderId="1" xfId="4" applyFont="1" applyFill="1" applyBorder="1" applyAlignment="1">
      <alignment horizontal="right"/>
    </xf>
    <xf numFmtId="0" fontId="64" fillId="36" borderId="5" xfId="4" applyFont="1" applyFill="1" applyBorder="1" applyAlignment="1">
      <alignment horizontal="left"/>
    </xf>
    <xf numFmtId="0" fontId="27" fillId="54" borderId="5" xfId="4" applyFont="1" applyFill="1" applyBorder="1" applyAlignment="1">
      <alignment horizontal="left"/>
    </xf>
    <xf numFmtId="164" fontId="0" fillId="0" borderId="5" xfId="0" applyNumberFormat="1" applyBorder="1"/>
    <xf numFmtId="164" fontId="0" fillId="36" borderId="5" xfId="0" applyNumberFormat="1" applyFill="1" applyBorder="1"/>
    <xf numFmtId="2" fontId="47" fillId="0" borderId="28" xfId="4" applyNumberFormat="1" applyFont="1" applyFill="1" applyBorder="1" applyAlignment="1">
      <alignment horizontal="center"/>
    </xf>
    <xf numFmtId="2" fontId="55" fillId="28" borderId="28" xfId="4" applyNumberFormat="1" applyFont="1" applyFill="1" applyBorder="1" applyAlignment="1">
      <alignment horizontal="center"/>
    </xf>
    <xf numFmtId="2" fontId="55" fillId="28" borderId="27" xfId="4" applyNumberFormat="1" applyFont="1" applyFill="1" applyBorder="1" applyAlignment="1">
      <alignment horizontal="center"/>
    </xf>
    <xf numFmtId="2" fontId="47" fillId="36" borderId="25" xfId="4" applyNumberFormat="1" applyFont="1" applyFill="1" applyBorder="1" applyAlignment="1">
      <alignment horizontal="center"/>
    </xf>
    <xf numFmtId="178" fontId="32" fillId="0" borderId="0" xfId="3" applyNumberFormat="1" applyBorder="1"/>
    <xf numFmtId="0" fontId="4" fillId="11" borderId="1" xfId="0" applyFont="1" applyFill="1" applyBorder="1" applyAlignment="1">
      <alignment horizontal="center" wrapText="1"/>
    </xf>
    <xf numFmtId="169" fontId="46" fillId="42" borderId="1" xfId="0" applyNumberFormat="1" applyFont="1" applyFill="1" applyBorder="1"/>
    <xf numFmtId="169" fontId="46" fillId="37" borderId="1" xfId="0" applyNumberFormat="1" applyFont="1" applyFill="1" applyBorder="1"/>
    <xf numFmtId="169" fontId="46" fillId="37" borderId="1" xfId="0" applyNumberFormat="1" applyFont="1" applyFill="1" applyBorder="1" applyAlignment="1">
      <alignment horizontal="center"/>
    </xf>
    <xf numFmtId="169" fontId="46" fillId="43" borderId="1" xfId="0" applyNumberFormat="1" applyFont="1" applyFill="1" applyBorder="1"/>
    <xf numFmtId="0" fontId="38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36" fillId="26" borderId="0" xfId="0" applyFont="1" applyFill="1" applyAlignment="1">
      <alignment horizontal="center"/>
    </xf>
    <xf numFmtId="14" fontId="0" fillId="2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169" fontId="23" fillId="42" borderId="1" xfId="0" applyNumberFormat="1" applyFont="1" applyFill="1" applyBorder="1" applyAlignment="1">
      <alignment horizontal="center"/>
    </xf>
    <xf numFmtId="0" fontId="4" fillId="38" borderId="7" xfId="0" applyFont="1" applyFill="1" applyBorder="1" applyAlignment="1">
      <alignment horizontal="left" vertical="top" wrapText="1"/>
    </xf>
    <xf numFmtId="0" fontId="4" fillId="38" borderId="2" xfId="0" applyFont="1" applyFill="1" applyBorder="1" applyAlignment="1">
      <alignment horizontal="left" vertical="top" wrapText="1"/>
    </xf>
    <xf numFmtId="0" fontId="4" fillId="38" borderId="4" xfId="0" applyFont="1" applyFill="1" applyBorder="1" applyAlignment="1">
      <alignment horizontal="left" vertical="top" wrapText="1"/>
    </xf>
    <xf numFmtId="0" fontId="4" fillId="15" borderId="5" xfId="0" applyFont="1" applyFill="1" applyBorder="1" applyAlignment="1">
      <alignment horizontal="center" vertical="top" wrapText="1"/>
    </xf>
    <xf numFmtId="169" fontId="24" fillId="43" borderId="1" xfId="0" applyNumberFormat="1" applyFont="1" applyFill="1" applyBorder="1" applyAlignment="1">
      <alignment horizontal="center"/>
    </xf>
    <xf numFmtId="0" fontId="37" fillId="28" borderId="6" xfId="0" applyFont="1" applyFill="1" applyBorder="1" applyAlignment="1">
      <alignment horizontal="center"/>
    </xf>
    <xf numFmtId="0" fontId="37" fillId="28" borderId="13" xfId="0" applyFont="1" applyFill="1" applyBorder="1" applyAlignment="1">
      <alignment horizontal="center"/>
    </xf>
    <xf numFmtId="0" fontId="37" fillId="28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38" fillId="29" borderId="14" xfId="0" applyFont="1" applyFill="1" applyBorder="1" applyAlignment="1">
      <alignment horizontal="center"/>
    </xf>
    <xf numFmtId="0" fontId="38" fillId="29" borderId="15" xfId="0" applyFont="1" applyFill="1" applyBorder="1" applyAlignment="1">
      <alignment horizontal="center"/>
    </xf>
    <xf numFmtId="0" fontId="38" fillId="30" borderId="18" xfId="0" applyFont="1" applyFill="1" applyBorder="1" applyAlignment="1">
      <alignment horizontal="center"/>
    </xf>
    <xf numFmtId="0" fontId="38" fillId="30" borderId="15" xfId="0" applyFont="1" applyFill="1" applyBorder="1" applyAlignment="1">
      <alignment horizontal="center"/>
    </xf>
    <xf numFmtId="0" fontId="4" fillId="37" borderId="7" xfId="0" applyFont="1" applyFill="1" applyBorder="1" applyAlignment="1">
      <alignment horizontal="left" vertical="top" wrapText="1"/>
    </xf>
    <xf numFmtId="0" fontId="4" fillId="37" borderId="2" xfId="0" applyFont="1" applyFill="1" applyBorder="1" applyAlignment="1">
      <alignment horizontal="left" vertical="top" wrapText="1"/>
    </xf>
    <xf numFmtId="0" fontId="4" fillId="37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14" borderId="1" xfId="0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9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61" fillId="0" borderId="0" xfId="0" applyFont="1" applyAlignment="1">
      <alignment horizontal="center"/>
    </xf>
    <xf numFmtId="0" fontId="0" fillId="0" borderId="0" xfId="0" applyFill="1"/>
    <xf numFmtId="0" fontId="49" fillId="0" borderId="0" xfId="0" applyFont="1" applyAlignment="1">
      <alignment vertical="center" wrapText="1"/>
    </xf>
    <xf numFmtId="14" fontId="49" fillId="0" borderId="0" xfId="0" applyNumberFormat="1" applyFont="1"/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</xdr:row>
      <xdr:rowOff>161924</xdr:rowOff>
    </xdr:from>
    <xdr:to>
      <xdr:col>6</xdr:col>
      <xdr:colOff>733424</xdr:colOff>
      <xdr:row>20</xdr:row>
      <xdr:rowOff>19049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DA29D7-0798-4BE1-BEF7-EED59E9FF4FB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70008" t="27517" r="20232" b="41336"/>
        <a:stretch/>
      </xdr:blipFill>
      <xdr:spPr bwMode="auto">
        <a:xfrm>
          <a:off x="152399" y="352424"/>
          <a:ext cx="5153025" cy="34766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theme="4" tint="0.39997558519241921"/>
  </sheetPr>
  <dimension ref="A1:AA35"/>
  <sheetViews>
    <sheetView zoomScale="90" zoomScaleNormal="90" workbookViewId="0">
      <selection activeCell="A3" sqref="A3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1.570312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50" bestFit="1" customWidth="1"/>
    <col min="23" max="23" width="18.85546875" style="50" bestFit="1" customWidth="1"/>
    <col min="24" max="24" width="10.7109375" style="50" bestFit="1" customWidth="1"/>
    <col min="25" max="25" width="12.85546875" style="50" bestFit="1" customWidth="1"/>
    <col min="26" max="26" width="7" style="50" bestFit="1" customWidth="1"/>
    <col min="27" max="27" width="5.140625" bestFit="1" customWidth="1"/>
    <col min="28" max="30" width="8.140625" customWidth="1"/>
  </cols>
  <sheetData>
    <row r="1" spans="1:27" ht="18.75" x14ac:dyDescent="0.3">
      <c r="A1" s="475" t="s">
        <v>258</v>
      </c>
      <c r="B1" s="475"/>
      <c r="C1" s="475"/>
      <c r="E1" s="474" t="s">
        <v>259</v>
      </c>
      <c r="F1" s="474"/>
      <c r="G1" s="474"/>
      <c r="H1" s="474"/>
    </row>
    <row r="2" spans="1:27" x14ac:dyDescent="0.25">
      <c r="A2" s="476">
        <v>43762</v>
      </c>
      <c r="B2" s="476"/>
      <c r="C2" s="476"/>
      <c r="E2" s="50" t="s">
        <v>287</v>
      </c>
      <c r="F2" s="297" t="s">
        <v>332</v>
      </c>
      <c r="G2" s="254">
        <v>43737</v>
      </c>
      <c r="H2" t="s">
        <v>333</v>
      </c>
    </row>
    <row r="3" spans="1:27" x14ac:dyDescent="0.25">
      <c r="E3" s="50" t="s">
        <v>288</v>
      </c>
      <c r="F3" s="297" t="s">
        <v>430</v>
      </c>
      <c r="G3" s="254">
        <v>43744</v>
      </c>
      <c r="H3" t="s">
        <v>431</v>
      </c>
    </row>
    <row r="4" spans="1:27" ht="18.75" x14ac:dyDescent="0.3">
      <c r="A4" s="255"/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82"/>
      <c r="W4" s="282"/>
    </row>
    <row r="5" spans="1:27" ht="18.75" x14ac:dyDescent="0.3">
      <c r="A5" s="255"/>
      <c r="B5" s="473" t="s">
        <v>260</v>
      </c>
      <c r="C5" s="473"/>
      <c r="E5" s="255"/>
      <c r="F5" s="255"/>
      <c r="G5" s="473" t="s">
        <v>261</v>
      </c>
      <c r="H5" s="473"/>
      <c r="I5" s="473"/>
      <c r="J5" s="256"/>
      <c r="K5" s="256"/>
      <c r="L5" s="473" t="s">
        <v>262</v>
      </c>
      <c r="M5" s="473"/>
      <c r="O5" s="192" t="s">
        <v>263</v>
      </c>
      <c r="P5" s="255"/>
      <c r="Q5" s="255"/>
      <c r="R5" s="473" t="s">
        <v>264</v>
      </c>
      <c r="S5" s="473"/>
      <c r="T5" s="255"/>
      <c r="U5" s="255"/>
      <c r="V5" s="474" t="s">
        <v>283</v>
      </c>
      <c r="W5" s="474"/>
      <c r="X5" s="282" t="s">
        <v>284</v>
      </c>
      <c r="Y5" s="282" t="s">
        <v>285</v>
      </c>
      <c r="Z5" s="282" t="s">
        <v>45</v>
      </c>
      <c r="AA5" s="282" t="s">
        <v>286</v>
      </c>
    </row>
    <row r="6" spans="1:27" x14ac:dyDescent="0.25">
      <c r="A6" s="148">
        <v>1</v>
      </c>
      <c r="B6" s="295">
        <v>9</v>
      </c>
      <c r="C6" s="268" t="s">
        <v>281</v>
      </c>
      <c r="D6" s="269" t="s">
        <v>53</v>
      </c>
      <c r="F6" s="270">
        <v>1</v>
      </c>
      <c r="G6" s="277">
        <v>20</v>
      </c>
      <c r="H6" s="268" t="s">
        <v>281</v>
      </c>
      <c r="I6" s="269" t="s">
        <v>53</v>
      </c>
      <c r="K6" s="290">
        <v>1</v>
      </c>
      <c r="L6" s="264">
        <v>23</v>
      </c>
      <c r="M6" s="268" t="s">
        <v>268</v>
      </c>
      <c r="N6" s="268" t="s">
        <v>86</v>
      </c>
      <c r="O6" s="289">
        <f>L6/G7</f>
        <v>1.1499999999999999</v>
      </c>
      <c r="Q6" s="281">
        <v>1</v>
      </c>
      <c r="R6" s="264">
        <v>5.5</v>
      </c>
      <c r="S6" s="265" t="s">
        <v>266</v>
      </c>
      <c r="T6" s="266" t="s">
        <v>86</v>
      </c>
      <c r="V6" s="283">
        <v>1</v>
      </c>
      <c r="W6" s="302" t="s">
        <v>268</v>
      </c>
      <c r="X6" s="267">
        <v>4</v>
      </c>
      <c r="Y6" s="267">
        <v>0</v>
      </c>
      <c r="Z6" s="285">
        <f t="shared" ref="Z6:Z12" si="0">Y6+X6</f>
        <v>4</v>
      </c>
      <c r="AA6" s="318">
        <f>Z6/G7</f>
        <v>0.2</v>
      </c>
    </row>
    <row r="7" spans="1:27" x14ac:dyDescent="0.25">
      <c r="A7" s="324">
        <v>2</v>
      </c>
      <c r="B7" s="323">
        <v>5</v>
      </c>
      <c r="C7" s="324" t="s">
        <v>278</v>
      </c>
      <c r="D7" s="325" t="s">
        <v>53</v>
      </c>
      <c r="F7" s="270">
        <v>1</v>
      </c>
      <c r="G7" s="274">
        <v>20</v>
      </c>
      <c r="H7" s="268" t="s">
        <v>268</v>
      </c>
      <c r="I7" s="268" t="s">
        <v>86</v>
      </c>
      <c r="K7" s="290">
        <v>2</v>
      </c>
      <c r="L7" s="267">
        <v>13</v>
      </c>
      <c r="M7" s="268" t="s">
        <v>291</v>
      </c>
      <c r="N7" s="269" t="s">
        <v>86</v>
      </c>
      <c r="O7" s="288">
        <f>L13/G14</f>
        <v>0.5</v>
      </c>
      <c r="Q7" s="263">
        <v>1</v>
      </c>
      <c r="R7" s="267">
        <v>5.5</v>
      </c>
      <c r="S7" s="268" t="s">
        <v>268</v>
      </c>
      <c r="T7" s="268" t="s">
        <v>86</v>
      </c>
      <c r="V7" s="286">
        <v>2</v>
      </c>
      <c r="W7" s="302" t="s">
        <v>269</v>
      </c>
      <c r="X7" s="267">
        <v>3</v>
      </c>
      <c r="Y7" s="267">
        <v>0</v>
      </c>
      <c r="Z7" s="285">
        <f t="shared" si="0"/>
        <v>3</v>
      </c>
      <c r="AA7" s="318">
        <f>Z7/G11</f>
        <v>0.17647058823529413</v>
      </c>
    </row>
    <row r="8" spans="1:27" x14ac:dyDescent="0.25">
      <c r="A8" s="148">
        <v>3</v>
      </c>
      <c r="B8" s="274">
        <v>2</v>
      </c>
      <c r="C8" s="268" t="s">
        <v>282</v>
      </c>
      <c r="D8" s="269" t="s">
        <v>53</v>
      </c>
      <c r="F8" s="270">
        <v>1</v>
      </c>
      <c r="G8" s="274">
        <v>20</v>
      </c>
      <c r="H8" s="265" t="s">
        <v>270</v>
      </c>
      <c r="I8" s="265" t="s">
        <v>148</v>
      </c>
      <c r="K8" s="290">
        <v>3</v>
      </c>
      <c r="L8" s="264">
        <v>12</v>
      </c>
      <c r="M8" s="268" t="s">
        <v>267</v>
      </c>
      <c r="N8" s="268" t="s">
        <v>81</v>
      </c>
      <c r="O8" s="289">
        <f>L8/G11</f>
        <v>0.70588235294117652</v>
      </c>
      <c r="Q8" s="319">
        <v>1</v>
      </c>
      <c r="R8" s="320">
        <v>5.5</v>
      </c>
      <c r="S8" s="319" t="s">
        <v>278</v>
      </c>
      <c r="T8" s="321" t="s">
        <v>53</v>
      </c>
      <c r="V8" s="286">
        <v>3</v>
      </c>
      <c r="W8" s="305" t="s">
        <v>271</v>
      </c>
      <c r="X8" s="264">
        <v>3</v>
      </c>
      <c r="Y8" s="264">
        <v>0</v>
      </c>
      <c r="Z8" s="285">
        <f>Y8+X8</f>
        <v>3</v>
      </c>
      <c r="AA8" s="318">
        <f>Z8/G10</f>
        <v>0.15789473684210525</v>
      </c>
    </row>
    <row r="9" spans="1:27" ht="18.75" x14ac:dyDescent="0.3">
      <c r="A9" s="148">
        <v>4</v>
      </c>
      <c r="B9" s="274"/>
      <c r="C9" s="275"/>
      <c r="D9" s="275"/>
      <c r="E9" s="255"/>
      <c r="F9" s="270">
        <v>4</v>
      </c>
      <c r="G9" s="274">
        <v>19</v>
      </c>
      <c r="H9" s="268" t="s">
        <v>274</v>
      </c>
      <c r="I9" s="269" t="s">
        <v>148</v>
      </c>
      <c r="J9" s="255"/>
      <c r="K9" s="253">
        <v>3</v>
      </c>
      <c r="L9" s="291">
        <v>12</v>
      </c>
      <c r="M9" s="281" t="s">
        <v>276</v>
      </c>
      <c r="N9" s="269" t="s">
        <v>66</v>
      </c>
      <c r="O9" s="288">
        <f>L9/G18</f>
        <v>1</v>
      </c>
      <c r="P9" s="255"/>
      <c r="Q9" s="263">
        <v>1</v>
      </c>
      <c r="R9" s="267">
        <v>5.5</v>
      </c>
      <c r="S9" s="268" t="s">
        <v>281</v>
      </c>
      <c r="T9" s="269" t="s">
        <v>53</v>
      </c>
      <c r="U9" s="255"/>
      <c r="V9" s="286">
        <v>3</v>
      </c>
      <c r="W9" s="303" t="s">
        <v>276</v>
      </c>
      <c r="X9" s="264">
        <v>1</v>
      </c>
      <c r="Y9" s="284">
        <v>1</v>
      </c>
      <c r="Z9" s="285">
        <f t="shared" si="0"/>
        <v>2</v>
      </c>
      <c r="AA9" s="318">
        <f>Z9/G18</f>
        <v>0.16666666666666666</v>
      </c>
    </row>
    <row r="10" spans="1:27" x14ac:dyDescent="0.25">
      <c r="A10" s="148">
        <v>5</v>
      </c>
      <c r="B10" s="273"/>
      <c r="C10" s="279"/>
      <c r="D10" s="279"/>
      <c r="F10" s="270">
        <v>4</v>
      </c>
      <c r="G10" s="278">
        <v>19</v>
      </c>
      <c r="H10" s="265" t="s">
        <v>271</v>
      </c>
      <c r="I10" s="266" t="s">
        <v>66</v>
      </c>
      <c r="K10" s="253">
        <v>5</v>
      </c>
      <c r="L10" s="286">
        <v>9</v>
      </c>
      <c r="M10" s="265" t="s">
        <v>270</v>
      </c>
      <c r="N10" s="265" t="s">
        <v>148</v>
      </c>
      <c r="O10" s="288">
        <f>L10/G8</f>
        <v>0.45</v>
      </c>
      <c r="Q10" s="263">
        <v>5</v>
      </c>
      <c r="R10" s="267">
        <v>5</v>
      </c>
      <c r="S10" s="268" t="s">
        <v>291</v>
      </c>
      <c r="T10" s="269" t="s">
        <v>86</v>
      </c>
      <c r="V10" s="286">
        <v>3</v>
      </c>
      <c r="W10" s="317" t="s">
        <v>277</v>
      </c>
      <c r="X10" s="264">
        <v>2</v>
      </c>
      <c r="Y10" s="264">
        <v>0</v>
      </c>
      <c r="Z10" s="285">
        <f t="shared" si="0"/>
        <v>2</v>
      </c>
      <c r="AA10" s="318">
        <f>Z10/G12</f>
        <v>0.11764705882352941</v>
      </c>
    </row>
    <row r="11" spans="1:27" x14ac:dyDescent="0.25">
      <c r="A11" s="148">
        <v>6</v>
      </c>
      <c r="B11" s="274"/>
      <c r="C11" s="275"/>
      <c r="D11" s="275"/>
      <c r="F11" s="270">
        <v>6</v>
      </c>
      <c r="G11" s="274">
        <v>17</v>
      </c>
      <c r="H11" s="268" t="s">
        <v>267</v>
      </c>
      <c r="I11" s="268" t="s">
        <v>81</v>
      </c>
      <c r="K11" s="253">
        <v>6</v>
      </c>
      <c r="L11" s="291">
        <v>8</v>
      </c>
      <c r="M11" s="281" t="s">
        <v>277</v>
      </c>
      <c r="N11" s="269" t="s">
        <v>66</v>
      </c>
      <c r="O11" s="288">
        <f>L11/G12</f>
        <v>0.47058823529411764</v>
      </c>
      <c r="Q11" s="263">
        <v>5</v>
      </c>
      <c r="R11" s="267">
        <v>5</v>
      </c>
      <c r="S11" s="265" t="s">
        <v>272</v>
      </c>
      <c r="T11" s="265" t="s">
        <v>81</v>
      </c>
      <c r="V11" s="286">
        <v>6</v>
      </c>
      <c r="W11" s="268" t="s">
        <v>267</v>
      </c>
      <c r="X11" s="264">
        <v>2</v>
      </c>
      <c r="Y11" s="264">
        <v>0</v>
      </c>
      <c r="Z11" s="285">
        <f>Y11+X11</f>
        <v>2</v>
      </c>
      <c r="AA11" s="318">
        <f>Z11/G11</f>
        <v>0.11764705882352941</v>
      </c>
    </row>
    <row r="12" spans="1:27" x14ac:dyDescent="0.25">
      <c r="A12" s="148"/>
      <c r="B12" s="50"/>
      <c r="F12" s="270">
        <v>6</v>
      </c>
      <c r="G12" s="278">
        <v>17</v>
      </c>
      <c r="H12" s="268" t="s">
        <v>277</v>
      </c>
      <c r="I12" s="269" t="s">
        <v>66</v>
      </c>
      <c r="K12" s="253">
        <v>6</v>
      </c>
      <c r="L12" s="267">
        <v>8</v>
      </c>
      <c r="M12" s="265" t="s">
        <v>271</v>
      </c>
      <c r="N12" s="266" t="s">
        <v>66</v>
      </c>
      <c r="O12" s="288">
        <f>L12/G10</f>
        <v>0.42105263157894735</v>
      </c>
      <c r="Q12" s="263">
        <v>5</v>
      </c>
      <c r="R12" s="267">
        <v>5</v>
      </c>
      <c r="S12" s="265" t="s">
        <v>271</v>
      </c>
      <c r="T12" s="266" t="s">
        <v>66</v>
      </c>
      <c r="V12" s="286">
        <v>6</v>
      </c>
      <c r="W12" s="302" t="s">
        <v>274</v>
      </c>
      <c r="X12" s="267">
        <v>0</v>
      </c>
      <c r="Y12" s="267">
        <v>1</v>
      </c>
      <c r="Z12" s="285">
        <f t="shared" si="0"/>
        <v>1</v>
      </c>
      <c r="AA12" s="318">
        <f>Z12/G9</f>
        <v>5.2631578947368418E-2</v>
      </c>
    </row>
    <row r="13" spans="1:27" ht="18.75" x14ac:dyDescent="0.3">
      <c r="A13" s="280"/>
      <c r="B13" s="258" t="s">
        <v>265</v>
      </c>
      <c r="C13" s="258"/>
      <c r="E13" s="255"/>
      <c r="F13" s="270">
        <v>8</v>
      </c>
      <c r="G13" s="278">
        <v>16</v>
      </c>
      <c r="H13" s="265" t="s">
        <v>273</v>
      </c>
      <c r="I13" s="266" t="s">
        <v>148</v>
      </c>
      <c r="J13" s="255"/>
      <c r="K13" s="253">
        <v>6</v>
      </c>
      <c r="L13" s="267">
        <v>8</v>
      </c>
      <c r="M13" s="265" t="s">
        <v>266</v>
      </c>
      <c r="N13" s="266" t="s">
        <v>86</v>
      </c>
      <c r="O13" s="288">
        <f>L7/G17</f>
        <v>1</v>
      </c>
      <c r="P13" s="255"/>
      <c r="Q13" s="263">
        <v>5</v>
      </c>
      <c r="R13" s="267">
        <v>5</v>
      </c>
      <c r="S13" s="268" t="s">
        <v>279</v>
      </c>
      <c r="T13" s="269" t="s">
        <v>81</v>
      </c>
      <c r="V13" s="286">
        <v>6</v>
      </c>
      <c r="W13" s="268" t="s">
        <v>291</v>
      </c>
      <c r="X13" s="264">
        <v>1</v>
      </c>
      <c r="Y13" s="264">
        <v>0</v>
      </c>
      <c r="Z13" s="285">
        <f t="shared" ref="Z13:Z14" si="1">Y13+X13</f>
        <v>1</v>
      </c>
      <c r="AA13" s="318">
        <f>Z13/G14</f>
        <v>6.25E-2</v>
      </c>
    </row>
    <row r="14" spans="1:27" x14ac:dyDescent="0.25">
      <c r="A14" s="148">
        <v>1</v>
      </c>
      <c r="B14" s="270">
        <v>18</v>
      </c>
      <c r="C14" s="265" t="s">
        <v>270</v>
      </c>
      <c r="D14" s="265" t="s">
        <v>148</v>
      </c>
      <c r="F14" s="270">
        <v>8</v>
      </c>
      <c r="G14" s="274">
        <v>16</v>
      </c>
      <c r="H14" s="268" t="s">
        <v>291</v>
      </c>
      <c r="I14" s="269" t="s">
        <v>86</v>
      </c>
      <c r="K14" s="253">
        <v>9</v>
      </c>
      <c r="L14" s="267">
        <v>7</v>
      </c>
      <c r="M14" s="268" t="s">
        <v>274</v>
      </c>
      <c r="N14" s="269" t="s">
        <v>148</v>
      </c>
      <c r="O14" s="288">
        <f>L14/G9</f>
        <v>0.36842105263157893</v>
      </c>
      <c r="Q14" s="263">
        <v>5</v>
      </c>
      <c r="R14" s="267">
        <v>5</v>
      </c>
      <c r="S14" s="268" t="s">
        <v>267</v>
      </c>
      <c r="T14" s="268" t="s">
        <v>81</v>
      </c>
      <c r="V14" s="286">
        <v>6</v>
      </c>
      <c r="W14" s="265" t="s">
        <v>272</v>
      </c>
      <c r="X14" s="267">
        <v>1</v>
      </c>
      <c r="Y14" s="287">
        <v>0</v>
      </c>
      <c r="Z14" s="262">
        <f t="shared" si="1"/>
        <v>1</v>
      </c>
      <c r="AA14" s="318">
        <f>Z14/G15</f>
        <v>6.6666666666666666E-2</v>
      </c>
    </row>
    <row r="15" spans="1:27" x14ac:dyDescent="0.25">
      <c r="A15" s="148">
        <v>2</v>
      </c>
      <c r="B15" s="274">
        <v>1</v>
      </c>
      <c r="C15" s="265" t="s">
        <v>266</v>
      </c>
      <c r="D15" s="266" t="s">
        <v>86</v>
      </c>
      <c r="F15" s="270">
        <v>10</v>
      </c>
      <c r="G15" s="278">
        <v>15</v>
      </c>
      <c r="H15" s="265" t="s">
        <v>272</v>
      </c>
      <c r="I15" s="265" t="s">
        <v>81</v>
      </c>
      <c r="K15" s="253">
        <v>10</v>
      </c>
      <c r="L15" s="286">
        <v>6</v>
      </c>
      <c r="M15" s="265" t="s">
        <v>272</v>
      </c>
      <c r="N15" s="265" t="s">
        <v>81</v>
      </c>
      <c r="O15" s="288">
        <f>L15/G15</f>
        <v>0.4</v>
      </c>
      <c r="Q15" s="263">
        <v>10</v>
      </c>
      <c r="R15" s="267">
        <v>4.5</v>
      </c>
      <c r="S15" s="268" t="s">
        <v>269</v>
      </c>
      <c r="T15" s="269" t="s">
        <v>66</v>
      </c>
      <c r="V15" s="286">
        <v>6</v>
      </c>
      <c r="W15" s="264"/>
      <c r="X15" s="267"/>
      <c r="Y15" s="287"/>
      <c r="Z15" s="262"/>
      <c r="AA15" s="261"/>
    </row>
    <row r="16" spans="1:27" x14ac:dyDescent="0.25">
      <c r="A16" s="148">
        <v>2</v>
      </c>
      <c r="B16" s="274">
        <v>1</v>
      </c>
      <c r="C16" s="268" t="s">
        <v>276</v>
      </c>
      <c r="D16" s="269" t="s">
        <v>66</v>
      </c>
      <c r="F16" s="270">
        <v>11</v>
      </c>
      <c r="G16" s="274">
        <v>14</v>
      </c>
      <c r="H16" s="268" t="s">
        <v>279</v>
      </c>
      <c r="I16" s="269" t="s">
        <v>81</v>
      </c>
      <c r="K16" s="253">
        <v>10</v>
      </c>
      <c r="L16" s="264">
        <v>6</v>
      </c>
      <c r="M16" s="268" t="s">
        <v>279</v>
      </c>
      <c r="N16" s="269" t="s">
        <v>81</v>
      </c>
      <c r="O16" s="289">
        <f>L16/G16</f>
        <v>0.42857142857142855</v>
      </c>
      <c r="Q16" s="263">
        <v>10</v>
      </c>
      <c r="R16" s="267">
        <v>4.5</v>
      </c>
      <c r="S16" s="265" t="s">
        <v>270</v>
      </c>
      <c r="T16" s="265" t="s">
        <v>148</v>
      </c>
      <c r="V16" s="286">
        <v>6</v>
      </c>
      <c r="W16" s="264"/>
      <c r="X16" s="267"/>
      <c r="Y16" s="287"/>
      <c r="Z16" s="262"/>
      <c r="AA16" s="261"/>
    </row>
    <row r="17" spans="1:27" x14ac:dyDescent="0.25">
      <c r="A17" s="148">
        <v>2</v>
      </c>
      <c r="B17" s="274">
        <v>1</v>
      </c>
      <c r="C17" s="268" t="s">
        <v>274</v>
      </c>
      <c r="D17" s="269" t="s">
        <v>148</v>
      </c>
      <c r="F17" s="270">
        <v>12</v>
      </c>
      <c r="G17" s="278">
        <v>13</v>
      </c>
      <c r="H17" s="265" t="s">
        <v>266</v>
      </c>
      <c r="I17" s="266" t="s">
        <v>86</v>
      </c>
      <c r="K17" s="253">
        <v>12</v>
      </c>
      <c r="L17" s="291">
        <v>5</v>
      </c>
      <c r="M17" s="265" t="s">
        <v>273</v>
      </c>
      <c r="N17" s="266" t="s">
        <v>148</v>
      </c>
      <c r="O17" s="288">
        <f>L17/G13</f>
        <v>0.3125</v>
      </c>
      <c r="Q17" s="263">
        <v>10</v>
      </c>
      <c r="R17" s="267">
        <v>4.5</v>
      </c>
      <c r="S17" s="265" t="s">
        <v>273</v>
      </c>
      <c r="T17" s="266" t="s">
        <v>148</v>
      </c>
      <c r="V17" s="286">
        <v>6</v>
      </c>
      <c r="W17" s="264"/>
      <c r="X17" s="267"/>
      <c r="Y17" s="287"/>
      <c r="Z17" s="262"/>
      <c r="AA17" s="261"/>
    </row>
    <row r="18" spans="1:27" x14ac:dyDescent="0.25">
      <c r="A18" s="148">
        <v>5</v>
      </c>
      <c r="B18" s="274"/>
      <c r="C18" s="275"/>
      <c r="D18" s="276"/>
      <c r="F18" s="270">
        <v>12</v>
      </c>
      <c r="G18" s="274">
        <v>12</v>
      </c>
      <c r="H18" s="268" t="s">
        <v>276</v>
      </c>
      <c r="I18" s="269" t="s">
        <v>66</v>
      </c>
      <c r="K18" s="253">
        <v>13</v>
      </c>
      <c r="L18" s="264">
        <v>4</v>
      </c>
      <c r="M18" s="268" t="s">
        <v>281</v>
      </c>
      <c r="N18" s="269" t="s">
        <v>53</v>
      </c>
      <c r="O18" s="289">
        <f>L18/G6</f>
        <v>0.2</v>
      </c>
      <c r="Q18" s="263">
        <v>10</v>
      </c>
      <c r="R18" s="267">
        <v>4.5</v>
      </c>
      <c r="S18" s="268" t="s">
        <v>277</v>
      </c>
      <c r="T18" s="269" t="s">
        <v>66</v>
      </c>
      <c r="V18" s="286">
        <v>6</v>
      </c>
      <c r="W18" s="264"/>
      <c r="X18" s="267"/>
      <c r="Y18" s="287"/>
      <c r="Z18" s="262"/>
      <c r="AA18" s="261"/>
    </row>
    <row r="19" spans="1:27" x14ac:dyDescent="0.25">
      <c r="A19" s="148">
        <v>6</v>
      </c>
      <c r="B19" s="274"/>
      <c r="C19" s="275"/>
      <c r="D19" s="276"/>
      <c r="F19" s="322">
        <v>13</v>
      </c>
      <c r="G19" s="323">
        <v>9</v>
      </c>
      <c r="H19" s="324" t="s">
        <v>278</v>
      </c>
      <c r="I19" s="325" t="s">
        <v>53</v>
      </c>
      <c r="K19" s="253">
        <v>13</v>
      </c>
      <c r="L19" s="286">
        <v>4</v>
      </c>
      <c r="M19" s="268" t="s">
        <v>269</v>
      </c>
      <c r="N19" s="269" t="s">
        <v>66</v>
      </c>
      <c r="O19" s="288">
        <f>L19/G20</f>
        <v>0.44444444444444442</v>
      </c>
      <c r="Q19" s="263">
        <v>10</v>
      </c>
      <c r="R19" s="267">
        <v>4.5</v>
      </c>
      <c r="S19" s="268" t="s">
        <v>276</v>
      </c>
      <c r="T19" s="269" t="s">
        <v>66</v>
      </c>
      <c r="V19" s="286">
        <v>6</v>
      </c>
      <c r="W19" s="264"/>
      <c r="X19" s="267"/>
      <c r="Y19" s="287"/>
      <c r="Z19" s="262"/>
      <c r="AA19" s="261"/>
    </row>
    <row r="20" spans="1:27" x14ac:dyDescent="0.25">
      <c r="A20" s="148">
        <v>7</v>
      </c>
      <c r="B20" s="274"/>
      <c r="C20" s="275"/>
      <c r="D20" s="276"/>
      <c r="F20" s="270">
        <v>13</v>
      </c>
      <c r="G20" s="277">
        <v>9</v>
      </c>
      <c r="H20" s="268" t="s">
        <v>269</v>
      </c>
      <c r="I20" s="269" t="s">
        <v>66</v>
      </c>
      <c r="K20" s="253">
        <v>13</v>
      </c>
      <c r="L20" s="264">
        <v>4</v>
      </c>
      <c r="M20" s="268" t="s">
        <v>275</v>
      </c>
      <c r="N20" s="269" t="s">
        <v>66</v>
      </c>
      <c r="O20" s="289">
        <f>L20/G21</f>
        <v>0.44444444444444442</v>
      </c>
      <c r="Q20" s="263">
        <v>10</v>
      </c>
      <c r="R20" s="267">
        <v>4.5</v>
      </c>
      <c r="S20" s="268" t="s">
        <v>282</v>
      </c>
      <c r="T20" s="269" t="s">
        <v>53</v>
      </c>
      <c r="V20" s="286">
        <v>15</v>
      </c>
      <c r="W20" s="267"/>
      <c r="X20" s="267"/>
      <c r="Y20" s="287"/>
      <c r="Z20" s="262"/>
      <c r="AA20" s="261"/>
    </row>
    <row r="21" spans="1:27" x14ac:dyDescent="0.25">
      <c r="A21" s="148">
        <v>8</v>
      </c>
      <c r="B21" s="274"/>
      <c r="C21" s="275"/>
      <c r="D21" s="276"/>
      <c r="F21" s="270">
        <v>13</v>
      </c>
      <c r="G21" s="278">
        <v>9</v>
      </c>
      <c r="H21" s="268" t="s">
        <v>275</v>
      </c>
      <c r="I21" s="269" t="s">
        <v>66</v>
      </c>
      <c r="K21" s="253">
        <v>16</v>
      </c>
      <c r="L21" s="267"/>
      <c r="M21" s="268"/>
      <c r="N21" s="268"/>
      <c r="O21" s="288"/>
      <c r="Q21" s="263">
        <v>10</v>
      </c>
      <c r="R21" s="264">
        <v>4.5</v>
      </c>
      <c r="S21" s="268" t="s">
        <v>275</v>
      </c>
      <c r="T21" s="269" t="s">
        <v>66</v>
      </c>
      <c r="V21" s="286">
        <v>15</v>
      </c>
      <c r="W21" s="267"/>
      <c r="X21" s="267"/>
      <c r="Y21" s="287"/>
      <c r="Z21" s="262"/>
      <c r="AA21" s="261"/>
    </row>
    <row r="22" spans="1:27" x14ac:dyDescent="0.25">
      <c r="A22" s="148">
        <v>9</v>
      </c>
      <c r="B22" s="270"/>
      <c r="C22" s="271"/>
      <c r="D22" s="272"/>
      <c r="F22" s="270">
        <v>16</v>
      </c>
      <c r="G22" s="278">
        <v>8</v>
      </c>
      <c r="H22" s="268" t="s">
        <v>280</v>
      </c>
      <c r="I22" s="269" t="s">
        <v>148</v>
      </c>
      <c r="K22" s="253">
        <v>17</v>
      </c>
      <c r="L22" s="267"/>
      <c r="M22" s="268"/>
      <c r="N22" s="268"/>
      <c r="O22" s="288"/>
      <c r="Q22" s="263">
        <v>17</v>
      </c>
      <c r="R22" s="264">
        <v>4</v>
      </c>
      <c r="S22" s="268" t="s">
        <v>274</v>
      </c>
      <c r="T22" s="269" t="s">
        <v>148</v>
      </c>
      <c r="V22" s="286">
        <v>17</v>
      </c>
      <c r="W22" s="267"/>
      <c r="X22" s="267"/>
      <c r="Y22" s="287"/>
      <c r="Z22" s="262"/>
      <c r="AA22" s="261"/>
    </row>
    <row r="23" spans="1:27" x14ac:dyDescent="0.25">
      <c r="A23" s="148">
        <v>10</v>
      </c>
      <c r="B23" s="274"/>
      <c r="C23" s="275"/>
      <c r="D23" s="276"/>
      <c r="F23" s="270">
        <v>17</v>
      </c>
      <c r="G23" s="274">
        <v>7</v>
      </c>
      <c r="H23" s="268" t="s">
        <v>282</v>
      </c>
      <c r="I23" s="269" t="s">
        <v>53</v>
      </c>
      <c r="K23" s="253">
        <v>18</v>
      </c>
      <c r="L23" s="264"/>
      <c r="M23" s="265"/>
      <c r="N23" s="266"/>
      <c r="O23" s="289"/>
      <c r="Q23" s="263">
        <v>18</v>
      </c>
      <c r="R23" s="267">
        <v>3.5</v>
      </c>
      <c r="S23" s="268" t="s">
        <v>280</v>
      </c>
      <c r="T23" s="269" t="s">
        <v>148</v>
      </c>
    </row>
    <row r="24" spans="1:27" x14ac:dyDescent="0.25">
      <c r="A24" s="148">
        <v>10</v>
      </c>
      <c r="B24" s="274"/>
      <c r="C24" s="275"/>
      <c r="D24" s="275"/>
      <c r="F24" s="270"/>
      <c r="G24" s="274"/>
      <c r="H24" s="275"/>
      <c r="I24" s="275"/>
      <c r="K24" s="253">
        <v>19</v>
      </c>
      <c r="L24" s="264"/>
      <c r="M24" s="265"/>
      <c r="N24" s="266"/>
      <c r="O24" s="289"/>
      <c r="Q24" s="257"/>
      <c r="R24" s="257"/>
      <c r="S24" s="257"/>
      <c r="T24" s="257"/>
    </row>
    <row r="25" spans="1:27" x14ac:dyDescent="0.25">
      <c r="A25">
        <v>10</v>
      </c>
      <c r="B25" s="274"/>
      <c r="C25" s="275"/>
      <c r="D25" s="276"/>
      <c r="F25" s="270"/>
      <c r="G25" s="274"/>
      <c r="H25" s="275"/>
      <c r="I25" s="276"/>
      <c r="K25" s="253">
        <v>20</v>
      </c>
      <c r="L25" s="264"/>
      <c r="M25" s="265"/>
      <c r="N25" s="266"/>
      <c r="O25" s="289"/>
      <c r="Q25" s="257"/>
      <c r="R25" s="257"/>
      <c r="S25" s="257"/>
      <c r="T25" s="257"/>
    </row>
    <row r="26" spans="1:27" x14ac:dyDescent="0.25">
      <c r="B26" s="259">
        <f>SUM(B14:B25)</f>
        <v>21</v>
      </c>
      <c r="F26" s="270"/>
      <c r="G26" s="270"/>
      <c r="H26" s="271"/>
      <c r="I26" s="271"/>
      <c r="K26" s="253">
        <v>21</v>
      </c>
      <c r="L26" s="286"/>
      <c r="M26" s="268"/>
      <c r="N26" s="269"/>
      <c r="O26" s="288"/>
      <c r="Q26" s="257"/>
      <c r="R26" s="257"/>
      <c r="S26" s="257"/>
      <c r="T26" s="257"/>
    </row>
    <row r="27" spans="1:27" x14ac:dyDescent="0.25">
      <c r="B27" s="50"/>
      <c r="F27" s="270"/>
      <c r="G27" s="274"/>
      <c r="H27" s="275"/>
      <c r="I27" s="276"/>
      <c r="K27" s="253">
        <v>22</v>
      </c>
      <c r="L27" s="264"/>
      <c r="M27" s="265"/>
      <c r="N27" s="266"/>
      <c r="O27" s="289"/>
      <c r="Q27" s="257"/>
      <c r="R27" s="257"/>
      <c r="S27" s="257"/>
      <c r="T27" s="257"/>
    </row>
    <row r="28" spans="1:27" ht="18.75" x14ac:dyDescent="0.3">
      <c r="A28" s="280"/>
      <c r="B28" s="304" t="s">
        <v>303</v>
      </c>
      <c r="C28" s="304"/>
      <c r="K28" s="253">
        <v>22</v>
      </c>
      <c r="L28" s="264"/>
      <c r="M28" s="265"/>
      <c r="N28" s="266"/>
      <c r="O28" s="289"/>
      <c r="Q28" s="257"/>
      <c r="R28" s="257"/>
      <c r="S28" s="257"/>
      <c r="T28" s="257"/>
    </row>
    <row r="29" spans="1:27" x14ac:dyDescent="0.25">
      <c r="A29" s="148">
        <v>1</v>
      </c>
      <c r="B29" s="274">
        <v>9</v>
      </c>
      <c r="C29" s="268" t="s">
        <v>268</v>
      </c>
      <c r="D29" s="266" t="s">
        <v>86</v>
      </c>
      <c r="K29" s="253">
        <v>24</v>
      </c>
      <c r="L29" s="264"/>
      <c r="M29" s="265"/>
      <c r="N29" s="265"/>
      <c r="O29" s="289"/>
      <c r="Q29" s="257"/>
      <c r="R29" s="257"/>
      <c r="S29" s="257"/>
      <c r="T29" s="257"/>
    </row>
    <row r="30" spans="1:27" x14ac:dyDescent="0.25">
      <c r="A30" s="148">
        <v>2</v>
      </c>
      <c r="B30" s="270">
        <v>7</v>
      </c>
      <c r="C30" s="265" t="s">
        <v>266</v>
      </c>
      <c r="D30" s="266" t="s">
        <v>86</v>
      </c>
      <c r="K30" s="253">
        <v>24</v>
      </c>
      <c r="L30" s="264"/>
      <c r="M30" s="265"/>
      <c r="N30" s="265"/>
      <c r="O30" s="289"/>
      <c r="Q30" s="257"/>
      <c r="R30" s="257"/>
      <c r="S30" s="257"/>
      <c r="T30" s="257"/>
    </row>
    <row r="31" spans="1:27" x14ac:dyDescent="0.25">
      <c r="A31" s="148">
        <v>3</v>
      </c>
      <c r="B31" s="274">
        <v>2</v>
      </c>
      <c r="C31" s="268" t="s">
        <v>291</v>
      </c>
      <c r="D31" s="266" t="s">
        <v>86</v>
      </c>
      <c r="K31" s="253">
        <v>26</v>
      </c>
      <c r="L31" s="264"/>
      <c r="M31" s="265"/>
      <c r="N31" s="265"/>
      <c r="O31" s="289"/>
      <c r="Q31" s="257"/>
    </row>
    <row r="32" spans="1:27" x14ac:dyDescent="0.25">
      <c r="A32" s="148">
        <v>4</v>
      </c>
      <c r="B32" s="274">
        <v>1</v>
      </c>
      <c r="C32" s="268" t="s">
        <v>271</v>
      </c>
      <c r="D32" s="266" t="s">
        <v>66</v>
      </c>
      <c r="L32" s="260">
        <f>SUM(L6:L31)</f>
        <v>129</v>
      </c>
    </row>
    <row r="33" spans="1:4" x14ac:dyDescent="0.25">
      <c r="A33" s="148">
        <v>5</v>
      </c>
      <c r="B33" s="274">
        <v>1</v>
      </c>
      <c r="C33" s="268" t="s">
        <v>281</v>
      </c>
      <c r="D33" s="269" t="s">
        <v>53</v>
      </c>
    </row>
    <row r="34" spans="1:4" x14ac:dyDescent="0.25">
      <c r="A34" s="148">
        <v>6</v>
      </c>
      <c r="B34" s="274">
        <v>1</v>
      </c>
      <c r="C34" s="268" t="s">
        <v>267</v>
      </c>
      <c r="D34" s="268" t="s">
        <v>81</v>
      </c>
    </row>
    <row r="35" spans="1:4" x14ac:dyDescent="0.25">
      <c r="A35" s="148">
        <v>7</v>
      </c>
      <c r="B35" s="274"/>
      <c r="C35" s="275"/>
      <c r="D35" s="276"/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B6:B8">
    <cfRule type="colorScale" priority="13">
      <colorScale>
        <cfvo type="min"/>
        <cfvo type="max"/>
        <color rgb="FFFFEF9C"/>
        <color rgb="FF63BE7B"/>
      </colorScale>
    </cfRule>
  </conditionalFormatting>
  <conditionalFormatting sqref="B29:B35">
    <cfRule type="colorScale" priority="4">
      <colorScale>
        <cfvo type="min"/>
        <cfvo type="max"/>
        <color rgb="FFFFEF9C"/>
        <color rgb="FF63BE7B"/>
      </colorScale>
    </cfRule>
  </conditionalFormatting>
  <conditionalFormatting sqref="R6:R23">
    <cfRule type="colorScale" priority="822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826">
      <colorScale>
        <cfvo type="min"/>
        <cfvo type="max"/>
        <color rgb="FFFFEF9C"/>
        <color rgb="FF63BE7B"/>
      </colorScale>
    </cfRule>
  </conditionalFormatting>
  <conditionalFormatting sqref="B14:B25">
    <cfRule type="colorScale" priority="2">
      <colorScale>
        <cfvo type="min"/>
        <cfvo type="max"/>
        <color rgb="FFFFEF9C"/>
        <color rgb="FF63BE7B"/>
      </colorScale>
    </cfRule>
  </conditionalFormatting>
  <conditionalFormatting sqref="AA6:AA14">
    <cfRule type="colorScale" priority="835">
      <colorScale>
        <cfvo type="min"/>
        <cfvo type="max"/>
        <color rgb="FFFCFCFF"/>
        <color rgb="FFF8696B"/>
      </colorScale>
    </cfRule>
  </conditionalFormatting>
  <conditionalFormatting sqref="Z6:Z14">
    <cfRule type="colorScale" priority="1">
      <colorScale>
        <cfvo type="min"/>
        <cfvo type="max"/>
        <color rgb="FFFCFCFF"/>
        <color rgb="FFF8696B"/>
      </colorScale>
    </cfRule>
  </conditionalFormatting>
  <conditionalFormatting sqref="L6:L31">
    <cfRule type="colorScale" priority="839">
      <colorScale>
        <cfvo type="min"/>
        <cfvo type="max"/>
        <color rgb="FFFFEF9C"/>
        <color rgb="FF63BE7B"/>
      </colorScale>
    </cfRule>
  </conditionalFormatting>
  <conditionalFormatting sqref="O6:O20">
    <cfRule type="colorScale" priority="84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148C-587D-4F4A-8561-8A50729FCDC3}">
  <sheetPr>
    <tabColor theme="5" tint="0.79998168889431442"/>
  </sheetPr>
  <dimension ref="A1:R3936"/>
  <sheetViews>
    <sheetView workbookViewId="0">
      <selection activeCell="H18" sqref="H18"/>
    </sheetView>
  </sheetViews>
  <sheetFormatPr baseColWidth="10" defaultRowHeight="15" x14ac:dyDescent="0.25"/>
  <cols>
    <col min="1" max="1" width="5" style="50" bestFit="1" customWidth="1"/>
    <col min="2" max="2" width="14.140625" style="50" bestFit="1" customWidth="1"/>
    <col min="3" max="3" width="5.5703125" style="50" bestFit="1" customWidth="1"/>
    <col min="4" max="4" width="5" style="50" bestFit="1" customWidth="1"/>
    <col min="5" max="5" width="6" style="50" bestFit="1" customWidth="1"/>
    <col min="6" max="6" width="3.7109375" style="50" bestFit="1" customWidth="1"/>
    <col min="7" max="7" width="4.42578125" style="50" bestFit="1" customWidth="1"/>
    <col min="8" max="8" width="17.140625" style="50" bestFit="1" customWidth="1"/>
    <col min="9" max="9" width="11.5703125" style="50" bestFit="1" customWidth="1"/>
    <col min="10" max="10" width="5.28515625" style="50" bestFit="1" customWidth="1"/>
    <col min="11" max="11" width="5.5703125" style="50" bestFit="1" customWidth="1"/>
    <col min="12" max="12" width="5.42578125" style="50" bestFit="1" customWidth="1"/>
    <col min="13" max="14" width="5.7109375" style="50" bestFit="1" customWidth="1"/>
    <col min="16" max="16" width="10.7109375" bestFit="1" customWidth="1"/>
    <col min="17" max="17" width="7.85546875" bestFit="1" customWidth="1"/>
    <col min="18" max="18" width="10.7109375" bestFit="1" customWidth="1"/>
  </cols>
  <sheetData>
    <row r="1" spans="1:18" x14ac:dyDescent="0.25">
      <c r="A1" s="15" t="s">
        <v>1</v>
      </c>
      <c r="B1" s="16" t="s">
        <v>2</v>
      </c>
      <c r="C1" s="15" t="s">
        <v>3</v>
      </c>
      <c r="D1" s="15" t="s">
        <v>4</v>
      </c>
      <c r="E1" s="15" t="s">
        <v>5</v>
      </c>
      <c r="F1" s="15" t="s">
        <v>9</v>
      </c>
      <c r="G1" s="15" t="s">
        <v>10</v>
      </c>
      <c r="H1" s="15" t="s">
        <v>351</v>
      </c>
      <c r="I1" s="15" t="s">
        <v>355</v>
      </c>
      <c r="P1" s="292" t="s">
        <v>352</v>
      </c>
      <c r="Q1" s="292" t="s">
        <v>353</v>
      </c>
      <c r="R1" s="292" t="s">
        <v>354</v>
      </c>
    </row>
    <row r="2" spans="1:18" x14ac:dyDescent="0.25">
      <c r="A2" s="50" t="str">
        <f>Plantilla!C19</f>
        <v>DAV</v>
      </c>
      <c r="B2" s="50" t="str">
        <f>Plantilla!D19</f>
        <v>J. Autet</v>
      </c>
      <c r="C2" s="50">
        <f>Plantilla!E19</f>
        <v>34</v>
      </c>
      <c r="D2" s="50">
        <f ca="1">Plantilla!F19</f>
        <v>13</v>
      </c>
      <c r="F2" s="50">
        <f>Plantilla!H19</f>
        <v>2</v>
      </c>
      <c r="G2" s="50">
        <f>Plantilla!I19</f>
        <v>5.3</v>
      </c>
      <c r="H2" s="375">
        <f t="shared" ref="H2:H35" ca="1" si="0">TODAY()-(C2*112)-D2</f>
        <v>39941</v>
      </c>
      <c r="I2" s="376">
        <f t="shared" ref="I2:I35" ca="1" si="1">VLOOKUP(H2,P:R,3,FALSE)</f>
        <v>14</v>
      </c>
      <c r="P2" s="254">
        <v>43748</v>
      </c>
      <c r="Q2">
        <v>15</v>
      </c>
      <c r="R2">
        <v>48</v>
      </c>
    </row>
    <row r="3" spans="1:18" x14ac:dyDescent="0.25">
      <c r="A3" s="50" t="str">
        <f>Plantilla!C6</f>
        <v>LAT</v>
      </c>
      <c r="B3" s="50" t="str">
        <f>Plantilla!D6</f>
        <v>H. Grijalva</v>
      </c>
      <c r="C3" s="50">
        <f>Plantilla!E6</f>
        <v>33</v>
      </c>
      <c r="D3" s="50">
        <f ca="1">Plantilla!F6</f>
        <v>12</v>
      </c>
      <c r="F3" s="50">
        <f>Plantilla!H6</f>
        <v>3</v>
      </c>
      <c r="G3" s="50">
        <f>Plantilla!I6</f>
        <v>4.2</v>
      </c>
      <c r="H3" s="375">
        <f t="shared" ca="1" si="0"/>
        <v>40054</v>
      </c>
      <c r="I3" s="376">
        <f t="shared" ca="1" si="1"/>
        <v>15</v>
      </c>
      <c r="P3" s="254">
        <v>43747</v>
      </c>
      <c r="Q3">
        <v>15</v>
      </c>
      <c r="R3">
        <v>48</v>
      </c>
    </row>
    <row r="4" spans="1:18" x14ac:dyDescent="0.25">
      <c r="A4" s="50" t="str">
        <f>Plantilla!C9</f>
        <v>CEN</v>
      </c>
      <c r="B4" s="50" t="str">
        <f>Plantilla!D9</f>
        <v>A. Aluja</v>
      </c>
      <c r="C4" s="50">
        <f>Plantilla!E9</f>
        <v>31</v>
      </c>
      <c r="D4" s="50">
        <f ca="1">Plantilla!F9</f>
        <v>104</v>
      </c>
      <c r="F4" s="50">
        <f>Plantilla!H9</f>
        <v>4</v>
      </c>
      <c r="G4" s="50">
        <f>Plantilla!I9</f>
        <v>5.8</v>
      </c>
      <c r="H4" s="375">
        <f t="shared" ca="1" si="0"/>
        <v>40186</v>
      </c>
      <c r="I4" s="376">
        <f t="shared" ca="1" si="1"/>
        <v>17</v>
      </c>
      <c r="P4" s="254">
        <v>43746</v>
      </c>
      <c r="Q4">
        <v>15</v>
      </c>
      <c r="R4">
        <v>48</v>
      </c>
    </row>
    <row r="5" spans="1:18" x14ac:dyDescent="0.25">
      <c r="A5" s="50" t="str">
        <f>Plantilla!C8</f>
        <v>CEN</v>
      </c>
      <c r="B5" s="50" t="str">
        <f>Plantilla!D8</f>
        <v>J-L. Grellier</v>
      </c>
      <c r="C5" s="50">
        <f>Plantilla!E8</f>
        <v>29</v>
      </c>
      <c r="D5" s="50">
        <f ca="1">Plantilla!F8</f>
        <v>76</v>
      </c>
      <c r="F5" s="50">
        <f>Plantilla!H8</f>
        <v>5</v>
      </c>
      <c r="G5" s="50">
        <f>Plantilla!I8</f>
        <v>4.8</v>
      </c>
      <c r="H5" s="375">
        <f t="shared" ca="1" si="0"/>
        <v>40438</v>
      </c>
      <c r="I5" s="376">
        <f t="shared" ca="1" si="1"/>
        <v>19</v>
      </c>
      <c r="P5" s="254">
        <v>43745</v>
      </c>
      <c r="Q5">
        <v>15</v>
      </c>
      <c r="R5">
        <v>48</v>
      </c>
    </row>
    <row r="6" spans="1:18" x14ac:dyDescent="0.25">
      <c r="A6" s="50" t="str">
        <f>Plantilla!C15</f>
        <v>EXT</v>
      </c>
      <c r="B6" s="50" t="str">
        <f>Plantilla!D15</f>
        <v>M. Tàcias</v>
      </c>
      <c r="C6" s="50">
        <f>Plantilla!E15</f>
        <v>28</v>
      </c>
      <c r="D6" s="50">
        <f ca="1">Plantilla!F15</f>
        <v>18</v>
      </c>
      <c r="E6" s="50" t="str">
        <f>Plantilla!G15</f>
        <v>IMP</v>
      </c>
      <c r="F6" s="50">
        <f>Plantilla!H15</f>
        <v>0</v>
      </c>
      <c r="G6" s="50">
        <f>Plantilla!I15</f>
        <v>4.5</v>
      </c>
      <c r="H6" s="375">
        <f t="shared" ca="1" si="0"/>
        <v>40608</v>
      </c>
      <c r="I6" s="376">
        <f t="shared" ca="1" si="1"/>
        <v>20</v>
      </c>
      <c r="P6" s="254">
        <v>43744</v>
      </c>
      <c r="Q6">
        <v>14</v>
      </c>
      <c r="R6">
        <v>48</v>
      </c>
    </row>
    <row r="7" spans="1:18" x14ac:dyDescent="0.25">
      <c r="A7" s="50" t="str">
        <f>Plantilla!C7</f>
        <v>LAT</v>
      </c>
      <c r="B7" s="50" t="str">
        <f>Plantilla!D7</f>
        <v>M. Teixé</v>
      </c>
      <c r="C7" s="50">
        <f>Plantilla!E7</f>
        <v>27</v>
      </c>
      <c r="D7" s="50">
        <f ca="1">Plantilla!F7</f>
        <v>73</v>
      </c>
      <c r="F7" s="50">
        <f>Plantilla!H7</f>
        <v>3</v>
      </c>
      <c r="G7" s="50">
        <f>Plantilla!I7</f>
        <v>4.2</v>
      </c>
      <c r="H7" s="375">
        <f t="shared" ca="1" si="0"/>
        <v>40665</v>
      </c>
      <c r="I7" s="376">
        <f t="shared" ca="1" si="1"/>
        <v>21</v>
      </c>
      <c r="P7" s="254">
        <v>43743</v>
      </c>
      <c r="Q7">
        <v>14</v>
      </c>
      <c r="R7">
        <v>48</v>
      </c>
    </row>
    <row r="8" spans="1:18" x14ac:dyDescent="0.25">
      <c r="A8" s="50" t="str">
        <f>Plantilla!C20</f>
        <v>DAV</v>
      </c>
      <c r="B8" s="50" t="str">
        <f>Plantilla!D20</f>
        <v>A. Manent</v>
      </c>
      <c r="C8" s="50">
        <f>Plantilla!E20</f>
        <v>27</v>
      </c>
      <c r="D8" s="50">
        <f ca="1">Plantilla!F20</f>
        <v>7</v>
      </c>
      <c r="F8" s="50">
        <f>Plantilla!H20</f>
        <v>4</v>
      </c>
      <c r="G8" s="50">
        <f>Plantilla!I20</f>
        <v>3.5</v>
      </c>
      <c r="H8" s="375">
        <f t="shared" ca="1" si="0"/>
        <v>40731</v>
      </c>
      <c r="I8" s="376">
        <f t="shared" ca="1" si="1"/>
        <v>21</v>
      </c>
      <c r="P8" s="254">
        <v>43742</v>
      </c>
      <c r="Q8">
        <v>14</v>
      </c>
      <c r="R8">
        <v>48</v>
      </c>
    </row>
    <row r="9" spans="1:18" x14ac:dyDescent="0.25">
      <c r="A9" s="50" t="str">
        <f>Plantilla!C10</f>
        <v>MED</v>
      </c>
      <c r="B9" s="50" t="str">
        <f>Plantilla!D10</f>
        <v>J. Banal</v>
      </c>
      <c r="C9" s="50">
        <f>Plantilla!E10</f>
        <v>26</v>
      </c>
      <c r="D9" s="50">
        <f ca="1">Plantilla!F10</f>
        <v>27</v>
      </c>
      <c r="E9" s="50" t="str">
        <f>Plantilla!G10</f>
        <v>POT</v>
      </c>
      <c r="F9" s="50">
        <f>Plantilla!H10</f>
        <v>5</v>
      </c>
      <c r="G9" s="50">
        <f>Plantilla!I10</f>
        <v>3.2</v>
      </c>
      <c r="H9" s="375">
        <f t="shared" ca="1" si="0"/>
        <v>40823</v>
      </c>
      <c r="I9" s="376">
        <f t="shared" ca="1" si="1"/>
        <v>22</v>
      </c>
      <c r="P9" s="254">
        <v>43741</v>
      </c>
      <c r="Q9">
        <v>14</v>
      </c>
      <c r="R9">
        <v>48</v>
      </c>
    </row>
    <row r="10" spans="1:18" x14ac:dyDescent="0.25">
      <c r="A10" s="50" t="str">
        <f>Plantilla!C14</f>
        <v>MED</v>
      </c>
      <c r="B10" s="50" t="str">
        <f>Plantilla!D14</f>
        <v>A. Guau</v>
      </c>
      <c r="C10" s="50">
        <f>Plantilla!E14</f>
        <v>25</v>
      </c>
      <c r="D10" s="50">
        <f ca="1">Plantilla!F14</f>
        <v>14</v>
      </c>
      <c r="F10" s="50">
        <f>Plantilla!H14</f>
        <v>3</v>
      </c>
      <c r="G10" s="50">
        <f>Plantilla!I14</f>
        <v>3.4</v>
      </c>
      <c r="H10" s="375">
        <f t="shared" ca="1" si="0"/>
        <v>40948</v>
      </c>
      <c r="I10" s="376">
        <f t="shared" ca="1" si="1"/>
        <v>23</v>
      </c>
      <c r="P10" s="254">
        <v>43740</v>
      </c>
      <c r="Q10">
        <v>14</v>
      </c>
      <c r="R10">
        <v>48</v>
      </c>
    </row>
    <row r="11" spans="1:18" x14ac:dyDescent="0.25">
      <c r="A11" s="50" t="str">
        <f>Plantilla!C13</f>
        <v>MED</v>
      </c>
      <c r="B11" s="50" t="str">
        <f>Plantilla!D13</f>
        <v>I. Escuder</v>
      </c>
      <c r="C11" s="50">
        <f>Plantilla!E13</f>
        <v>24</v>
      </c>
      <c r="D11" s="50">
        <f ca="1">Plantilla!F13</f>
        <v>16</v>
      </c>
      <c r="F11" s="50">
        <f>Plantilla!H13</f>
        <v>5</v>
      </c>
      <c r="G11" s="50">
        <f>Plantilla!I13</f>
        <v>3</v>
      </c>
      <c r="H11" s="375">
        <f t="shared" ca="1" si="0"/>
        <v>41058</v>
      </c>
      <c r="I11" s="376">
        <f t="shared" ca="1" si="1"/>
        <v>24</v>
      </c>
      <c r="P11" s="254">
        <v>43739</v>
      </c>
      <c r="Q11">
        <v>14</v>
      </c>
      <c r="R11">
        <v>48</v>
      </c>
    </row>
    <row r="12" spans="1:18" x14ac:dyDescent="0.25">
      <c r="A12" s="50" t="str">
        <f>Plantilla!C17</f>
        <v>EXT</v>
      </c>
      <c r="B12" s="50" t="str">
        <f>Plantilla!D17</f>
        <v>T. Averous</v>
      </c>
      <c r="C12" s="50">
        <f>Plantilla!E17</f>
        <v>23</v>
      </c>
      <c r="D12" s="50">
        <f ca="1">Plantilla!F17</f>
        <v>84</v>
      </c>
      <c r="F12" s="50">
        <f>Plantilla!H17</f>
        <v>1</v>
      </c>
      <c r="G12" s="50">
        <f>Plantilla!I17</f>
        <v>3</v>
      </c>
      <c r="H12" s="375">
        <f t="shared" ca="1" si="0"/>
        <v>41102</v>
      </c>
      <c r="I12" s="376">
        <f t="shared" ca="1" si="1"/>
        <v>25</v>
      </c>
      <c r="P12" s="254">
        <v>43738</v>
      </c>
      <c r="Q12">
        <v>14</v>
      </c>
      <c r="R12">
        <v>48</v>
      </c>
    </row>
    <row r="13" spans="1:18" x14ac:dyDescent="0.25">
      <c r="A13" s="50" t="str">
        <f>Plantilla!C11</f>
        <v>MED</v>
      </c>
      <c r="B13" s="50" t="str">
        <f>Plantilla!D11</f>
        <v>D. Salat</v>
      </c>
      <c r="C13" s="50">
        <f>Plantilla!E11</f>
        <v>22</v>
      </c>
      <c r="D13" s="50">
        <f ca="1">Plantilla!F11</f>
        <v>101</v>
      </c>
      <c r="F13" s="50">
        <f>Plantilla!H11</f>
        <v>2</v>
      </c>
      <c r="G13" s="50">
        <f>Plantilla!I11</f>
        <v>2.4</v>
      </c>
      <c r="H13" s="375">
        <f t="shared" ca="1" si="0"/>
        <v>41197</v>
      </c>
      <c r="I13" s="376">
        <f t="shared" ca="1" si="1"/>
        <v>26</v>
      </c>
      <c r="P13" s="254">
        <v>43737</v>
      </c>
      <c r="Q13">
        <v>13</v>
      </c>
      <c r="R13">
        <v>48</v>
      </c>
    </row>
    <row r="14" spans="1:18" x14ac:dyDescent="0.25">
      <c r="A14" s="50" t="str">
        <f>Plantilla!C5</f>
        <v>POR</v>
      </c>
      <c r="B14" s="50" t="str">
        <f>Plantilla!D5</f>
        <v>S. Candela</v>
      </c>
      <c r="C14" s="50">
        <f>Plantilla!E5</f>
        <v>22</v>
      </c>
      <c r="D14" s="50">
        <f ca="1">Plantilla!F5</f>
        <v>35</v>
      </c>
      <c r="E14" s="50" t="str">
        <f>Plantilla!G5</f>
        <v>CAB</v>
      </c>
      <c r="F14" s="50">
        <f>Plantilla!H5</f>
        <v>6</v>
      </c>
      <c r="G14" s="50">
        <f>Plantilla!I5</f>
        <v>2.2000000000000002</v>
      </c>
      <c r="H14" s="375">
        <f t="shared" ca="1" si="0"/>
        <v>41263</v>
      </c>
      <c r="I14" s="376">
        <f t="shared" ca="1" si="1"/>
        <v>26</v>
      </c>
      <c r="P14" s="254">
        <v>43736</v>
      </c>
      <c r="Q14">
        <v>13</v>
      </c>
      <c r="R14">
        <v>48</v>
      </c>
    </row>
    <row r="15" spans="1:18" x14ac:dyDescent="0.25">
      <c r="A15" s="50" t="str">
        <f>Plantilla!C16</f>
        <v>EXT</v>
      </c>
      <c r="B15" s="50" t="str">
        <f>Plantilla!D16</f>
        <v>A. Aguilella</v>
      </c>
      <c r="C15" s="50">
        <f>Plantilla!E16</f>
        <v>21</v>
      </c>
      <c r="D15" s="50">
        <f ca="1">Plantilla!F16</f>
        <v>102</v>
      </c>
      <c r="F15" s="50">
        <f>Plantilla!H16</f>
        <v>5</v>
      </c>
      <c r="G15" s="50">
        <f>Plantilla!I16</f>
        <v>2.4</v>
      </c>
      <c r="H15" s="375">
        <f t="shared" ca="1" si="0"/>
        <v>41308</v>
      </c>
      <c r="I15" s="376">
        <f t="shared" ca="1" si="1"/>
        <v>27</v>
      </c>
      <c r="P15" s="254">
        <v>43735</v>
      </c>
      <c r="Q15">
        <v>13</v>
      </c>
      <c r="R15">
        <v>48</v>
      </c>
    </row>
    <row r="16" spans="1:18" x14ac:dyDescent="0.25">
      <c r="A16" s="50" t="str">
        <f>Plantilla!C12</f>
        <v>MED</v>
      </c>
      <c r="B16" s="50" t="str">
        <f>Plantilla!D12</f>
        <v>P-P. Cunill</v>
      </c>
      <c r="C16" s="50">
        <f>Plantilla!E12</f>
        <v>20</v>
      </c>
      <c r="D16" s="50">
        <f ca="1">Plantilla!F12</f>
        <v>66</v>
      </c>
      <c r="F16" s="50">
        <f>Plantilla!H12</f>
        <v>2</v>
      </c>
      <c r="G16" s="50">
        <f>Plantilla!I12</f>
        <v>1.3</v>
      </c>
      <c r="H16" s="375">
        <f t="shared" ca="1" si="0"/>
        <v>41456</v>
      </c>
      <c r="I16" s="376">
        <f t="shared" ca="1" si="1"/>
        <v>28</v>
      </c>
      <c r="P16" s="254">
        <v>43734</v>
      </c>
      <c r="Q16">
        <v>13</v>
      </c>
      <c r="R16">
        <v>48</v>
      </c>
    </row>
    <row r="17" spans="1:18" x14ac:dyDescent="0.25">
      <c r="A17" s="50" t="str">
        <f>Plantilla!C4</f>
        <v>POR</v>
      </c>
      <c r="B17" s="50" t="str">
        <f>Plantilla!D4</f>
        <v>E. Tarrida</v>
      </c>
      <c r="C17" s="50">
        <f>Plantilla!E4</f>
        <v>19</v>
      </c>
      <c r="D17" s="50">
        <f ca="1">Plantilla!F4</f>
        <v>44</v>
      </c>
      <c r="E17" s="50" t="str">
        <f>Plantilla!G4</f>
        <v>RAP</v>
      </c>
      <c r="F17" s="50">
        <f>Plantilla!H4</f>
        <v>2</v>
      </c>
      <c r="G17" s="50">
        <f>Plantilla!I4</f>
        <v>1.8</v>
      </c>
      <c r="H17" s="375">
        <f t="shared" ca="1" si="0"/>
        <v>41590</v>
      </c>
      <c r="I17" s="376">
        <f t="shared" ca="1" si="1"/>
        <v>29</v>
      </c>
      <c r="P17" s="254">
        <v>43733</v>
      </c>
      <c r="Q17">
        <v>13</v>
      </c>
      <c r="R17">
        <v>48</v>
      </c>
    </row>
    <row r="18" spans="1:18" x14ac:dyDescent="0.25">
      <c r="A18" s="50" t="str">
        <f>Plantilla!C18</f>
        <v>DAV</v>
      </c>
      <c r="B18" s="50" t="str">
        <f>Plantilla!D18</f>
        <v>L-G. Salares</v>
      </c>
      <c r="C18" s="50">
        <f>Plantilla!E18</f>
        <v>19</v>
      </c>
      <c r="D18" s="50">
        <f ca="1">Plantilla!F18</f>
        <v>18</v>
      </c>
      <c r="F18" s="50">
        <f>Plantilla!H18</f>
        <v>2</v>
      </c>
      <c r="G18" s="50">
        <f>Plantilla!I18</f>
        <v>1.7</v>
      </c>
      <c r="H18" s="375">
        <f t="shared" ca="1" si="0"/>
        <v>41616</v>
      </c>
      <c r="I18" s="376">
        <f t="shared" ca="1" si="1"/>
        <v>29</v>
      </c>
      <c r="P18" s="254">
        <v>43732</v>
      </c>
      <c r="Q18">
        <v>13</v>
      </c>
      <c r="R18">
        <v>48</v>
      </c>
    </row>
    <row r="19" spans="1:18" x14ac:dyDescent="0.25">
      <c r="B19" s="50" t="str">
        <f>'Escola Jedi'!B6</f>
        <v>I. Velayo</v>
      </c>
      <c r="C19" s="50">
        <f>'Escola Jedi'!C6</f>
        <v>17</v>
      </c>
      <c r="D19" s="50">
        <f ca="1">'Escola Jedi'!D6</f>
        <v>71</v>
      </c>
      <c r="E19" s="50" t="str">
        <f>'Escola Jedi'!E6</f>
        <v>RAP</v>
      </c>
      <c r="H19" s="375">
        <f t="shared" ca="1" si="0"/>
        <v>41787</v>
      </c>
      <c r="I19" s="376">
        <f t="shared" ca="1" si="1"/>
        <v>31</v>
      </c>
      <c r="P19" s="254">
        <v>43731</v>
      </c>
      <c r="Q19">
        <v>13</v>
      </c>
      <c r="R19">
        <v>48</v>
      </c>
    </row>
    <row r="20" spans="1:18" x14ac:dyDescent="0.25">
      <c r="B20" s="50" t="str">
        <f>'Escola Jedi'!B13</f>
        <v>M-B. Ortega</v>
      </c>
      <c r="C20" s="50">
        <f>'Escola Jedi'!C13</f>
        <v>17</v>
      </c>
      <c r="D20" s="50">
        <f ca="1">'Escola Jedi'!D13</f>
        <v>53</v>
      </c>
      <c r="H20" s="375">
        <f t="shared" ca="1" si="0"/>
        <v>41805</v>
      </c>
      <c r="I20" s="376">
        <f t="shared" ca="1" si="1"/>
        <v>31</v>
      </c>
      <c r="P20" s="254">
        <v>43730</v>
      </c>
      <c r="Q20">
        <v>12</v>
      </c>
      <c r="R20">
        <v>48</v>
      </c>
    </row>
    <row r="21" spans="1:18" x14ac:dyDescent="0.25">
      <c r="B21" s="50" t="str">
        <f>'Escola Jedi'!B3</f>
        <v>T. Orozco</v>
      </c>
      <c r="C21" s="50">
        <f>'Escola Jedi'!C3</f>
        <v>17</v>
      </c>
      <c r="D21" s="50">
        <f ca="1">'Escola Jedi'!D3</f>
        <v>52</v>
      </c>
      <c r="H21" s="375">
        <f t="shared" ca="1" si="0"/>
        <v>41806</v>
      </c>
      <c r="I21" s="376">
        <f t="shared" ca="1" si="1"/>
        <v>31</v>
      </c>
      <c r="P21" s="254">
        <v>43729</v>
      </c>
      <c r="Q21">
        <v>12</v>
      </c>
      <c r="R21">
        <v>48</v>
      </c>
    </row>
    <row r="22" spans="1:18" x14ac:dyDescent="0.25">
      <c r="B22" s="50" t="str">
        <f>'Escola Jedi'!B5</f>
        <v>B. Corominola</v>
      </c>
      <c r="C22" s="50">
        <f>'Escola Jedi'!C5</f>
        <v>17</v>
      </c>
      <c r="D22" s="50">
        <f ca="1">'Escola Jedi'!D5</f>
        <v>19</v>
      </c>
      <c r="H22" s="375">
        <f t="shared" ca="1" si="0"/>
        <v>41839</v>
      </c>
      <c r="I22" s="376">
        <f t="shared" ca="1" si="1"/>
        <v>31</v>
      </c>
      <c r="P22" s="254">
        <v>43728</v>
      </c>
      <c r="Q22">
        <v>12</v>
      </c>
      <c r="R22">
        <v>48</v>
      </c>
    </row>
    <row r="23" spans="1:18" x14ac:dyDescent="0.25">
      <c r="B23" s="50" t="str">
        <f>'Escola Jedi'!B9</f>
        <v>O. Lluch</v>
      </c>
      <c r="C23" s="50">
        <f>'Escola Jedi'!C9</f>
        <v>16</v>
      </c>
      <c r="D23" s="50">
        <f ca="1">'Escola Jedi'!D9</f>
        <v>97</v>
      </c>
      <c r="H23" s="375">
        <f t="shared" ca="1" si="0"/>
        <v>41873</v>
      </c>
      <c r="I23" s="376">
        <f t="shared" ca="1" si="1"/>
        <v>32</v>
      </c>
      <c r="P23" s="254">
        <v>43727</v>
      </c>
      <c r="Q23">
        <v>12</v>
      </c>
      <c r="R23">
        <v>48</v>
      </c>
    </row>
    <row r="24" spans="1:18" x14ac:dyDescent="0.25">
      <c r="B24" s="50" t="str">
        <f>'Escola Jedi'!B17</f>
        <v>A. Arsequell</v>
      </c>
      <c r="C24" s="50">
        <f>'Escola Jedi'!C17</f>
        <v>16</v>
      </c>
      <c r="D24" s="50">
        <f ca="1">'Escola Jedi'!D17</f>
        <v>94</v>
      </c>
      <c r="H24" s="375">
        <f t="shared" ca="1" si="0"/>
        <v>41876</v>
      </c>
      <c r="I24" s="376">
        <f t="shared" ca="1" si="1"/>
        <v>32</v>
      </c>
      <c r="P24" s="254">
        <v>43726</v>
      </c>
      <c r="Q24">
        <v>12</v>
      </c>
      <c r="R24">
        <v>48</v>
      </c>
    </row>
    <row r="25" spans="1:18" x14ac:dyDescent="0.25">
      <c r="B25" s="50" t="str">
        <f>'Escola Jedi'!B4</f>
        <v>R. Abrain</v>
      </c>
      <c r="C25" s="50">
        <f>'Escola Jedi'!C4</f>
        <v>16</v>
      </c>
      <c r="D25" s="50">
        <f ca="1">'Escola Jedi'!D4</f>
        <v>81</v>
      </c>
      <c r="E25" s="50" t="str">
        <f>'Escola Jedi'!E4</f>
        <v>IMP</v>
      </c>
      <c r="H25" s="375">
        <f t="shared" ca="1" si="0"/>
        <v>41889</v>
      </c>
      <c r="I25" s="376">
        <f t="shared" ca="1" si="1"/>
        <v>32</v>
      </c>
      <c r="P25" s="254">
        <v>43725</v>
      </c>
      <c r="Q25">
        <v>12</v>
      </c>
      <c r="R25">
        <v>48</v>
      </c>
    </row>
    <row r="26" spans="1:18" x14ac:dyDescent="0.25">
      <c r="B26" s="50" t="str">
        <f>'Escola Jedi'!B12</f>
        <v>J-L. Maillochon</v>
      </c>
      <c r="C26" s="50">
        <f>'Escola Jedi'!C12</f>
        <v>16</v>
      </c>
      <c r="D26" s="50">
        <f ca="1">'Escola Jedi'!D12</f>
        <v>72</v>
      </c>
      <c r="H26" s="375">
        <f t="shared" ca="1" si="0"/>
        <v>41898</v>
      </c>
      <c r="I26" s="376">
        <f t="shared" ca="1" si="1"/>
        <v>32</v>
      </c>
      <c r="P26" s="254">
        <v>43724</v>
      </c>
      <c r="Q26">
        <v>12</v>
      </c>
      <c r="R26">
        <v>48</v>
      </c>
    </row>
    <row r="27" spans="1:18" x14ac:dyDescent="0.25">
      <c r="B27" s="50" t="str">
        <f>'Escola Jedi'!B14</f>
        <v>L. Leman</v>
      </c>
      <c r="C27" s="50">
        <f>'Escola Jedi'!C14</f>
        <v>16</v>
      </c>
      <c r="D27" s="50">
        <f ca="1">'Escola Jedi'!D14</f>
        <v>27</v>
      </c>
      <c r="H27" s="375">
        <f t="shared" ca="1" si="0"/>
        <v>41943</v>
      </c>
      <c r="I27" s="376">
        <f t="shared" ca="1" si="1"/>
        <v>32</v>
      </c>
      <c r="P27" s="254">
        <v>43723</v>
      </c>
      <c r="Q27">
        <f>Q20-1</f>
        <v>11</v>
      </c>
      <c r="R27">
        <v>48</v>
      </c>
    </row>
    <row r="28" spans="1:18" x14ac:dyDescent="0.25">
      <c r="B28" s="50" t="str">
        <f>'Escola Jedi'!B11</f>
        <v>M. Tixera</v>
      </c>
      <c r="C28" s="50">
        <f>'Escola Jedi'!C11</f>
        <v>16</v>
      </c>
      <c r="D28" s="50">
        <f ca="1">'Escola Jedi'!D11</f>
        <v>62</v>
      </c>
      <c r="H28" s="375">
        <f t="shared" ca="1" si="0"/>
        <v>41908</v>
      </c>
      <c r="I28" s="376">
        <f t="shared" ca="1" si="1"/>
        <v>32</v>
      </c>
      <c r="P28" s="254">
        <v>43722</v>
      </c>
      <c r="Q28">
        <f t="shared" ref="Q28:Q91" si="2">Q21-1</f>
        <v>11</v>
      </c>
      <c r="R28">
        <v>48</v>
      </c>
    </row>
    <row r="29" spans="1:18" x14ac:dyDescent="0.25">
      <c r="B29" s="50" t="str">
        <f>'Escola Jedi'!B20</f>
        <v>V. Garrell</v>
      </c>
      <c r="C29" s="50">
        <f>'Escola Jedi'!C20</f>
        <v>16</v>
      </c>
      <c r="D29" s="50">
        <f ca="1">'Escola Jedi'!D20</f>
        <v>27</v>
      </c>
      <c r="E29" s="50" t="str">
        <f>'Escola Jedi'!E20</f>
        <v>TEC</v>
      </c>
      <c r="H29" s="375">
        <f t="shared" ca="1" si="0"/>
        <v>41943</v>
      </c>
      <c r="I29" s="376">
        <f t="shared" ca="1" si="1"/>
        <v>32</v>
      </c>
      <c r="P29" s="254">
        <v>43721</v>
      </c>
      <c r="Q29">
        <f t="shared" si="2"/>
        <v>11</v>
      </c>
      <c r="R29">
        <v>48</v>
      </c>
    </row>
    <row r="30" spans="1:18" x14ac:dyDescent="0.25">
      <c r="B30" s="50" t="str">
        <f>'Escola Jedi'!B18</f>
        <v>N. Aloy</v>
      </c>
      <c r="C30" s="50">
        <f>'Escola Jedi'!C18</f>
        <v>16</v>
      </c>
      <c r="D30" s="50">
        <f ca="1">'Escola Jedi'!D18</f>
        <v>16</v>
      </c>
      <c r="H30" s="375">
        <f t="shared" ca="1" si="0"/>
        <v>41954</v>
      </c>
      <c r="I30" s="376">
        <f t="shared" ca="1" si="1"/>
        <v>32</v>
      </c>
      <c r="P30" s="254">
        <v>43720</v>
      </c>
      <c r="Q30">
        <f t="shared" si="2"/>
        <v>11</v>
      </c>
      <c r="R30">
        <v>48</v>
      </c>
    </row>
    <row r="31" spans="1:18" x14ac:dyDescent="0.25">
      <c r="B31" s="50" t="str">
        <f>'Escola Jedi'!B15</f>
        <v>R. Hamelin</v>
      </c>
      <c r="C31" s="50">
        <f>'Escola Jedi'!C15</f>
        <v>16</v>
      </c>
      <c r="D31" s="50">
        <f ca="1">'Escola Jedi'!D15</f>
        <v>15</v>
      </c>
      <c r="E31" s="50" t="str">
        <f>'Escola Jedi'!E15</f>
        <v>¿pot?</v>
      </c>
      <c r="H31" s="375">
        <f t="shared" ca="1" si="0"/>
        <v>41955</v>
      </c>
      <c r="I31" s="376">
        <f t="shared" ca="1" si="1"/>
        <v>32</v>
      </c>
      <c r="P31" s="254">
        <v>43719</v>
      </c>
      <c r="Q31">
        <f t="shared" si="2"/>
        <v>11</v>
      </c>
      <c r="R31">
        <v>48</v>
      </c>
    </row>
    <row r="32" spans="1:18" x14ac:dyDescent="0.25">
      <c r="B32" s="50" t="str">
        <f>'Escola Jedi'!B19</f>
        <v>D. Gau</v>
      </c>
      <c r="C32" s="50">
        <f>'Escola Jedi'!C19</f>
        <v>16</v>
      </c>
      <c r="D32" s="50">
        <f ca="1">'Escola Jedi'!D19</f>
        <v>12</v>
      </c>
      <c r="H32" s="375">
        <f t="shared" ca="1" si="0"/>
        <v>41958</v>
      </c>
      <c r="I32" s="376">
        <f t="shared" ca="1" si="1"/>
        <v>32</v>
      </c>
      <c r="P32" s="254">
        <v>43718</v>
      </c>
      <c r="Q32">
        <f t="shared" si="2"/>
        <v>11</v>
      </c>
      <c r="R32">
        <v>48</v>
      </c>
    </row>
    <row r="33" spans="2:18" x14ac:dyDescent="0.25">
      <c r="B33" s="50" t="str">
        <f>'Escola Jedi'!B10</f>
        <v>J. Rius</v>
      </c>
      <c r="C33" s="50">
        <f>'Escola Jedi'!C10</f>
        <v>16</v>
      </c>
      <c r="D33" s="50">
        <f ca="1">'Escola Jedi'!D10</f>
        <v>10</v>
      </c>
      <c r="H33" s="375">
        <f t="shared" ca="1" si="0"/>
        <v>41960</v>
      </c>
      <c r="I33" s="376">
        <f t="shared" ca="1" si="1"/>
        <v>32</v>
      </c>
      <c r="P33" s="254">
        <v>43717</v>
      </c>
      <c r="Q33">
        <f t="shared" si="2"/>
        <v>11</v>
      </c>
      <c r="R33">
        <v>48</v>
      </c>
    </row>
    <row r="34" spans="2:18" x14ac:dyDescent="0.25">
      <c r="B34" s="50" t="str">
        <f>'Escola Jedi'!B7</f>
        <v>A. Baldoví</v>
      </c>
      <c r="C34" s="50">
        <f>'Escola Jedi'!C7</f>
        <v>15</v>
      </c>
      <c r="D34" s="50">
        <f ca="1">'Escola Jedi'!D7</f>
        <v>96</v>
      </c>
      <c r="H34" s="375">
        <f t="shared" ca="1" si="0"/>
        <v>41986</v>
      </c>
      <c r="I34" s="376">
        <f t="shared" ca="1" si="1"/>
        <v>33</v>
      </c>
      <c r="P34" s="254">
        <v>43716</v>
      </c>
      <c r="Q34">
        <f t="shared" si="2"/>
        <v>10</v>
      </c>
      <c r="R34">
        <v>48</v>
      </c>
    </row>
    <row r="35" spans="2:18" x14ac:dyDescent="0.25">
      <c r="B35" s="50" t="str">
        <f>'Escola Jedi'!B8</f>
        <v>D. Juriol</v>
      </c>
      <c r="C35" s="50">
        <f>'Escola Jedi'!C8</f>
        <v>15</v>
      </c>
      <c r="D35" s="50">
        <f>'Escola Jedi'!D8</f>
        <v>77</v>
      </c>
      <c r="H35" s="375">
        <f t="shared" ca="1" si="0"/>
        <v>42005</v>
      </c>
      <c r="I35" s="376">
        <f t="shared" ca="1" si="1"/>
        <v>33</v>
      </c>
      <c r="P35" s="254">
        <v>43715</v>
      </c>
      <c r="Q35">
        <f t="shared" si="2"/>
        <v>10</v>
      </c>
      <c r="R35">
        <v>48</v>
      </c>
    </row>
    <row r="36" spans="2:18" x14ac:dyDescent="0.25">
      <c r="P36" s="254">
        <v>43714</v>
      </c>
      <c r="Q36">
        <f t="shared" si="2"/>
        <v>10</v>
      </c>
      <c r="R36">
        <v>48</v>
      </c>
    </row>
    <row r="37" spans="2:18" x14ac:dyDescent="0.25">
      <c r="P37" s="254">
        <v>43713</v>
      </c>
      <c r="Q37">
        <f t="shared" si="2"/>
        <v>10</v>
      </c>
      <c r="R37">
        <v>48</v>
      </c>
    </row>
    <row r="38" spans="2:18" x14ac:dyDescent="0.25">
      <c r="P38" s="254">
        <v>43712</v>
      </c>
      <c r="Q38">
        <f t="shared" si="2"/>
        <v>10</v>
      </c>
      <c r="R38">
        <v>48</v>
      </c>
    </row>
    <row r="39" spans="2:18" x14ac:dyDescent="0.25">
      <c r="P39" s="254">
        <v>43711</v>
      </c>
      <c r="Q39">
        <f t="shared" si="2"/>
        <v>10</v>
      </c>
      <c r="R39">
        <v>48</v>
      </c>
    </row>
    <row r="40" spans="2:18" x14ac:dyDescent="0.25">
      <c r="P40" s="254">
        <v>43710</v>
      </c>
      <c r="Q40">
        <f t="shared" si="2"/>
        <v>10</v>
      </c>
      <c r="R40">
        <v>48</v>
      </c>
    </row>
    <row r="41" spans="2:18" x14ac:dyDescent="0.25">
      <c r="P41" s="254">
        <v>43709</v>
      </c>
      <c r="Q41">
        <f t="shared" si="2"/>
        <v>9</v>
      </c>
      <c r="R41">
        <v>48</v>
      </c>
    </row>
    <row r="42" spans="2:18" x14ac:dyDescent="0.25">
      <c r="P42" s="254">
        <v>43708</v>
      </c>
      <c r="Q42">
        <f t="shared" si="2"/>
        <v>9</v>
      </c>
      <c r="R42">
        <v>48</v>
      </c>
    </row>
    <row r="43" spans="2:18" x14ac:dyDescent="0.25">
      <c r="P43" s="254">
        <v>43707</v>
      </c>
      <c r="Q43">
        <f t="shared" si="2"/>
        <v>9</v>
      </c>
      <c r="R43">
        <v>48</v>
      </c>
    </row>
    <row r="44" spans="2:18" x14ac:dyDescent="0.25">
      <c r="P44" s="254">
        <v>43706</v>
      </c>
      <c r="Q44">
        <f t="shared" si="2"/>
        <v>9</v>
      </c>
      <c r="R44">
        <v>48</v>
      </c>
    </row>
    <row r="45" spans="2:18" x14ac:dyDescent="0.25">
      <c r="P45" s="254">
        <v>43705</v>
      </c>
      <c r="Q45">
        <f t="shared" si="2"/>
        <v>9</v>
      </c>
      <c r="R45">
        <v>48</v>
      </c>
    </row>
    <row r="46" spans="2:18" x14ac:dyDescent="0.25">
      <c r="P46" s="254">
        <v>43704</v>
      </c>
      <c r="Q46">
        <f t="shared" si="2"/>
        <v>9</v>
      </c>
      <c r="R46">
        <v>48</v>
      </c>
    </row>
    <row r="47" spans="2:18" x14ac:dyDescent="0.25">
      <c r="P47" s="254">
        <v>43703</v>
      </c>
      <c r="Q47">
        <f t="shared" si="2"/>
        <v>9</v>
      </c>
      <c r="R47">
        <v>48</v>
      </c>
    </row>
    <row r="48" spans="2:18" x14ac:dyDescent="0.25">
      <c r="P48" s="254">
        <v>43702</v>
      </c>
      <c r="Q48">
        <f t="shared" si="2"/>
        <v>8</v>
      </c>
      <c r="R48">
        <v>48</v>
      </c>
    </row>
    <row r="49" spans="16:18" x14ac:dyDescent="0.25">
      <c r="P49" s="254">
        <v>43701</v>
      </c>
      <c r="Q49">
        <f t="shared" si="2"/>
        <v>8</v>
      </c>
      <c r="R49">
        <v>48</v>
      </c>
    </row>
    <row r="50" spans="16:18" x14ac:dyDescent="0.25">
      <c r="P50" s="254">
        <v>43700</v>
      </c>
      <c r="Q50">
        <f t="shared" si="2"/>
        <v>8</v>
      </c>
      <c r="R50">
        <v>48</v>
      </c>
    </row>
    <row r="51" spans="16:18" x14ac:dyDescent="0.25">
      <c r="P51" s="254">
        <v>43699</v>
      </c>
      <c r="Q51">
        <f t="shared" si="2"/>
        <v>8</v>
      </c>
      <c r="R51">
        <v>48</v>
      </c>
    </row>
    <row r="52" spans="16:18" x14ac:dyDescent="0.25">
      <c r="P52" s="254">
        <v>43698</v>
      </c>
      <c r="Q52">
        <f t="shared" si="2"/>
        <v>8</v>
      </c>
      <c r="R52">
        <v>48</v>
      </c>
    </row>
    <row r="53" spans="16:18" x14ac:dyDescent="0.25">
      <c r="P53" s="254">
        <v>43697</v>
      </c>
      <c r="Q53">
        <f t="shared" si="2"/>
        <v>8</v>
      </c>
      <c r="R53">
        <v>48</v>
      </c>
    </row>
    <row r="54" spans="16:18" x14ac:dyDescent="0.25">
      <c r="P54" s="254">
        <v>43696</v>
      </c>
      <c r="Q54">
        <f t="shared" si="2"/>
        <v>8</v>
      </c>
      <c r="R54">
        <v>48</v>
      </c>
    </row>
    <row r="55" spans="16:18" x14ac:dyDescent="0.25">
      <c r="P55" s="254">
        <v>43695</v>
      </c>
      <c r="Q55">
        <f t="shared" si="2"/>
        <v>7</v>
      </c>
      <c r="R55">
        <v>48</v>
      </c>
    </row>
    <row r="56" spans="16:18" x14ac:dyDescent="0.25">
      <c r="P56" s="254">
        <v>43694</v>
      </c>
      <c r="Q56">
        <f t="shared" si="2"/>
        <v>7</v>
      </c>
      <c r="R56">
        <v>48</v>
      </c>
    </row>
    <row r="57" spans="16:18" x14ac:dyDescent="0.25">
      <c r="P57" s="254">
        <v>43693</v>
      </c>
      <c r="Q57">
        <f t="shared" si="2"/>
        <v>7</v>
      </c>
      <c r="R57">
        <v>48</v>
      </c>
    </row>
    <row r="58" spans="16:18" x14ac:dyDescent="0.25">
      <c r="P58" s="254">
        <v>43692</v>
      </c>
      <c r="Q58">
        <f t="shared" si="2"/>
        <v>7</v>
      </c>
      <c r="R58">
        <v>48</v>
      </c>
    </row>
    <row r="59" spans="16:18" x14ac:dyDescent="0.25">
      <c r="P59" s="254">
        <v>43691</v>
      </c>
      <c r="Q59">
        <f t="shared" si="2"/>
        <v>7</v>
      </c>
      <c r="R59">
        <v>48</v>
      </c>
    </row>
    <row r="60" spans="16:18" x14ac:dyDescent="0.25">
      <c r="P60" s="254">
        <v>43690</v>
      </c>
      <c r="Q60">
        <f t="shared" si="2"/>
        <v>7</v>
      </c>
      <c r="R60">
        <v>48</v>
      </c>
    </row>
    <row r="61" spans="16:18" x14ac:dyDescent="0.25">
      <c r="P61" s="254">
        <v>43689</v>
      </c>
      <c r="Q61">
        <f t="shared" si="2"/>
        <v>7</v>
      </c>
      <c r="R61">
        <v>48</v>
      </c>
    </row>
    <row r="62" spans="16:18" x14ac:dyDescent="0.25">
      <c r="P62" s="254">
        <v>43688</v>
      </c>
      <c r="Q62">
        <f t="shared" si="2"/>
        <v>6</v>
      </c>
      <c r="R62">
        <v>48</v>
      </c>
    </row>
    <row r="63" spans="16:18" x14ac:dyDescent="0.25">
      <c r="P63" s="254">
        <v>43687</v>
      </c>
      <c r="Q63">
        <f t="shared" si="2"/>
        <v>6</v>
      </c>
      <c r="R63">
        <v>48</v>
      </c>
    </row>
    <row r="64" spans="16:18" x14ac:dyDescent="0.25">
      <c r="P64" s="254">
        <v>43686</v>
      </c>
      <c r="Q64">
        <f t="shared" si="2"/>
        <v>6</v>
      </c>
      <c r="R64">
        <v>48</v>
      </c>
    </row>
    <row r="65" spans="16:18" x14ac:dyDescent="0.25">
      <c r="P65" s="254">
        <v>43685</v>
      </c>
      <c r="Q65">
        <f t="shared" si="2"/>
        <v>6</v>
      </c>
      <c r="R65">
        <v>48</v>
      </c>
    </row>
    <row r="66" spans="16:18" x14ac:dyDescent="0.25">
      <c r="P66" s="254">
        <v>43684</v>
      </c>
      <c r="Q66">
        <f t="shared" si="2"/>
        <v>6</v>
      </c>
      <c r="R66">
        <v>48</v>
      </c>
    </row>
    <row r="67" spans="16:18" x14ac:dyDescent="0.25">
      <c r="P67" s="254">
        <v>43683</v>
      </c>
      <c r="Q67">
        <f t="shared" si="2"/>
        <v>6</v>
      </c>
      <c r="R67">
        <v>48</v>
      </c>
    </row>
    <row r="68" spans="16:18" x14ac:dyDescent="0.25">
      <c r="P68" s="254">
        <v>43682</v>
      </c>
      <c r="Q68">
        <f t="shared" si="2"/>
        <v>6</v>
      </c>
      <c r="R68">
        <v>48</v>
      </c>
    </row>
    <row r="69" spans="16:18" x14ac:dyDescent="0.25">
      <c r="P69" s="254">
        <v>43681</v>
      </c>
      <c r="Q69">
        <f t="shared" si="2"/>
        <v>5</v>
      </c>
      <c r="R69">
        <v>48</v>
      </c>
    </row>
    <row r="70" spans="16:18" x14ac:dyDescent="0.25">
      <c r="P70" s="254">
        <v>43680</v>
      </c>
      <c r="Q70">
        <f t="shared" si="2"/>
        <v>5</v>
      </c>
      <c r="R70">
        <v>48</v>
      </c>
    </row>
    <row r="71" spans="16:18" x14ac:dyDescent="0.25">
      <c r="P71" s="254">
        <v>43679</v>
      </c>
      <c r="Q71">
        <f t="shared" si="2"/>
        <v>5</v>
      </c>
      <c r="R71">
        <v>48</v>
      </c>
    </row>
    <row r="72" spans="16:18" x14ac:dyDescent="0.25">
      <c r="P72" s="254">
        <v>43678</v>
      </c>
      <c r="Q72">
        <f t="shared" si="2"/>
        <v>5</v>
      </c>
      <c r="R72">
        <v>48</v>
      </c>
    </row>
    <row r="73" spans="16:18" x14ac:dyDescent="0.25">
      <c r="P73" s="254">
        <v>43677</v>
      </c>
      <c r="Q73">
        <f t="shared" si="2"/>
        <v>5</v>
      </c>
      <c r="R73">
        <v>48</v>
      </c>
    </row>
    <row r="74" spans="16:18" x14ac:dyDescent="0.25">
      <c r="P74" s="254">
        <v>43676</v>
      </c>
      <c r="Q74">
        <f t="shared" si="2"/>
        <v>5</v>
      </c>
      <c r="R74">
        <v>48</v>
      </c>
    </row>
    <row r="75" spans="16:18" x14ac:dyDescent="0.25">
      <c r="P75" s="254">
        <v>43675</v>
      </c>
      <c r="Q75">
        <f t="shared" si="2"/>
        <v>5</v>
      </c>
      <c r="R75">
        <v>48</v>
      </c>
    </row>
    <row r="76" spans="16:18" x14ac:dyDescent="0.25">
      <c r="P76" s="254">
        <v>43674</v>
      </c>
      <c r="Q76">
        <f t="shared" si="2"/>
        <v>4</v>
      </c>
      <c r="R76">
        <v>48</v>
      </c>
    </row>
    <row r="77" spans="16:18" x14ac:dyDescent="0.25">
      <c r="P77" s="254">
        <v>43673</v>
      </c>
      <c r="Q77">
        <f t="shared" si="2"/>
        <v>4</v>
      </c>
      <c r="R77">
        <v>48</v>
      </c>
    </row>
    <row r="78" spans="16:18" x14ac:dyDescent="0.25">
      <c r="P78" s="254">
        <v>43672</v>
      </c>
      <c r="Q78">
        <f t="shared" si="2"/>
        <v>4</v>
      </c>
      <c r="R78">
        <v>48</v>
      </c>
    </row>
    <row r="79" spans="16:18" x14ac:dyDescent="0.25">
      <c r="P79" s="254">
        <v>43671</v>
      </c>
      <c r="Q79">
        <f t="shared" si="2"/>
        <v>4</v>
      </c>
      <c r="R79">
        <v>48</v>
      </c>
    </row>
    <row r="80" spans="16:18" x14ac:dyDescent="0.25">
      <c r="P80" s="254">
        <v>43670</v>
      </c>
      <c r="Q80">
        <f t="shared" si="2"/>
        <v>4</v>
      </c>
      <c r="R80">
        <v>48</v>
      </c>
    </row>
    <row r="81" spans="16:18" x14ac:dyDescent="0.25">
      <c r="P81" s="254">
        <v>43669</v>
      </c>
      <c r="Q81">
        <f t="shared" si="2"/>
        <v>4</v>
      </c>
      <c r="R81">
        <v>48</v>
      </c>
    </row>
    <row r="82" spans="16:18" x14ac:dyDescent="0.25">
      <c r="P82" s="254">
        <v>43668</v>
      </c>
      <c r="Q82">
        <f t="shared" si="2"/>
        <v>4</v>
      </c>
      <c r="R82">
        <v>48</v>
      </c>
    </row>
    <row r="83" spans="16:18" x14ac:dyDescent="0.25">
      <c r="P83" s="254">
        <v>43667</v>
      </c>
      <c r="Q83">
        <f t="shared" si="2"/>
        <v>3</v>
      </c>
      <c r="R83">
        <v>48</v>
      </c>
    </row>
    <row r="84" spans="16:18" x14ac:dyDescent="0.25">
      <c r="P84" s="254">
        <v>43666</v>
      </c>
      <c r="Q84">
        <f t="shared" si="2"/>
        <v>3</v>
      </c>
      <c r="R84">
        <v>48</v>
      </c>
    </row>
    <row r="85" spans="16:18" x14ac:dyDescent="0.25">
      <c r="P85" s="254">
        <v>43665</v>
      </c>
      <c r="Q85">
        <f t="shared" si="2"/>
        <v>3</v>
      </c>
      <c r="R85">
        <v>48</v>
      </c>
    </row>
    <row r="86" spans="16:18" x14ac:dyDescent="0.25">
      <c r="P86" s="254">
        <v>43664</v>
      </c>
      <c r="Q86">
        <f t="shared" si="2"/>
        <v>3</v>
      </c>
      <c r="R86">
        <v>48</v>
      </c>
    </row>
    <row r="87" spans="16:18" x14ac:dyDescent="0.25">
      <c r="P87" s="254">
        <v>43663</v>
      </c>
      <c r="Q87">
        <f t="shared" si="2"/>
        <v>3</v>
      </c>
      <c r="R87">
        <v>48</v>
      </c>
    </row>
    <row r="88" spans="16:18" x14ac:dyDescent="0.25">
      <c r="P88" s="254">
        <v>43662</v>
      </c>
      <c r="Q88">
        <f t="shared" si="2"/>
        <v>3</v>
      </c>
      <c r="R88">
        <v>48</v>
      </c>
    </row>
    <row r="89" spans="16:18" x14ac:dyDescent="0.25">
      <c r="P89" s="254">
        <v>43661</v>
      </c>
      <c r="Q89">
        <f t="shared" si="2"/>
        <v>3</v>
      </c>
      <c r="R89">
        <v>48</v>
      </c>
    </row>
    <row r="90" spans="16:18" x14ac:dyDescent="0.25">
      <c r="P90" s="254">
        <v>43660</v>
      </c>
      <c r="Q90">
        <f t="shared" si="2"/>
        <v>2</v>
      </c>
      <c r="R90">
        <v>48</v>
      </c>
    </row>
    <row r="91" spans="16:18" x14ac:dyDescent="0.25">
      <c r="P91" s="254">
        <v>43659</v>
      </c>
      <c r="Q91">
        <f t="shared" si="2"/>
        <v>2</v>
      </c>
      <c r="R91">
        <v>48</v>
      </c>
    </row>
    <row r="92" spans="16:18" x14ac:dyDescent="0.25">
      <c r="P92" s="254">
        <v>43658</v>
      </c>
      <c r="Q92">
        <f t="shared" ref="Q92:Q155" si="3">Q85-1</f>
        <v>2</v>
      </c>
      <c r="R92">
        <v>48</v>
      </c>
    </row>
    <row r="93" spans="16:18" x14ac:dyDescent="0.25">
      <c r="P93" s="254">
        <v>43657</v>
      </c>
      <c r="Q93">
        <f t="shared" si="3"/>
        <v>2</v>
      </c>
      <c r="R93">
        <v>48</v>
      </c>
    </row>
    <row r="94" spans="16:18" x14ac:dyDescent="0.25">
      <c r="P94" s="254">
        <v>43656</v>
      </c>
      <c r="Q94">
        <f t="shared" si="3"/>
        <v>2</v>
      </c>
      <c r="R94">
        <v>48</v>
      </c>
    </row>
    <row r="95" spans="16:18" x14ac:dyDescent="0.25">
      <c r="P95" s="254">
        <v>43655</v>
      </c>
      <c r="Q95">
        <f t="shared" si="3"/>
        <v>2</v>
      </c>
      <c r="R95">
        <v>48</v>
      </c>
    </row>
    <row r="96" spans="16:18" x14ac:dyDescent="0.25">
      <c r="P96" s="254">
        <v>43654</v>
      </c>
      <c r="Q96">
        <f t="shared" si="3"/>
        <v>2</v>
      </c>
      <c r="R96">
        <v>48</v>
      </c>
    </row>
    <row r="97" spans="16:18" x14ac:dyDescent="0.25">
      <c r="P97" s="254">
        <v>43653</v>
      </c>
      <c r="Q97">
        <f t="shared" si="3"/>
        <v>1</v>
      </c>
      <c r="R97">
        <v>48</v>
      </c>
    </row>
    <row r="98" spans="16:18" x14ac:dyDescent="0.25">
      <c r="P98" s="254">
        <v>43652</v>
      </c>
      <c r="Q98">
        <f t="shared" si="3"/>
        <v>1</v>
      </c>
      <c r="R98">
        <v>48</v>
      </c>
    </row>
    <row r="99" spans="16:18" x14ac:dyDescent="0.25">
      <c r="P99" s="254">
        <v>43651</v>
      </c>
      <c r="Q99">
        <f t="shared" si="3"/>
        <v>1</v>
      </c>
      <c r="R99">
        <v>48</v>
      </c>
    </row>
    <row r="100" spans="16:18" x14ac:dyDescent="0.25">
      <c r="P100" s="254">
        <v>43650</v>
      </c>
      <c r="Q100">
        <f t="shared" si="3"/>
        <v>1</v>
      </c>
      <c r="R100">
        <v>48</v>
      </c>
    </row>
    <row r="101" spans="16:18" x14ac:dyDescent="0.25">
      <c r="P101" s="254">
        <v>43649</v>
      </c>
      <c r="Q101">
        <f t="shared" si="3"/>
        <v>1</v>
      </c>
      <c r="R101">
        <v>48</v>
      </c>
    </row>
    <row r="102" spans="16:18" x14ac:dyDescent="0.25">
      <c r="P102" s="254">
        <v>43648</v>
      </c>
      <c r="Q102">
        <f t="shared" si="3"/>
        <v>1</v>
      </c>
      <c r="R102">
        <v>48</v>
      </c>
    </row>
    <row r="103" spans="16:18" x14ac:dyDescent="0.25">
      <c r="P103" s="254">
        <v>43647</v>
      </c>
      <c r="Q103">
        <f t="shared" si="3"/>
        <v>1</v>
      </c>
      <c r="R103">
        <v>48</v>
      </c>
    </row>
    <row r="104" spans="16:18" x14ac:dyDescent="0.25">
      <c r="P104" s="254">
        <v>43646</v>
      </c>
      <c r="Q104">
        <v>16</v>
      </c>
      <c r="R104">
        <v>47</v>
      </c>
    </row>
    <row r="105" spans="16:18" x14ac:dyDescent="0.25">
      <c r="P105" s="254">
        <v>43645</v>
      </c>
      <c r="Q105">
        <v>16</v>
      </c>
      <c r="R105">
        <v>47</v>
      </c>
    </row>
    <row r="106" spans="16:18" x14ac:dyDescent="0.25">
      <c r="P106" s="254">
        <v>43644</v>
      </c>
      <c r="Q106">
        <v>16</v>
      </c>
      <c r="R106">
        <v>47</v>
      </c>
    </row>
    <row r="107" spans="16:18" x14ac:dyDescent="0.25">
      <c r="P107" s="254">
        <v>43643</v>
      </c>
      <c r="Q107">
        <v>16</v>
      </c>
      <c r="R107">
        <v>47</v>
      </c>
    </row>
    <row r="108" spans="16:18" x14ac:dyDescent="0.25">
      <c r="P108" s="254">
        <v>43642</v>
      </c>
      <c r="Q108">
        <v>16</v>
      </c>
      <c r="R108">
        <v>47</v>
      </c>
    </row>
    <row r="109" spans="16:18" x14ac:dyDescent="0.25">
      <c r="P109" s="254">
        <v>43641</v>
      </c>
      <c r="Q109">
        <v>16</v>
      </c>
      <c r="R109">
        <v>47</v>
      </c>
    </row>
    <row r="110" spans="16:18" x14ac:dyDescent="0.25">
      <c r="P110" s="254">
        <v>43640</v>
      </c>
      <c r="Q110">
        <v>16</v>
      </c>
      <c r="R110">
        <v>47</v>
      </c>
    </row>
    <row r="111" spans="16:18" x14ac:dyDescent="0.25">
      <c r="P111" s="254">
        <v>43639</v>
      </c>
      <c r="Q111">
        <f t="shared" si="3"/>
        <v>15</v>
      </c>
      <c r="R111">
        <v>47</v>
      </c>
    </row>
    <row r="112" spans="16:18" x14ac:dyDescent="0.25">
      <c r="P112" s="254">
        <v>43638</v>
      </c>
      <c r="Q112">
        <f t="shared" si="3"/>
        <v>15</v>
      </c>
      <c r="R112">
        <v>47</v>
      </c>
    </row>
    <row r="113" spans="16:18" x14ac:dyDescent="0.25">
      <c r="P113" s="254">
        <v>43637</v>
      </c>
      <c r="Q113">
        <f t="shared" si="3"/>
        <v>15</v>
      </c>
      <c r="R113">
        <v>47</v>
      </c>
    </row>
    <row r="114" spans="16:18" x14ac:dyDescent="0.25">
      <c r="P114" s="254">
        <v>43636</v>
      </c>
      <c r="Q114">
        <f t="shared" si="3"/>
        <v>15</v>
      </c>
      <c r="R114">
        <v>47</v>
      </c>
    </row>
    <row r="115" spans="16:18" x14ac:dyDescent="0.25">
      <c r="P115" s="254">
        <v>43635</v>
      </c>
      <c r="Q115">
        <f t="shared" si="3"/>
        <v>15</v>
      </c>
      <c r="R115">
        <v>47</v>
      </c>
    </row>
    <row r="116" spans="16:18" x14ac:dyDescent="0.25">
      <c r="P116" s="254">
        <v>43634</v>
      </c>
      <c r="Q116">
        <f t="shared" si="3"/>
        <v>15</v>
      </c>
      <c r="R116">
        <v>47</v>
      </c>
    </row>
    <row r="117" spans="16:18" x14ac:dyDescent="0.25">
      <c r="P117" s="254">
        <v>43633</v>
      </c>
      <c r="Q117">
        <f t="shared" si="3"/>
        <v>15</v>
      </c>
      <c r="R117">
        <v>47</v>
      </c>
    </row>
    <row r="118" spans="16:18" x14ac:dyDescent="0.25">
      <c r="P118" s="254">
        <v>43632</v>
      </c>
      <c r="Q118">
        <f t="shared" si="3"/>
        <v>14</v>
      </c>
      <c r="R118">
        <v>47</v>
      </c>
    </row>
    <row r="119" spans="16:18" x14ac:dyDescent="0.25">
      <c r="P119" s="254">
        <v>43631</v>
      </c>
      <c r="Q119">
        <f t="shared" si="3"/>
        <v>14</v>
      </c>
      <c r="R119">
        <v>47</v>
      </c>
    </row>
    <row r="120" spans="16:18" x14ac:dyDescent="0.25">
      <c r="P120" s="254">
        <v>43630</v>
      </c>
      <c r="Q120">
        <f t="shared" si="3"/>
        <v>14</v>
      </c>
      <c r="R120">
        <v>47</v>
      </c>
    </row>
    <row r="121" spans="16:18" x14ac:dyDescent="0.25">
      <c r="P121" s="254">
        <v>43629</v>
      </c>
      <c r="Q121">
        <f t="shared" si="3"/>
        <v>14</v>
      </c>
      <c r="R121">
        <v>47</v>
      </c>
    </row>
    <row r="122" spans="16:18" x14ac:dyDescent="0.25">
      <c r="P122" s="254">
        <v>43628</v>
      </c>
      <c r="Q122">
        <f t="shared" si="3"/>
        <v>14</v>
      </c>
      <c r="R122">
        <v>47</v>
      </c>
    </row>
    <row r="123" spans="16:18" x14ac:dyDescent="0.25">
      <c r="P123" s="254">
        <v>43627</v>
      </c>
      <c r="Q123">
        <f t="shared" si="3"/>
        <v>14</v>
      </c>
      <c r="R123">
        <v>47</v>
      </c>
    </row>
    <row r="124" spans="16:18" x14ac:dyDescent="0.25">
      <c r="P124" s="254">
        <v>43626</v>
      </c>
      <c r="Q124">
        <f t="shared" si="3"/>
        <v>14</v>
      </c>
      <c r="R124">
        <v>47</v>
      </c>
    </row>
    <row r="125" spans="16:18" x14ac:dyDescent="0.25">
      <c r="P125" s="254">
        <v>43625</v>
      </c>
      <c r="Q125">
        <f t="shared" si="3"/>
        <v>13</v>
      </c>
      <c r="R125">
        <v>47</v>
      </c>
    </row>
    <row r="126" spans="16:18" x14ac:dyDescent="0.25">
      <c r="P126" s="254">
        <v>43624</v>
      </c>
      <c r="Q126">
        <f t="shared" si="3"/>
        <v>13</v>
      </c>
      <c r="R126">
        <v>47</v>
      </c>
    </row>
    <row r="127" spans="16:18" x14ac:dyDescent="0.25">
      <c r="P127" s="254">
        <v>43623</v>
      </c>
      <c r="Q127">
        <f t="shared" si="3"/>
        <v>13</v>
      </c>
      <c r="R127">
        <v>47</v>
      </c>
    </row>
    <row r="128" spans="16:18" x14ac:dyDescent="0.25">
      <c r="P128" s="254">
        <v>43622</v>
      </c>
      <c r="Q128">
        <f t="shared" si="3"/>
        <v>13</v>
      </c>
      <c r="R128">
        <v>47</v>
      </c>
    </row>
    <row r="129" spans="16:18" x14ac:dyDescent="0.25">
      <c r="P129" s="254">
        <v>43621</v>
      </c>
      <c r="Q129">
        <f t="shared" si="3"/>
        <v>13</v>
      </c>
      <c r="R129">
        <v>47</v>
      </c>
    </row>
    <row r="130" spans="16:18" x14ac:dyDescent="0.25">
      <c r="P130" s="254">
        <v>43620</v>
      </c>
      <c r="Q130">
        <f t="shared" si="3"/>
        <v>13</v>
      </c>
      <c r="R130">
        <v>47</v>
      </c>
    </row>
    <row r="131" spans="16:18" x14ac:dyDescent="0.25">
      <c r="P131" s="254">
        <v>43619</v>
      </c>
      <c r="Q131">
        <f t="shared" si="3"/>
        <v>13</v>
      </c>
      <c r="R131">
        <v>47</v>
      </c>
    </row>
    <row r="132" spans="16:18" x14ac:dyDescent="0.25">
      <c r="P132" s="254">
        <v>43618</v>
      </c>
      <c r="Q132">
        <f t="shared" si="3"/>
        <v>12</v>
      </c>
      <c r="R132">
        <v>47</v>
      </c>
    </row>
    <row r="133" spans="16:18" x14ac:dyDescent="0.25">
      <c r="P133" s="254">
        <v>43617</v>
      </c>
      <c r="Q133">
        <f t="shared" si="3"/>
        <v>12</v>
      </c>
      <c r="R133">
        <v>47</v>
      </c>
    </row>
    <row r="134" spans="16:18" x14ac:dyDescent="0.25">
      <c r="P134" s="254">
        <v>43616</v>
      </c>
      <c r="Q134">
        <f t="shared" si="3"/>
        <v>12</v>
      </c>
      <c r="R134">
        <v>47</v>
      </c>
    </row>
    <row r="135" spans="16:18" x14ac:dyDescent="0.25">
      <c r="P135" s="254">
        <v>43615</v>
      </c>
      <c r="Q135">
        <f t="shared" si="3"/>
        <v>12</v>
      </c>
      <c r="R135">
        <v>47</v>
      </c>
    </row>
    <row r="136" spans="16:18" x14ac:dyDescent="0.25">
      <c r="P136" s="254">
        <v>43614</v>
      </c>
      <c r="Q136">
        <f t="shared" si="3"/>
        <v>12</v>
      </c>
      <c r="R136">
        <v>47</v>
      </c>
    </row>
    <row r="137" spans="16:18" x14ac:dyDescent="0.25">
      <c r="P137" s="254">
        <v>43613</v>
      </c>
      <c r="Q137">
        <f t="shared" si="3"/>
        <v>12</v>
      </c>
      <c r="R137">
        <v>47</v>
      </c>
    </row>
    <row r="138" spans="16:18" x14ac:dyDescent="0.25">
      <c r="P138" s="254">
        <v>43612</v>
      </c>
      <c r="Q138">
        <f t="shared" si="3"/>
        <v>12</v>
      </c>
      <c r="R138">
        <v>47</v>
      </c>
    </row>
    <row r="139" spans="16:18" x14ac:dyDescent="0.25">
      <c r="P139" s="254">
        <v>43611</v>
      </c>
      <c r="Q139">
        <f t="shared" si="3"/>
        <v>11</v>
      </c>
      <c r="R139">
        <v>47</v>
      </c>
    </row>
    <row r="140" spans="16:18" x14ac:dyDescent="0.25">
      <c r="P140" s="254">
        <v>43610</v>
      </c>
      <c r="Q140">
        <f t="shared" si="3"/>
        <v>11</v>
      </c>
      <c r="R140">
        <v>47</v>
      </c>
    </row>
    <row r="141" spans="16:18" x14ac:dyDescent="0.25">
      <c r="P141" s="254">
        <v>43609</v>
      </c>
      <c r="Q141">
        <f t="shared" si="3"/>
        <v>11</v>
      </c>
      <c r="R141">
        <v>47</v>
      </c>
    </row>
    <row r="142" spans="16:18" x14ac:dyDescent="0.25">
      <c r="P142" s="254">
        <v>43608</v>
      </c>
      <c r="Q142">
        <f t="shared" si="3"/>
        <v>11</v>
      </c>
      <c r="R142">
        <v>47</v>
      </c>
    </row>
    <row r="143" spans="16:18" x14ac:dyDescent="0.25">
      <c r="P143" s="254">
        <v>43607</v>
      </c>
      <c r="Q143">
        <f t="shared" si="3"/>
        <v>11</v>
      </c>
      <c r="R143">
        <v>47</v>
      </c>
    </row>
    <row r="144" spans="16:18" x14ac:dyDescent="0.25">
      <c r="P144" s="254">
        <v>43606</v>
      </c>
      <c r="Q144">
        <f t="shared" si="3"/>
        <v>11</v>
      </c>
      <c r="R144">
        <v>47</v>
      </c>
    </row>
    <row r="145" spans="16:18" x14ac:dyDescent="0.25">
      <c r="P145" s="254">
        <v>43605</v>
      </c>
      <c r="Q145">
        <f t="shared" si="3"/>
        <v>11</v>
      </c>
      <c r="R145">
        <v>47</v>
      </c>
    </row>
    <row r="146" spans="16:18" x14ac:dyDescent="0.25">
      <c r="P146" s="254">
        <v>43604</v>
      </c>
      <c r="Q146">
        <f t="shared" si="3"/>
        <v>10</v>
      </c>
      <c r="R146">
        <v>47</v>
      </c>
    </row>
    <row r="147" spans="16:18" x14ac:dyDescent="0.25">
      <c r="P147" s="254">
        <v>43603</v>
      </c>
      <c r="Q147">
        <f t="shared" si="3"/>
        <v>10</v>
      </c>
      <c r="R147">
        <v>47</v>
      </c>
    </row>
    <row r="148" spans="16:18" x14ac:dyDescent="0.25">
      <c r="P148" s="254">
        <v>43602</v>
      </c>
      <c r="Q148">
        <f t="shared" si="3"/>
        <v>10</v>
      </c>
      <c r="R148">
        <v>47</v>
      </c>
    </row>
    <row r="149" spans="16:18" x14ac:dyDescent="0.25">
      <c r="P149" s="254">
        <v>43601</v>
      </c>
      <c r="Q149">
        <f t="shared" si="3"/>
        <v>10</v>
      </c>
      <c r="R149">
        <v>47</v>
      </c>
    </row>
    <row r="150" spans="16:18" x14ac:dyDescent="0.25">
      <c r="P150" s="254">
        <v>43600</v>
      </c>
      <c r="Q150">
        <f t="shared" si="3"/>
        <v>10</v>
      </c>
      <c r="R150">
        <v>47</v>
      </c>
    </row>
    <row r="151" spans="16:18" x14ac:dyDescent="0.25">
      <c r="P151" s="254">
        <v>43599</v>
      </c>
      <c r="Q151">
        <f t="shared" si="3"/>
        <v>10</v>
      </c>
      <c r="R151">
        <v>47</v>
      </c>
    </row>
    <row r="152" spans="16:18" x14ac:dyDescent="0.25">
      <c r="P152" s="254">
        <v>43598</v>
      </c>
      <c r="Q152">
        <f t="shared" si="3"/>
        <v>10</v>
      </c>
      <c r="R152">
        <v>47</v>
      </c>
    </row>
    <row r="153" spans="16:18" x14ac:dyDescent="0.25">
      <c r="P153" s="254">
        <v>43597</v>
      </c>
      <c r="Q153">
        <f t="shared" si="3"/>
        <v>9</v>
      </c>
      <c r="R153">
        <v>47</v>
      </c>
    </row>
    <row r="154" spans="16:18" x14ac:dyDescent="0.25">
      <c r="P154" s="254">
        <v>43596</v>
      </c>
      <c r="Q154">
        <f t="shared" si="3"/>
        <v>9</v>
      </c>
      <c r="R154">
        <v>47</v>
      </c>
    </row>
    <row r="155" spans="16:18" x14ac:dyDescent="0.25">
      <c r="P155" s="254">
        <v>43595</v>
      </c>
      <c r="Q155">
        <f t="shared" si="3"/>
        <v>9</v>
      </c>
      <c r="R155">
        <v>47</v>
      </c>
    </row>
    <row r="156" spans="16:18" x14ac:dyDescent="0.25">
      <c r="P156" s="254">
        <v>43594</v>
      </c>
      <c r="Q156">
        <f t="shared" ref="Q156:Q215" si="4">Q149-1</f>
        <v>9</v>
      </c>
      <c r="R156">
        <v>47</v>
      </c>
    </row>
    <row r="157" spans="16:18" x14ac:dyDescent="0.25">
      <c r="P157" s="254">
        <v>43593</v>
      </c>
      <c r="Q157">
        <f t="shared" si="4"/>
        <v>9</v>
      </c>
      <c r="R157">
        <v>47</v>
      </c>
    </row>
    <row r="158" spans="16:18" x14ac:dyDescent="0.25">
      <c r="P158" s="254">
        <v>43592</v>
      </c>
      <c r="Q158">
        <f t="shared" si="4"/>
        <v>9</v>
      </c>
      <c r="R158">
        <v>47</v>
      </c>
    </row>
    <row r="159" spans="16:18" x14ac:dyDescent="0.25">
      <c r="P159" s="254">
        <v>43591</v>
      </c>
      <c r="Q159">
        <f t="shared" si="4"/>
        <v>9</v>
      </c>
      <c r="R159">
        <v>47</v>
      </c>
    </row>
    <row r="160" spans="16:18" x14ac:dyDescent="0.25">
      <c r="P160" s="254">
        <v>43590</v>
      </c>
      <c r="Q160">
        <f t="shared" si="4"/>
        <v>8</v>
      </c>
      <c r="R160">
        <v>47</v>
      </c>
    </row>
    <row r="161" spans="16:18" x14ac:dyDescent="0.25">
      <c r="P161" s="254">
        <v>43589</v>
      </c>
      <c r="Q161">
        <f t="shared" si="4"/>
        <v>8</v>
      </c>
      <c r="R161">
        <v>47</v>
      </c>
    </row>
    <row r="162" spans="16:18" x14ac:dyDescent="0.25">
      <c r="P162" s="254">
        <v>43588</v>
      </c>
      <c r="Q162">
        <f t="shared" si="4"/>
        <v>8</v>
      </c>
      <c r="R162">
        <v>47</v>
      </c>
    </row>
    <row r="163" spans="16:18" x14ac:dyDescent="0.25">
      <c r="P163" s="254">
        <v>43587</v>
      </c>
      <c r="Q163">
        <f t="shared" si="4"/>
        <v>8</v>
      </c>
      <c r="R163">
        <v>47</v>
      </c>
    </row>
    <row r="164" spans="16:18" x14ac:dyDescent="0.25">
      <c r="P164" s="254">
        <v>43586</v>
      </c>
      <c r="Q164">
        <f t="shared" si="4"/>
        <v>8</v>
      </c>
      <c r="R164">
        <v>47</v>
      </c>
    </row>
    <row r="165" spans="16:18" x14ac:dyDescent="0.25">
      <c r="P165" s="254">
        <v>43585</v>
      </c>
      <c r="Q165">
        <f t="shared" si="4"/>
        <v>8</v>
      </c>
      <c r="R165">
        <v>47</v>
      </c>
    </row>
    <row r="166" spans="16:18" x14ac:dyDescent="0.25">
      <c r="P166" s="254">
        <v>43584</v>
      </c>
      <c r="Q166">
        <f t="shared" si="4"/>
        <v>8</v>
      </c>
      <c r="R166">
        <v>47</v>
      </c>
    </row>
    <row r="167" spans="16:18" x14ac:dyDescent="0.25">
      <c r="P167" s="254">
        <v>43583</v>
      </c>
      <c r="Q167">
        <f t="shared" si="4"/>
        <v>7</v>
      </c>
      <c r="R167">
        <v>47</v>
      </c>
    </row>
    <row r="168" spans="16:18" x14ac:dyDescent="0.25">
      <c r="P168" s="254">
        <v>43582</v>
      </c>
      <c r="Q168">
        <f t="shared" si="4"/>
        <v>7</v>
      </c>
      <c r="R168">
        <v>47</v>
      </c>
    </row>
    <row r="169" spans="16:18" x14ac:dyDescent="0.25">
      <c r="P169" s="254">
        <v>43581</v>
      </c>
      <c r="Q169">
        <f t="shared" si="4"/>
        <v>7</v>
      </c>
      <c r="R169">
        <v>47</v>
      </c>
    </row>
    <row r="170" spans="16:18" x14ac:dyDescent="0.25">
      <c r="P170" s="254">
        <v>43580</v>
      </c>
      <c r="Q170">
        <f t="shared" si="4"/>
        <v>7</v>
      </c>
      <c r="R170">
        <v>47</v>
      </c>
    </row>
    <row r="171" spans="16:18" x14ac:dyDescent="0.25">
      <c r="P171" s="254">
        <v>43579</v>
      </c>
      <c r="Q171">
        <f t="shared" si="4"/>
        <v>7</v>
      </c>
      <c r="R171">
        <v>47</v>
      </c>
    </row>
    <row r="172" spans="16:18" x14ac:dyDescent="0.25">
      <c r="P172" s="254">
        <v>43578</v>
      </c>
      <c r="Q172">
        <f t="shared" si="4"/>
        <v>7</v>
      </c>
      <c r="R172">
        <v>47</v>
      </c>
    </row>
    <row r="173" spans="16:18" x14ac:dyDescent="0.25">
      <c r="P173" s="254">
        <v>43577</v>
      </c>
      <c r="Q173">
        <f t="shared" si="4"/>
        <v>7</v>
      </c>
      <c r="R173">
        <v>47</v>
      </c>
    </row>
    <row r="174" spans="16:18" x14ac:dyDescent="0.25">
      <c r="P174" s="254">
        <v>43576</v>
      </c>
      <c r="Q174">
        <f t="shared" si="4"/>
        <v>6</v>
      </c>
      <c r="R174">
        <v>47</v>
      </c>
    </row>
    <row r="175" spans="16:18" x14ac:dyDescent="0.25">
      <c r="P175" s="254">
        <v>43575</v>
      </c>
      <c r="Q175">
        <f t="shared" si="4"/>
        <v>6</v>
      </c>
      <c r="R175">
        <v>47</v>
      </c>
    </row>
    <row r="176" spans="16:18" x14ac:dyDescent="0.25">
      <c r="P176" s="254">
        <v>43574</v>
      </c>
      <c r="Q176">
        <f t="shared" si="4"/>
        <v>6</v>
      </c>
      <c r="R176">
        <v>47</v>
      </c>
    </row>
    <row r="177" spans="16:18" x14ac:dyDescent="0.25">
      <c r="P177" s="254">
        <v>43573</v>
      </c>
      <c r="Q177">
        <f t="shared" si="4"/>
        <v>6</v>
      </c>
      <c r="R177">
        <v>47</v>
      </c>
    </row>
    <row r="178" spans="16:18" x14ac:dyDescent="0.25">
      <c r="P178" s="254">
        <v>43572</v>
      </c>
      <c r="Q178">
        <f t="shared" si="4"/>
        <v>6</v>
      </c>
      <c r="R178">
        <v>47</v>
      </c>
    </row>
    <row r="179" spans="16:18" x14ac:dyDescent="0.25">
      <c r="P179" s="254">
        <v>43571</v>
      </c>
      <c r="Q179">
        <f t="shared" si="4"/>
        <v>6</v>
      </c>
      <c r="R179">
        <v>47</v>
      </c>
    </row>
    <row r="180" spans="16:18" x14ac:dyDescent="0.25">
      <c r="P180" s="254">
        <v>43570</v>
      </c>
      <c r="Q180">
        <f t="shared" si="4"/>
        <v>6</v>
      </c>
      <c r="R180">
        <v>47</v>
      </c>
    </row>
    <row r="181" spans="16:18" x14ac:dyDescent="0.25">
      <c r="P181" s="254">
        <v>43569</v>
      </c>
      <c r="Q181">
        <f t="shared" si="4"/>
        <v>5</v>
      </c>
      <c r="R181">
        <v>47</v>
      </c>
    </row>
    <row r="182" spans="16:18" x14ac:dyDescent="0.25">
      <c r="P182" s="254">
        <v>43568</v>
      </c>
      <c r="Q182">
        <f t="shared" si="4"/>
        <v>5</v>
      </c>
      <c r="R182">
        <v>47</v>
      </c>
    </row>
    <row r="183" spans="16:18" x14ac:dyDescent="0.25">
      <c r="P183" s="254">
        <v>43567</v>
      </c>
      <c r="Q183">
        <f t="shared" si="4"/>
        <v>5</v>
      </c>
      <c r="R183">
        <v>47</v>
      </c>
    </row>
    <row r="184" spans="16:18" x14ac:dyDescent="0.25">
      <c r="P184" s="254">
        <v>43566</v>
      </c>
      <c r="Q184">
        <f t="shared" si="4"/>
        <v>5</v>
      </c>
      <c r="R184">
        <v>47</v>
      </c>
    </row>
    <row r="185" spans="16:18" x14ac:dyDescent="0.25">
      <c r="P185" s="254">
        <v>43565</v>
      </c>
      <c r="Q185">
        <f t="shared" si="4"/>
        <v>5</v>
      </c>
      <c r="R185">
        <v>47</v>
      </c>
    </row>
    <row r="186" spans="16:18" x14ac:dyDescent="0.25">
      <c r="P186" s="254">
        <v>43564</v>
      </c>
      <c r="Q186">
        <f t="shared" si="4"/>
        <v>5</v>
      </c>
      <c r="R186">
        <v>47</v>
      </c>
    </row>
    <row r="187" spans="16:18" x14ac:dyDescent="0.25">
      <c r="P187" s="254">
        <v>43563</v>
      </c>
      <c r="Q187">
        <f t="shared" si="4"/>
        <v>5</v>
      </c>
      <c r="R187">
        <v>47</v>
      </c>
    </row>
    <row r="188" spans="16:18" x14ac:dyDescent="0.25">
      <c r="P188" s="254">
        <v>43562</v>
      </c>
      <c r="Q188">
        <f t="shared" si="4"/>
        <v>4</v>
      </c>
      <c r="R188">
        <v>47</v>
      </c>
    </row>
    <row r="189" spans="16:18" x14ac:dyDescent="0.25">
      <c r="P189" s="254">
        <v>43561</v>
      </c>
      <c r="Q189">
        <f t="shared" si="4"/>
        <v>4</v>
      </c>
      <c r="R189">
        <v>47</v>
      </c>
    </row>
    <row r="190" spans="16:18" x14ac:dyDescent="0.25">
      <c r="P190" s="254">
        <v>43560</v>
      </c>
      <c r="Q190">
        <f t="shared" si="4"/>
        <v>4</v>
      </c>
      <c r="R190">
        <v>47</v>
      </c>
    </row>
    <row r="191" spans="16:18" x14ac:dyDescent="0.25">
      <c r="P191" s="254">
        <v>43559</v>
      </c>
      <c r="Q191">
        <f t="shared" si="4"/>
        <v>4</v>
      </c>
      <c r="R191">
        <v>47</v>
      </c>
    </row>
    <row r="192" spans="16:18" x14ac:dyDescent="0.25">
      <c r="P192" s="254">
        <v>43558</v>
      </c>
      <c r="Q192">
        <f t="shared" si="4"/>
        <v>4</v>
      </c>
      <c r="R192">
        <v>47</v>
      </c>
    </row>
    <row r="193" spans="16:18" x14ac:dyDescent="0.25">
      <c r="P193" s="254">
        <v>43557</v>
      </c>
      <c r="Q193">
        <f t="shared" si="4"/>
        <v>4</v>
      </c>
      <c r="R193">
        <v>47</v>
      </c>
    </row>
    <row r="194" spans="16:18" x14ac:dyDescent="0.25">
      <c r="P194" s="254">
        <v>43556</v>
      </c>
      <c r="Q194">
        <f t="shared" si="4"/>
        <v>4</v>
      </c>
      <c r="R194">
        <v>47</v>
      </c>
    </row>
    <row r="195" spans="16:18" x14ac:dyDescent="0.25">
      <c r="P195" s="254">
        <v>43555</v>
      </c>
      <c r="Q195">
        <f t="shared" si="4"/>
        <v>3</v>
      </c>
      <c r="R195">
        <v>47</v>
      </c>
    </row>
    <row r="196" spans="16:18" x14ac:dyDescent="0.25">
      <c r="P196" s="254">
        <v>43554</v>
      </c>
      <c r="Q196">
        <f t="shared" si="4"/>
        <v>3</v>
      </c>
      <c r="R196">
        <v>47</v>
      </c>
    </row>
    <row r="197" spans="16:18" x14ac:dyDescent="0.25">
      <c r="P197" s="254">
        <v>43553</v>
      </c>
      <c r="Q197">
        <f t="shared" si="4"/>
        <v>3</v>
      </c>
      <c r="R197">
        <v>47</v>
      </c>
    </row>
    <row r="198" spans="16:18" x14ac:dyDescent="0.25">
      <c r="P198" s="254">
        <v>43552</v>
      </c>
      <c r="Q198">
        <f t="shared" si="4"/>
        <v>3</v>
      </c>
      <c r="R198">
        <v>47</v>
      </c>
    </row>
    <row r="199" spans="16:18" x14ac:dyDescent="0.25">
      <c r="P199" s="254">
        <v>43551</v>
      </c>
      <c r="Q199">
        <f t="shared" si="4"/>
        <v>3</v>
      </c>
      <c r="R199">
        <v>47</v>
      </c>
    </row>
    <row r="200" spans="16:18" x14ac:dyDescent="0.25">
      <c r="P200" s="254">
        <v>43550</v>
      </c>
      <c r="Q200">
        <f t="shared" si="4"/>
        <v>3</v>
      </c>
      <c r="R200">
        <v>47</v>
      </c>
    </row>
    <row r="201" spans="16:18" x14ac:dyDescent="0.25">
      <c r="P201" s="254">
        <v>43549</v>
      </c>
      <c r="Q201">
        <f t="shared" si="4"/>
        <v>3</v>
      </c>
      <c r="R201">
        <v>47</v>
      </c>
    </row>
    <row r="202" spans="16:18" x14ac:dyDescent="0.25">
      <c r="P202" s="254">
        <v>43548</v>
      </c>
      <c r="Q202">
        <f t="shared" si="4"/>
        <v>2</v>
      </c>
      <c r="R202">
        <v>47</v>
      </c>
    </row>
    <row r="203" spans="16:18" x14ac:dyDescent="0.25">
      <c r="P203" s="254">
        <v>43547</v>
      </c>
      <c r="Q203">
        <f t="shared" si="4"/>
        <v>2</v>
      </c>
      <c r="R203">
        <v>47</v>
      </c>
    </row>
    <row r="204" spans="16:18" x14ac:dyDescent="0.25">
      <c r="P204" s="254">
        <v>43546</v>
      </c>
      <c r="Q204">
        <f t="shared" si="4"/>
        <v>2</v>
      </c>
      <c r="R204">
        <v>47</v>
      </c>
    </row>
    <row r="205" spans="16:18" x14ac:dyDescent="0.25">
      <c r="P205" s="254">
        <v>43545</v>
      </c>
      <c r="Q205">
        <f t="shared" si="4"/>
        <v>2</v>
      </c>
      <c r="R205">
        <v>47</v>
      </c>
    </row>
    <row r="206" spans="16:18" x14ac:dyDescent="0.25">
      <c r="P206" s="254">
        <v>43544</v>
      </c>
      <c r="Q206">
        <f t="shared" si="4"/>
        <v>2</v>
      </c>
      <c r="R206">
        <v>47</v>
      </c>
    </row>
    <row r="207" spans="16:18" x14ac:dyDescent="0.25">
      <c r="P207" s="254">
        <v>43543</v>
      </c>
      <c r="Q207">
        <f t="shared" si="4"/>
        <v>2</v>
      </c>
      <c r="R207">
        <v>47</v>
      </c>
    </row>
    <row r="208" spans="16:18" x14ac:dyDescent="0.25">
      <c r="P208" s="254">
        <v>43542</v>
      </c>
      <c r="Q208">
        <f t="shared" si="4"/>
        <v>2</v>
      </c>
      <c r="R208">
        <v>47</v>
      </c>
    </row>
    <row r="209" spans="16:18" x14ac:dyDescent="0.25">
      <c r="P209" s="254">
        <v>43541</v>
      </c>
      <c r="Q209">
        <f t="shared" si="4"/>
        <v>1</v>
      </c>
      <c r="R209">
        <v>47</v>
      </c>
    </row>
    <row r="210" spans="16:18" x14ac:dyDescent="0.25">
      <c r="P210" s="254">
        <v>43540</v>
      </c>
      <c r="Q210">
        <f t="shared" si="4"/>
        <v>1</v>
      </c>
      <c r="R210">
        <v>47</v>
      </c>
    </row>
    <row r="211" spans="16:18" x14ac:dyDescent="0.25">
      <c r="P211" s="254">
        <v>43539</v>
      </c>
      <c r="Q211">
        <f t="shared" si="4"/>
        <v>1</v>
      </c>
      <c r="R211">
        <v>47</v>
      </c>
    </row>
    <row r="212" spans="16:18" x14ac:dyDescent="0.25">
      <c r="P212" s="254">
        <v>43538</v>
      </c>
      <c r="Q212">
        <f t="shared" si="4"/>
        <v>1</v>
      </c>
      <c r="R212">
        <v>47</v>
      </c>
    </row>
    <row r="213" spans="16:18" x14ac:dyDescent="0.25">
      <c r="P213" s="254">
        <v>43537</v>
      </c>
      <c r="Q213">
        <f t="shared" si="4"/>
        <v>1</v>
      </c>
      <c r="R213">
        <v>47</v>
      </c>
    </row>
    <row r="214" spans="16:18" x14ac:dyDescent="0.25">
      <c r="P214" s="254">
        <v>43536</v>
      </c>
      <c r="Q214">
        <f t="shared" si="4"/>
        <v>1</v>
      </c>
      <c r="R214">
        <v>47</v>
      </c>
    </row>
    <row r="215" spans="16:18" x14ac:dyDescent="0.25">
      <c r="P215" s="254">
        <v>43535</v>
      </c>
      <c r="Q215">
        <f t="shared" si="4"/>
        <v>1</v>
      </c>
      <c r="R215">
        <v>47</v>
      </c>
    </row>
    <row r="216" spans="16:18" x14ac:dyDescent="0.25">
      <c r="P216" s="254">
        <v>43534</v>
      </c>
      <c r="Q216">
        <v>16</v>
      </c>
      <c r="R216">
        <v>46</v>
      </c>
    </row>
    <row r="217" spans="16:18" x14ac:dyDescent="0.25">
      <c r="P217" s="254">
        <v>43533</v>
      </c>
      <c r="Q217">
        <v>16</v>
      </c>
      <c r="R217">
        <v>46</v>
      </c>
    </row>
    <row r="218" spans="16:18" x14ac:dyDescent="0.25">
      <c r="P218" s="254">
        <v>43532</v>
      </c>
      <c r="Q218">
        <v>16</v>
      </c>
      <c r="R218">
        <v>46</v>
      </c>
    </row>
    <row r="219" spans="16:18" x14ac:dyDescent="0.25">
      <c r="P219" s="254">
        <v>43531</v>
      </c>
      <c r="Q219">
        <v>16</v>
      </c>
      <c r="R219">
        <v>46</v>
      </c>
    </row>
    <row r="220" spans="16:18" x14ac:dyDescent="0.25">
      <c r="P220" s="254">
        <v>43530</v>
      </c>
      <c r="Q220">
        <v>16</v>
      </c>
      <c r="R220">
        <v>46</v>
      </c>
    </row>
    <row r="221" spans="16:18" x14ac:dyDescent="0.25">
      <c r="P221" s="254">
        <v>43529</v>
      </c>
      <c r="Q221">
        <v>16</v>
      </c>
      <c r="R221">
        <v>46</v>
      </c>
    </row>
    <row r="222" spans="16:18" x14ac:dyDescent="0.25">
      <c r="P222" s="254">
        <v>43528</v>
      </c>
      <c r="Q222">
        <v>16</v>
      </c>
      <c r="R222">
        <v>46</v>
      </c>
    </row>
    <row r="223" spans="16:18" x14ac:dyDescent="0.25">
      <c r="P223" s="254">
        <v>43527</v>
      </c>
      <c r="Q223">
        <f t="shared" ref="Q223:Q283" si="5">Q216-1</f>
        <v>15</v>
      </c>
      <c r="R223">
        <v>46</v>
      </c>
    </row>
    <row r="224" spans="16:18" x14ac:dyDescent="0.25">
      <c r="P224" s="254">
        <v>43526</v>
      </c>
      <c r="Q224">
        <f t="shared" si="5"/>
        <v>15</v>
      </c>
      <c r="R224">
        <v>46</v>
      </c>
    </row>
    <row r="225" spans="16:18" x14ac:dyDescent="0.25">
      <c r="P225" s="254">
        <v>43525</v>
      </c>
      <c r="Q225">
        <f t="shared" si="5"/>
        <v>15</v>
      </c>
      <c r="R225">
        <v>46</v>
      </c>
    </row>
    <row r="226" spans="16:18" x14ac:dyDescent="0.25">
      <c r="P226" s="254">
        <v>43524</v>
      </c>
      <c r="Q226">
        <f t="shared" si="5"/>
        <v>15</v>
      </c>
      <c r="R226">
        <v>46</v>
      </c>
    </row>
    <row r="227" spans="16:18" x14ac:dyDescent="0.25">
      <c r="P227" s="254">
        <v>43523</v>
      </c>
      <c r="Q227">
        <f t="shared" si="5"/>
        <v>15</v>
      </c>
      <c r="R227">
        <v>46</v>
      </c>
    </row>
    <row r="228" spans="16:18" x14ac:dyDescent="0.25">
      <c r="P228" s="254">
        <v>43522</v>
      </c>
      <c r="Q228">
        <f t="shared" si="5"/>
        <v>15</v>
      </c>
      <c r="R228">
        <v>46</v>
      </c>
    </row>
    <row r="229" spans="16:18" x14ac:dyDescent="0.25">
      <c r="P229" s="254">
        <v>43521</v>
      </c>
      <c r="Q229">
        <f t="shared" si="5"/>
        <v>15</v>
      </c>
      <c r="R229">
        <v>46</v>
      </c>
    </row>
    <row r="230" spans="16:18" x14ac:dyDescent="0.25">
      <c r="P230" s="254">
        <v>43520</v>
      </c>
      <c r="Q230">
        <f t="shared" si="5"/>
        <v>14</v>
      </c>
      <c r="R230">
        <v>46</v>
      </c>
    </row>
    <row r="231" spans="16:18" x14ac:dyDescent="0.25">
      <c r="P231" s="254">
        <v>43519</v>
      </c>
      <c r="Q231">
        <f t="shared" si="5"/>
        <v>14</v>
      </c>
      <c r="R231">
        <v>46</v>
      </c>
    </row>
    <row r="232" spans="16:18" x14ac:dyDescent="0.25">
      <c r="P232" s="254">
        <v>43518</v>
      </c>
      <c r="Q232">
        <f t="shared" si="5"/>
        <v>14</v>
      </c>
      <c r="R232">
        <v>46</v>
      </c>
    </row>
    <row r="233" spans="16:18" x14ac:dyDescent="0.25">
      <c r="P233" s="254">
        <v>43517</v>
      </c>
      <c r="Q233">
        <f t="shared" si="5"/>
        <v>14</v>
      </c>
      <c r="R233">
        <v>46</v>
      </c>
    </row>
    <row r="234" spans="16:18" x14ac:dyDescent="0.25">
      <c r="P234" s="254">
        <v>43516</v>
      </c>
      <c r="Q234">
        <f t="shared" si="5"/>
        <v>14</v>
      </c>
      <c r="R234">
        <v>46</v>
      </c>
    </row>
    <row r="235" spans="16:18" x14ac:dyDescent="0.25">
      <c r="P235" s="254">
        <v>43515</v>
      </c>
      <c r="Q235">
        <f t="shared" si="5"/>
        <v>14</v>
      </c>
      <c r="R235">
        <v>46</v>
      </c>
    </row>
    <row r="236" spans="16:18" x14ac:dyDescent="0.25">
      <c r="P236" s="254">
        <v>43514</v>
      </c>
      <c r="Q236">
        <f t="shared" si="5"/>
        <v>14</v>
      </c>
      <c r="R236">
        <v>46</v>
      </c>
    </row>
    <row r="237" spans="16:18" x14ac:dyDescent="0.25">
      <c r="P237" s="254">
        <v>43513</v>
      </c>
      <c r="Q237">
        <f t="shared" si="5"/>
        <v>13</v>
      </c>
      <c r="R237">
        <v>46</v>
      </c>
    </row>
    <row r="238" spans="16:18" x14ac:dyDescent="0.25">
      <c r="P238" s="254">
        <v>43512</v>
      </c>
      <c r="Q238">
        <f t="shared" si="5"/>
        <v>13</v>
      </c>
      <c r="R238">
        <v>46</v>
      </c>
    </row>
    <row r="239" spans="16:18" x14ac:dyDescent="0.25">
      <c r="P239" s="254">
        <v>43511</v>
      </c>
      <c r="Q239">
        <f t="shared" si="5"/>
        <v>13</v>
      </c>
      <c r="R239">
        <v>46</v>
      </c>
    </row>
    <row r="240" spans="16:18" x14ac:dyDescent="0.25">
      <c r="P240" s="254">
        <v>43510</v>
      </c>
      <c r="Q240">
        <f t="shared" si="5"/>
        <v>13</v>
      </c>
      <c r="R240">
        <v>46</v>
      </c>
    </row>
    <row r="241" spans="16:18" x14ac:dyDescent="0.25">
      <c r="P241" s="254">
        <v>43509</v>
      </c>
      <c r="Q241">
        <f t="shared" si="5"/>
        <v>13</v>
      </c>
      <c r="R241">
        <v>46</v>
      </c>
    </row>
    <row r="242" spans="16:18" x14ac:dyDescent="0.25">
      <c r="P242" s="254">
        <v>43508</v>
      </c>
      <c r="Q242">
        <f t="shared" si="5"/>
        <v>13</v>
      </c>
      <c r="R242">
        <v>46</v>
      </c>
    </row>
    <row r="243" spans="16:18" x14ac:dyDescent="0.25">
      <c r="P243" s="254">
        <v>43507</v>
      </c>
      <c r="Q243">
        <f t="shared" si="5"/>
        <v>13</v>
      </c>
      <c r="R243">
        <v>46</v>
      </c>
    </row>
    <row r="244" spans="16:18" x14ac:dyDescent="0.25">
      <c r="P244" s="254">
        <v>43506</v>
      </c>
      <c r="Q244">
        <f t="shared" si="5"/>
        <v>12</v>
      </c>
      <c r="R244">
        <v>46</v>
      </c>
    </row>
    <row r="245" spans="16:18" x14ac:dyDescent="0.25">
      <c r="P245" s="254">
        <v>43505</v>
      </c>
      <c r="Q245">
        <f t="shared" si="5"/>
        <v>12</v>
      </c>
      <c r="R245">
        <v>46</v>
      </c>
    </row>
    <row r="246" spans="16:18" x14ac:dyDescent="0.25">
      <c r="P246" s="254">
        <v>43504</v>
      </c>
      <c r="Q246">
        <f t="shared" si="5"/>
        <v>12</v>
      </c>
      <c r="R246">
        <v>46</v>
      </c>
    </row>
    <row r="247" spans="16:18" x14ac:dyDescent="0.25">
      <c r="P247" s="254">
        <v>43503</v>
      </c>
      <c r="Q247">
        <f t="shared" si="5"/>
        <v>12</v>
      </c>
      <c r="R247">
        <v>46</v>
      </c>
    </row>
    <row r="248" spans="16:18" x14ac:dyDescent="0.25">
      <c r="P248" s="254">
        <v>43502</v>
      </c>
      <c r="Q248">
        <f t="shared" si="5"/>
        <v>12</v>
      </c>
      <c r="R248">
        <v>46</v>
      </c>
    </row>
    <row r="249" spans="16:18" x14ac:dyDescent="0.25">
      <c r="P249" s="254">
        <v>43501</v>
      </c>
      <c r="Q249">
        <f t="shared" si="5"/>
        <v>12</v>
      </c>
      <c r="R249">
        <v>46</v>
      </c>
    </row>
    <row r="250" spans="16:18" x14ac:dyDescent="0.25">
      <c r="P250" s="254">
        <v>43500</v>
      </c>
      <c r="Q250">
        <f t="shared" si="5"/>
        <v>12</v>
      </c>
      <c r="R250">
        <v>46</v>
      </c>
    </row>
    <row r="251" spans="16:18" x14ac:dyDescent="0.25">
      <c r="P251" s="254">
        <v>43499</v>
      </c>
      <c r="Q251">
        <f t="shared" si="5"/>
        <v>11</v>
      </c>
      <c r="R251">
        <v>46</v>
      </c>
    </row>
    <row r="252" spans="16:18" x14ac:dyDescent="0.25">
      <c r="P252" s="254">
        <v>43498</v>
      </c>
      <c r="Q252">
        <f t="shared" si="5"/>
        <v>11</v>
      </c>
      <c r="R252">
        <v>46</v>
      </c>
    </row>
    <row r="253" spans="16:18" x14ac:dyDescent="0.25">
      <c r="P253" s="254">
        <v>43497</v>
      </c>
      <c r="Q253">
        <f t="shared" si="5"/>
        <v>11</v>
      </c>
      <c r="R253">
        <v>46</v>
      </c>
    </row>
    <row r="254" spans="16:18" x14ac:dyDescent="0.25">
      <c r="P254" s="254">
        <v>43496</v>
      </c>
      <c r="Q254">
        <f t="shared" si="5"/>
        <v>11</v>
      </c>
      <c r="R254">
        <v>46</v>
      </c>
    </row>
    <row r="255" spans="16:18" x14ac:dyDescent="0.25">
      <c r="P255" s="254">
        <v>43495</v>
      </c>
      <c r="Q255">
        <f t="shared" si="5"/>
        <v>11</v>
      </c>
      <c r="R255">
        <v>46</v>
      </c>
    </row>
    <row r="256" spans="16:18" x14ac:dyDescent="0.25">
      <c r="P256" s="254">
        <v>43494</v>
      </c>
      <c r="Q256">
        <f t="shared" si="5"/>
        <v>11</v>
      </c>
      <c r="R256">
        <v>46</v>
      </c>
    </row>
    <row r="257" spans="16:18" x14ac:dyDescent="0.25">
      <c r="P257" s="254">
        <v>43493</v>
      </c>
      <c r="Q257">
        <f t="shared" si="5"/>
        <v>11</v>
      </c>
      <c r="R257">
        <v>46</v>
      </c>
    </row>
    <row r="258" spans="16:18" x14ac:dyDescent="0.25">
      <c r="P258" s="254">
        <v>43492</v>
      </c>
      <c r="Q258">
        <f t="shared" si="5"/>
        <v>10</v>
      </c>
      <c r="R258">
        <v>46</v>
      </c>
    </row>
    <row r="259" spans="16:18" x14ac:dyDescent="0.25">
      <c r="P259" s="254">
        <v>43491</v>
      </c>
      <c r="Q259">
        <f t="shared" si="5"/>
        <v>10</v>
      </c>
      <c r="R259">
        <v>46</v>
      </c>
    </row>
    <row r="260" spans="16:18" x14ac:dyDescent="0.25">
      <c r="P260" s="254">
        <v>43490</v>
      </c>
      <c r="Q260">
        <f t="shared" si="5"/>
        <v>10</v>
      </c>
      <c r="R260">
        <v>46</v>
      </c>
    </row>
    <row r="261" spans="16:18" x14ac:dyDescent="0.25">
      <c r="P261" s="254">
        <v>43489</v>
      </c>
      <c r="Q261">
        <f t="shared" si="5"/>
        <v>10</v>
      </c>
      <c r="R261">
        <v>46</v>
      </c>
    </row>
    <row r="262" spans="16:18" x14ac:dyDescent="0.25">
      <c r="P262" s="254">
        <v>43488</v>
      </c>
      <c r="Q262">
        <f t="shared" si="5"/>
        <v>10</v>
      </c>
      <c r="R262">
        <v>46</v>
      </c>
    </row>
    <row r="263" spans="16:18" x14ac:dyDescent="0.25">
      <c r="P263" s="254">
        <v>43487</v>
      </c>
      <c r="Q263">
        <f t="shared" si="5"/>
        <v>10</v>
      </c>
      <c r="R263">
        <v>46</v>
      </c>
    </row>
    <row r="264" spans="16:18" x14ac:dyDescent="0.25">
      <c r="P264" s="254">
        <v>43486</v>
      </c>
      <c r="Q264">
        <f t="shared" si="5"/>
        <v>10</v>
      </c>
      <c r="R264">
        <v>46</v>
      </c>
    </row>
    <row r="265" spans="16:18" x14ac:dyDescent="0.25">
      <c r="P265" s="254">
        <v>43485</v>
      </c>
      <c r="Q265">
        <f t="shared" si="5"/>
        <v>9</v>
      </c>
      <c r="R265">
        <v>46</v>
      </c>
    </row>
    <row r="266" spans="16:18" x14ac:dyDescent="0.25">
      <c r="P266" s="254">
        <v>43484</v>
      </c>
      <c r="Q266">
        <f t="shared" si="5"/>
        <v>9</v>
      </c>
      <c r="R266">
        <v>46</v>
      </c>
    </row>
    <row r="267" spans="16:18" x14ac:dyDescent="0.25">
      <c r="P267" s="254">
        <v>43483</v>
      </c>
      <c r="Q267">
        <f t="shared" si="5"/>
        <v>9</v>
      </c>
      <c r="R267">
        <v>46</v>
      </c>
    </row>
    <row r="268" spans="16:18" x14ac:dyDescent="0.25">
      <c r="P268" s="254">
        <v>43482</v>
      </c>
      <c r="Q268">
        <f t="shared" si="5"/>
        <v>9</v>
      </c>
      <c r="R268">
        <v>46</v>
      </c>
    </row>
    <row r="269" spans="16:18" x14ac:dyDescent="0.25">
      <c r="P269" s="254">
        <v>43481</v>
      </c>
      <c r="Q269">
        <f t="shared" si="5"/>
        <v>9</v>
      </c>
      <c r="R269">
        <v>46</v>
      </c>
    </row>
    <row r="270" spans="16:18" x14ac:dyDescent="0.25">
      <c r="P270" s="254">
        <v>43480</v>
      </c>
      <c r="Q270">
        <f t="shared" si="5"/>
        <v>9</v>
      </c>
      <c r="R270">
        <v>46</v>
      </c>
    </row>
    <row r="271" spans="16:18" x14ac:dyDescent="0.25">
      <c r="P271" s="254">
        <v>43479</v>
      </c>
      <c r="Q271">
        <f t="shared" si="5"/>
        <v>9</v>
      </c>
      <c r="R271">
        <v>46</v>
      </c>
    </row>
    <row r="272" spans="16:18" x14ac:dyDescent="0.25">
      <c r="P272" s="254">
        <v>43478</v>
      </c>
      <c r="Q272">
        <f t="shared" si="5"/>
        <v>8</v>
      </c>
      <c r="R272">
        <v>46</v>
      </c>
    </row>
    <row r="273" spans="16:18" x14ac:dyDescent="0.25">
      <c r="P273" s="254">
        <v>43477</v>
      </c>
      <c r="Q273">
        <f t="shared" si="5"/>
        <v>8</v>
      </c>
      <c r="R273">
        <v>46</v>
      </c>
    </row>
    <row r="274" spans="16:18" x14ac:dyDescent="0.25">
      <c r="P274" s="254">
        <v>43476</v>
      </c>
      <c r="Q274">
        <f t="shared" si="5"/>
        <v>8</v>
      </c>
      <c r="R274">
        <v>46</v>
      </c>
    </row>
    <row r="275" spans="16:18" x14ac:dyDescent="0.25">
      <c r="P275" s="254">
        <v>43475</v>
      </c>
      <c r="Q275">
        <f t="shared" si="5"/>
        <v>8</v>
      </c>
      <c r="R275">
        <v>46</v>
      </c>
    </row>
    <row r="276" spans="16:18" x14ac:dyDescent="0.25">
      <c r="P276" s="254">
        <v>43474</v>
      </c>
      <c r="Q276">
        <f t="shared" si="5"/>
        <v>8</v>
      </c>
      <c r="R276">
        <v>46</v>
      </c>
    </row>
    <row r="277" spans="16:18" x14ac:dyDescent="0.25">
      <c r="P277" s="254">
        <v>43473</v>
      </c>
      <c r="Q277">
        <f t="shared" si="5"/>
        <v>8</v>
      </c>
      <c r="R277">
        <v>46</v>
      </c>
    </row>
    <row r="278" spans="16:18" x14ac:dyDescent="0.25">
      <c r="P278" s="254">
        <v>43472</v>
      </c>
      <c r="Q278">
        <f t="shared" si="5"/>
        <v>8</v>
      </c>
      <c r="R278">
        <v>46</v>
      </c>
    </row>
    <row r="279" spans="16:18" x14ac:dyDescent="0.25">
      <c r="P279" s="254">
        <v>43471</v>
      </c>
      <c r="Q279">
        <f t="shared" si="5"/>
        <v>7</v>
      </c>
      <c r="R279">
        <v>46</v>
      </c>
    </row>
    <row r="280" spans="16:18" x14ac:dyDescent="0.25">
      <c r="P280" s="254">
        <v>43470</v>
      </c>
      <c r="Q280">
        <f t="shared" si="5"/>
        <v>7</v>
      </c>
      <c r="R280">
        <v>46</v>
      </c>
    </row>
    <row r="281" spans="16:18" x14ac:dyDescent="0.25">
      <c r="P281" s="254">
        <v>43469</v>
      </c>
      <c r="Q281">
        <f t="shared" si="5"/>
        <v>7</v>
      </c>
      <c r="R281">
        <v>46</v>
      </c>
    </row>
    <row r="282" spans="16:18" x14ac:dyDescent="0.25">
      <c r="P282" s="254">
        <v>43468</v>
      </c>
      <c r="Q282">
        <f t="shared" si="5"/>
        <v>7</v>
      </c>
      <c r="R282">
        <v>46</v>
      </c>
    </row>
    <row r="283" spans="16:18" x14ac:dyDescent="0.25">
      <c r="P283" s="254">
        <v>43467</v>
      </c>
      <c r="Q283">
        <f t="shared" si="5"/>
        <v>7</v>
      </c>
      <c r="R283">
        <v>46</v>
      </c>
    </row>
    <row r="284" spans="16:18" x14ac:dyDescent="0.25">
      <c r="P284" s="254">
        <v>43466</v>
      </c>
      <c r="Q284">
        <f t="shared" ref="Q284:Q347" si="6">Q277-1</f>
        <v>7</v>
      </c>
      <c r="R284">
        <v>46</v>
      </c>
    </row>
    <row r="285" spans="16:18" x14ac:dyDescent="0.25">
      <c r="P285" s="254">
        <v>43465</v>
      </c>
      <c r="Q285">
        <f t="shared" si="6"/>
        <v>7</v>
      </c>
      <c r="R285">
        <v>46</v>
      </c>
    </row>
    <row r="286" spans="16:18" x14ac:dyDescent="0.25">
      <c r="P286" s="254">
        <v>43464</v>
      </c>
      <c r="Q286">
        <f t="shared" si="6"/>
        <v>6</v>
      </c>
      <c r="R286">
        <v>46</v>
      </c>
    </row>
    <row r="287" spans="16:18" x14ac:dyDescent="0.25">
      <c r="P287" s="254">
        <v>43463</v>
      </c>
      <c r="Q287">
        <f t="shared" si="6"/>
        <v>6</v>
      </c>
      <c r="R287">
        <v>46</v>
      </c>
    </row>
    <row r="288" spans="16:18" x14ac:dyDescent="0.25">
      <c r="P288" s="254">
        <v>43462</v>
      </c>
      <c r="Q288">
        <f t="shared" si="6"/>
        <v>6</v>
      </c>
      <c r="R288">
        <v>46</v>
      </c>
    </row>
    <row r="289" spans="16:18" x14ac:dyDescent="0.25">
      <c r="P289" s="254">
        <v>43461</v>
      </c>
      <c r="Q289">
        <f t="shared" si="6"/>
        <v>6</v>
      </c>
      <c r="R289">
        <v>46</v>
      </c>
    </row>
    <row r="290" spans="16:18" x14ac:dyDescent="0.25">
      <c r="P290" s="254">
        <v>43460</v>
      </c>
      <c r="Q290">
        <f t="shared" si="6"/>
        <v>6</v>
      </c>
      <c r="R290">
        <v>46</v>
      </c>
    </row>
    <row r="291" spans="16:18" x14ac:dyDescent="0.25">
      <c r="P291" s="254">
        <v>43459</v>
      </c>
      <c r="Q291">
        <f t="shared" si="6"/>
        <v>6</v>
      </c>
      <c r="R291">
        <v>46</v>
      </c>
    </row>
    <row r="292" spans="16:18" x14ac:dyDescent="0.25">
      <c r="P292" s="254">
        <v>43458</v>
      </c>
      <c r="Q292">
        <f t="shared" si="6"/>
        <v>6</v>
      </c>
      <c r="R292">
        <v>46</v>
      </c>
    </row>
    <row r="293" spans="16:18" x14ac:dyDescent="0.25">
      <c r="P293" s="254">
        <v>43457</v>
      </c>
      <c r="Q293">
        <f t="shared" si="6"/>
        <v>5</v>
      </c>
      <c r="R293">
        <v>46</v>
      </c>
    </row>
    <row r="294" spans="16:18" x14ac:dyDescent="0.25">
      <c r="P294" s="254">
        <v>43456</v>
      </c>
      <c r="Q294">
        <f t="shared" si="6"/>
        <v>5</v>
      </c>
      <c r="R294">
        <v>46</v>
      </c>
    </row>
    <row r="295" spans="16:18" x14ac:dyDescent="0.25">
      <c r="P295" s="254">
        <v>43455</v>
      </c>
      <c r="Q295">
        <f t="shared" si="6"/>
        <v>5</v>
      </c>
      <c r="R295">
        <v>46</v>
      </c>
    </row>
    <row r="296" spans="16:18" x14ac:dyDescent="0.25">
      <c r="P296" s="254">
        <v>43454</v>
      </c>
      <c r="Q296">
        <f t="shared" si="6"/>
        <v>5</v>
      </c>
      <c r="R296">
        <v>46</v>
      </c>
    </row>
    <row r="297" spans="16:18" x14ac:dyDescent="0.25">
      <c r="P297" s="254">
        <v>43453</v>
      </c>
      <c r="Q297">
        <f t="shared" si="6"/>
        <v>5</v>
      </c>
      <c r="R297">
        <v>46</v>
      </c>
    </row>
    <row r="298" spans="16:18" x14ac:dyDescent="0.25">
      <c r="P298" s="254">
        <v>43452</v>
      </c>
      <c r="Q298">
        <f t="shared" si="6"/>
        <v>5</v>
      </c>
      <c r="R298">
        <v>46</v>
      </c>
    </row>
    <row r="299" spans="16:18" x14ac:dyDescent="0.25">
      <c r="P299" s="254">
        <v>43451</v>
      </c>
      <c r="Q299">
        <f t="shared" si="6"/>
        <v>5</v>
      </c>
      <c r="R299">
        <v>46</v>
      </c>
    </row>
    <row r="300" spans="16:18" x14ac:dyDescent="0.25">
      <c r="P300" s="254">
        <v>43450</v>
      </c>
      <c r="Q300">
        <f t="shared" si="6"/>
        <v>4</v>
      </c>
      <c r="R300">
        <v>46</v>
      </c>
    </row>
    <row r="301" spans="16:18" x14ac:dyDescent="0.25">
      <c r="P301" s="254">
        <v>43449</v>
      </c>
      <c r="Q301">
        <f t="shared" si="6"/>
        <v>4</v>
      </c>
      <c r="R301">
        <v>46</v>
      </c>
    </row>
    <row r="302" spans="16:18" x14ac:dyDescent="0.25">
      <c r="P302" s="254">
        <v>43448</v>
      </c>
      <c r="Q302">
        <f t="shared" si="6"/>
        <v>4</v>
      </c>
      <c r="R302">
        <v>46</v>
      </c>
    </row>
    <row r="303" spans="16:18" x14ac:dyDescent="0.25">
      <c r="P303" s="254">
        <v>43447</v>
      </c>
      <c r="Q303">
        <f t="shared" si="6"/>
        <v>4</v>
      </c>
      <c r="R303">
        <v>46</v>
      </c>
    </row>
    <row r="304" spans="16:18" x14ac:dyDescent="0.25">
      <c r="P304" s="254">
        <v>43446</v>
      </c>
      <c r="Q304">
        <f t="shared" si="6"/>
        <v>4</v>
      </c>
      <c r="R304">
        <v>46</v>
      </c>
    </row>
    <row r="305" spans="16:18" x14ac:dyDescent="0.25">
      <c r="P305" s="254">
        <v>43445</v>
      </c>
      <c r="Q305">
        <f t="shared" si="6"/>
        <v>4</v>
      </c>
      <c r="R305">
        <v>46</v>
      </c>
    </row>
    <row r="306" spans="16:18" x14ac:dyDescent="0.25">
      <c r="P306" s="254">
        <v>43444</v>
      </c>
      <c r="Q306">
        <f t="shared" si="6"/>
        <v>4</v>
      </c>
      <c r="R306">
        <v>46</v>
      </c>
    </row>
    <row r="307" spans="16:18" x14ac:dyDescent="0.25">
      <c r="P307" s="254">
        <v>43443</v>
      </c>
      <c r="Q307">
        <f t="shared" si="6"/>
        <v>3</v>
      </c>
      <c r="R307">
        <v>46</v>
      </c>
    </row>
    <row r="308" spans="16:18" x14ac:dyDescent="0.25">
      <c r="P308" s="254">
        <v>43442</v>
      </c>
      <c r="Q308">
        <f t="shared" si="6"/>
        <v>3</v>
      </c>
      <c r="R308">
        <v>46</v>
      </c>
    </row>
    <row r="309" spans="16:18" x14ac:dyDescent="0.25">
      <c r="P309" s="254">
        <v>43441</v>
      </c>
      <c r="Q309">
        <f t="shared" si="6"/>
        <v>3</v>
      </c>
      <c r="R309">
        <v>46</v>
      </c>
    </row>
    <row r="310" spans="16:18" x14ac:dyDescent="0.25">
      <c r="P310" s="254">
        <v>43440</v>
      </c>
      <c r="Q310">
        <f t="shared" si="6"/>
        <v>3</v>
      </c>
      <c r="R310">
        <v>46</v>
      </c>
    </row>
    <row r="311" spans="16:18" x14ac:dyDescent="0.25">
      <c r="P311" s="254">
        <v>43439</v>
      </c>
      <c r="Q311">
        <f t="shared" si="6"/>
        <v>3</v>
      </c>
      <c r="R311">
        <v>46</v>
      </c>
    </row>
    <row r="312" spans="16:18" x14ac:dyDescent="0.25">
      <c r="P312" s="254">
        <v>43438</v>
      </c>
      <c r="Q312">
        <f t="shared" si="6"/>
        <v>3</v>
      </c>
      <c r="R312">
        <v>46</v>
      </c>
    </row>
    <row r="313" spans="16:18" x14ac:dyDescent="0.25">
      <c r="P313" s="254">
        <v>43437</v>
      </c>
      <c r="Q313">
        <f t="shared" si="6"/>
        <v>3</v>
      </c>
      <c r="R313">
        <v>46</v>
      </c>
    </row>
    <row r="314" spans="16:18" x14ac:dyDescent="0.25">
      <c r="P314" s="254">
        <v>43436</v>
      </c>
      <c r="Q314">
        <f t="shared" si="6"/>
        <v>2</v>
      </c>
      <c r="R314">
        <v>46</v>
      </c>
    </row>
    <row r="315" spans="16:18" x14ac:dyDescent="0.25">
      <c r="P315" s="254">
        <v>43435</v>
      </c>
      <c r="Q315">
        <f t="shared" si="6"/>
        <v>2</v>
      </c>
      <c r="R315">
        <v>46</v>
      </c>
    </row>
    <row r="316" spans="16:18" x14ac:dyDescent="0.25">
      <c r="P316" s="254">
        <v>43434</v>
      </c>
      <c r="Q316">
        <f t="shared" si="6"/>
        <v>2</v>
      </c>
      <c r="R316">
        <v>46</v>
      </c>
    </row>
    <row r="317" spans="16:18" x14ac:dyDescent="0.25">
      <c r="P317" s="254">
        <v>43433</v>
      </c>
      <c r="Q317">
        <f t="shared" si="6"/>
        <v>2</v>
      </c>
      <c r="R317">
        <v>46</v>
      </c>
    </row>
    <row r="318" spans="16:18" x14ac:dyDescent="0.25">
      <c r="P318" s="254">
        <v>43432</v>
      </c>
      <c r="Q318">
        <f t="shared" si="6"/>
        <v>2</v>
      </c>
      <c r="R318">
        <v>46</v>
      </c>
    </row>
    <row r="319" spans="16:18" x14ac:dyDescent="0.25">
      <c r="P319" s="254">
        <v>43431</v>
      </c>
      <c r="Q319">
        <f t="shared" si="6"/>
        <v>2</v>
      </c>
      <c r="R319">
        <v>46</v>
      </c>
    </row>
    <row r="320" spans="16:18" x14ac:dyDescent="0.25">
      <c r="P320" s="254">
        <v>43430</v>
      </c>
      <c r="Q320">
        <f t="shared" si="6"/>
        <v>2</v>
      </c>
      <c r="R320">
        <v>46</v>
      </c>
    </row>
    <row r="321" spans="16:18" x14ac:dyDescent="0.25">
      <c r="P321" s="254">
        <v>43429</v>
      </c>
      <c r="Q321">
        <f t="shared" si="6"/>
        <v>1</v>
      </c>
      <c r="R321">
        <v>46</v>
      </c>
    </row>
    <row r="322" spans="16:18" x14ac:dyDescent="0.25">
      <c r="P322" s="254">
        <v>43428</v>
      </c>
      <c r="Q322">
        <f t="shared" si="6"/>
        <v>1</v>
      </c>
      <c r="R322">
        <v>46</v>
      </c>
    </row>
    <row r="323" spans="16:18" x14ac:dyDescent="0.25">
      <c r="P323" s="254">
        <v>43427</v>
      </c>
      <c r="Q323">
        <f t="shared" si="6"/>
        <v>1</v>
      </c>
      <c r="R323">
        <v>46</v>
      </c>
    </row>
    <row r="324" spans="16:18" x14ac:dyDescent="0.25">
      <c r="P324" s="254">
        <v>43426</v>
      </c>
      <c r="Q324">
        <f t="shared" si="6"/>
        <v>1</v>
      </c>
      <c r="R324">
        <v>46</v>
      </c>
    </row>
    <row r="325" spans="16:18" x14ac:dyDescent="0.25">
      <c r="P325" s="254">
        <v>43425</v>
      </c>
      <c r="Q325">
        <f t="shared" si="6"/>
        <v>1</v>
      </c>
      <c r="R325">
        <v>46</v>
      </c>
    </row>
    <row r="326" spans="16:18" x14ac:dyDescent="0.25">
      <c r="P326" s="254">
        <v>43424</v>
      </c>
      <c r="Q326">
        <f t="shared" si="6"/>
        <v>1</v>
      </c>
      <c r="R326">
        <v>46</v>
      </c>
    </row>
    <row r="327" spans="16:18" x14ac:dyDescent="0.25">
      <c r="P327" s="254">
        <v>43423</v>
      </c>
      <c r="Q327">
        <f t="shared" si="6"/>
        <v>1</v>
      </c>
      <c r="R327">
        <v>46</v>
      </c>
    </row>
    <row r="328" spans="16:18" x14ac:dyDescent="0.25">
      <c r="P328" s="254">
        <v>43422</v>
      </c>
      <c r="Q328">
        <v>16</v>
      </c>
      <c r="R328">
        <v>45</v>
      </c>
    </row>
    <row r="329" spans="16:18" x14ac:dyDescent="0.25">
      <c r="P329" s="254">
        <v>43421</v>
      </c>
      <c r="Q329">
        <v>16</v>
      </c>
      <c r="R329">
        <v>45</v>
      </c>
    </row>
    <row r="330" spans="16:18" x14ac:dyDescent="0.25">
      <c r="P330" s="254">
        <v>43420</v>
      </c>
      <c r="Q330">
        <v>16</v>
      </c>
      <c r="R330">
        <v>45</v>
      </c>
    </row>
    <row r="331" spans="16:18" x14ac:dyDescent="0.25">
      <c r="P331" s="254">
        <v>43419</v>
      </c>
      <c r="Q331">
        <v>16</v>
      </c>
      <c r="R331">
        <v>45</v>
      </c>
    </row>
    <row r="332" spans="16:18" x14ac:dyDescent="0.25">
      <c r="P332" s="254">
        <v>43418</v>
      </c>
      <c r="Q332">
        <v>16</v>
      </c>
      <c r="R332">
        <v>45</v>
      </c>
    </row>
    <row r="333" spans="16:18" x14ac:dyDescent="0.25">
      <c r="P333" s="254">
        <v>43417</v>
      </c>
      <c r="Q333">
        <v>16</v>
      </c>
      <c r="R333">
        <v>45</v>
      </c>
    </row>
    <row r="334" spans="16:18" x14ac:dyDescent="0.25">
      <c r="P334" s="254">
        <v>43416</v>
      </c>
      <c r="Q334">
        <v>16</v>
      </c>
      <c r="R334">
        <v>45</v>
      </c>
    </row>
    <row r="335" spans="16:18" x14ac:dyDescent="0.25">
      <c r="P335" s="254">
        <v>43415</v>
      </c>
      <c r="Q335">
        <f t="shared" si="6"/>
        <v>15</v>
      </c>
      <c r="R335">
        <v>45</v>
      </c>
    </row>
    <row r="336" spans="16:18" x14ac:dyDescent="0.25">
      <c r="P336" s="254">
        <v>43414</v>
      </c>
      <c r="Q336">
        <f t="shared" si="6"/>
        <v>15</v>
      </c>
      <c r="R336">
        <v>45</v>
      </c>
    </row>
    <row r="337" spans="16:18" x14ac:dyDescent="0.25">
      <c r="P337" s="254">
        <v>43413</v>
      </c>
      <c r="Q337">
        <f t="shared" si="6"/>
        <v>15</v>
      </c>
      <c r="R337">
        <v>45</v>
      </c>
    </row>
    <row r="338" spans="16:18" x14ac:dyDescent="0.25">
      <c r="P338" s="254">
        <v>43412</v>
      </c>
      <c r="Q338">
        <f t="shared" si="6"/>
        <v>15</v>
      </c>
      <c r="R338">
        <v>45</v>
      </c>
    </row>
    <row r="339" spans="16:18" x14ac:dyDescent="0.25">
      <c r="P339" s="254">
        <v>43411</v>
      </c>
      <c r="Q339">
        <f t="shared" si="6"/>
        <v>15</v>
      </c>
      <c r="R339">
        <v>45</v>
      </c>
    </row>
    <row r="340" spans="16:18" x14ac:dyDescent="0.25">
      <c r="P340" s="254">
        <v>43410</v>
      </c>
      <c r="Q340">
        <f t="shared" si="6"/>
        <v>15</v>
      </c>
      <c r="R340">
        <v>45</v>
      </c>
    </row>
    <row r="341" spans="16:18" x14ac:dyDescent="0.25">
      <c r="P341" s="254">
        <v>43409</v>
      </c>
      <c r="Q341">
        <f t="shared" si="6"/>
        <v>15</v>
      </c>
      <c r="R341">
        <v>45</v>
      </c>
    </row>
    <row r="342" spans="16:18" x14ac:dyDescent="0.25">
      <c r="P342" s="254">
        <v>43408</v>
      </c>
      <c r="Q342">
        <f t="shared" si="6"/>
        <v>14</v>
      </c>
      <c r="R342">
        <v>45</v>
      </c>
    </row>
    <row r="343" spans="16:18" x14ac:dyDescent="0.25">
      <c r="P343" s="254">
        <v>43407</v>
      </c>
      <c r="Q343">
        <f t="shared" si="6"/>
        <v>14</v>
      </c>
      <c r="R343">
        <v>45</v>
      </c>
    </row>
    <row r="344" spans="16:18" x14ac:dyDescent="0.25">
      <c r="P344" s="254">
        <v>43406</v>
      </c>
      <c r="Q344">
        <f t="shared" si="6"/>
        <v>14</v>
      </c>
      <c r="R344">
        <v>45</v>
      </c>
    </row>
    <row r="345" spans="16:18" x14ac:dyDescent="0.25">
      <c r="P345" s="254">
        <v>43405</v>
      </c>
      <c r="Q345">
        <f t="shared" si="6"/>
        <v>14</v>
      </c>
      <c r="R345">
        <v>45</v>
      </c>
    </row>
    <row r="346" spans="16:18" x14ac:dyDescent="0.25">
      <c r="P346" s="254">
        <v>43404</v>
      </c>
      <c r="Q346">
        <f t="shared" si="6"/>
        <v>14</v>
      </c>
      <c r="R346">
        <v>45</v>
      </c>
    </row>
    <row r="347" spans="16:18" x14ac:dyDescent="0.25">
      <c r="P347" s="254">
        <v>43403</v>
      </c>
      <c r="Q347">
        <f t="shared" si="6"/>
        <v>14</v>
      </c>
      <c r="R347">
        <v>45</v>
      </c>
    </row>
    <row r="348" spans="16:18" x14ac:dyDescent="0.25">
      <c r="P348" s="254">
        <v>43402</v>
      </c>
      <c r="Q348">
        <f t="shared" ref="Q348:Q411" si="7">Q341-1</f>
        <v>14</v>
      </c>
      <c r="R348">
        <v>45</v>
      </c>
    </row>
    <row r="349" spans="16:18" x14ac:dyDescent="0.25">
      <c r="P349" s="254">
        <v>43401</v>
      </c>
      <c r="Q349">
        <f t="shared" si="7"/>
        <v>13</v>
      </c>
      <c r="R349">
        <v>45</v>
      </c>
    </row>
    <row r="350" spans="16:18" x14ac:dyDescent="0.25">
      <c r="P350" s="254">
        <v>43400</v>
      </c>
      <c r="Q350">
        <f t="shared" si="7"/>
        <v>13</v>
      </c>
      <c r="R350">
        <v>45</v>
      </c>
    </row>
    <row r="351" spans="16:18" x14ac:dyDescent="0.25">
      <c r="P351" s="254">
        <v>43399</v>
      </c>
      <c r="Q351">
        <f t="shared" si="7"/>
        <v>13</v>
      </c>
      <c r="R351">
        <v>45</v>
      </c>
    </row>
    <row r="352" spans="16:18" x14ac:dyDescent="0.25">
      <c r="P352" s="254">
        <v>43398</v>
      </c>
      <c r="Q352">
        <f t="shared" si="7"/>
        <v>13</v>
      </c>
      <c r="R352">
        <v>45</v>
      </c>
    </row>
    <row r="353" spans="16:18" x14ac:dyDescent="0.25">
      <c r="P353" s="254">
        <v>43397</v>
      </c>
      <c r="Q353">
        <f t="shared" si="7"/>
        <v>13</v>
      </c>
      <c r="R353">
        <v>45</v>
      </c>
    </row>
    <row r="354" spans="16:18" x14ac:dyDescent="0.25">
      <c r="P354" s="254">
        <v>43396</v>
      </c>
      <c r="Q354">
        <f t="shared" si="7"/>
        <v>13</v>
      </c>
      <c r="R354">
        <v>45</v>
      </c>
    </row>
    <row r="355" spans="16:18" x14ac:dyDescent="0.25">
      <c r="P355" s="254">
        <v>43395</v>
      </c>
      <c r="Q355">
        <f t="shared" si="7"/>
        <v>13</v>
      </c>
      <c r="R355">
        <v>45</v>
      </c>
    </row>
    <row r="356" spans="16:18" x14ac:dyDescent="0.25">
      <c r="P356" s="254">
        <v>43394</v>
      </c>
      <c r="Q356">
        <f t="shared" si="7"/>
        <v>12</v>
      </c>
      <c r="R356">
        <v>45</v>
      </c>
    </row>
    <row r="357" spans="16:18" x14ac:dyDescent="0.25">
      <c r="P357" s="254">
        <v>43393</v>
      </c>
      <c r="Q357">
        <f t="shared" si="7"/>
        <v>12</v>
      </c>
      <c r="R357">
        <v>45</v>
      </c>
    </row>
    <row r="358" spans="16:18" x14ac:dyDescent="0.25">
      <c r="P358" s="254">
        <v>43392</v>
      </c>
      <c r="Q358">
        <f t="shared" si="7"/>
        <v>12</v>
      </c>
      <c r="R358">
        <v>45</v>
      </c>
    </row>
    <row r="359" spans="16:18" x14ac:dyDescent="0.25">
      <c r="P359" s="254">
        <v>43391</v>
      </c>
      <c r="Q359">
        <f t="shared" si="7"/>
        <v>12</v>
      </c>
      <c r="R359">
        <v>45</v>
      </c>
    </row>
    <row r="360" spans="16:18" x14ac:dyDescent="0.25">
      <c r="P360" s="254">
        <v>43390</v>
      </c>
      <c r="Q360">
        <f t="shared" si="7"/>
        <v>12</v>
      </c>
      <c r="R360">
        <v>45</v>
      </c>
    </row>
    <row r="361" spans="16:18" x14ac:dyDescent="0.25">
      <c r="P361" s="254">
        <v>43389</v>
      </c>
      <c r="Q361">
        <f t="shared" si="7"/>
        <v>12</v>
      </c>
      <c r="R361">
        <v>45</v>
      </c>
    </row>
    <row r="362" spans="16:18" x14ac:dyDescent="0.25">
      <c r="P362" s="254">
        <v>43388</v>
      </c>
      <c r="Q362">
        <f t="shared" si="7"/>
        <v>12</v>
      </c>
      <c r="R362">
        <v>45</v>
      </c>
    </row>
    <row r="363" spans="16:18" x14ac:dyDescent="0.25">
      <c r="P363" s="254">
        <v>43387</v>
      </c>
      <c r="Q363">
        <f t="shared" si="7"/>
        <v>11</v>
      </c>
      <c r="R363">
        <v>45</v>
      </c>
    </row>
    <row r="364" spans="16:18" x14ac:dyDescent="0.25">
      <c r="P364" s="254">
        <v>43386</v>
      </c>
      <c r="Q364">
        <f t="shared" si="7"/>
        <v>11</v>
      </c>
      <c r="R364">
        <v>45</v>
      </c>
    </row>
    <row r="365" spans="16:18" x14ac:dyDescent="0.25">
      <c r="P365" s="254">
        <v>43385</v>
      </c>
      <c r="Q365">
        <f t="shared" si="7"/>
        <v>11</v>
      </c>
      <c r="R365">
        <v>45</v>
      </c>
    </row>
    <row r="366" spans="16:18" x14ac:dyDescent="0.25">
      <c r="P366" s="254">
        <v>43384</v>
      </c>
      <c r="Q366">
        <f t="shared" si="7"/>
        <v>11</v>
      </c>
      <c r="R366">
        <v>45</v>
      </c>
    </row>
    <row r="367" spans="16:18" x14ac:dyDescent="0.25">
      <c r="P367" s="254">
        <v>43383</v>
      </c>
      <c r="Q367">
        <f t="shared" si="7"/>
        <v>11</v>
      </c>
      <c r="R367">
        <v>45</v>
      </c>
    </row>
    <row r="368" spans="16:18" x14ac:dyDescent="0.25">
      <c r="P368" s="254">
        <v>43382</v>
      </c>
      <c r="Q368">
        <f t="shared" si="7"/>
        <v>11</v>
      </c>
      <c r="R368">
        <v>45</v>
      </c>
    </row>
    <row r="369" spans="16:18" x14ac:dyDescent="0.25">
      <c r="P369" s="254">
        <v>43381</v>
      </c>
      <c r="Q369">
        <f t="shared" si="7"/>
        <v>11</v>
      </c>
      <c r="R369">
        <v>45</v>
      </c>
    </row>
    <row r="370" spans="16:18" x14ac:dyDescent="0.25">
      <c r="P370" s="254">
        <v>43380</v>
      </c>
      <c r="Q370">
        <f t="shared" si="7"/>
        <v>10</v>
      </c>
      <c r="R370">
        <v>45</v>
      </c>
    </row>
    <row r="371" spans="16:18" x14ac:dyDescent="0.25">
      <c r="P371" s="254">
        <v>43379</v>
      </c>
      <c r="Q371">
        <f t="shared" si="7"/>
        <v>10</v>
      </c>
      <c r="R371">
        <v>45</v>
      </c>
    </row>
    <row r="372" spans="16:18" x14ac:dyDescent="0.25">
      <c r="P372" s="254">
        <v>43378</v>
      </c>
      <c r="Q372">
        <f t="shared" si="7"/>
        <v>10</v>
      </c>
      <c r="R372">
        <v>45</v>
      </c>
    </row>
    <row r="373" spans="16:18" x14ac:dyDescent="0.25">
      <c r="P373" s="254">
        <v>43377</v>
      </c>
      <c r="Q373">
        <f t="shared" si="7"/>
        <v>10</v>
      </c>
      <c r="R373">
        <v>45</v>
      </c>
    </row>
    <row r="374" spans="16:18" x14ac:dyDescent="0.25">
      <c r="P374" s="254">
        <v>43376</v>
      </c>
      <c r="Q374">
        <f t="shared" si="7"/>
        <v>10</v>
      </c>
      <c r="R374">
        <v>45</v>
      </c>
    </row>
    <row r="375" spans="16:18" x14ac:dyDescent="0.25">
      <c r="P375" s="254">
        <v>43375</v>
      </c>
      <c r="Q375">
        <f t="shared" si="7"/>
        <v>10</v>
      </c>
      <c r="R375">
        <v>45</v>
      </c>
    </row>
    <row r="376" spans="16:18" x14ac:dyDescent="0.25">
      <c r="P376" s="254">
        <v>43374</v>
      </c>
      <c r="Q376">
        <f t="shared" si="7"/>
        <v>10</v>
      </c>
      <c r="R376">
        <v>45</v>
      </c>
    </row>
    <row r="377" spans="16:18" x14ac:dyDescent="0.25">
      <c r="P377" s="254">
        <v>43373</v>
      </c>
      <c r="Q377">
        <f t="shared" si="7"/>
        <v>9</v>
      </c>
      <c r="R377">
        <v>45</v>
      </c>
    </row>
    <row r="378" spans="16:18" x14ac:dyDescent="0.25">
      <c r="P378" s="254">
        <v>43372</v>
      </c>
      <c r="Q378">
        <f t="shared" si="7"/>
        <v>9</v>
      </c>
      <c r="R378">
        <v>45</v>
      </c>
    </row>
    <row r="379" spans="16:18" x14ac:dyDescent="0.25">
      <c r="P379" s="254">
        <v>43371</v>
      </c>
      <c r="Q379">
        <f t="shared" si="7"/>
        <v>9</v>
      </c>
      <c r="R379">
        <v>45</v>
      </c>
    </row>
    <row r="380" spans="16:18" x14ac:dyDescent="0.25">
      <c r="P380" s="254">
        <v>43370</v>
      </c>
      <c r="Q380">
        <f t="shared" si="7"/>
        <v>9</v>
      </c>
      <c r="R380">
        <v>45</v>
      </c>
    </row>
    <row r="381" spans="16:18" x14ac:dyDescent="0.25">
      <c r="P381" s="254">
        <v>43369</v>
      </c>
      <c r="Q381">
        <f t="shared" si="7"/>
        <v>9</v>
      </c>
      <c r="R381">
        <v>45</v>
      </c>
    </row>
    <row r="382" spans="16:18" x14ac:dyDescent="0.25">
      <c r="P382" s="254">
        <v>43368</v>
      </c>
      <c r="Q382">
        <f t="shared" si="7"/>
        <v>9</v>
      </c>
      <c r="R382">
        <v>45</v>
      </c>
    </row>
    <row r="383" spans="16:18" x14ac:dyDescent="0.25">
      <c r="P383" s="254">
        <v>43367</v>
      </c>
      <c r="Q383">
        <f t="shared" si="7"/>
        <v>9</v>
      </c>
      <c r="R383">
        <v>45</v>
      </c>
    </row>
    <row r="384" spans="16:18" x14ac:dyDescent="0.25">
      <c r="P384" s="254">
        <v>43366</v>
      </c>
      <c r="Q384">
        <f t="shared" si="7"/>
        <v>8</v>
      </c>
      <c r="R384">
        <v>45</v>
      </c>
    </row>
    <row r="385" spans="16:18" x14ac:dyDescent="0.25">
      <c r="P385" s="254">
        <v>43365</v>
      </c>
      <c r="Q385">
        <f t="shared" si="7"/>
        <v>8</v>
      </c>
      <c r="R385">
        <v>45</v>
      </c>
    </row>
    <row r="386" spans="16:18" x14ac:dyDescent="0.25">
      <c r="P386" s="254">
        <v>43364</v>
      </c>
      <c r="Q386">
        <f t="shared" si="7"/>
        <v>8</v>
      </c>
      <c r="R386">
        <v>45</v>
      </c>
    </row>
    <row r="387" spans="16:18" x14ac:dyDescent="0.25">
      <c r="P387" s="254">
        <v>43363</v>
      </c>
      <c r="Q387">
        <f t="shared" si="7"/>
        <v>8</v>
      </c>
      <c r="R387">
        <v>45</v>
      </c>
    </row>
    <row r="388" spans="16:18" x14ac:dyDescent="0.25">
      <c r="P388" s="254">
        <v>43362</v>
      </c>
      <c r="Q388">
        <f t="shared" si="7"/>
        <v>8</v>
      </c>
      <c r="R388">
        <v>45</v>
      </c>
    </row>
    <row r="389" spans="16:18" x14ac:dyDescent="0.25">
      <c r="P389" s="254">
        <v>43361</v>
      </c>
      <c r="Q389">
        <f t="shared" si="7"/>
        <v>8</v>
      </c>
      <c r="R389">
        <v>45</v>
      </c>
    </row>
    <row r="390" spans="16:18" x14ac:dyDescent="0.25">
      <c r="P390" s="254">
        <v>43360</v>
      </c>
      <c r="Q390">
        <f t="shared" si="7"/>
        <v>8</v>
      </c>
      <c r="R390">
        <v>45</v>
      </c>
    </row>
    <row r="391" spans="16:18" x14ac:dyDescent="0.25">
      <c r="P391" s="254">
        <v>43359</v>
      </c>
      <c r="Q391">
        <f t="shared" si="7"/>
        <v>7</v>
      </c>
      <c r="R391">
        <v>45</v>
      </c>
    </row>
    <row r="392" spans="16:18" x14ac:dyDescent="0.25">
      <c r="P392" s="254">
        <v>43358</v>
      </c>
      <c r="Q392">
        <f t="shared" si="7"/>
        <v>7</v>
      </c>
      <c r="R392">
        <v>45</v>
      </c>
    </row>
    <row r="393" spans="16:18" x14ac:dyDescent="0.25">
      <c r="P393" s="254">
        <v>43357</v>
      </c>
      <c r="Q393">
        <f t="shared" si="7"/>
        <v>7</v>
      </c>
      <c r="R393">
        <v>45</v>
      </c>
    </row>
    <row r="394" spans="16:18" x14ac:dyDescent="0.25">
      <c r="P394" s="254">
        <v>43356</v>
      </c>
      <c r="Q394">
        <f t="shared" si="7"/>
        <v>7</v>
      </c>
      <c r="R394">
        <v>45</v>
      </c>
    </row>
    <row r="395" spans="16:18" x14ac:dyDescent="0.25">
      <c r="P395" s="254">
        <v>43355</v>
      </c>
      <c r="Q395">
        <f t="shared" si="7"/>
        <v>7</v>
      </c>
      <c r="R395">
        <v>45</v>
      </c>
    </row>
    <row r="396" spans="16:18" x14ac:dyDescent="0.25">
      <c r="P396" s="254">
        <v>43354</v>
      </c>
      <c r="Q396">
        <f t="shared" si="7"/>
        <v>7</v>
      </c>
      <c r="R396">
        <v>45</v>
      </c>
    </row>
    <row r="397" spans="16:18" x14ac:dyDescent="0.25">
      <c r="P397" s="254">
        <v>43353</v>
      </c>
      <c r="Q397">
        <f t="shared" si="7"/>
        <v>7</v>
      </c>
      <c r="R397">
        <v>45</v>
      </c>
    </row>
    <row r="398" spans="16:18" x14ac:dyDescent="0.25">
      <c r="P398" s="254">
        <v>43352</v>
      </c>
      <c r="Q398">
        <f t="shared" si="7"/>
        <v>6</v>
      </c>
      <c r="R398">
        <v>45</v>
      </c>
    </row>
    <row r="399" spans="16:18" x14ac:dyDescent="0.25">
      <c r="P399" s="254">
        <v>43351</v>
      </c>
      <c r="Q399">
        <f t="shared" si="7"/>
        <v>6</v>
      </c>
      <c r="R399">
        <v>45</v>
      </c>
    </row>
    <row r="400" spans="16:18" x14ac:dyDescent="0.25">
      <c r="P400" s="254">
        <v>43350</v>
      </c>
      <c r="Q400">
        <f t="shared" si="7"/>
        <v>6</v>
      </c>
      <c r="R400">
        <v>45</v>
      </c>
    </row>
    <row r="401" spans="16:18" x14ac:dyDescent="0.25">
      <c r="P401" s="254">
        <v>43349</v>
      </c>
      <c r="Q401">
        <f t="shared" si="7"/>
        <v>6</v>
      </c>
      <c r="R401">
        <v>45</v>
      </c>
    </row>
    <row r="402" spans="16:18" x14ac:dyDescent="0.25">
      <c r="P402" s="254">
        <v>43348</v>
      </c>
      <c r="Q402">
        <f t="shared" si="7"/>
        <v>6</v>
      </c>
      <c r="R402">
        <v>45</v>
      </c>
    </row>
    <row r="403" spans="16:18" x14ac:dyDescent="0.25">
      <c r="P403" s="254">
        <v>43347</v>
      </c>
      <c r="Q403">
        <f t="shared" si="7"/>
        <v>6</v>
      </c>
      <c r="R403">
        <v>45</v>
      </c>
    </row>
    <row r="404" spans="16:18" x14ac:dyDescent="0.25">
      <c r="P404" s="254">
        <v>43346</v>
      </c>
      <c r="Q404">
        <f t="shared" si="7"/>
        <v>6</v>
      </c>
      <c r="R404">
        <v>45</v>
      </c>
    </row>
    <row r="405" spans="16:18" x14ac:dyDescent="0.25">
      <c r="P405" s="254">
        <v>43345</v>
      </c>
      <c r="Q405">
        <f t="shared" si="7"/>
        <v>5</v>
      </c>
      <c r="R405">
        <v>45</v>
      </c>
    </row>
    <row r="406" spans="16:18" x14ac:dyDescent="0.25">
      <c r="P406" s="254">
        <v>43344</v>
      </c>
      <c r="Q406">
        <f t="shared" si="7"/>
        <v>5</v>
      </c>
      <c r="R406">
        <v>45</v>
      </c>
    </row>
    <row r="407" spans="16:18" x14ac:dyDescent="0.25">
      <c r="P407" s="254">
        <v>43343</v>
      </c>
      <c r="Q407">
        <f t="shared" si="7"/>
        <v>5</v>
      </c>
      <c r="R407">
        <v>45</v>
      </c>
    </row>
    <row r="408" spans="16:18" x14ac:dyDescent="0.25">
      <c r="P408" s="254">
        <v>43342</v>
      </c>
      <c r="Q408">
        <f t="shared" si="7"/>
        <v>5</v>
      </c>
      <c r="R408">
        <v>45</v>
      </c>
    </row>
    <row r="409" spans="16:18" x14ac:dyDescent="0.25">
      <c r="P409" s="254">
        <v>43341</v>
      </c>
      <c r="Q409">
        <f t="shared" si="7"/>
        <v>5</v>
      </c>
      <c r="R409">
        <v>45</v>
      </c>
    </row>
    <row r="410" spans="16:18" x14ac:dyDescent="0.25">
      <c r="P410" s="254">
        <v>43340</v>
      </c>
      <c r="Q410">
        <f t="shared" si="7"/>
        <v>5</v>
      </c>
      <c r="R410">
        <v>45</v>
      </c>
    </row>
    <row r="411" spans="16:18" x14ac:dyDescent="0.25">
      <c r="P411" s="254">
        <v>43339</v>
      </c>
      <c r="Q411">
        <f t="shared" si="7"/>
        <v>5</v>
      </c>
      <c r="R411">
        <v>45</v>
      </c>
    </row>
    <row r="412" spans="16:18" x14ac:dyDescent="0.25">
      <c r="P412" s="254">
        <v>43338</v>
      </c>
      <c r="Q412">
        <f t="shared" ref="Q412:Q475" si="8">Q405-1</f>
        <v>4</v>
      </c>
      <c r="R412">
        <v>45</v>
      </c>
    </row>
    <row r="413" spans="16:18" x14ac:dyDescent="0.25">
      <c r="P413" s="254">
        <v>43337</v>
      </c>
      <c r="Q413">
        <f t="shared" si="8"/>
        <v>4</v>
      </c>
      <c r="R413">
        <v>45</v>
      </c>
    </row>
    <row r="414" spans="16:18" x14ac:dyDescent="0.25">
      <c r="P414" s="254">
        <v>43336</v>
      </c>
      <c r="Q414">
        <f t="shared" si="8"/>
        <v>4</v>
      </c>
      <c r="R414">
        <v>45</v>
      </c>
    </row>
    <row r="415" spans="16:18" x14ac:dyDescent="0.25">
      <c r="P415" s="254">
        <v>43335</v>
      </c>
      <c r="Q415">
        <f t="shared" si="8"/>
        <v>4</v>
      </c>
      <c r="R415">
        <v>45</v>
      </c>
    </row>
    <row r="416" spans="16:18" x14ac:dyDescent="0.25">
      <c r="P416" s="254">
        <v>43334</v>
      </c>
      <c r="Q416">
        <f t="shared" si="8"/>
        <v>4</v>
      </c>
      <c r="R416">
        <v>45</v>
      </c>
    </row>
    <row r="417" spans="16:18" x14ac:dyDescent="0.25">
      <c r="P417" s="254">
        <v>43333</v>
      </c>
      <c r="Q417">
        <f t="shared" si="8"/>
        <v>4</v>
      </c>
      <c r="R417">
        <v>45</v>
      </c>
    </row>
    <row r="418" spans="16:18" x14ac:dyDescent="0.25">
      <c r="P418" s="254">
        <v>43332</v>
      </c>
      <c r="Q418">
        <f t="shared" si="8"/>
        <v>4</v>
      </c>
      <c r="R418">
        <v>45</v>
      </c>
    </row>
    <row r="419" spans="16:18" x14ac:dyDescent="0.25">
      <c r="P419" s="254">
        <v>43331</v>
      </c>
      <c r="Q419">
        <f t="shared" si="8"/>
        <v>3</v>
      </c>
      <c r="R419">
        <v>45</v>
      </c>
    </row>
    <row r="420" spans="16:18" x14ac:dyDescent="0.25">
      <c r="P420" s="254">
        <v>43330</v>
      </c>
      <c r="Q420">
        <f t="shared" si="8"/>
        <v>3</v>
      </c>
      <c r="R420">
        <v>45</v>
      </c>
    </row>
    <row r="421" spans="16:18" x14ac:dyDescent="0.25">
      <c r="P421" s="254">
        <v>43329</v>
      </c>
      <c r="Q421">
        <f t="shared" si="8"/>
        <v>3</v>
      </c>
      <c r="R421">
        <v>45</v>
      </c>
    </row>
    <row r="422" spans="16:18" x14ac:dyDescent="0.25">
      <c r="P422" s="254">
        <v>43328</v>
      </c>
      <c r="Q422">
        <f t="shared" si="8"/>
        <v>3</v>
      </c>
      <c r="R422">
        <v>45</v>
      </c>
    </row>
    <row r="423" spans="16:18" x14ac:dyDescent="0.25">
      <c r="P423" s="254">
        <v>43327</v>
      </c>
      <c r="Q423">
        <f t="shared" si="8"/>
        <v>3</v>
      </c>
      <c r="R423">
        <v>45</v>
      </c>
    </row>
    <row r="424" spans="16:18" x14ac:dyDescent="0.25">
      <c r="P424" s="254">
        <v>43326</v>
      </c>
      <c r="Q424">
        <f t="shared" si="8"/>
        <v>3</v>
      </c>
      <c r="R424">
        <v>45</v>
      </c>
    </row>
    <row r="425" spans="16:18" x14ac:dyDescent="0.25">
      <c r="P425" s="254">
        <v>43325</v>
      </c>
      <c r="Q425">
        <f t="shared" si="8"/>
        <v>3</v>
      </c>
      <c r="R425">
        <v>45</v>
      </c>
    </row>
    <row r="426" spans="16:18" x14ac:dyDescent="0.25">
      <c r="P426" s="254">
        <v>43324</v>
      </c>
      <c r="Q426">
        <f t="shared" si="8"/>
        <v>2</v>
      </c>
      <c r="R426">
        <v>45</v>
      </c>
    </row>
    <row r="427" spans="16:18" x14ac:dyDescent="0.25">
      <c r="P427" s="254">
        <v>43323</v>
      </c>
      <c r="Q427">
        <f t="shared" si="8"/>
        <v>2</v>
      </c>
      <c r="R427">
        <v>45</v>
      </c>
    </row>
    <row r="428" spans="16:18" x14ac:dyDescent="0.25">
      <c r="P428" s="254">
        <v>43322</v>
      </c>
      <c r="Q428">
        <f t="shared" si="8"/>
        <v>2</v>
      </c>
      <c r="R428">
        <v>45</v>
      </c>
    </row>
    <row r="429" spans="16:18" x14ac:dyDescent="0.25">
      <c r="P429" s="254">
        <v>43321</v>
      </c>
      <c r="Q429">
        <f t="shared" si="8"/>
        <v>2</v>
      </c>
      <c r="R429">
        <v>45</v>
      </c>
    </row>
    <row r="430" spans="16:18" x14ac:dyDescent="0.25">
      <c r="P430" s="254">
        <v>43320</v>
      </c>
      <c r="Q430">
        <f t="shared" si="8"/>
        <v>2</v>
      </c>
      <c r="R430">
        <v>45</v>
      </c>
    </row>
    <row r="431" spans="16:18" x14ac:dyDescent="0.25">
      <c r="P431" s="254">
        <v>43319</v>
      </c>
      <c r="Q431">
        <f t="shared" si="8"/>
        <v>2</v>
      </c>
      <c r="R431">
        <v>45</v>
      </c>
    </row>
    <row r="432" spans="16:18" x14ac:dyDescent="0.25">
      <c r="P432" s="254">
        <v>43318</v>
      </c>
      <c r="Q432">
        <f t="shared" si="8"/>
        <v>2</v>
      </c>
      <c r="R432">
        <v>45</v>
      </c>
    </row>
    <row r="433" spans="16:18" x14ac:dyDescent="0.25">
      <c r="P433" s="254">
        <v>43317</v>
      </c>
      <c r="Q433">
        <f t="shared" si="8"/>
        <v>1</v>
      </c>
      <c r="R433">
        <v>45</v>
      </c>
    </row>
    <row r="434" spans="16:18" x14ac:dyDescent="0.25">
      <c r="P434" s="254">
        <v>43316</v>
      </c>
      <c r="Q434">
        <f t="shared" si="8"/>
        <v>1</v>
      </c>
      <c r="R434">
        <v>45</v>
      </c>
    </row>
    <row r="435" spans="16:18" x14ac:dyDescent="0.25">
      <c r="P435" s="254">
        <v>43315</v>
      </c>
      <c r="Q435">
        <f t="shared" si="8"/>
        <v>1</v>
      </c>
      <c r="R435">
        <v>45</v>
      </c>
    </row>
    <row r="436" spans="16:18" x14ac:dyDescent="0.25">
      <c r="P436" s="254">
        <v>43314</v>
      </c>
      <c r="Q436">
        <f t="shared" si="8"/>
        <v>1</v>
      </c>
      <c r="R436">
        <v>45</v>
      </c>
    </row>
    <row r="437" spans="16:18" x14ac:dyDescent="0.25">
      <c r="P437" s="254">
        <v>43313</v>
      </c>
      <c r="Q437">
        <f t="shared" si="8"/>
        <v>1</v>
      </c>
      <c r="R437">
        <v>45</v>
      </c>
    </row>
    <row r="438" spans="16:18" x14ac:dyDescent="0.25">
      <c r="P438" s="254">
        <v>43312</v>
      </c>
      <c r="Q438">
        <f t="shared" si="8"/>
        <v>1</v>
      </c>
      <c r="R438">
        <v>45</v>
      </c>
    </row>
    <row r="439" spans="16:18" x14ac:dyDescent="0.25">
      <c r="P439" s="254">
        <v>43311</v>
      </c>
      <c r="Q439">
        <f t="shared" si="8"/>
        <v>1</v>
      </c>
      <c r="R439">
        <v>45</v>
      </c>
    </row>
    <row r="440" spans="16:18" x14ac:dyDescent="0.25">
      <c r="P440" s="254">
        <v>43310</v>
      </c>
      <c r="Q440">
        <v>16</v>
      </c>
      <c r="R440">
        <v>44</v>
      </c>
    </row>
    <row r="441" spans="16:18" x14ac:dyDescent="0.25">
      <c r="P441" s="254">
        <v>43309</v>
      </c>
      <c r="Q441">
        <v>16</v>
      </c>
      <c r="R441">
        <v>44</v>
      </c>
    </row>
    <row r="442" spans="16:18" x14ac:dyDescent="0.25">
      <c r="P442" s="254">
        <v>43308</v>
      </c>
      <c r="Q442">
        <v>16</v>
      </c>
      <c r="R442">
        <v>44</v>
      </c>
    </row>
    <row r="443" spans="16:18" x14ac:dyDescent="0.25">
      <c r="P443" s="254">
        <v>43307</v>
      </c>
      <c r="Q443">
        <v>16</v>
      </c>
      <c r="R443">
        <v>44</v>
      </c>
    </row>
    <row r="444" spans="16:18" x14ac:dyDescent="0.25">
      <c r="P444" s="254">
        <v>43306</v>
      </c>
      <c r="Q444">
        <v>16</v>
      </c>
      <c r="R444">
        <v>44</v>
      </c>
    </row>
    <row r="445" spans="16:18" x14ac:dyDescent="0.25">
      <c r="P445" s="254">
        <v>43305</v>
      </c>
      <c r="Q445">
        <v>16</v>
      </c>
      <c r="R445">
        <v>44</v>
      </c>
    </row>
    <row r="446" spans="16:18" x14ac:dyDescent="0.25">
      <c r="P446" s="254">
        <v>43304</v>
      </c>
      <c r="Q446">
        <v>16</v>
      </c>
      <c r="R446">
        <v>44</v>
      </c>
    </row>
    <row r="447" spans="16:18" x14ac:dyDescent="0.25">
      <c r="P447" s="254">
        <v>43303</v>
      </c>
      <c r="Q447">
        <f t="shared" si="8"/>
        <v>15</v>
      </c>
      <c r="R447">
        <v>44</v>
      </c>
    </row>
    <row r="448" spans="16:18" x14ac:dyDescent="0.25">
      <c r="P448" s="254">
        <v>43302</v>
      </c>
      <c r="Q448">
        <f t="shared" si="8"/>
        <v>15</v>
      </c>
      <c r="R448">
        <v>44</v>
      </c>
    </row>
    <row r="449" spans="16:18" x14ac:dyDescent="0.25">
      <c r="P449" s="254">
        <v>43301</v>
      </c>
      <c r="Q449">
        <f t="shared" si="8"/>
        <v>15</v>
      </c>
      <c r="R449">
        <v>44</v>
      </c>
    </row>
    <row r="450" spans="16:18" x14ac:dyDescent="0.25">
      <c r="P450" s="254">
        <v>43300</v>
      </c>
      <c r="Q450">
        <f t="shared" si="8"/>
        <v>15</v>
      </c>
      <c r="R450">
        <v>44</v>
      </c>
    </row>
    <row r="451" spans="16:18" x14ac:dyDescent="0.25">
      <c r="P451" s="254">
        <v>43299</v>
      </c>
      <c r="Q451">
        <f t="shared" si="8"/>
        <v>15</v>
      </c>
      <c r="R451">
        <v>44</v>
      </c>
    </row>
    <row r="452" spans="16:18" x14ac:dyDescent="0.25">
      <c r="P452" s="254">
        <v>43298</v>
      </c>
      <c r="Q452">
        <f t="shared" si="8"/>
        <v>15</v>
      </c>
      <c r="R452">
        <v>44</v>
      </c>
    </row>
    <row r="453" spans="16:18" x14ac:dyDescent="0.25">
      <c r="P453" s="254">
        <v>43297</v>
      </c>
      <c r="Q453">
        <f t="shared" si="8"/>
        <v>15</v>
      </c>
      <c r="R453">
        <v>44</v>
      </c>
    </row>
    <row r="454" spans="16:18" x14ac:dyDescent="0.25">
      <c r="P454" s="254">
        <v>43296</v>
      </c>
      <c r="Q454">
        <f t="shared" si="8"/>
        <v>14</v>
      </c>
      <c r="R454">
        <v>44</v>
      </c>
    </row>
    <row r="455" spans="16:18" x14ac:dyDescent="0.25">
      <c r="P455" s="254">
        <v>43295</v>
      </c>
      <c r="Q455">
        <f t="shared" si="8"/>
        <v>14</v>
      </c>
      <c r="R455">
        <v>44</v>
      </c>
    </row>
    <row r="456" spans="16:18" x14ac:dyDescent="0.25">
      <c r="P456" s="254">
        <v>43294</v>
      </c>
      <c r="Q456">
        <f t="shared" si="8"/>
        <v>14</v>
      </c>
      <c r="R456">
        <v>44</v>
      </c>
    </row>
    <row r="457" spans="16:18" x14ac:dyDescent="0.25">
      <c r="P457" s="254">
        <v>43293</v>
      </c>
      <c r="Q457">
        <f t="shared" si="8"/>
        <v>14</v>
      </c>
      <c r="R457">
        <v>44</v>
      </c>
    </row>
    <row r="458" spans="16:18" x14ac:dyDescent="0.25">
      <c r="P458" s="254">
        <v>43292</v>
      </c>
      <c r="Q458">
        <f t="shared" si="8"/>
        <v>14</v>
      </c>
      <c r="R458">
        <v>44</v>
      </c>
    </row>
    <row r="459" spans="16:18" x14ac:dyDescent="0.25">
      <c r="P459" s="254">
        <v>43291</v>
      </c>
      <c r="Q459">
        <f t="shared" si="8"/>
        <v>14</v>
      </c>
      <c r="R459">
        <v>44</v>
      </c>
    </row>
    <row r="460" spans="16:18" x14ac:dyDescent="0.25">
      <c r="P460" s="254">
        <v>43290</v>
      </c>
      <c r="Q460">
        <f t="shared" si="8"/>
        <v>14</v>
      </c>
      <c r="R460">
        <v>44</v>
      </c>
    </row>
    <row r="461" spans="16:18" x14ac:dyDescent="0.25">
      <c r="P461" s="254">
        <v>43289</v>
      </c>
      <c r="Q461">
        <f t="shared" si="8"/>
        <v>13</v>
      </c>
      <c r="R461">
        <v>44</v>
      </c>
    </row>
    <row r="462" spans="16:18" x14ac:dyDescent="0.25">
      <c r="P462" s="254">
        <v>43288</v>
      </c>
      <c r="Q462">
        <f t="shared" si="8"/>
        <v>13</v>
      </c>
      <c r="R462">
        <v>44</v>
      </c>
    </row>
    <row r="463" spans="16:18" x14ac:dyDescent="0.25">
      <c r="P463" s="254">
        <v>43287</v>
      </c>
      <c r="Q463">
        <f t="shared" si="8"/>
        <v>13</v>
      </c>
      <c r="R463">
        <v>44</v>
      </c>
    </row>
    <row r="464" spans="16:18" x14ac:dyDescent="0.25">
      <c r="P464" s="254">
        <v>43286</v>
      </c>
      <c r="Q464">
        <f t="shared" si="8"/>
        <v>13</v>
      </c>
      <c r="R464">
        <v>44</v>
      </c>
    </row>
    <row r="465" spans="16:18" x14ac:dyDescent="0.25">
      <c r="P465" s="254">
        <v>43285</v>
      </c>
      <c r="Q465">
        <f t="shared" si="8"/>
        <v>13</v>
      </c>
      <c r="R465">
        <v>44</v>
      </c>
    </row>
    <row r="466" spans="16:18" x14ac:dyDescent="0.25">
      <c r="P466" s="254">
        <v>43284</v>
      </c>
      <c r="Q466">
        <f t="shared" si="8"/>
        <v>13</v>
      </c>
      <c r="R466">
        <v>44</v>
      </c>
    </row>
    <row r="467" spans="16:18" x14ac:dyDescent="0.25">
      <c r="P467" s="254">
        <v>43283</v>
      </c>
      <c r="Q467">
        <f t="shared" si="8"/>
        <v>13</v>
      </c>
      <c r="R467">
        <v>44</v>
      </c>
    </row>
    <row r="468" spans="16:18" x14ac:dyDescent="0.25">
      <c r="P468" s="254">
        <v>43282</v>
      </c>
      <c r="Q468">
        <f t="shared" si="8"/>
        <v>12</v>
      </c>
      <c r="R468">
        <v>44</v>
      </c>
    </row>
    <row r="469" spans="16:18" x14ac:dyDescent="0.25">
      <c r="P469" s="254">
        <v>43281</v>
      </c>
      <c r="Q469">
        <f t="shared" si="8"/>
        <v>12</v>
      </c>
      <c r="R469">
        <v>44</v>
      </c>
    </row>
    <row r="470" spans="16:18" x14ac:dyDescent="0.25">
      <c r="P470" s="254">
        <v>43280</v>
      </c>
      <c r="Q470">
        <f t="shared" si="8"/>
        <v>12</v>
      </c>
      <c r="R470">
        <v>44</v>
      </c>
    </row>
    <row r="471" spans="16:18" x14ac:dyDescent="0.25">
      <c r="P471" s="254">
        <v>43279</v>
      </c>
      <c r="Q471">
        <f t="shared" si="8"/>
        <v>12</v>
      </c>
      <c r="R471">
        <v>44</v>
      </c>
    </row>
    <row r="472" spans="16:18" x14ac:dyDescent="0.25">
      <c r="P472" s="254">
        <v>43278</v>
      </c>
      <c r="Q472">
        <f t="shared" si="8"/>
        <v>12</v>
      </c>
      <c r="R472">
        <v>44</v>
      </c>
    </row>
    <row r="473" spans="16:18" x14ac:dyDescent="0.25">
      <c r="P473" s="254">
        <v>43277</v>
      </c>
      <c r="Q473">
        <f t="shared" si="8"/>
        <v>12</v>
      </c>
      <c r="R473">
        <v>44</v>
      </c>
    </row>
    <row r="474" spans="16:18" x14ac:dyDescent="0.25">
      <c r="P474" s="254">
        <v>43276</v>
      </c>
      <c r="Q474">
        <f t="shared" si="8"/>
        <v>12</v>
      </c>
      <c r="R474">
        <v>44</v>
      </c>
    </row>
    <row r="475" spans="16:18" x14ac:dyDescent="0.25">
      <c r="P475" s="254">
        <v>43275</v>
      </c>
      <c r="Q475">
        <f t="shared" si="8"/>
        <v>11</v>
      </c>
      <c r="R475">
        <v>44</v>
      </c>
    </row>
    <row r="476" spans="16:18" x14ac:dyDescent="0.25">
      <c r="P476" s="254">
        <v>43274</v>
      </c>
      <c r="Q476">
        <f t="shared" ref="Q476:Q539" si="9">Q469-1</f>
        <v>11</v>
      </c>
      <c r="R476">
        <v>44</v>
      </c>
    </row>
    <row r="477" spans="16:18" x14ac:dyDescent="0.25">
      <c r="P477" s="254">
        <v>43273</v>
      </c>
      <c r="Q477">
        <f t="shared" si="9"/>
        <v>11</v>
      </c>
      <c r="R477">
        <v>44</v>
      </c>
    </row>
    <row r="478" spans="16:18" x14ac:dyDescent="0.25">
      <c r="P478" s="254">
        <v>43272</v>
      </c>
      <c r="Q478">
        <f t="shared" si="9"/>
        <v>11</v>
      </c>
      <c r="R478">
        <v>44</v>
      </c>
    </row>
    <row r="479" spans="16:18" x14ac:dyDescent="0.25">
      <c r="P479" s="254">
        <v>43271</v>
      </c>
      <c r="Q479">
        <f t="shared" si="9"/>
        <v>11</v>
      </c>
      <c r="R479">
        <v>44</v>
      </c>
    </row>
    <row r="480" spans="16:18" x14ac:dyDescent="0.25">
      <c r="P480" s="254">
        <v>43270</v>
      </c>
      <c r="Q480">
        <f t="shared" si="9"/>
        <v>11</v>
      </c>
      <c r="R480">
        <v>44</v>
      </c>
    </row>
    <row r="481" spans="16:18" x14ac:dyDescent="0.25">
      <c r="P481" s="254">
        <v>43269</v>
      </c>
      <c r="Q481">
        <f t="shared" si="9"/>
        <v>11</v>
      </c>
      <c r="R481">
        <v>44</v>
      </c>
    </row>
    <row r="482" spans="16:18" x14ac:dyDescent="0.25">
      <c r="P482" s="254">
        <v>43268</v>
      </c>
      <c r="Q482">
        <f t="shared" si="9"/>
        <v>10</v>
      </c>
      <c r="R482">
        <v>44</v>
      </c>
    </row>
    <row r="483" spans="16:18" x14ac:dyDescent="0.25">
      <c r="P483" s="254">
        <v>43267</v>
      </c>
      <c r="Q483">
        <f t="shared" si="9"/>
        <v>10</v>
      </c>
      <c r="R483">
        <v>44</v>
      </c>
    </row>
    <row r="484" spans="16:18" x14ac:dyDescent="0.25">
      <c r="P484" s="254">
        <v>43266</v>
      </c>
      <c r="Q484">
        <f t="shared" si="9"/>
        <v>10</v>
      </c>
      <c r="R484">
        <v>44</v>
      </c>
    </row>
    <row r="485" spans="16:18" x14ac:dyDescent="0.25">
      <c r="P485" s="254">
        <v>43265</v>
      </c>
      <c r="Q485">
        <f t="shared" si="9"/>
        <v>10</v>
      </c>
      <c r="R485">
        <v>44</v>
      </c>
    </row>
    <row r="486" spans="16:18" x14ac:dyDescent="0.25">
      <c r="P486" s="254">
        <v>43264</v>
      </c>
      <c r="Q486">
        <f t="shared" si="9"/>
        <v>10</v>
      </c>
      <c r="R486">
        <v>44</v>
      </c>
    </row>
    <row r="487" spans="16:18" x14ac:dyDescent="0.25">
      <c r="P487" s="254">
        <v>43263</v>
      </c>
      <c r="Q487">
        <f t="shared" si="9"/>
        <v>10</v>
      </c>
      <c r="R487">
        <v>44</v>
      </c>
    </row>
    <row r="488" spans="16:18" x14ac:dyDescent="0.25">
      <c r="P488" s="254">
        <v>43262</v>
      </c>
      <c r="Q488">
        <f t="shared" si="9"/>
        <v>10</v>
      </c>
      <c r="R488">
        <v>44</v>
      </c>
    </row>
    <row r="489" spans="16:18" x14ac:dyDescent="0.25">
      <c r="P489" s="254">
        <v>43261</v>
      </c>
      <c r="Q489">
        <f t="shared" si="9"/>
        <v>9</v>
      </c>
      <c r="R489">
        <v>44</v>
      </c>
    </row>
    <row r="490" spans="16:18" x14ac:dyDescent="0.25">
      <c r="P490" s="254">
        <v>43260</v>
      </c>
      <c r="Q490">
        <f t="shared" si="9"/>
        <v>9</v>
      </c>
      <c r="R490">
        <v>44</v>
      </c>
    </row>
    <row r="491" spans="16:18" x14ac:dyDescent="0.25">
      <c r="P491" s="254">
        <v>43259</v>
      </c>
      <c r="Q491">
        <f t="shared" si="9"/>
        <v>9</v>
      </c>
      <c r="R491">
        <v>44</v>
      </c>
    </row>
    <row r="492" spans="16:18" x14ac:dyDescent="0.25">
      <c r="P492" s="254">
        <v>43258</v>
      </c>
      <c r="Q492">
        <f t="shared" si="9"/>
        <v>9</v>
      </c>
      <c r="R492">
        <v>44</v>
      </c>
    </row>
    <row r="493" spans="16:18" x14ac:dyDescent="0.25">
      <c r="P493" s="254">
        <v>43257</v>
      </c>
      <c r="Q493">
        <f t="shared" si="9"/>
        <v>9</v>
      </c>
      <c r="R493">
        <v>44</v>
      </c>
    </row>
    <row r="494" spans="16:18" x14ac:dyDescent="0.25">
      <c r="P494" s="254">
        <v>43256</v>
      </c>
      <c r="Q494">
        <f t="shared" si="9"/>
        <v>9</v>
      </c>
      <c r="R494">
        <v>44</v>
      </c>
    </row>
    <row r="495" spans="16:18" x14ac:dyDescent="0.25">
      <c r="P495" s="254">
        <v>43255</v>
      </c>
      <c r="Q495">
        <f t="shared" si="9"/>
        <v>9</v>
      </c>
      <c r="R495">
        <v>44</v>
      </c>
    </row>
    <row r="496" spans="16:18" x14ac:dyDescent="0.25">
      <c r="P496" s="254">
        <v>43254</v>
      </c>
      <c r="Q496">
        <f t="shared" si="9"/>
        <v>8</v>
      </c>
      <c r="R496">
        <v>44</v>
      </c>
    </row>
    <row r="497" spans="16:18" x14ac:dyDescent="0.25">
      <c r="P497" s="254">
        <v>43253</v>
      </c>
      <c r="Q497">
        <f t="shared" si="9"/>
        <v>8</v>
      </c>
      <c r="R497">
        <v>44</v>
      </c>
    </row>
    <row r="498" spans="16:18" x14ac:dyDescent="0.25">
      <c r="P498" s="254">
        <v>43252</v>
      </c>
      <c r="Q498">
        <f t="shared" si="9"/>
        <v>8</v>
      </c>
      <c r="R498">
        <v>44</v>
      </c>
    </row>
    <row r="499" spans="16:18" x14ac:dyDescent="0.25">
      <c r="P499" s="254">
        <v>43251</v>
      </c>
      <c r="Q499">
        <f t="shared" si="9"/>
        <v>8</v>
      </c>
      <c r="R499">
        <v>44</v>
      </c>
    </row>
    <row r="500" spans="16:18" x14ac:dyDescent="0.25">
      <c r="P500" s="254">
        <v>43250</v>
      </c>
      <c r="Q500">
        <f t="shared" si="9"/>
        <v>8</v>
      </c>
      <c r="R500">
        <v>44</v>
      </c>
    </row>
    <row r="501" spans="16:18" x14ac:dyDescent="0.25">
      <c r="P501" s="254">
        <v>43249</v>
      </c>
      <c r="Q501">
        <f t="shared" si="9"/>
        <v>8</v>
      </c>
      <c r="R501">
        <v>44</v>
      </c>
    </row>
    <row r="502" spans="16:18" x14ac:dyDescent="0.25">
      <c r="P502" s="254">
        <v>43248</v>
      </c>
      <c r="Q502">
        <f t="shared" si="9"/>
        <v>8</v>
      </c>
      <c r="R502">
        <v>44</v>
      </c>
    </row>
    <row r="503" spans="16:18" x14ac:dyDescent="0.25">
      <c r="P503" s="254">
        <v>43247</v>
      </c>
      <c r="Q503">
        <f t="shared" si="9"/>
        <v>7</v>
      </c>
      <c r="R503">
        <v>44</v>
      </c>
    </row>
    <row r="504" spans="16:18" x14ac:dyDescent="0.25">
      <c r="P504" s="254">
        <v>43246</v>
      </c>
      <c r="Q504">
        <f t="shared" si="9"/>
        <v>7</v>
      </c>
      <c r="R504">
        <v>44</v>
      </c>
    </row>
    <row r="505" spans="16:18" x14ac:dyDescent="0.25">
      <c r="P505" s="254">
        <v>43245</v>
      </c>
      <c r="Q505">
        <f t="shared" si="9"/>
        <v>7</v>
      </c>
      <c r="R505">
        <v>44</v>
      </c>
    </row>
    <row r="506" spans="16:18" x14ac:dyDescent="0.25">
      <c r="P506" s="254">
        <v>43244</v>
      </c>
      <c r="Q506">
        <f t="shared" si="9"/>
        <v>7</v>
      </c>
      <c r="R506">
        <v>44</v>
      </c>
    </row>
    <row r="507" spans="16:18" x14ac:dyDescent="0.25">
      <c r="P507" s="254">
        <v>43243</v>
      </c>
      <c r="Q507">
        <f t="shared" si="9"/>
        <v>7</v>
      </c>
      <c r="R507">
        <v>44</v>
      </c>
    </row>
    <row r="508" spans="16:18" x14ac:dyDescent="0.25">
      <c r="P508" s="254">
        <v>43242</v>
      </c>
      <c r="Q508">
        <f t="shared" si="9"/>
        <v>7</v>
      </c>
      <c r="R508">
        <v>44</v>
      </c>
    </row>
    <row r="509" spans="16:18" x14ac:dyDescent="0.25">
      <c r="P509" s="254">
        <v>43241</v>
      </c>
      <c r="Q509">
        <f t="shared" si="9"/>
        <v>7</v>
      </c>
      <c r="R509">
        <v>44</v>
      </c>
    </row>
    <row r="510" spans="16:18" x14ac:dyDescent="0.25">
      <c r="P510" s="254">
        <v>43240</v>
      </c>
      <c r="Q510">
        <f t="shared" si="9"/>
        <v>6</v>
      </c>
      <c r="R510">
        <v>44</v>
      </c>
    </row>
    <row r="511" spans="16:18" x14ac:dyDescent="0.25">
      <c r="P511" s="254">
        <v>43239</v>
      </c>
      <c r="Q511">
        <f t="shared" si="9"/>
        <v>6</v>
      </c>
      <c r="R511">
        <v>44</v>
      </c>
    </row>
    <row r="512" spans="16:18" x14ac:dyDescent="0.25">
      <c r="P512" s="254">
        <v>43238</v>
      </c>
      <c r="Q512">
        <f t="shared" si="9"/>
        <v>6</v>
      </c>
      <c r="R512">
        <v>44</v>
      </c>
    </row>
    <row r="513" spans="16:18" x14ac:dyDescent="0.25">
      <c r="P513" s="254">
        <v>43237</v>
      </c>
      <c r="Q513">
        <f t="shared" si="9"/>
        <v>6</v>
      </c>
      <c r="R513">
        <v>44</v>
      </c>
    </row>
    <row r="514" spans="16:18" x14ac:dyDescent="0.25">
      <c r="P514" s="254">
        <v>43236</v>
      </c>
      <c r="Q514">
        <f t="shared" si="9"/>
        <v>6</v>
      </c>
      <c r="R514">
        <v>44</v>
      </c>
    </row>
    <row r="515" spans="16:18" x14ac:dyDescent="0.25">
      <c r="P515" s="254">
        <v>43235</v>
      </c>
      <c r="Q515">
        <f t="shared" si="9"/>
        <v>6</v>
      </c>
      <c r="R515">
        <v>44</v>
      </c>
    </row>
    <row r="516" spans="16:18" x14ac:dyDescent="0.25">
      <c r="P516" s="254">
        <v>43234</v>
      </c>
      <c r="Q516">
        <f t="shared" si="9"/>
        <v>6</v>
      </c>
      <c r="R516">
        <v>44</v>
      </c>
    </row>
    <row r="517" spans="16:18" x14ac:dyDescent="0.25">
      <c r="P517" s="254">
        <v>43233</v>
      </c>
      <c r="Q517">
        <f t="shared" si="9"/>
        <v>5</v>
      </c>
      <c r="R517">
        <v>44</v>
      </c>
    </row>
    <row r="518" spans="16:18" x14ac:dyDescent="0.25">
      <c r="P518" s="254">
        <v>43232</v>
      </c>
      <c r="Q518">
        <f t="shared" si="9"/>
        <v>5</v>
      </c>
      <c r="R518">
        <v>44</v>
      </c>
    </row>
    <row r="519" spans="16:18" x14ac:dyDescent="0.25">
      <c r="P519" s="254">
        <v>43231</v>
      </c>
      <c r="Q519">
        <f t="shared" si="9"/>
        <v>5</v>
      </c>
      <c r="R519">
        <v>44</v>
      </c>
    </row>
    <row r="520" spans="16:18" x14ac:dyDescent="0.25">
      <c r="P520" s="254">
        <v>43230</v>
      </c>
      <c r="Q520">
        <f t="shared" si="9"/>
        <v>5</v>
      </c>
      <c r="R520">
        <v>44</v>
      </c>
    </row>
    <row r="521" spans="16:18" x14ac:dyDescent="0.25">
      <c r="P521" s="254">
        <v>43229</v>
      </c>
      <c r="Q521">
        <f t="shared" si="9"/>
        <v>5</v>
      </c>
      <c r="R521">
        <v>44</v>
      </c>
    </row>
    <row r="522" spans="16:18" x14ac:dyDescent="0.25">
      <c r="P522" s="254">
        <v>43228</v>
      </c>
      <c r="Q522">
        <f t="shared" si="9"/>
        <v>5</v>
      </c>
      <c r="R522">
        <v>44</v>
      </c>
    </row>
    <row r="523" spans="16:18" x14ac:dyDescent="0.25">
      <c r="P523" s="254">
        <v>43227</v>
      </c>
      <c r="Q523">
        <f t="shared" si="9"/>
        <v>5</v>
      </c>
      <c r="R523">
        <v>44</v>
      </c>
    </row>
    <row r="524" spans="16:18" x14ac:dyDescent="0.25">
      <c r="P524" s="254">
        <v>43226</v>
      </c>
      <c r="Q524">
        <f t="shared" si="9"/>
        <v>4</v>
      </c>
      <c r="R524">
        <v>44</v>
      </c>
    </row>
    <row r="525" spans="16:18" x14ac:dyDescent="0.25">
      <c r="P525" s="254">
        <v>43225</v>
      </c>
      <c r="Q525">
        <f t="shared" si="9"/>
        <v>4</v>
      </c>
      <c r="R525">
        <v>44</v>
      </c>
    </row>
    <row r="526" spans="16:18" x14ac:dyDescent="0.25">
      <c r="P526" s="254">
        <v>43224</v>
      </c>
      <c r="Q526">
        <f t="shared" si="9"/>
        <v>4</v>
      </c>
      <c r="R526">
        <v>44</v>
      </c>
    </row>
    <row r="527" spans="16:18" x14ac:dyDescent="0.25">
      <c r="P527" s="254">
        <v>43223</v>
      </c>
      <c r="Q527">
        <f t="shared" si="9"/>
        <v>4</v>
      </c>
      <c r="R527">
        <v>44</v>
      </c>
    </row>
    <row r="528" spans="16:18" x14ac:dyDescent="0.25">
      <c r="P528" s="254">
        <v>43222</v>
      </c>
      <c r="Q528">
        <f t="shared" si="9"/>
        <v>4</v>
      </c>
      <c r="R528">
        <v>44</v>
      </c>
    </row>
    <row r="529" spans="16:18" x14ac:dyDescent="0.25">
      <c r="P529" s="254">
        <v>43221</v>
      </c>
      <c r="Q529">
        <f t="shared" si="9"/>
        <v>4</v>
      </c>
      <c r="R529">
        <v>44</v>
      </c>
    </row>
    <row r="530" spans="16:18" x14ac:dyDescent="0.25">
      <c r="P530" s="254">
        <v>43220</v>
      </c>
      <c r="Q530">
        <f t="shared" si="9"/>
        <v>4</v>
      </c>
      <c r="R530">
        <v>44</v>
      </c>
    </row>
    <row r="531" spans="16:18" x14ac:dyDescent="0.25">
      <c r="P531" s="254">
        <v>43219</v>
      </c>
      <c r="Q531">
        <f t="shared" si="9"/>
        <v>3</v>
      </c>
      <c r="R531">
        <v>44</v>
      </c>
    </row>
    <row r="532" spans="16:18" x14ac:dyDescent="0.25">
      <c r="P532" s="254">
        <v>43218</v>
      </c>
      <c r="Q532">
        <f t="shared" si="9"/>
        <v>3</v>
      </c>
      <c r="R532">
        <v>44</v>
      </c>
    </row>
    <row r="533" spans="16:18" x14ac:dyDescent="0.25">
      <c r="P533" s="254">
        <v>43217</v>
      </c>
      <c r="Q533">
        <f t="shared" si="9"/>
        <v>3</v>
      </c>
      <c r="R533">
        <v>44</v>
      </c>
    </row>
    <row r="534" spans="16:18" x14ac:dyDescent="0.25">
      <c r="P534" s="254">
        <v>43216</v>
      </c>
      <c r="Q534">
        <f t="shared" si="9"/>
        <v>3</v>
      </c>
      <c r="R534">
        <v>44</v>
      </c>
    </row>
    <row r="535" spans="16:18" x14ac:dyDescent="0.25">
      <c r="P535" s="254">
        <v>43215</v>
      </c>
      <c r="Q535">
        <f t="shared" si="9"/>
        <v>3</v>
      </c>
      <c r="R535">
        <v>44</v>
      </c>
    </row>
    <row r="536" spans="16:18" x14ac:dyDescent="0.25">
      <c r="P536" s="254">
        <v>43214</v>
      </c>
      <c r="Q536">
        <f t="shared" si="9"/>
        <v>3</v>
      </c>
      <c r="R536">
        <v>44</v>
      </c>
    </row>
    <row r="537" spans="16:18" x14ac:dyDescent="0.25">
      <c r="P537" s="254">
        <v>43213</v>
      </c>
      <c r="Q537">
        <f t="shared" si="9"/>
        <v>3</v>
      </c>
      <c r="R537">
        <v>44</v>
      </c>
    </row>
    <row r="538" spans="16:18" x14ac:dyDescent="0.25">
      <c r="P538" s="254">
        <v>43212</v>
      </c>
      <c r="Q538">
        <f t="shared" si="9"/>
        <v>2</v>
      </c>
      <c r="R538">
        <v>44</v>
      </c>
    </row>
    <row r="539" spans="16:18" x14ac:dyDescent="0.25">
      <c r="P539" s="254">
        <v>43211</v>
      </c>
      <c r="Q539">
        <f t="shared" si="9"/>
        <v>2</v>
      </c>
      <c r="R539">
        <v>44</v>
      </c>
    </row>
    <row r="540" spans="16:18" x14ac:dyDescent="0.25">
      <c r="P540" s="254">
        <v>43210</v>
      </c>
      <c r="Q540">
        <f t="shared" ref="Q540:Q603" si="10">Q533-1</f>
        <v>2</v>
      </c>
      <c r="R540">
        <v>44</v>
      </c>
    </row>
    <row r="541" spans="16:18" x14ac:dyDescent="0.25">
      <c r="P541" s="254">
        <v>43209</v>
      </c>
      <c r="Q541">
        <f t="shared" si="10"/>
        <v>2</v>
      </c>
      <c r="R541">
        <v>44</v>
      </c>
    </row>
    <row r="542" spans="16:18" x14ac:dyDescent="0.25">
      <c r="P542" s="254">
        <v>43208</v>
      </c>
      <c r="Q542">
        <f t="shared" si="10"/>
        <v>2</v>
      </c>
      <c r="R542">
        <v>44</v>
      </c>
    </row>
    <row r="543" spans="16:18" x14ac:dyDescent="0.25">
      <c r="P543" s="254">
        <v>43207</v>
      </c>
      <c r="Q543">
        <f t="shared" si="10"/>
        <v>2</v>
      </c>
      <c r="R543">
        <v>44</v>
      </c>
    </row>
    <row r="544" spans="16:18" x14ac:dyDescent="0.25">
      <c r="P544" s="254">
        <v>43206</v>
      </c>
      <c r="Q544">
        <f t="shared" si="10"/>
        <v>2</v>
      </c>
      <c r="R544">
        <v>44</v>
      </c>
    </row>
    <row r="545" spans="16:18" x14ac:dyDescent="0.25">
      <c r="P545" s="254">
        <v>43205</v>
      </c>
      <c r="Q545">
        <f t="shared" si="10"/>
        <v>1</v>
      </c>
      <c r="R545">
        <v>44</v>
      </c>
    </row>
    <row r="546" spans="16:18" x14ac:dyDescent="0.25">
      <c r="P546" s="254">
        <v>43204</v>
      </c>
      <c r="Q546">
        <f t="shared" si="10"/>
        <v>1</v>
      </c>
      <c r="R546">
        <v>44</v>
      </c>
    </row>
    <row r="547" spans="16:18" x14ac:dyDescent="0.25">
      <c r="P547" s="254">
        <v>43203</v>
      </c>
      <c r="Q547">
        <f t="shared" si="10"/>
        <v>1</v>
      </c>
      <c r="R547">
        <v>44</v>
      </c>
    </row>
    <row r="548" spans="16:18" x14ac:dyDescent="0.25">
      <c r="P548" s="254">
        <v>43202</v>
      </c>
      <c r="Q548">
        <f t="shared" si="10"/>
        <v>1</v>
      </c>
      <c r="R548">
        <v>44</v>
      </c>
    </row>
    <row r="549" spans="16:18" x14ac:dyDescent="0.25">
      <c r="P549" s="254">
        <v>43201</v>
      </c>
      <c r="Q549">
        <f t="shared" si="10"/>
        <v>1</v>
      </c>
      <c r="R549">
        <v>44</v>
      </c>
    </row>
    <row r="550" spans="16:18" x14ac:dyDescent="0.25">
      <c r="P550" s="254">
        <v>43200</v>
      </c>
      <c r="Q550">
        <f t="shared" si="10"/>
        <v>1</v>
      </c>
      <c r="R550">
        <v>44</v>
      </c>
    </row>
    <row r="551" spans="16:18" x14ac:dyDescent="0.25">
      <c r="P551" s="254">
        <v>43199</v>
      </c>
      <c r="Q551">
        <f t="shared" si="10"/>
        <v>1</v>
      </c>
      <c r="R551">
        <v>44</v>
      </c>
    </row>
    <row r="552" spans="16:18" x14ac:dyDescent="0.25">
      <c r="P552" s="254">
        <v>43198</v>
      </c>
      <c r="Q552">
        <v>16</v>
      </c>
      <c r="R552">
        <v>43</v>
      </c>
    </row>
    <row r="553" spans="16:18" x14ac:dyDescent="0.25">
      <c r="P553" s="254">
        <v>43197</v>
      </c>
      <c r="Q553">
        <v>16</v>
      </c>
      <c r="R553">
        <v>43</v>
      </c>
    </row>
    <row r="554" spans="16:18" x14ac:dyDescent="0.25">
      <c r="P554" s="254">
        <v>43196</v>
      </c>
      <c r="Q554">
        <v>16</v>
      </c>
      <c r="R554">
        <v>43</v>
      </c>
    </row>
    <row r="555" spans="16:18" x14ac:dyDescent="0.25">
      <c r="P555" s="254">
        <v>43195</v>
      </c>
      <c r="Q555">
        <v>16</v>
      </c>
      <c r="R555">
        <v>43</v>
      </c>
    </row>
    <row r="556" spans="16:18" x14ac:dyDescent="0.25">
      <c r="P556" s="254">
        <v>43194</v>
      </c>
      <c r="Q556">
        <v>16</v>
      </c>
      <c r="R556">
        <v>43</v>
      </c>
    </row>
    <row r="557" spans="16:18" x14ac:dyDescent="0.25">
      <c r="P557" s="254">
        <v>43193</v>
      </c>
      <c r="Q557">
        <v>16</v>
      </c>
      <c r="R557">
        <v>43</v>
      </c>
    </row>
    <row r="558" spans="16:18" x14ac:dyDescent="0.25">
      <c r="P558" s="254">
        <v>43192</v>
      </c>
      <c r="Q558">
        <v>16</v>
      </c>
      <c r="R558">
        <v>43</v>
      </c>
    </row>
    <row r="559" spans="16:18" x14ac:dyDescent="0.25">
      <c r="P559" s="254">
        <v>43191</v>
      </c>
      <c r="Q559">
        <f t="shared" si="10"/>
        <v>15</v>
      </c>
      <c r="R559">
        <v>43</v>
      </c>
    </row>
    <row r="560" spans="16:18" x14ac:dyDescent="0.25">
      <c r="P560" s="254">
        <v>43190</v>
      </c>
      <c r="Q560">
        <f t="shared" si="10"/>
        <v>15</v>
      </c>
      <c r="R560">
        <v>43</v>
      </c>
    </row>
    <row r="561" spans="16:18" x14ac:dyDescent="0.25">
      <c r="P561" s="254">
        <v>43189</v>
      </c>
      <c r="Q561">
        <f t="shared" si="10"/>
        <v>15</v>
      </c>
      <c r="R561">
        <v>43</v>
      </c>
    </row>
    <row r="562" spans="16:18" x14ac:dyDescent="0.25">
      <c r="P562" s="254">
        <v>43188</v>
      </c>
      <c r="Q562">
        <f t="shared" si="10"/>
        <v>15</v>
      </c>
      <c r="R562">
        <v>43</v>
      </c>
    </row>
    <row r="563" spans="16:18" x14ac:dyDescent="0.25">
      <c r="P563" s="254">
        <v>43187</v>
      </c>
      <c r="Q563">
        <f t="shared" si="10"/>
        <v>15</v>
      </c>
      <c r="R563">
        <v>43</v>
      </c>
    </row>
    <row r="564" spans="16:18" x14ac:dyDescent="0.25">
      <c r="P564" s="254">
        <v>43186</v>
      </c>
      <c r="Q564">
        <f t="shared" si="10"/>
        <v>15</v>
      </c>
      <c r="R564">
        <v>43</v>
      </c>
    </row>
    <row r="565" spans="16:18" x14ac:dyDescent="0.25">
      <c r="P565" s="254">
        <v>43185</v>
      </c>
      <c r="Q565">
        <f t="shared" si="10"/>
        <v>15</v>
      </c>
      <c r="R565">
        <v>43</v>
      </c>
    </row>
    <row r="566" spans="16:18" x14ac:dyDescent="0.25">
      <c r="P566" s="254">
        <v>43184</v>
      </c>
      <c r="Q566">
        <f t="shared" si="10"/>
        <v>14</v>
      </c>
      <c r="R566">
        <v>43</v>
      </c>
    </row>
    <row r="567" spans="16:18" x14ac:dyDescent="0.25">
      <c r="P567" s="254">
        <v>43183</v>
      </c>
      <c r="Q567">
        <f t="shared" si="10"/>
        <v>14</v>
      </c>
      <c r="R567">
        <v>43</v>
      </c>
    </row>
    <row r="568" spans="16:18" x14ac:dyDescent="0.25">
      <c r="P568" s="254">
        <v>43182</v>
      </c>
      <c r="Q568">
        <f t="shared" si="10"/>
        <v>14</v>
      </c>
      <c r="R568">
        <v>43</v>
      </c>
    </row>
    <row r="569" spans="16:18" x14ac:dyDescent="0.25">
      <c r="P569" s="254">
        <v>43181</v>
      </c>
      <c r="Q569">
        <f t="shared" si="10"/>
        <v>14</v>
      </c>
      <c r="R569">
        <v>43</v>
      </c>
    </row>
    <row r="570" spans="16:18" x14ac:dyDescent="0.25">
      <c r="P570" s="254">
        <v>43180</v>
      </c>
      <c r="Q570">
        <f t="shared" si="10"/>
        <v>14</v>
      </c>
      <c r="R570">
        <v>43</v>
      </c>
    </row>
    <row r="571" spans="16:18" x14ac:dyDescent="0.25">
      <c r="P571" s="254">
        <v>43179</v>
      </c>
      <c r="Q571">
        <f t="shared" si="10"/>
        <v>14</v>
      </c>
      <c r="R571">
        <v>43</v>
      </c>
    </row>
    <row r="572" spans="16:18" x14ac:dyDescent="0.25">
      <c r="P572" s="254">
        <v>43178</v>
      </c>
      <c r="Q572">
        <f t="shared" si="10"/>
        <v>14</v>
      </c>
      <c r="R572">
        <v>43</v>
      </c>
    </row>
    <row r="573" spans="16:18" x14ac:dyDescent="0.25">
      <c r="P573" s="254">
        <v>43177</v>
      </c>
      <c r="Q573">
        <f t="shared" si="10"/>
        <v>13</v>
      </c>
      <c r="R573">
        <v>43</v>
      </c>
    </row>
    <row r="574" spans="16:18" x14ac:dyDescent="0.25">
      <c r="P574" s="254">
        <v>43176</v>
      </c>
      <c r="Q574">
        <f t="shared" si="10"/>
        <v>13</v>
      </c>
      <c r="R574">
        <v>43</v>
      </c>
    </row>
    <row r="575" spans="16:18" x14ac:dyDescent="0.25">
      <c r="P575" s="254">
        <v>43175</v>
      </c>
      <c r="Q575">
        <f t="shared" si="10"/>
        <v>13</v>
      </c>
      <c r="R575">
        <v>43</v>
      </c>
    </row>
    <row r="576" spans="16:18" x14ac:dyDescent="0.25">
      <c r="P576" s="254">
        <v>43174</v>
      </c>
      <c r="Q576">
        <f t="shared" si="10"/>
        <v>13</v>
      </c>
      <c r="R576">
        <v>43</v>
      </c>
    </row>
    <row r="577" spans="16:18" x14ac:dyDescent="0.25">
      <c r="P577" s="254">
        <v>43173</v>
      </c>
      <c r="Q577">
        <f t="shared" si="10"/>
        <v>13</v>
      </c>
      <c r="R577">
        <v>43</v>
      </c>
    </row>
    <row r="578" spans="16:18" x14ac:dyDescent="0.25">
      <c r="P578" s="254">
        <v>43172</v>
      </c>
      <c r="Q578">
        <f t="shared" si="10"/>
        <v>13</v>
      </c>
      <c r="R578">
        <v>43</v>
      </c>
    </row>
    <row r="579" spans="16:18" x14ac:dyDescent="0.25">
      <c r="P579" s="254">
        <v>43171</v>
      </c>
      <c r="Q579">
        <f t="shared" si="10"/>
        <v>13</v>
      </c>
      <c r="R579">
        <v>43</v>
      </c>
    </row>
    <row r="580" spans="16:18" x14ac:dyDescent="0.25">
      <c r="P580" s="254">
        <v>43170</v>
      </c>
      <c r="Q580">
        <f t="shared" si="10"/>
        <v>12</v>
      </c>
      <c r="R580">
        <v>43</v>
      </c>
    </row>
    <row r="581" spans="16:18" x14ac:dyDescent="0.25">
      <c r="P581" s="254">
        <v>43169</v>
      </c>
      <c r="Q581">
        <f t="shared" si="10"/>
        <v>12</v>
      </c>
      <c r="R581">
        <v>43</v>
      </c>
    </row>
    <row r="582" spans="16:18" x14ac:dyDescent="0.25">
      <c r="P582" s="254">
        <v>43168</v>
      </c>
      <c r="Q582">
        <f t="shared" si="10"/>
        <v>12</v>
      </c>
      <c r="R582">
        <v>43</v>
      </c>
    </row>
    <row r="583" spans="16:18" x14ac:dyDescent="0.25">
      <c r="P583" s="254">
        <v>43167</v>
      </c>
      <c r="Q583">
        <f t="shared" si="10"/>
        <v>12</v>
      </c>
      <c r="R583">
        <v>43</v>
      </c>
    </row>
    <row r="584" spans="16:18" x14ac:dyDescent="0.25">
      <c r="P584" s="254">
        <v>43166</v>
      </c>
      <c r="Q584">
        <f t="shared" si="10"/>
        <v>12</v>
      </c>
      <c r="R584">
        <v>43</v>
      </c>
    </row>
    <row r="585" spans="16:18" x14ac:dyDescent="0.25">
      <c r="P585" s="254">
        <v>43165</v>
      </c>
      <c r="Q585">
        <f t="shared" si="10"/>
        <v>12</v>
      </c>
      <c r="R585">
        <v>43</v>
      </c>
    </row>
    <row r="586" spans="16:18" x14ac:dyDescent="0.25">
      <c r="P586" s="254">
        <v>43164</v>
      </c>
      <c r="Q586">
        <f t="shared" si="10"/>
        <v>12</v>
      </c>
      <c r="R586">
        <v>43</v>
      </c>
    </row>
    <row r="587" spans="16:18" x14ac:dyDescent="0.25">
      <c r="P587" s="254">
        <v>43163</v>
      </c>
      <c r="Q587">
        <f t="shared" si="10"/>
        <v>11</v>
      </c>
      <c r="R587">
        <v>43</v>
      </c>
    </row>
    <row r="588" spans="16:18" x14ac:dyDescent="0.25">
      <c r="P588" s="254">
        <v>43162</v>
      </c>
      <c r="Q588">
        <f t="shared" si="10"/>
        <v>11</v>
      </c>
      <c r="R588">
        <v>43</v>
      </c>
    </row>
    <row r="589" spans="16:18" x14ac:dyDescent="0.25">
      <c r="P589" s="254">
        <v>43161</v>
      </c>
      <c r="Q589">
        <f t="shared" si="10"/>
        <v>11</v>
      </c>
      <c r="R589">
        <v>43</v>
      </c>
    </row>
    <row r="590" spans="16:18" x14ac:dyDescent="0.25">
      <c r="P590" s="254">
        <v>43160</v>
      </c>
      <c r="Q590">
        <f t="shared" si="10"/>
        <v>11</v>
      </c>
      <c r="R590">
        <v>43</v>
      </c>
    </row>
    <row r="591" spans="16:18" x14ac:dyDescent="0.25">
      <c r="P591" s="254">
        <v>43159</v>
      </c>
      <c r="Q591">
        <f t="shared" si="10"/>
        <v>11</v>
      </c>
      <c r="R591">
        <v>43</v>
      </c>
    </row>
    <row r="592" spans="16:18" x14ac:dyDescent="0.25">
      <c r="P592" s="254">
        <v>43158</v>
      </c>
      <c r="Q592">
        <f t="shared" si="10"/>
        <v>11</v>
      </c>
      <c r="R592">
        <v>43</v>
      </c>
    </row>
    <row r="593" spans="16:18" x14ac:dyDescent="0.25">
      <c r="P593" s="254">
        <v>43157</v>
      </c>
      <c r="Q593">
        <f t="shared" si="10"/>
        <v>11</v>
      </c>
      <c r="R593">
        <v>43</v>
      </c>
    </row>
    <row r="594" spans="16:18" x14ac:dyDescent="0.25">
      <c r="P594" s="254">
        <v>43156</v>
      </c>
      <c r="Q594">
        <f t="shared" si="10"/>
        <v>10</v>
      </c>
      <c r="R594">
        <v>43</v>
      </c>
    </row>
    <row r="595" spans="16:18" x14ac:dyDescent="0.25">
      <c r="P595" s="254">
        <v>43155</v>
      </c>
      <c r="Q595">
        <f t="shared" si="10"/>
        <v>10</v>
      </c>
      <c r="R595">
        <v>43</v>
      </c>
    </row>
    <row r="596" spans="16:18" x14ac:dyDescent="0.25">
      <c r="P596" s="254">
        <v>43154</v>
      </c>
      <c r="Q596">
        <f t="shared" si="10"/>
        <v>10</v>
      </c>
      <c r="R596">
        <v>43</v>
      </c>
    </row>
    <row r="597" spans="16:18" x14ac:dyDescent="0.25">
      <c r="P597" s="254">
        <v>43153</v>
      </c>
      <c r="Q597">
        <f t="shared" si="10"/>
        <v>10</v>
      </c>
      <c r="R597">
        <v>43</v>
      </c>
    </row>
    <row r="598" spans="16:18" x14ac:dyDescent="0.25">
      <c r="P598" s="254">
        <v>43152</v>
      </c>
      <c r="Q598">
        <f t="shared" si="10"/>
        <v>10</v>
      </c>
      <c r="R598">
        <v>43</v>
      </c>
    </row>
    <row r="599" spans="16:18" x14ac:dyDescent="0.25">
      <c r="P599" s="254">
        <v>43151</v>
      </c>
      <c r="Q599">
        <f t="shared" si="10"/>
        <v>10</v>
      </c>
      <c r="R599">
        <v>43</v>
      </c>
    </row>
    <row r="600" spans="16:18" x14ac:dyDescent="0.25">
      <c r="P600" s="254">
        <v>43150</v>
      </c>
      <c r="Q600">
        <f t="shared" si="10"/>
        <v>10</v>
      </c>
      <c r="R600">
        <v>43</v>
      </c>
    </row>
    <row r="601" spans="16:18" x14ac:dyDescent="0.25">
      <c r="P601" s="254">
        <v>43149</v>
      </c>
      <c r="Q601">
        <f t="shared" si="10"/>
        <v>9</v>
      </c>
      <c r="R601">
        <v>43</v>
      </c>
    </row>
    <row r="602" spans="16:18" x14ac:dyDescent="0.25">
      <c r="P602" s="254">
        <v>43148</v>
      </c>
      <c r="Q602">
        <f t="shared" si="10"/>
        <v>9</v>
      </c>
      <c r="R602">
        <v>43</v>
      </c>
    </row>
    <row r="603" spans="16:18" x14ac:dyDescent="0.25">
      <c r="P603" s="254">
        <v>43147</v>
      </c>
      <c r="Q603">
        <f t="shared" si="10"/>
        <v>9</v>
      </c>
      <c r="R603">
        <v>43</v>
      </c>
    </row>
    <row r="604" spans="16:18" x14ac:dyDescent="0.25">
      <c r="P604" s="254">
        <v>43146</v>
      </c>
      <c r="Q604">
        <f t="shared" ref="Q604:Q663" si="11">Q597-1</f>
        <v>9</v>
      </c>
      <c r="R604">
        <v>43</v>
      </c>
    </row>
    <row r="605" spans="16:18" x14ac:dyDescent="0.25">
      <c r="P605" s="254">
        <v>43145</v>
      </c>
      <c r="Q605">
        <f t="shared" si="11"/>
        <v>9</v>
      </c>
      <c r="R605">
        <v>43</v>
      </c>
    </row>
    <row r="606" spans="16:18" x14ac:dyDescent="0.25">
      <c r="P606" s="254">
        <v>43144</v>
      </c>
      <c r="Q606">
        <f t="shared" si="11"/>
        <v>9</v>
      </c>
      <c r="R606">
        <v>43</v>
      </c>
    </row>
    <row r="607" spans="16:18" x14ac:dyDescent="0.25">
      <c r="P607" s="254">
        <v>43143</v>
      </c>
      <c r="Q607">
        <f t="shared" si="11"/>
        <v>9</v>
      </c>
      <c r="R607">
        <v>43</v>
      </c>
    </row>
    <row r="608" spans="16:18" x14ac:dyDescent="0.25">
      <c r="P608" s="254">
        <v>43142</v>
      </c>
      <c r="Q608">
        <f t="shared" si="11"/>
        <v>8</v>
      </c>
      <c r="R608">
        <v>43</v>
      </c>
    </row>
    <row r="609" spans="16:18" x14ac:dyDescent="0.25">
      <c r="P609" s="254">
        <v>43141</v>
      </c>
      <c r="Q609">
        <f t="shared" si="11"/>
        <v>8</v>
      </c>
      <c r="R609">
        <v>43</v>
      </c>
    </row>
    <row r="610" spans="16:18" x14ac:dyDescent="0.25">
      <c r="P610" s="254">
        <v>43140</v>
      </c>
      <c r="Q610">
        <f t="shared" si="11"/>
        <v>8</v>
      </c>
      <c r="R610">
        <v>43</v>
      </c>
    </row>
    <row r="611" spans="16:18" x14ac:dyDescent="0.25">
      <c r="P611" s="254">
        <v>43139</v>
      </c>
      <c r="Q611">
        <f t="shared" si="11"/>
        <v>8</v>
      </c>
      <c r="R611">
        <v>43</v>
      </c>
    </row>
    <row r="612" spans="16:18" x14ac:dyDescent="0.25">
      <c r="P612" s="254">
        <v>43138</v>
      </c>
      <c r="Q612">
        <f t="shared" si="11"/>
        <v>8</v>
      </c>
      <c r="R612">
        <v>43</v>
      </c>
    </row>
    <row r="613" spans="16:18" x14ac:dyDescent="0.25">
      <c r="P613" s="254">
        <v>43137</v>
      </c>
      <c r="Q613">
        <f t="shared" si="11"/>
        <v>8</v>
      </c>
      <c r="R613">
        <v>43</v>
      </c>
    </row>
    <row r="614" spans="16:18" x14ac:dyDescent="0.25">
      <c r="P614" s="254">
        <v>43136</v>
      </c>
      <c r="Q614">
        <f t="shared" si="11"/>
        <v>8</v>
      </c>
      <c r="R614">
        <v>43</v>
      </c>
    </row>
    <row r="615" spans="16:18" x14ac:dyDescent="0.25">
      <c r="P615" s="254">
        <v>43135</v>
      </c>
      <c r="Q615">
        <f t="shared" si="11"/>
        <v>7</v>
      </c>
      <c r="R615">
        <v>43</v>
      </c>
    </row>
    <row r="616" spans="16:18" x14ac:dyDescent="0.25">
      <c r="P616" s="254">
        <v>43134</v>
      </c>
      <c r="Q616">
        <f t="shared" si="11"/>
        <v>7</v>
      </c>
      <c r="R616">
        <v>43</v>
      </c>
    </row>
    <row r="617" spans="16:18" x14ac:dyDescent="0.25">
      <c r="P617" s="254">
        <v>43133</v>
      </c>
      <c r="Q617">
        <f t="shared" si="11"/>
        <v>7</v>
      </c>
      <c r="R617">
        <v>43</v>
      </c>
    </row>
    <row r="618" spans="16:18" x14ac:dyDescent="0.25">
      <c r="P618" s="254">
        <v>43132</v>
      </c>
      <c r="Q618">
        <f t="shared" si="11"/>
        <v>7</v>
      </c>
      <c r="R618">
        <v>43</v>
      </c>
    </row>
    <row r="619" spans="16:18" x14ac:dyDescent="0.25">
      <c r="P619" s="254">
        <v>43131</v>
      </c>
      <c r="Q619">
        <f t="shared" si="11"/>
        <v>7</v>
      </c>
      <c r="R619">
        <v>43</v>
      </c>
    </row>
    <row r="620" spans="16:18" x14ac:dyDescent="0.25">
      <c r="P620" s="254">
        <v>43130</v>
      </c>
      <c r="Q620">
        <f t="shared" si="11"/>
        <v>7</v>
      </c>
      <c r="R620">
        <v>43</v>
      </c>
    </row>
    <row r="621" spans="16:18" x14ac:dyDescent="0.25">
      <c r="P621" s="254">
        <v>43129</v>
      </c>
      <c r="Q621">
        <f t="shared" si="11"/>
        <v>7</v>
      </c>
      <c r="R621">
        <v>43</v>
      </c>
    </row>
    <row r="622" spans="16:18" x14ac:dyDescent="0.25">
      <c r="P622" s="254">
        <v>43128</v>
      </c>
      <c r="Q622">
        <f t="shared" si="11"/>
        <v>6</v>
      </c>
      <c r="R622">
        <v>43</v>
      </c>
    </row>
    <row r="623" spans="16:18" x14ac:dyDescent="0.25">
      <c r="P623" s="254">
        <v>43127</v>
      </c>
      <c r="Q623">
        <f t="shared" si="11"/>
        <v>6</v>
      </c>
      <c r="R623">
        <v>43</v>
      </c>
    </row>
    <row r="624" spans="16:18" x14ac:dyDescent="0.25">
      <c r="P624" s="254">
        <v>43126</v>
      </c>
      <c r="Q624">
        <f t="shared" si="11"/>
        <v>6</v>
      </c>
      <c r="R624">
        <v>43</v>
      </c>
    </row>
    <row r="625" spans="16:18" x14ac:dyDescent="0.25">
      <c r="P625" s="254">
        <v>43125</v>
      </c>
      <c r="Q625">
        <f t="shared" si="11"/>
        <v>6</v>
      </c>
      <c r="R625">
        <v>43</v>
      </c>
    </row>
    <row r="626" spans="16:18" x14ac:dyDescent="0.25">
      <c r="P626" s="254">
        <v>43124</v>
      </c>
      <c r="Q626">
        <f t="shared" si="11"/>
        <v>6</v>
      </c>
      <c r="R626">
        <v>43</v>
      </c>
    </row>
    <row r="627" spans="16:18" x14ac:dyDescent="0.25">
      <c r="P627" s="254">
        <v>43123</v>
      </c>
      <c r="Q627">
        <f t="shared" si="11"/>
        <v>6</v>
      </c>
      <c r="R627">
        <v>43</v>
      </c>
    </row>
    <row r="628" spans="16:18" x14ac:dyDescent="0.25">
      <c r="P628" s="254">
        <v>43122</v>
      </c>
      <c r="Q628">
        <f t="shared" si="11"/>
        <v>6</v>
      </c>
      <c r="R628">
        <v>43</v>
      </c>
    </row>
    <row r="629" spans="16:18" x14ac:dyDescent="0.25">
      <c r="P629" s="254">
        <v>43121</v>
      </c>
      <c r="Q629">
        <f t="shared" si="11"/>
        <v>5</v>
      </c>
      <c r="R629">
        <v>43</v>
      </c>
    </row>
    <row r="630" spans="16:18" x14ac:dyDescent="0.25">
      <c r="P630" s="254">
        <v>43120</v>
      </c>
      <c r="Q630">
        <f t="shared" si="11"/>
        <v>5</v>
      </c>
      <c r="R630">
        <v>43</v>
      </c>
    </row>
    <row r="631" spans="16:18" x14ac:dyDescent="0.25">
      <c r="P631" s="254">
        <v>43119</v>
      </c>
      <c r="Q631">
        <f t="shared" si="11"/>
        <v>5</v>
      </c>
      <c r="R631">
        <v>43</v>
      </c>
    </row>
    <row r="632" spans="16:18" x14ac:dyDescent="0.25">
      <c r="P632" s="254">
        <v>43118</v>
      </c>
      <c r="Q632">
        <f t="shared" si="11"/>
        <v>5</v>
      </c>
      <c r="R632">
        <v>43</v>
      </c>
    </row>
    <row r="633" spans="16:18" x14ac:dyDescent="0.25">
      <c r="P633" s="254">
        <v>43117</v>
      </c>
      <c r="Q633">
        <f t="shared" si="11"/>
        <v>5</v>
      </c>
      <c r="R633">
        <v>43</v>
      </c>
    </row>
    <row r="634" spans="16:18" x14ac:dyDescent="0.25">
      <c r="P634" s="254">
        <v>43116</v>
      </c>
      <c r="Q634">
        <f t="shared" si="11"/>
        <v>5</v>
      </c>
      <c r="R634">
        <v>43</v>
      </c>
    </row>
    <row r="635" spans="16:18" x14ac:dyDescent="0.25">
      <c r="P635" s="254">
        <v>43115</v>
      </c>
      <c r="Q635">
        <f t="shared" si="11"/>
        <v>5</v>
      </c>
      <c r="R635">
        <v>43</v>
      </c>
    </row>
    <row r="636" spans="16:18" x14ac:dyDescent="0.25">
      <c r="P636" s="254">
        <v>43114</v>
      </c>
      <c r="Q636">
        <f t="shared" si="11"/>
        <v>4</v>
      </c>
      <c r="R636">
        <v>43</v>
      </c>
    </row>
    <row r="637" spans="16:18" x14ac:dyDescent="0.25">
      <c r="P637" s="254">
        <v>43113</v>
      </c>
      <c r="Q637">
        <f t="shared" si="11"/>
        <v>4</v>
      </c>
      <c r="R637">
        <v>43</v>
      </c>
    </row>
    <row r="638" spans="16:18" x14ac:dyDescent="0.25">
      <c r="P638" s="254">
        <v>43112</v>
      </c>
      <c r="Q638">
        <f t="shared" si="11"/>
        <v>4</v>
      </c>
      <c r="R638">
        <v>43</v>
      </c>
    </row>
    <row r="639" spans="16:18" x14ac:dyDescent="0.25">
      <c r="P639" s="254">
        <v>43111</v>
      </c>
      <c r="Q639">
        <f t="shared" si="11"/>
        <v>4</v>
      </c>
      <c r="R639">
        <v>43</v>
      </c>
    </row>
    <row r="640" spans="16:18" x14ac:dyDescent="0.25">
      <c r="P640" s="254">
        <v>43110</v>
      </c>
      <c r="Q640">
        <f t="shared" si="11"/>
        <v>4</v>
      </c>
      <c r="R640">
        <v>43</v>
      </c>
    </row>
    <row r="641" spans="16:18" x14ac:dyDescent="0.25">
      <c r="P641" s="254">
        <v>43109</v>
      </c>
      <c r="Q641">
        <f t="shared" si="11"/>
        <v>4</v>
      </c>
      <c r="R641">
        <v>43</v>
      </c>
    </row>
    <row r="642" spans="16:18" x14ac:dyDescent="0.25">
      <c r="P642" s="254">
        <v>43108</v>
      </c>
      <c r="Q642">
        <f t="shared" si="11"/>
        <v>4</v>
      </c>
      <c r="R642">
        <v>43</v>
      </c>
    </row>
    <row r="643" spans="16:18" x14ac:dyDescent="0.25">
      <c r="P643" s="254">
        <v>43107</v>
      </c>
      <c r="Q643">
        <f t="shared" si="11"/>
        <v>3</v>
      </c>
      <c r="R643">
        <v>43</v>
      </c>
    </row>
    <row r="644" spans="16:18" x14ac:dyDescent="0.25">
      <c r="P644" s="254">
        <v>43106</v>
      </c>
      <c r="Q644">
        <f t="shared" si="11"/>
        <v>3</v>
      </c>
      <c r="R644">
        <v>43</v>
      </c>
    </row>
    <row r="645" spans="16:18" x14ac:dyDescent="0.25">
      <c r="P645" s="254">
        <v>43105</v>
      </c>
      <c r="Q645">
        <f t="shared" si="11"/>
        <v>3</v>
      </c>
      <c r="R645">
        <v>43</v>
      </c>
    </row>
    <row r="646" spans="16:18" x14ac:dyDescent="0.25">
      <c r="P646" s="254">
        <v>43104</v>
      </c>
      <c r="Q646">
        <f t="shared" si="11"/>
        <v>3</v>
      </c>
      <c r="R646">
        <v>43</v>
      </c>
    </row>
    <row r="647" spans="16:18" x14ac:dyDescent="0.25">
      <c r="P647" s="254">
        <v>43103</v>
      </c>
      <c r="Q647">
        <f t="shared" si="11"/>
        <v>3</v>
      </c>
      <c r="R647">
        <v>43</v>
      </c>
    </row>
    <row r="648" spans="16:18" x14ac:dyDescent="0.25">
      <c r="P648" s="254">
        <v>43102</v>
      </c>
      <c r="Q648">
        <f t="shared" si="11"/>
        <v>3</v>
      </c>
      <c r="R648">
        <v>43</v>
      </c>
    </row>
    <row r="649" spans="16:18" x14ac:dyDescent="0.25">
      <c r="P649" s="254">
        <v>43101</v>
      </c>
      <c r="Q649">
        <f t="shared" si="11"/>
        <v>3</v>
      </c>
      <c r="R649">
        <v>43</v>
      </c>
    </row>
    <row r="650" spans="16:18" x14ac:dyDescent="0.25">
      <c r="P650" s="254">
        <v>43100</v>
      </c>
      <c r="Q650">
        <f t="shared" si="11"/>
        <v>2</v>
      </c>
      <c r="R650">
        <v>43</v>
      </c>
    </row>
    <row r="651" spans="16:18" x14ac:dyDescent="0.25">
      <c r="P651" s="254">
        <v>43099</v>
      </c>
      <c r="Q651">
        <f t="shared" si="11"/>
        <v>2</v>
      </c>
      <c r="R651">
        <v>43</v>
      </c>
    </row>
    <row r="652" spans="16:18" x14ac:dyDescent="0.25">
      <c r="P652" s="254">
        <v>43098</v>
      </c>
      <c r="Q652">
        <f t="shared" si="11"/>
        <v>2</v>
      </c>
      <c r="R652">
        <v>43</v>
      </c>
    </row>
    <row r="653" spans="16:18" x14ac:dyDescent="0.25">
      <c r="P653" s="254">
        <v>43097</v>
      </c>
      <c r="Q653">
        <f t="shared" si="11"/>
        <v>2</v>
      </c>
      <c r="R653">
        <v>43</v>
      </c>
    </row>
    <row r="654" spans="16:18" x14ac:dyDescent="0.25">
      <c r="P654" s="254">
        <v>43096</v>
      </c>
      <c r="Q654">
        <f t="shared" si="11"/>
        <v>2</v>
      </c>
      <c r="R654">
        <v>43</v>
      </c>
    </row>
    <row r="655" spans="16:18" x14ac:dyDescent="0.25">
      <c r="P655" s="254">
        <v>43095</v>
      </c>
      <c r="Q655">
        <f t="shared" si="11"/>
        <v>2</v>
      </c>
      <c r="R655">
        <v>43</v>
      </c>
    </row>
    <row r="656" spans="16:18" x14ac:dyDescent="0.25">
      <c r="P656" s="254">
        <v>43094</v>
      </c>
      <c r="Q656">
        <f t="shared" si="11"/>
        <v>2</v>
      </c>
      <c r="R656">
        <v>43</v>
      </c>
    </row>
    <row r="657" spans="16:18" x14ac:dyDescent="0.25">
      <c r="P657" s="254">
        <v>43093</v>
      </c>
      <c r="Q657">
        <f t="shared" si="11"/>
        <v>1</v>
      </c>
      <c r="R657">
        <v>43</v>
      </c>
    </row>
    <row r="658" spans="16:18" x14ac:dyDescent="0.25">
      <c r="P658" s="254">
        <v>43092</v>
      </c>
      <c r="Q658">
        <f t="shared" si="11"/>
        <v>1</v>
      </c>
      <c r="R658">
        <v>43</v>
      </c>
    </row>
    <row r="659" spans="16:18" x14ac:dyDescent="0.25">
      <c r="P659" s="254">
        <v>43091</v>
      </c>
      <c r="Q659">
        <f t="shared" si="11"/>
        <v>1</v>
      </c>
      <c r="R659">
        <v>43</v>
      </c>
    </row>
    <row r="660" spans="16:18" x14ac:dyDescent="0.25">
      <c r="P660" s="254">
        <v>43090</v>
      </c>
      <c r="Q660">
        <f t="shared" si="11"/>
        <v>1</v>
      </c>
      <c r="R660">
        <v>43</v>
      </c>
    </row>
    <row r="661" spans="16:18" x14ac:dyDescent="0.25">
      <c r="P661" s="254">
        <v>43089</v>
      </c>
      <c r="Q661">
        <f t="shared" si="11"/>
        <v>1</v>
      </c>
      <c r="R661">
        <v>43</v>
      </c>
    </row>
    <row r="662" spans="16:18" x14ac:dyDescent="0.25">
      <c r="P662" s="254">
        <v>43088</v>
      </c>
      <c r="Q662">
        <f t="shared" si="11"/>
        <v>1</v>
      </c>
      <c r="R662">
        <v>43</v>
      </c>
    </row>
    <row r="663" spans="16:18" x14ac:dyDescent="0.25">
      <c r="P663" s="254">
        <v>43087</v>
      </c>
      <c r="Q663">
        <f t="shared" si="11"/>
        <v>1</v>
      </c>
      <c r="R663">
        <v>43</v>
      </c>
    </row>
    <row r="664" spans="16:18" x14ac:dyDescent="0.25">
      <c r="P664" s="254">
        <v>43086</v>
      </c>
      <c r="Q664">
        <v>16</v>
      </c>
      <c r="R664">
        <v>42</v>
      </c>
    </row>
    <row r="665" spans="16:18" x14ac:dyDescent="0.25">
      <c r="P665" s="254">
        <v>43085</v>
      </c>
      <c r="Q665">
        <v>16</v>
      </c>
      <c r="R665">
        <v>42</v>
      </c>
    </row>
    <row r="666" spans="16:18" x14ac:dyDescent="0.25">
      <c r="P666" s="254">
        <v>43084</v>
      </c>
      <c r="Q666">
        <v>16</v>
      </c>
      <c r="R666">
        <v>42</v>
      </c>
    </row>
    <row r="667" spans="16:18" x14ac:dyDescent="0.25">
      <c r="P667" s="254">
        <v>43083</v>
      </c>
      <c r="Q667">
        <v>16</v>
      </c>
      <c r="R667">
        <v>42</v>
      </c>
    </row>
    <row r="668" spans="16:18" x14ac:dyDescent="0.25">
      <c r="P668" s="254">
        <v>43082</v>
      </c>
      <c r="Q668">
        <v>16</v>
      </c>
      <c r="R668">
        <v>42</v>
      </c>
    </row>
    <row r="669" spans="16:18" x14ac:dyDescent="0.25">
      <c r="P669" s="254">
        <v>43081</v>
      </c>
      <c r="Q669">
        <v>16</v>
      </c>
      <c r="R669">
        <v>42</v>
      </c>
    </row>
    <row r="670" spans="16:18" x14ac:dyDescent="0.25">
      <c r="P670" s="254">
        <v>43080</v>
      </c>
      <c r="Q670">
        <v>16</v>
      </c>
      <c r="R670">
        <v>42</v>
      </c>
    </row>
    <row r="671" spans="16:18" x14ac:dyDescent="0.25">
      <c r="P671" s="254">
        <v>43079</v>
      </c>
      <c r="Q671">
        <f t="shared" ref="Q671:Q734" si="12">Q664-1</f>
        <v>15</v>
      </c>
      <c r="R671">
        <v>42</v>
      </c>
    </row>
    <row r="672" spans="16:18" x14ac:dyDescent="0.25">
      <c r="P672" s="254">
        <v>43078</v>
      </c>
      <c r="Q672">
        <f t="shared" si="12"/>
        <v>15</v>
      </c>
      <c r="R672">
        <v>42</v>
      </c>
    </row>
    <row r="673" spans="16:18" x14ac:dyDescent="0.25">
      <c r="P673" s="254">
        <v>43077</v>
      </c>
      <c r="Q673">
        <f t="shared" si="12"/>
        <v>15</v>
      </c>
      <c r="R673">
        <v>42</v>
      </c>
    </row>
    <row r="674" spans="16:18" x14ac:dyDescent="0.25">
      <c r="P674" s="254">
        <v>43076</v>
      </c>
      <c r="Q674">
        <f t="shared" si="12"/>
        <v>15</v>
      </c>
      <c r="R674">
        <v>42</v>
      </c>
    </row>
    <row r="675" spans="16:18" x14ac:dyDescent="0.25">
      <c r="P675" s="254">
        <v>43075</v>
      </c>
      <c r="Q675">
        <f t="shared" si="12"/>
        <v>15</v>
      </c>
      <c r="R675">
        <v>42</v>
      </c>
    </row>
    <row r="676" spans="16:18" x14ac:dyDescent="0.25">
      <c r="P676" s="254">
        <v>43074</v>
      </c>
      <c r="Q676">
        <f t="shared" si="12"/>
        <v>15</v>
      </c>
      <c r="R676">
        <v>42</v>
      </c>
    </row>
    <row r="677" spans="16:18" x14ac:dyDescent="0.25">
      <c r="P677" s="254">
        <v>43073</v>
      </c>
      <c r="Q677">
        <f t="shared" si="12"/>
        <v>15</v>
      </c>
      <c r="R677">
        <v>42</v>
      </c>
    </row>
    <row r="678" spans="16:18" x14ac:dyDescent="0.25">
      <c r="P678" s="254">
        <v>43072</v>
      </c>
      <c r="Q678">
        <f t="shared" si="12"/>
        <v>14</v>
      </c>
      <c r="R678">
        <v>42</v>
      </c>
    </row>
    <row r="679" spans="16:18" x14ac:dyDescent="0.25">
      <c r="P679" s="254">
        <v>43071</v>
      </c>
      <c r="Q679">
        <f t="shared" si="12"/>
        <v>14</v>
      </c>
      <c r="R679">
        <v>42</v>
      </c>
    </row>
    <row r="680" spans="16:18" x14ac:dyDescent="0.25">
      <c r="P680" s="254">
        <v>43070</v>
      </c>
      <c r="Q680">
        <f t="shared" si="12"/>
        <v>14</v>
      </c>
      <c r="R680">
        <v>42</v>
      </c>
    </row>
    <row r="681" spans="16:18" x14ac:dyDescent="0.25">
      <c r="P681" s="254">
        <v>43069</v>
      </c>
      <c r="Q681">
        <f t="shared" si="12"/>
        <v>14</v>
      </c>
      <c r="R681">
        <v>42</v>
      </c>
    </row>
    <row r="682" spans="16:18" x14ac:dyDescent="0.25">
      <c r="P682" s="254">
        <v>43068</v>
      </c>
      <c r="Q682">
        <f t="shared" si="12"/>
        <v>14</v>
      </c>
      <c r="R682">
        <v>42</v>
      </c>
    </row>
    <row r="683" spans="16:18" x14ac:dyDescent="0.25">
      <c r="P683" s="254">
        <v>43067</v>
      </c>
      <c r="Q683">
        <f t="shared" si="12"/>
        <v>14</v>
      </c>
      <c r="R683">
        <v>42</v>
      </c>
    </row>
    <row r="684" spans="16:18" x14ac:dyDescent="0.25">
      <c r="P684" s="254">
        <v>43066</v>
      </c>
      <c r="Q684">
        <f t="shared" si="12"/>
        <v>14</v>
      </c>
      <c r="R684">
        <v>42</v>
      </c>
    </row>
    <row r="685" spans="16:18" x14ac:dyDescent="0.25">
      <c r="P685" s="254">
        <v>43065</v>
      </c>
      <c r="Q685">
        <f t="shared" si="12"/>
        <v>13</v>
      </c>
      <c r="R685">
        <v>42</v>
      </c>
    </row>
    <row r="686" spans="16:18" x14ac:dyDescent="0.25">
      <c r="P686" s="254">
        <v>43064</v>
      </c>
      <c r="Q686">
        <f t="shared" si="12"/>
        <v>13</v>
      </c>
      <c r="R686">
        <v>42</v>
      </c>
    </row>
    <row r="687" spans="16:18" x14ac:dyDescent="0.25">
      <c r="P687" s="254">
        <v>43063</v>
      </c>
      <c r="Q687">
        <f t="shared" si="12"/>
        <v>13</v>
      </c>
      <c r="R687">
        <v>42</v>
      </c>
    </row>
    <row r="688" spans="16:18" x14ac:dyDescent="0.25">
      <c r="P688" s="254">
        <v>43062</v>
      </c>
      <c r="Q688">
        <f t="shared" si="12"/>
        <v>13</v>
      </c>
      <c r="R688">
        <v>42</v>
      </c>
    </row>
    <row r="689" spans="16:18" x14ac:dyDescent="0.25">
      <c r="P689" s="254">
        <v>43061</v>
      </c>
      <c r="Q689">
        <f t="shared" si="12"/>
        <v>13</v>
      </c>
      <c r="R689">
        <v>42</v>
      </c>
    </row>
    <row r="690" spans="16:18" x14ac:dyDescent="0.25">
      <c r="P690" s="254">
        <v>43060</v>
      </c>
      <c r="Q690">
        <f t="shared" si="12"/>
        <v>13</v>
      </c>
      <c r="R690">
        <v>42</v>
      </c>
    </row>
    <row r="691" spans="16:18" x14ac:dyDescent="0.25">
      <c r="P691" s="254">
        <v>43059</v>
      </c>
      <c r="Q691">
        <f t="shared" si="12"/>
        <v>13</v>
      </c>
      <c r="R691">
        <v>42</v>
      </c>
    </row>
    <row r="692" spans="16:18" x14ac:dyDescent="0.25">
      <c r="P692" s="254">
        <v>43058</v>
      </c>
      <c r="Q692">
        <f t="shared" si="12"/>
        <v>12</v>
      </c>
      <c r="R692">
        <v>42</v>
      </c>
    </row>
    <row r="693" spans="16:18" x14ac:dyDescent="0.25">
      <c r="P693" s="254">
        <v>43057</v>
      </c>
      <c r="Q693">
        <f t="shared" si="12"/>
        <v>12</v>
      </c>
      <c r="R693">
        <v>42</v>
      </c>
    </row>
    <row r="694" spans="16:18" x14ac:dyDescent="0.25">
      <c r="P694" s="254">
        <v>43056</v>
      </c>
      <c r="Q694">
        <f t="shared" si="12"/>
        <v>12</v>
      </c>
      <c r="R694">
        <v>42</v>
      </c>
    </row>
    <row r="695" spans="16:18" x14ac:dyDescent="0.25">
      <c r="P695" s="254">
        <v>43055</v>
      </c>
      <c r="Q695">
        <f t="shared" si="12"/>
        <v>12</v>
      </c>
      <c r="R695">
        <v>42</v>
      </c>
    </row>
    <row r="696" spans="16:18" x14ac:dyDescent="0.25">
      <c r="P696" s="254">
        <v>43054</v>
      </c>
      <c r="Q696">
        <f t="shared" si="12"/>
        <v>12</v>
      </c>
      <c r="R696">
        <v>42</v>
      </c>
    </row>
    <row r="697" spans="16:18" x14ac:dyDescent="0.25">
      <c r="P697" s="254">
        <v>43053</v>
      </c>
      <c r="Q697">
        <f t="shared" si="12"/>
        <v>12</v>
      </c>
      <c r="R697">
        <v>42</v>
      </c>
    </row>
    <row r="698" spans="16:18" x14ac:dyDescent="0.25">
      <c r="P698" s="254">
        <v>43052</v>
      </c>
      <c r="Q698">
        <f t="shared" si="12"/>
        <v>12</v>
      </c>
      <c r="R698">
        <v>42</v>
      </c>
    </row>
    <row r="699" spans="16:18" x14ac:dyDescent="0.25">
      <c r="P699" s="254">
        <v>43051</v>
      </c>
      <c r="Q699">
        <f t="shared" si="12"/>
        <v>11</v>
      </c>
      <c r="R699">
        <v>42</v>
      </c>
    </row>
    <row r="700" spans="16:18" x14ac:dyDescent="0.25">
      <c r="P700" s="254">
        <v>43050</v>
      </c>
      <c r="Q700">
        <f t="shared" si="12"/>
        <v>11</v>
      </c>
      <c r="R700">
        <v>42</v>
      </c>
    </row>
    <row r="701" spans="16:18" x14ac:dyDescent="0.25">
      <c r="P701" s="254">
        <v>43049</v>
      </c>
      <c r="Q701">
        <f t="shared" si="12"/>
        <v>11</v>
      </c>
      <c r="R701">
        <v>42</v>
      </c>
    </row>
    <row r="702" spans="16:18" x14ac:dyDescent="0.25">
      <c r="P702" s="254">
        <v>43048</v>
      </c>
      <c r="Q702">
        <f t="shared" si="12"/>
        <v>11</v>
      </c>
      <c r="R702">
        <v>42</v>
      </c>
    </row>
    <row r="703" spans="16:18" x14ac:dyDescent="0.25">
      <c r="P703" s="254">
        <v>43047</v>
      </c>
      <c r="Q703">
        <f t="shared" si="12"/>
        <v>11</v>
      </c>
      <c r="R703">
        <v>42</v>
      </c>
    </row>
    <row r="704" spans="16:18" x14ac:dyDescent="0.25">
      <c r="P704" s="254">
        <v>43046</v>
      </c>
      <c r="Q704">
        <f t="shared" si="12"/>
        <v>11</v>
      </c>
      <c r="R704">
        <v>42</v>
      </c>
    </row>
    <row r="705" spans="16:18" x14ac:dyDescent="0.25">
      <c r="P705" s="254">
        <v>43045</v>
      </c>
      <c r="Q705">
        <f t="shared" si="12"/>
        <v>11</v>
      </c>
      <c r="R705">
        <v>42</v>
      </c>
    </row>
    <row r="706" spans="16:18" x14ac:dyDescent="0.25">
      <c r="P706" s="254">
        <v>43044</v>
      </c>
      <c r="Q706">
        <f t="shared" si="12"/>
        <v>10</v>
      </c>
      <c r="R706">
        <v>42</v>
      </c>
    </row>
    <row r="707" spans="16:18" x14ac:dyDescent="0.25">
      <c r="P707" s="254">
        <v>43043</v>
      </c>
      <c r="Q707">
        <f t="shared" si="12"/>
        <v>10</v>
      </c>
      <c r="R707">
        <v>42</v>
      </c>
    </row>
    <row r="708" spans="16:18" x14ac:dyDescent="0.25">
      <c r="P708" s="254">
        <v>43042</v>
      </c>
      <c r="Q708">
        <f t="shared" si="12"/>
        <v>10</v>
      </c>
      <c r="R708">
        <v>42</v>
      </c>
    </row>
    <row r="709" spans="16:18" x14ac:dyDescent="0.25">
      <c r="P709" s="254">
        <v>43041</v>
      </c>
      <c r="Q709">
        <f t="shared" si="12"/>
        <v>10</v>
      </c>
      <c r="R709">
        <v>42</v>
      </c>
    </row>
    <row r="710" spans="16:18" x14ac:dyDescent="0.25">
      <c r="P710" s="254">
        <v>43040</v>
      </c>
      <c r="Q710">
        <f t="shared" si="12"/>
        <v>10</v>
      </c>
      <c r="R710">
        <v>42</v>
      </c>
    </row>
    <row r="711" spans="16:18" x14ac:dyDescent="0.25">
      <c r="P711" s="254">
        <v>43039</v>
      </c>
      <c r="Q711">
        <f t="shared" si="12"/>
        <v>10</v>
      </c>
      <c r="R711">
        <v>42</v>
      </c>
    </row>
    <row r="712" spans="16:18" x14ac:dyDescent="0.25">
      <c r="P712" s="254">
        <v>43038</v>
      </c>
      <c r="Q712">
        <f t="shared" si="12"/>
        <v>10</v>
      </c>
      <c r="R712">
        <v>42</v>
      </c>
    </row>
    <row r="713" spans="16:18" x14ac:dyDescent="0.25">
      <c r="P713" s="254">
        <v>43037</v>
      </c>
      <c r="Q713">
        <f t="shared" si="12"/>
        <v>9</v>
      </c>
      <c r="R713">
        <v>42</v>
      </c>
    </row>
    <row r="714" spans="16:18" x14ac:dyDescent="0.25">
      <c r="P714" s="254">
        <v>43036</v>
      </c>
      <c r="Q714">
        <f t="shared" si="12"/>
        <v>9</v>
      </c>
      <c r="R714">
        <v>42</v>
      </c>
    </row>
    <row r="715" spans="16:18" x14ac:dyDescent="0.25">
      <c r="P715" s="254">
        <v>43035</v>
      </c>
      <c r="Q715">
        <f t="shared" si="12"/>
        <v>9</v>
      </c>
      <c r="R715">
        <v>42</v>
      </c>
    </row>
    <row r="716" spans="16:18" x14ac:dyDescent="0.25">
      <c r="P716" s="254">
        <v>43034</v>
      </c>
      <c r="Q716">
        <f t="shared" si="12"/>
        <v>9</v>
      </c>
      <c r="R716">
        <v>42</v>
      </c>
    </row>
    <row r="717" spans="16:18" x14ac:dyDescent="0.25">
      <c r="P717" s="254">
        <v>43033</v>
      </c>
      <c r="Q717">
        <f t="shared" si="12"/>
        <v>9</v>
      </c>
      <c r="R717">
        <v>42</v>
      </c>
    </row>
    <row r="718" spans="16:18" x14ac:dyDescent="0.25">
      <c r="P718" s="254">
        <v>43032</v>
      </c>
      <c r="Q718">
        <f t="shared" si="12"/>
        <v>9</v>
      </c>
      <c r="R718">
        <v>42</v>
      </c>
    </row>
    <row r="719" spans="16:18" x14ac:dyDescent="0.25">
      <c r="P719" s="254">
        <v>43031</v>
      </c>
      <c r="Q719">
        <f t="shared" si="12"/>
        <v>9</v>
      </c>
      <c r="R719">
        <v>42</v>
      </c>
    </row>
    <row r="720" spans="16:18" x14ac:dyDescent="0.25">
      <c r="P720" s="254">
        <v>43030</v>
      </c>
      <c r="Q720">
        <f t="shared" si="12"/>
        <v>8</v>
      </c>
      <c r="R720">
        <v>42</v>
      </c>
    </row>
    <row r="721" spans="16:18" x14ac:dyDescent="0.25">
      <c r="P721" s="254">
        <v>43029</v>
      </c>
      <c r="Q721">
        <f t="shared" si="12"/>
        <v>8</v>
      </c>
      <c r="R721">
        <v>42</v>
      </c>
    </row>
    <row r="722" spans="16:18" x14ac:dyDescent="0.25">
      <c r="P722" s="254">
        <v>43028</v>
      </c>
      <c r="Q722">
        <f t="shared" si="12"/>
        <v>8</v>
      </c>
      <c r="R722">
        <v>42</v>
      </c>
    </row>
    <row r="723" spans="16:18" x14ac:dyDescent="0.25">
      <c r="P723" s="254">
        <v>43027</v>
      </c>
      <c r="Q723">
        <f t="shared" si="12"/>
        <v>8</v>
      </c>
      <c r="R723">
        <v>42</v>
      </c>
    </row>
    <row r="724" spans="16:18" x14ac:dyDescent="0.25">
      <c r="P724" s="254">
        <v>43026</v>
      </c>
      <c r="Q724">
        <f t="shared" si="12"/>
        <v>8</v>
      </c>
      <c r="R724">
        <v>42</v>
      </c>
    </row>
    <row r="725" spans="16:18" x14ac:dyDescent="0.25">
      <c r="P725" s="254">
        <v>43025</v>
      </c>
      <c r="Q725">
        <f t="shared" si="12"/>
        <v>8</v>
      </c>
      <c r="R725">
        <v>42</v>
      </c>
    </row>
    <row r="726" spans="16:18" x14ac:dyDescent="0.25">
      <c r="P726" s="254">
        <v>43024</v>
      </c>
      <c r="Q726">
        <f t="shared" si="12"/>
        <v>8</v>
      </c>
      <c r="R726">
        <v>42</v>
      </c>
    </row>
    <row r="727" spans="16:18" x14ac:dyDescent="0.25">
      <c r="P727" s="254">
        <v>43023</v>
      </c>
      <c r="Q727">
        <f t="shared" si="12"/>
        <v>7</v>
      </c>
      <c r="R727">
        <v>42</v>
      </c>
    </row>
    <row r="728" spans="16:18" x14ac:dyDescent="0.25">
      <c r="P728" s="254">
        <v>43022</v>
      </c>
      <c r="Q728">
        <f t="shared" si="12"/>
        <v>7</v>
      </c>
      <c r="R728">
        <v>42</v>
      </c>
    </row>
    <row r="729" spans="16:18" x14ac:dyDescent="0.25">
      <c r="P729" s="254">
        <v>43021</v>
      </c>
      <c r="Q729">
        <f t="shared" si="12"/>
        <v>7</v>
      </c>
      <c r="R729">
        <v>42</v>
      </c>
    </row>
    <row r="730" spans="16:18" x14ac:dyDescent="0.25">
      <c r="P730" s="254">
        <v>43020</v>
      </c>
      <c r="Q730">
        <f t="shared" si="12"/>
        <v>7</v>
      </c>
      <c r="R730">
        <v>42</v>
      </c>
    </row>
    <row r="731" spans="16:18" x14ac:dyDescent="0.25">
      <c r="P731" s="254">
        <v>43019</v>
      </c>
      <c r="Q731">
        <f t="shared" si="12"/>
        <v>7</v>
      </c>
      <c r="R731">
        <v>42</v>
      </c>
    </row>
    <row r="732" spans="16:18" x14ac:dyDescent="0.25">
      <c r="P732" s="254">
        <v>43018</v>
      </c>
      <c r="Q732">
        <f t="shared" si="12"/>
        <v>7</v>
      </c>
      <c r="R732">
        <v>42</v>
      </c>
    </row>
    <row r="733" spans="16:18" x14ac:dyDescent="0.25">
      <c r="P733" s="254">
        <v>43017</v>
      </c>
      <c r="Q733">
        <f t="shared" si="12"/>
        <v>7</v>
      </c>
      <c r="R733">
        <v>42</v>
      </c>
    </row>
    <row r="734" spans="16:18" x14ac:dyDescent="0.25">
      <c r="P734" s="254">
        <v>43016</v>
      </c>
      <c r="Q734">
        <f t="shared" si="12"/>
        <v>6</v>
      </c>
      <c r="R734">
        <v>42</v>
      </c>
    </row>
    <row r="735" spans="16:18" x14ac:dyDescent="0.25">
      <c r="P735" s="254">
        <v>43015</v>
      </c>
      <c r="Q735">
        <f t="shared" ref="Q735:Q798" si="13">Q728-1</f>
        <v>6</v>
      </c>
      <c r="R735">
        <v>42</v>
      </c>
    </row>
    <row r="736" spans="16:18" x14ac:dyDescent="0.25">
      <c r="P736" s="254">
        <v>43014</v>
      </c>
      <c r="Q736">
        <f t="shared" si="13"/>
        <v>6</v>
      </c>
      <c r="R736">
        <v>42</v>
      </c>
    </row>
    <row r="737" spans="16:18" x14ac:dyDescent="0.25">
      <c r="P737" s="254">
        <v>43013</v>
      </c>
      <c r="Q737">
        <f t="shared" si="13"/>
        <v>6</v>
      </c>
      <c r="R737">
        <v>42</v>
      </c>
    </row>
    <row r="738" spans="16:18" x14ac:dyDescent="0.25">
      <c r="P738" s="254">
        <v>43012</v>
      </c>
      <c r="Q738">
        <f t="shared" si="13"/>
        <v>6</v>
      </c>
      <c r="R738">
        <v>42</v>
      </c>
    </row>
    <row r="739" spans="16:18" x14ac:dyDescent="0.25">
      <c r="P739" s="254">
        <v>43011</v>
      </c>
      <c r="Q739">
        <f t="shared" si="13"/>
        <v>6</v>
      </c>
      <c r="R739">
        <v>42</v>
      </c>
    </row>
    <row r="740" spans="16:18" x14ac:dyDescent="0.25">
      <c r="P740" s="254">
        <v>43010</v>
      </c>
      <c r="Q740">
        <f t="shared" si="13"/>
        <v>6</v>
      </c>
      <c r="R740">
        <v>42</v>
      </c>
    </row>
    <row r="741" spans="16:18" x14ac:dyDescent="0.25">
      <c r="P741" s="254">
        <v>43009</v>
      </c>
      <c r="Q741">
        <f t="shared" si="13"/>
        <v>5</v>
      </c>
      <c r="R741">
        <v>42</v>
      </c>
    </row>
    <row r="742" spans="16:18" x14ac:dyDescent="0.25">
      <c r="P742" s="254">
        <v>43008</v>
      </c>
      <c r="Q742">
        <f t="shared" si="13"/>
        <v>5</v>
      </c>
      <c r="R742">
        <v>42</v>
      </c>
    </row>
    <row r="743" spans="16:18" x14ac:dyDescent="0.25">
      <c r="P743" s="254">
        <v>43007</v>
      </c>
      <c r="Q743">
        <f t="shared" si="13"/>
        <v>5</v>
      </c>
      <c r="R743">
        <v>42</v>
      </c>
    </row>
    <row r="744" spans="16:18" x14ac:dyDescent="0.25">
      <c r="P744" s="254">
        <v>43006</v>
      </c>
      <c r="Q744">
        <f t="shared" si="13"/>
        <v>5</v>
      </c>
      <c r="R744">
        <v>42</v>
      </c>
    </row>
    <row r="745" spans="16:18" x14ac:dyDescent="0.25">
      <c r="P745" s="254">
        <v>43005</v>
      </c>
      <c r="Q745">
        <f t="shared" si="13"/>
        <v>5</v>
      </c>
      <c r="R745">
        <v>42</v>
      </c>
    </row>
    <row r="746" spans="16:18" x14ac:dyDescent="0.25">
      <c r="P746" s="254">
        <v>43004</v>
      </c>
      <c r="Q746">
        <f t="shared" si="13"/>
        <v>5</v>
      </c>
      <c r="R746">
        <v>42</v>
      </c>
    </row>
    <row r="747" spans="16:18" x14ac:dyDescent="0.25">
      <c r="P747" s="254">
        <v>43003</v>
      </c>
      <c r="Q747">
        <f t="shared" si="13"/>
        <v>5</v>
      </c>
      <c r="R747">
        <v>42</v>
      </c>
    </row>
    <row r="748" spans="16:18" x14ac:dyDescent="0.25">
      <c r="P748" s="254">
        <v>43002</v>
      </c>
      <c r="Q748">
        <f t="shared" si="13"/>
        <v>4</v>
      </c>
      <c r="R748">
        <v>42</v>
      </c>
    </row>
    <row r="749" spans="16:18" x14ac:dyDescent="0.25">
      <c r="P749" s="254">
        <v>43001</v>
      </c>
      <c r="Q749">
        <f t="shared" si="13"/>
        <v>4</v>
      </c>
      <c r="R749">
        <v>42</v>
      </c>
    </row>
    <row r="750" spans="16:18" x14ac:dyDescent="0.25">
      <c r="P750" s="254">
        <v>43000</v>
      </c>
      <c r="Q750">
        <f t="shared" si="13"/>
        <v>4</v>
      </c>
      <c r="R750">
        <v>42</v>
      </c>
    </row>
    <row r="751" spans="16:18" x14ac:dyDescent="0.25">
      <c r="P751" s="254">
        <v>42999</v>
      </c>
      <c r="Q751">
        <f t="shared" si="13"/>
        <v>4</v>
      </c>
      <c r="R751">
        <v>42</v>
      </c>
    </row>
    <row r="752" spans="16:18" x14ac:dyDescent="0.25">
      <c r="P752" s="254">
        <v>42998</v>
      </c>
      <c r="Q752">
        <f t="shared" si="13"/>
        <v>4</v>
      </c>
      <c r="R752">
        <v>42</v>
      </c>
    </row>
    <row r="753" spans="16:18" x14ac:dyDescent="0.25">
      <c r="P753" s="254">
        <v>42997</v>
      </c>
      <c r="Q753">
        <f t="shared" si="13"/>
        <v>4</v>
      </c>
      <c r="R753">
        <v>42</v>
      </c>
    </row>
    <row r="754" spans="16:18" x14ac:dyDescent="0.25">
      <c r="P754" s="254">
        <v>42996</v>
      </c>
      <c r="Q754">
        <f t="shared" si="13"/>
        <v>4</v>
      </c>
      <c r="R754">
        <v>42</v>
      </c>
    </row>
    <row r="755" spans="16:18" x14ac:dyDescent="0.25">
      <c r="P755" s="254">
        <v>42995</v>
      </c>
      <c r="Q755">
        <f t="shared" si="13"/>
        <v>3</v>
      </c>
      <c r="R755">
        <v>42</v>
      </c>
    </row>
    <row r="756" spans="16:18" x14ac:dyDescent="0.25">
      <c r="P756" s="254">
        <v>42994</v>
      </c>
      <c r="Q756">
        <f t="shared" si="13"/>
        <v>3</v>
      </c>
      <c r="R756">
        <v>42</v>
      </c>
    </row>
    <row r="757" spans="16:18" x14ac:dyDescent="0.25">
      <c r="P757" s="254">
        <v>42993</v>
      </c>
      <c r="Q757">
        <f t="shared" si="13"/>
        <v>3</v>
      </c>
      <c r="R757">
        <v>42</v>
      </c>
    </row>
    <row r="758" spans="16:18" x14ac:dyDescent="0.25">
      <c r="P758" s="254">
        <v>42992</v>
      </c>
      <c r="Q758">
        <f t="shared" si="13"/>
        <v>3</v>
      </c>
      <c r="R758">
        <v>42</v>
      </c>
    </row>
    <row r="759" spans="16:18" x14ac:dyDescent="0.25">
      <c r="P759" s="254">
        <v>42991</v>
      </c>
      <c r="Q759">
        <f t="shared" si="13"/>
        <v>3</v>
      </c>
      <c r="R759">
        <v>42</v>
      </c>
    </row>
    <row r="760" spans="16:18" x14ac:dyDescent="0.25">
      <c r="P760" s="254">
        <v>42990</v>
      </c>
      <c r="Q760">
        <f t="shared" si="13"/>
        <v>3</v>
      </c>
      <c r="R760">
        <v>42</v>
      </c>
    </row>
    <row r="761" spans="16:18" x14ac:dyDescent="0.25">
      <c r="P761" s="254">
        <v>42989</v>
      </c>
      <c r="Q761">
        <f t="shared" si="13"/>
        <v>3</v>
      </c>
      <c r="R761">
        <v>42</v>
      </c>
    </row>
    <row r="762" spans="16:18" x14ac:dyDescent="0.25">
      <c r="P762" s="254">
        <v>42988</v>
      </c>
      <c r="Q762">
        <f t="shared" si="13"/>
        <v>2</v>
      </c>
      <c r="R762">
        <v>42</v>
      </c>
    </row>
    <row r="763" spans="16:18" x14ac:dyDescent="0.25">
      <c r="P763" s="254">
        <v>42987</v>
      </c>
      <c r="Q763">
        <f t="shared" si="13"/>
        <v>2</v>
      </c>
      <c r="R763">
        <v>42</v>
      </c>
    </row>
    <row r="764" spans="16:18" x14ac:dyDescent="0.25">
      <c r="P764" s="254">
        <v>42986</v>
      </c>
      <c r="Q764">
        <f t="shared" si="13"/>
        <v>2</v>
      </c>
      <c r="R764">
        <v>42</v>
      </c>
    </row>
    <row r="765" spans="16:18" x14ac:dyDescent="0.25">
      <c r="P765" s="254">
        <v>42985</v>
      </c>
      <c r="Q765">
        <f t="shared" si="13"/>
        <v>2</v>
      </c>
      <c r="R765">
        <v>42</v>
      </c>
    </row>
    <row r="766" spans="16:18" x14ac:dyDescent="0.25">
      <c r="P766" s="254">
        <v>42984</v>
      </c>
      <c r="Q766">
        <f t="shared" si="13"/>
        <v>2</v>
      </c>
      <c r="R766">
        <v>42</v>
      </c>
    </row>
    <row r="767" spans="16:18" x14ac:dyDescent="0.25">
      <c r="P767" s="254">
        <v>42983</v>
      </c>
      <c r="Q767">
        <f t="shared" si="13"/>
        <v>2</v>
      </c>
      <c r="R767">
        <v>42</v>
      </c>
    </row>
    <row r="768" spans="16:18" x14ac:dyDescent="0.25">
      <c r="P768" s="254">
        <v>42982</v>
      </c>
      <c r="Q768">
        <f t="shared" si="13"/>
        <v>2</v>
      </c>
      <c r="R768">
        <v>42</v>
      </c>
    </row>
    <row r="769" spans="16:18" x14ac:dyDescent="0.25">
      <c r="P769" s="254">
        <v>42981</v>
      </c>
      <c r="Q769">
        <f t="shared" si="13"/>
        <v>1</v>
      </c>
      <c r="R769">
        <v>42</v>
      </c>
    </row>
    <row r="770" spans="16:18" x14ac:dyDescent="0.25">
      <c r="P770" s="254">
        <v>42980</v>
      </c>
      <c r="Q770">
        <f t="shared" si="13"/>
        <v>1</v>
      </c>
      <c r="R770">
        <v>42</v>
      </c>
    </row>
    <row r="771" spans="16:18" x14ac:dyDescent="0.25">
      <c r="P771" s="254">
        <v>42979</v>
      </c>
      <c r="Q771">
        <f t="shared" si="13"/>
        <v>1</v>
      </c>
      <c r="R771">
        <v>42</v>
      </c>
    </row>
    <row r="772" spans="16:18" x14ac:dyDescent="0.25">
      <c r="P772" s="254">
        <v>42978</v>
      </c>
      <c r="Q772">
        <f t="shared" si="13"/>
        <v>1</v>
      </c>
      <c r="R772">
        <v>42</v>
      </c>
    </row>
    <row r="773" spans="16:18" x14ac:dyDescent="0.25">
      <c r="P773" s="254">
        <v>42977</v>
      </c>
      <c r="Q773">
        <f t="shared" si="13"/>
        <v>1</v>
      </c>
      <c r="R773">
        <v>42</v>
      </c>
    </row>
    <row r="774" spans="16:18" x14ac:dyDescent="0.25">
      <c r="P774" s="254">
        <v>42976</v>
      </c>
      <c r="Q774">
        <f t="shared" si="13"/>
        <v>1</v>
      </c>
      <c r="R774">
        <v>42</v>
      </c>
    </row>
    <row r="775" spans="16:18" x14ac:dyDescent="0.25">
      <c r="P775" s="254">
        <v>42975</v>
      </c>
      <c r="Q775">
        <f t="shared" si="13"/>
        <v>1</v>
      </c>
      <c r="R775">
        <v>42</v>
      </c>
    </row>
    <row r="776" spans="16:18" x14ac:dyDescent="0.25">
      <c r="P776" s="254">
        <v>42974</v>
      </c>
      <c r="Q776">
        <v>16</v>
      </c>
      <c r="R776">
        <v>41</v>
      </c>
    </row>
    <row r="777" spans="16:18" x14ac:dyDescent="0.25">
      <c r="P777" s="254">
        <v>42973</v>
      </c>
      <c r="Q777">
        <v>16</v>
      </c>
      <c r="R777">
        <v>41</v>
      </c>
    </row>
    <row r="778" spans="16:18" x14ac:dyDescent="0.25">
      <c r="P778" s="254">
        <v>42972</v>
      </c>
      <c r="Q778">
        <v>16</v>
      </c>
      <c r="R778">
        <v>41</v>
      </c>
    </row>
    <row r="779" spans="16:18" x14ac:dyDescent="0.25">
      <c r="P779" s="254">
        <v>42971</v>
      </c>
      <c r="Q779">
        <v>16</v>
      </c>
      <c r="R779">
        <v>41</v>
      </c>
    </row>
    <row r="780" spans="16:18" x14ac:dyDescent="0.25">
      <c r="P780" s="254">
        <v>42970</v>
      </c>
      <c r="Q780">
        <v>16</v>
      </c>
      <c r="R780">
        <v>41</v>
      </c>
    </row>
    <row r="781" spans="16:18" x14ac:dyDescent="0.25">
      <c r="P781" s="254">
        <v>42969</v>
      </c>
      <c r="Q781">
        <v>16</v>
      </c>
      <c r="R781">
        <v>41</v>
      </c>
    </row>
    <row r="782" spans="16:18" x14ac:dyDescent="0.25">
      <c r="P782" s="254">
        <v>42968</v>
      </c>
      <c r="Q782">
        <v>16</v>
      </c>
      <c r="R782">
        <v>41</v>
      </c>
    </row>
    <row r="783" spans="16:18" x14ac:dyDescent="0.25">
      <c r="P783" s="254">
        <v>42967</v>
      </c>
      <c r="Q783">
        <f t="shared" si="13"/>
        <v>15</v>
      </c>
      <c r="R783">
        <v>41</v>
      </c>
    </row>
    <row r="784" spans="16:18" x14ac:dyDescent="0.25">
      <c r="P784" s="254">
        <v>42966</v>
      </c>
      <c r="Q784">
        <f t="shared" si="13"/>
        <v>15</v>
      </c>
      <c r="R784">
        <v>41</v>
      </c>
    </row>
    <row r="785" spans="16:18" x14ac:dyDescent="0.25">
      <c r="P785" s="254">
        <v>42965</v>
      </c>
      <c r="Q785">
        <f t="shared" si="13"/>
        <v>15</v>
      </c>
      <c r="R785">
        <v>41</v>
      </c>
    </row>
    <row r="786" spans="16:18" x14ac:dyDescent="0.25">
      <c r="P786" s="254">
        <v>42964</v>
      </c>
      <c r="Q786">
        <f t="shared" si="13"/>
        <v>15</v>
      </c>
      <c r="R786">
        <v>41</v>
      </c>
    </row>
    <row r="787" spans="16:18" x14ac:dyDescent="0.25">
      <c r="P787" s="254">
        <v>42963</v>
      </c>
      <c r="Q787">
        <f t="shared" si="13"/>
        <v>15</v>
      </c>
      <c r="R787">
        <v>41</v>
      </c>
    </row>
    <row r="788" spans="16:18" x14ac:dyDescent="0.25">
      <c r="P788" s="254">
        <v>42962</v>
      </c>
      <c r="Q788">
        <f t="shared" si="13"/>
        <v>15</v>
      </c>
      <c r="R788">
        <v>41</v>
      </c>
    </row>
    <row r="789" spans="16:18" x14ac:dyDescent="0.25">
      <c r="P789" s="254">
        <v>42961</v>
      </c>
      <c r="Q789">
        <f t="shared" si="13"/>
        <v>15</v>
      </c>
      <c r="R789">
        <v>41</v>
      </c>
    </row>
    <row r="790" spans="16:18" x14ac:dyDescent="0.25">
      <c r="P790" s="254">
        <v>42960</v>
      </c>
      <c r="Q790">
        <f t="shared" si="13"/>
        <v>14</v>
      </c>
      <c r="R790">
        <v>41</v>
      </c>
    </row>
    <row r="791" spans="16:18" x14ac:dyDescent="0.25">
      <c r="P791" s="254">
        <v>42959</v>
      </c>
      <c r="Q791">
        <f t="shared" si="13"/>
        <v>14</v>
      </c>
      <c r="R791">
        <v>41</v>
      </c>
    </row>
    <row r="792" spans="16:18" x14ac:dyDescent="0.25">
      <c r="P792" s="254">
        <v>42958</v>
      </c>
      <c r="Q792">
        <f t="shared" si="13"/>
        <v>14</v>
      </c>
      <c r="R792">
        <v>41</v>
      </c>
    </row>
    <row r="793" spans="16:18" x14ac:dyDescent="0.25">
      <c r="P793" s="254">
        <v>42957</v>
      </c>
      <c r="Q793">
        <f t="shared" si="13"/>
        <v>14</v>
      </c>
      <c r="R793">
        <v>41</v>
      </c>
    </row>
    <row r="794" spans="16:18" x14ac:dyDescent="0.25">
      <c r="P794" s="254">
        <v>42956</v>
      </c>
      <c r="Q794">
        <f t="shared" si="13"/>
        <v>14</v>
      </c>
      <c r="R794">
        <v>41</v>
      </c>
    </row>
    <row r="795" spans="16:18" x14ac:dyDescent="0.25">
      <c r="P795" s="254">
        <v>42955</v>
      </c>
      <c r="Q795">
        <f t="shared" si="13"/>
        <v>14</v>
      </c>
      <c r="R795">
        <v>41</v>
      </c>
    </row>
    <row r="796" spans="16:18" x14ac:dyDescent="0.25">
      <c r="P796" s="254">
        <v>42954</v>
      </c>
      <c r="Q796">
        <f t="shared" si="13"/>
        <v>14</v>
      </c>
      <c r="R796">
        <v>41</v>
      </c>
    </row>
    <row r="797" spans="16:18" x14ac:dyDescent="0.25">
      <c r="P797" s="254">
        <v>42953</v>
      </c>
      <c r="Q797">
        <f t="shared" si="13"/>
        <v>13</v>
      </c>
      <c r="R797">
        <v>41</v>
      </c>
    </row>
    <row r="798" spans="16:18" x14ac:dyDescent="0.25">
      <c r="P798" s="254">
        <v>42952</v>
      </c>
      <c r="Q798">
        <f t="shared" si="13"/>
        <v>13</v>
      </c>
      <c r="R798">
        <v>41</v>
      </c>
    </row>
    <row r="799" spans="16:18" x14ac:dyDescent="0.25">
      <c r="P799" s="254">
        <v>42951</v>
      </c>
      <c r="Q799">
        <f t="shared" ref="Q799:Q862" si="14">Q792-1</f>
        <v>13</v>
      </c>
      <c r="R799">
        <v>41</v>
      </c>
    </row>
    <row r="800" spans="16:18" x14ac:dyDescent="0.25">
      <c r="P800" s="254">
        <v>42950</v>
      </c>
      <c r="Q800">
        <f t="shared" si="14"/>
        <v>13</v>
      </c>
      <c r="R800">
        <v>41</v>
      </c>
    </row>
    <row r="801" spans="16:18" x14ac:dyDescent="0.25">
      <c r="P801" s="254">
        <v>42949</v>
      </c>
      <c r="Q801">
        <f t="shared" si="14"/>
        <v>13</v>
      </c>
      <c r="R801">
        <v>41</v>
      </c>
    </row>
    <row r="802" spans="16:18" x14ac:dyDescent="0.25">
      <c r="P802" s="254">
        <v>42948</v>
      </c>
      <c r="Q802">
        <f t="shared" si="14"/>
        <v>13</v>
      </c>
      <c r="R802">
        <v>41</v>
      </c>
    </row>
    <row r="803" spans="16:18" x14ac:dyDescent="0.25">
      <c r="P803" s="254">
        <v>42947</v>
      </c>
      <c r="Q803">
        <f t="shared" si="14"/>
        <v>13</v>
      </c>
      <c r="R803">
        <v>41</v>
      </c>
    </row>
    <row r="804" spans="16:18" x14ac:dyDescent="0.25">
      <c r="P804" s="254">
        <v>42946</v>
      </c>
      <c r="Q804">
        <f t="shared" si="14"/>
        <v>12</v>
      </c>
      <c r="R804">
        <v>41</v>
      </c>
    </row>
    <row r="805" spans="16:18" x14ac:dyDescent="0.25">
      <c r="P805" s="254">
        <v>42945</v>
      </c>
      <c r="Q805">
        <f t="shared" si="14"/>
        <v>12</v>
      </c>
      <c r="R805">
        <v>41</v>
      </c>
    </row>
    <row r="806" spans="16:18" x14ac:dyDescent="0.25">
      <c r="P806" s="254">
        <v>42944</v>
      </c>
      <c r="Q806">
        <f t="shared" si="14"/>
        <v>12</v>
      </c>
      <c r="R806">
        <v>41</v>
      </c>
    </row>
    <row r="807" spans="16:18" x14ac:dyDescent="0.25">
      <c r="P807" s="254">
        <v>42943</v>
      </c>
      <c r="Q807">
        <f t="shared" si="14"/>
        <v>12</v>
      </c>
      <c r="R807">
        <v>41</v>
      </c>
    </row>
    <row r="808" spans="16:18" x14ac:dyDescent="0.25">
      <c r="P808" s="254">
        <v>42942</v>
      </c>
      <c r="Q808">
        <f t="shared" si="14"/>
        <v>12</v>
      </c>
      <c r="R808">
        <v>41</v>
      </c>
    </row>
    <row r="809" spans="16:18" x14ac:dyDescent="0.25">
      <c r="P809" s="254">
        <v>42941</v>
      </c>
      <c r="Q809">
        <f t="shared" si="14"/>
        <v>12</v>
      </c>
      <c r="R809">
        <v>41</v>
      </c>
    </row>
    <row r="810" spans="16:18" x14ac:dyDescent="0.25">
      <c r="P810" s="254">
        <v>42940</v>
      </c>
      <c r="Q810">
        <f t="shared" si="14"/>
        <v>12</v>
      </c>
      <c r="R810">
        <v>41</v>
      </c>
    </row>
    <row r="811" spans="16:18" x14ac:dyDescent="0.25">
      <c r="P811" s="254">
        <v>42939</v>
      </c>
      <c r="Q811">
        <f t="shared" si="14"/>
        <v>11</v>
      </c>
      <c r="R811">
        <v>41</v>
      </c>
    </row>
    <row r="812" spans="16:18" x14ac:dyDescent="0.25">
      <c r="P812" s="254">
        <v>42938</v>
      </c>
      <c r="Q812">
        <f t="shared" si="14"/>
        <v>11</v>
      </c>
      <c r="R812">
        <v>41</v>
      </c>
    </row>
    <row r="813" spans="16:18" x14ac:dyDescent="0.25">
      <c r="P813" s="254">
        <v>42937</v>
      </c>
      <c r="Q813">
        <f t="shared" si="14"/>
        <v>11</v>
      </c>
      <c r="R813">
        <v>41</v>
      </c>
    </row>
    <row r="814" spans="16:18" x14ac:dyDescent="0.25">
      <c r="P814" s="254">
        <v>42936</v>
      </c>
      <c r="Q814">
        <f t="shared" si="14"/>
        <v>11</v>
      </c>
      <c r="R814">
        <v>41</v>
      </c>
    </row>
    <row r="815" spans="16:18" x14ac:dyDescent="0.25">
      <c r="P815" s="254">
        <v>42935</v>
      </c>
      <c r="Q815">
        <f t="shared" si="14"/>
        <v>11</v>
      </c>
      <c r="R815">
        <v>41</v>
      </c>
    </row>
    <row r="816" spans="16:18" x14ac:dyDescent="0.25">
      <c r="P816" s="254">
        <v>42934</v>
      </c>
      <c r="Q816">
        <f t="shared" si="14"/>
        <v>11</v>
      </c>
      <c r="R816">
        <v>41</v>
      </c>
    </row>
    <row r="817" spans="16:18" x14ac:dyDescent="0.25">
      <c r="P817" s="254">
        <v>42933</v>
      </c>
      <c r="Q817">
        <f t="shared" si="14"/>
        <v>11</v>
      </c>
      <c r="R817">
        <v>41</v>
      </c>
    </row>
    <row r="818" spans="16:18" x14ac:dyDescent="0.25">
      <c r="P818" s="254">
        <v>42932</v>
      </c>
      <c r="Q818">
        <f t="shared" si="14"/>
        <v>10</v>
      </c>
      <c r="R818">
        <v>41</v>
      </c>
    </row>
    <row r="819" spans="16:18" x14ac:dyDescent="0.25">
      <c r="P819" s="254">
        <v>42931</v>
      </c>
      <c r="Q819">
        <f t="shared" si="14"/>
        <v>10</v>
      </c>
      <c r="R819">
        <v>41</v>
      </c>
    </row>
    <row r="820" spans="16:18" x14ac:dyDescent="0.25">
      <c r="P820" s="254">
        <v>42930</v>
      </c>
      <c r="Q820">
        <f t="shared" si="14"/>
        <v>10</v>
      </c>
      <c r="R820">
        <v>41</v>
      </c>
    </row>
    <row r="821" spans="16:18" x14ac:dyDescent="0.25">
      <c r="P821" s="254">
        <v>42929</v>
      </c>
      <c r="Q821">
        <f t="shared" si="14"/>
        <v>10</v>
      </c>
      <c r="R821">
        <v>41</v>
      </c>
    </row>
    <row r="822" spans="16:18" x14ac:dyDescent="0.25">
      <c r="P822" s="254">
        <v>42928</v>
      </c>
      <c r="Q822">
        <f t="shared" si="14"/>
        <v>10</v>
      </c>
      <c r="R822">
        <v>41</v>
      </c>
    </row>
    <row r="823" spans="16:18" x14ac:dyDescent="0.25">
      <c r="P823" s="254">
        <v>42927</v>
      </c>
      <c r="Q823">
        <f t="shared" si="14"/>
        <v>10</v>
      </c>
      <c r="R823">
        <v>41</v>
      </c>
    </row>
    <row r="824" spans="16:18" x14ac:dyDescent="0.25">
      <c r="P824" s="254">
        <v>42926</v>
      </c>
      <c r="Q824">
        <f t="shared" si="14"/>
        <v>10</v>
      </c>
      <c r="R824">
        <v>41</v>
      </c>
    </row>
    <row r="825" spans="16:18" x14ac:dyDescent="0.25">
      <c r="P825" s="254">
        <v>42925</v>
      </c>
      <c r="Q825">
        <f t="shared" si="14"/>
        <v>9</v>
      </c>
      <c r="R825">
        <v>41</v>
      </c>
    </row>
    <row r="826" spans="16:18" x14ac:dyDescent="0.25">
      <c r="P826" s="254">
        <v>42924</v>
      </c>
      <c r="Q826">
        <f t="shared" si="14"/>
        <v>9</v>
      </c>
      <c r="R826">
        <v>41</v>
      </c>
    </row>
    <row r="827" spans="16:18" x14ac:dyDescent="0.25">
      <c r="P827" s="254">
        <v>42923</v>
      </c>
      <c r="Q827">
        <f t="shared" si="14"/>
        <v>9</v>
      </c>
      <c r="R827">
        <v>41</v>
      </c>
    </row>
    <row r="828" spans="16:18" x14ac:dyDescent="0.25">
      <c r="P828" s="254">
        <v>42922</v>
      </c>
      <c r="Q828">
        <f t="shared" si="14"/>
        <v>9</v>
      </c>
      <c r="R828">
        <v>41</v>
      </c>
    </row>
    <row r="829" spans="16:18" x14ac:dyDescent="0.25">
      <c r="P829" s="254">
        <v>42921</v>
      </c>
      <c r="Q829">
        <f t="shared" si="14"/>
        <v>9</v>
      </c>
      <c r="R829">
        <v>41</v>
      </c>
    </row>
    <row r="830" spans="16:18" x14ac:dyDescent="0.25">
      <c r="P830" s="254">
        <v>42920</v>
      </c>
      <c r="Q830">
        <f t="shared" si="14"/>
        <v>9</v>
      </c>
      <c r="R830">
        <v>41</v>
      </c>
    </row>
    <row r="831" spans="16:18" x14ac:dyDescent="0.25">
      <c r="P831" s="254">
        <v>42919</v>
      </c>
      <c r="Q831">
        <f t="shared" si="14"/>
        <v>9</v>
      </c>
      <c r="R831">
        <v>41</v>
      </c>
    </row>
    <row r="832" spans="16:18" x14ac:dyDescent="0.25">
      <c r="P832" s="254">
        <v>42918</v>
      </c>
      <c r="Q832">
        <f t="shared" si="14"/>
        <v>8</v>
      </c>
      <c r="R832">
        <v>41</v>
      </c>
    </row>
    <row r="833" spans="16:18" x14ac:dyDescent="0.25">
      <c r="P833" s="254">
        <v>42917</v>
      </c>
      <c r="Q833">
        <f t="shared" si="14"/>
        <v>8</v>
      </c>
      <c r="R833">
        <v>41</v>
      </c>
    </row>
    <row r="834" spans="16:18" x14ac:dyDescent="0.25">
      <c r="P834" s="254">
        <v>42916</v>
      </c>
      <c r="Q834">
        <f t="shared" si="14"/>
        <v>8</v>
      </c>
      <c r="R834">
        <v>41</v>
      </c>
    </row>
    <row r="835" spans="16:18" x14ac:dyDescent="0.25">
      <c r="P835" s="254">
        <v>42915</v>
      </c>
      <c r="Q835">
        <f t="shared" si="14"/>
        <v>8</v>
      </c>
      <c r="R835">
        <v>41</v>
      </c>
    </row>
    <row r="836" spans="16:18" x14ac:dyDescent="0.25">
      <c r="P836" s="254">
        <v>42914</v>
      </c>
      <c r="Q836">
        <f t="shared" si="14"/>
        <v>8</v>
      </c>
      <c r="R836">
        <v>41</v>
      </c>
    </row>
    <row r="837" spans="16:18" x14ac:dyDescent="0.25">
      <c r="P837" s="254">
        <v>42913</v>
      </c>
      <c r="Q837">
        <f t="shared" si="14"/>
        <v>8</v>
      </c>
      <c r="R837">
        <v>41</v>
      </c>
    </row>
    <row r="838" spans="16:18" x14ac:dyDescent="0.25">
      <c r="P838" s="254">
        <v>42912</v>
      </c>
      <c r="Q838">
        <f t="shared" si="14"/>
        <v>8</v>
      </c>
      <c r="R838">
        <v>41</v>
      </c>
    </row>
    <row r="839" spans="16:18" x14ac:dyDescent="0.25">
      <c r="P839" s="254">
        <v>42911</v>
      </c>
      <c r="Q839">
        <f t="shared" si="14"/>
        <v>7</v>
      </c>
      <c r="R839">
        <v>41</v>
      </c>
    </row>
    <row r="840" spans="16:18" x14ac:dyDescent="0.25">
      <c r="P840" s="254">
        <v>42910</v>
      </c>
      <c r="Q840">
        <f t="shared" si="14"/>
        <v>7</v>
      </c>
      <c r="R840">
        <v>41</v>
      </c>
    </row>
    <row r="841" spans="16:18" x14ac:dyDescent="0.25">
      <c r="P841" s="254">
        <v>42909</v>
      </c>
      <c r="Q841">
        <f t="shared" si="14"/>
        <v>7</v>
      </c>
      <c r="R841">
        <v>41</v>
      </c>
    </row>
    <row r="842" spans="16:18" x14ac:dyDescent="0.25">
      <c r="P842" s="254">
        <v>42908</v>
      </c>
      <c r="Q842">
        <f t="shared" si="14"/>
        <v>7</v>
      </c>
      <c r="R842">
        <v>41</v>
      </c>
    </row>
    <row r="843" spans="16:18" x14ac:dyDescent="0.25">
      <c r="P843" s="254">
        <v>42907</v>
      </c>
      <c r="Q843">
        <f t="shared" si="14"/>
        <v>7</v>
      </c>
      <c r="R843">
        <v>41</v>
      </c>
    </row>
    <row r="844" spans="16:18" x14ac:dyDescent="0.25">
      <c r="P844" s="254">
        <v>42906</v>
      </c>
      <c r="Q844">
        <f t="shared" si="14"/>
        <v>7</v>
      </c>
      <c r="R844">
        <v>41</v>
      </c>
    </row>
    <row r="845" spans="16:18" x14ac:dyDescent="0.25">
      <c r="P845" s="254">
        <v>42905</v>
      </c>
      <c r="Q845">
        <f t="shared" si="14"/>
        <v>7</v>
      </c>
      <c r="R845">
        <v>41</v>
      </c>
    </row>
    <row r="846" spans="16:18" x14ac:dyDescent="0.25">
      <c r="P846" s="254">
        <v>42904</v>
      </c>
      <c r="Q846">
        <f t="shared" si="14"/>
        <v>6</v>
      </c>
      <c r="R846">
        <v>41</v>
      </c>
    </row>
    <row r="847" spans="16:18" x14ac:dyDescent="0.25">
      <c r="P847" s="254">
        <v>42903</v>
      </c>
      <c r="Q847">
        <f t="shared" si="14"/>
        <v>6</v>
      </c>
      <c r="R847">
        <v>41</v>
      </c>
    </row>
    <row r="848" spans="16:18" x14ac:dyDescent="0.25">
      <c r="P848" s="254">
        <v>42902</v>
      </c>
      <c r="Q848">
        <f t="shared" si="14"/>
        <v>6</v>
      </c>
      <c r="R848">
        <v>41</v>
      </c>
    </row>
    <row r="849" spans="16:18" x14ac:dyDescent="0.25">
      <c r="P849" s="254">
        <v>42901</v>
      </c>
      <c r="Q849">
        <f t="shared" si="14"/>
        <v>6</v>
      </c>
      <c r="R849">
        <v>41</v>
      </c>
    </row>
    <row r="850" spans="16:18" x14ac:dyDescent="0.25">
      <c r="P850" s="254">
        <v>42900</v>
      </c>
      <c r="Q850">
        <f t="shared" si="14"/>
        <v>6</v>
      </c>
      <c r="R850">
        <v>41</v>
      </c>
    </row>
    <row r="851" spans="16:18" x14ac:dyDescent="0.25">
      <c r="P851" s="254">
        <v>42899</v>
      </c>
      <c r="Q851">
        <f t="shared" si="14"/>
        <v>6</v>
      </c>
      <c r="R851">
        <v>41</v>
      </c>
    </row>
    <row r="852" spans="16:18" x14ac:dyDescent="0.25">
      <c r="P852" s="254">
        <v>42898</v>
      </c>
      <c r="Q852">
        <f t="shared" si="14"/>
        <v>6</v>
      </c>
      <c r="R852">
        <v>41</v>
      </c>
    </row>
    <row r="853" spans="16:18" x14ac:dyDescent="0.25">
      <c r="P853" s="254">
        <v>42897</v>
      </c>
      <c r="Q853">
        <f t="shared" si="14"/>
        <v>5</v>
      </c>
      <c r="R853">
        <v>41</v>
      </c>
    </row>
    <row r="854" spans="16:18" x14ac:dyDescent="0.25">
      <c r="P854" s="254">
        <v>42896</v>
      </c>
      <c r="Q854">
        <f t="shared" si="14"/>
        <v>5</v>
      </c>
      <c r="R854">
        <v>41</v>
      </c>
    </row>
    <row r="855" spans="16:18" x14ac:dyDescent="0.25">
      <c r="P855" s="254">
        <v>42895</v>
      </c>
      <c r="Q855">
        <f t="shared" si="14"/>
        <v>5</v>
      </c>
      <c r="R855">
        <v>41</v>
      </c>
    </row>
    <row r="856" spans="16:18" x14ac:dyDescent="0.25">
      <c r="P856" s="254">
        <v>42894</v>
      </c>
      <c r="Q856">
        <f t="shared" si="14"/>
        <v>5</v>
      </c>
      <c r="R856">
        <v>41</v>
      </c>
    </row>
    <row r="857" spans="16:18" x14ac:dyDescent="0.25">
      <c r="P857" s="254">
        <v>42893</v>
      </c>
      <c r="Q857">
        <f t="shared" si="14"/>
        <v>5</v>
      </c>
      <c r="R857">
        <v>41</v>
      </c>
    </row>
    <row r="858" spans="16:18" x14ac:dyDescent="0.25">
      <c r="P858" s="254">
        <v>42892</v>
      </c>
      <c r="Q858">
        <f t="shared" si="14"/>
        <v>5</v>
      </c>
      <c r="R858">
        <v>41</v>
      </c>
    </row>
    <row r="859" spans="16:18" x14ac:dyDescent="0.25">
      <c r="P859" s="254">
        <v>42891</v>
      </c>
      <c r="Q859">
        <f t="shared" si="14"/>
        <v>5</v>
      </c>
      <c r="R859">
        <v>41</v>
      </c>
    </row>
    <row r="860" spans="16:18" x14ac:dyDescent="0.25">
      <c r="P860" s="254">
        <v>42890</v>
      </c>
      <c r="Q860">
        <f t="shared" si="14"/>
        <v>4</v>
      </c>
      <c r="R860">
        <v>41</v>
      </c>
    </row>
    <row r="861" spans="16:18" x14ac:dyDescent="0.25">
      <c r="P861" s="254">
        <v>42889</v>
      </c>
      <c r="Q861">
        <f t="shared" si="14"/>
        <v>4</v>
      </c>
      <c r="R861">
        <v>41</v>
      </c>
    </row>
    <row r="862" spans="16:18" x14ac:dyDescent="0.25">
      <c r="P862" s="254">
        <v>42888</v>
      </c>
      <c r="Q862">
        <f t="shared" si="14"/>
        <v>4</v>
      </c>
      <c r="R862">
        <v>41</v>
      </c>
    </row>
    <row r="863" spans="16:18" x14ac:dyDescent="0.25">
      <c r="P863" s="254">
        <v>42887</v>
      </c>
      <c r="Q863">
        <f t="shared" ref="Q863:Q926" si="15">Q856-1</f>
        <v>4</v>
      </c>
      <c r="R863">
        <v>41</v>
      </c>
    </row>
    <row r="864" spans="16:18" x14ac:dyDescent="0.25">
      <c r="P864" s="254">
        <v>42886</v>
      </c>
      <c r="Q864">
        <f t="shared" si="15"/>
        <v>4</v>
      </c>
      <c r="R864">
        <v>41</v>
      </c>
    </row>
    <row r="865" spans="16:18" x14ac:dyDescent="0.25">
      <c r="P865" s="254">
        <v>42885</v>
      </c>
      <c r="Q865">
        <f t="shared" si="15"/>
        <v>4</v>
      </c>
      <c r="R865">
        <v>41</v>
      </c>
    </row>
    <row r="866" spans="16:18" x14ac:dyDescent="0.25">
      <c r="P866" s="254">
        <v>42884</v>
      </c>
      <c r="Q866">
        <f t="shared" si="15"/>
        <v>4</v>
      </c>
      <c r="R866">
        <v>41</v>
      </c>
    </row>
    <row r="867" spans="16:18" x14ac:dyDescent="0.25">
      <c r="P867" s="254">
        <v>42883</v>
      </c>
      <c r="Q867">
        <f t="shared" si="15"/>
        <v>3</v>
      </c>
      <c r="R867">
        <v>41</v>
      </c>
    </row>
    <row r="868" spans="16:18" x14ac:dyDescent="0.25">
      <c r="P868" s="254">
        <v>42882</v>
      </c>
      <c r="Q868">
        <f t="shared" si="15"/>
        <v>3</v>
      </c>
      <c r="R868">
        <v>41</v>
      </c>
    </row>
    <row r="869" spans="16:18" x14ac:dyDescent="0.25">
      <c r="P869" s="254">
        <v>42881</v>
      </c>
      <c r="Q869">
        <f t="shared" si="15"/>
        <v>3</v>
      </c>
      <c r="R869">
        <v>41</v>
      </c>
    </row>
    <row r="870" spans="16:18" x14ac:dyDescent="0.25">
      <c r="P870" s="254">
        <v>42880</v>
      </c>
      <c r="Q870">
        <f t="shared" si="15"/>
        <v>3</v>
      </c>
      <c r="R870">
        <v>41</v>
      </c>
    </row>
    <row r="871" spans="16:18" x14ac:dyDescent="0.25">
      <c r="P871" s="254">
        <v>42879</v>
      </c>
      <c r="Q871">
        <f t="shared" si="15"/>
        <v>3</v>
      </c>
      <c r="R871">
        <v>41</v>
      </c>
    </row>
    <row r="872" spans="16:18" x14ac:dyDescent="0.25">
      <c r="P872" s="254">
        <v>42878</v>
      </c>
      <c r="Q872">
        <f t="shared" si="15"/>
        <v>3</v>
      </c>
      <c r="R872">
        <v>41</v>
      </c>
    </row>
    <row r="873" spans="16:18" x14ac:dyDescent="0.25">
      <c r="P873" s="254">
        <v>42877</v>
      </c>
      <c r="Q873">
        <f t="shared" si="15"/>
        <v>3</v>
      </c>
      <c r="R873">
        <v>41</v>
      </c>
    </row>
    <row r="874" spans="16:18" x14ac:dyDescent="0.25">
      <c r="P874" s="254">
        <v>42876</v>
      </c>
      <c r="Q874">
        <f t="shared" si="15"/>
        <v>2</v>
      </c>
      <c r="R874">
        <v>41</v>
      </c>
    </row>
    <row r="875" spans="16:18" x14ac:dyDescent="0.25">
      <c r="P875" s="254">
        <v>42875</v>
      </c>
      <c r="Q875">
        <f t="shared" si="15"/>
        <v>2</v>
      </c>
      <c r="R875">
        <v>41</v>
      </c>
    </row>
    <row r="876" spans="16:18" x14ac:dyDescent="0.25">
      <c r="P876" s="254">
        <v>42874</v>
      </c>
      <c r="Q876">
        <f t="shared" si="15"/>
        <v>2</v>
      </c>
      <c r="R876">
        <v>41</v>
      </c>
    </row>
    <row r="877" spans="16:18" x14ac:dyDescent="0.25">
      <c r="P877" s="254">
        <v>42873</v>
      </c>
      <c r="Q877">
        <f t="shared" si="15"/>
        <v>2</v>
      </c>
      <c r="R877">
        <v>41</v>
      </c>
    </row>
    <row r="878" spans="16:18" x14ac:dyDescent="0.25">
      <c r="P878" s="254">
        <v>42872</v>
      </c>
      <c r="Q878">
        <f t="shared" si="15"/>
        <v>2</v>
      </c>
      <c r="R878">
        <v>41</v>
      </c>
    </row>
    <row r="879" spans="16:18" x14ac:dyDescent="0.25">
      <c r="P879" s="254">
        <v>42871</v>
      </c>
      <c r="Q879">
        <f t="shared" si="15"/>
        <v>2</v>
      </c>
      <c r="R879">
        <v>41</v>
      </c>
    </row>
    <row r="880" spans="16:18" x14ac:dyDescent="0.25">
      <c r="P880" s="254">
        <v>42870</v>
      </c>
      <c r="Q880">
        <f t="shared" si="15"/>
        <v>2</v>
      </c>
      <c r="R880">
        <v>41</v>
      </c>
    </row>
    <row r="881" spans="16:18" x14ac:dyDescent="0.25">
      <c r="P881" s="254">
        <v>42869</v>
      </c>
      <c r="Q881">
        <f t="shared" si="15"/>
        <v>1</v>
      </c>
      <c r="R881">
        <v>41</v>
      </c>
    </row>
    <row r="882" spans="16:18" x14ac:dyDescent="0.25">
      <c r="P882" s="254">
        <v>42868</v>
      </c>
      <c r="Q882">
        <f t="shared" si="15"/>
        <v>1</v>
      </c>
      <c r="R882">
        <v>41</v>
      </c>
    </row>
    <row r="883" spans="16:18" x14ac:dyDescent="0.25">
      <c r="P883" s="254">
        <v>42867</v>
      </c>
      <c r="Q883">
        <f t="shared" si="15"/>
        <v>1</v>
      </c>
      <c r="R883">
        <v>41</v>
      </c>
    </row>
    <row r="884" spans="16:18" x14ac:dyDescent="0.25">
      <c r="P884" s="254">
        <v>42866</v>
      </c>
      <c r="Q884">
        <f t="shared" si="15"/>
        <v>1</v>
      </c>
      <c r="R884">
        <v>41</v>
      </c>
    </row>
    <row r="885" spans="16:18" x14ac:dyDescent="0.25">
      <c r="P885" s="254">
        <v>42865</v>
      </c>
      <c r="Q885">
        <f t="shared" si="15"/>
        <v>1</v>
      </c>
      <c r="R885">
        <v>41</v>
      </c>
    </row>
    <row r="886" spans="16:18" x14ac:dyDescent="0.25">
      <c r="P886" s="254">
        <v>42864</v>
      </c>
      <c r="Q886">
        <f t="shared" si="15"/>
        <v>1</v>
      </c>
      <c r="R886">
        <v>41</v>
      </c>
    </row>
    <row r="887" spans="16:18" x14ac:dyDescent="0.25">
      <c r="P887" s="254">
        <v>42863</v>
      </c>
      <c r="Q887">
        <f t="shared" si="15"/>
        <v>1</v>
      </c>
      <c r="R887">
        <v>41</v>
      </c>
    </row>
    <row r="888" spans="16:18" x14ac:dyDescent="0.25">
      <c r="P888" s="254">
        <v>42862</v>
      </c>
      <c r="Q888">
        <v>16</v>
      </c>
      <c r="R888">
        <v>40</v>
      </c>
    </row>
    <row r="889" spans="16:18" x14ac:dyDescent="0.25">
      <c r="P889" s="254">
        <v>42861</v>
      </c>
      <c r="Q889">
        <v>16</v>
      </c>
      <c r="R889">
        <v>40</v>
      </c>
    </row>
    <row r="890" spans="16:18" x14ac:dyDescent="0.25">
      <c r="P890" s="254">
        <v>42860</v>
      </c>
      <c r="Q890">
        <v>16</v>
      </c>
      <c r="R890">
        <v>40</v>
      </c>
    </row>
    <row r="891" spans="16:18" x14ac:dyDescent="0.25">
      <c r="P891" s="254">
        <v>42859</v>
      </c>
      <c r="Q891">
        <v>16</v>
      </c>
      <c r="R891">
        <v>40</v>
      </c>
    </row>
    <row r="892" spans="16:18" x14ac:dyDescent="0.25">
      <c r="P892" s="254">
        <v>42858</v>
      </c>
      <c r="Q892">
        <v>16</v>
      </c>
      <c r="R892">
        <v>40</v>
      </c>
    </row>
    <row r="893" spans="16:18" x14ac:dyDescent="0.25">
      <c r="P893" s="254">
        <v>42857</v>
      </c>
      <c r="Q893">
        <v>16</v>
      </c>
      <c r="R893">
        <v>40</v>
      </c>
    </row>
    <row r="894" spans="16:18" x14ac:dyDescent="0.25">
      <c r="P894" s="254">
        <v>42856</v>
      </c>
      <c r="Q894">
        <v>16</v>
      </c>
      <c r="R894">
        <v>40</v>
      </c>
    </row>
    <row r="895" spans="16:18" x14ac:dyDescent="0.25">
      <c r="P895" s="254">
        <v>42855</v>
      </c>
      <c r="Q895">
        <f t="shared" si="15"/>
        <v>15</v>
      </c>
      <c r="R895">
        <v>40</v>
      </c>
    </row>
    <row r="896" spans="16:18" x14ac:dyDescent="0.25">
      <c r="P896" s="254">
        <v>42854</v>
      </c>
      <c r="Q896">
        <f t="shared" si="15"/>
        <v>15</v>
      </c>
      <c r="R896">
        <v>40</v>
      </c>
    </row>
    <row r="897" spans="16:18" x14ac:dyDescent="0.25">
      <c r="P897" s="254">
        <v>42853</v>
      </c>
      <c r="Q897">
        <f t="shared" si="15"/>
        <v>15</v>
      </c>
      <c r="R897">
        <v>40</v>
      </c>
    </row>
    <row r="898" spans="16:18" x14ac:dyDescent="0.25">
      <c r="P898" s="254">
        <v>42852</v>
      </c>
      <c r="Q898">
        <f t="shared" si="15"/>
        <v>15</v>
      </c>
      <c r="R898">
        <v>40</v>
      </c>
    </row>
    <row r="899" spans="16:18" x14ac:dyDescent="0.25">
      <c r="P899" s="254">
        <v>42851</v>
      </c>
      <c r="Q899">
        <f t="shared" si="15"/>
        <v>15</v>
      </c>
      <c r="R899">
        <v>40</v>
      </c>
    </row>
    <row r="900" spans="16:18" x14ac:dyDescent="0.25">
      <c r="P900" s="254">
        <v>42850</v>
      </c>
      <c r="Q900">
        <f t="shared" si="15"/>
        <v>15</v>
      </c>
      <c r="R900">
        <v>40</v>
      </c>
    </row>
    <row r="901" spans="16:18" x14ac:dyDescent="0.25">
      <c r="P901" s="254">
        <v>42849</v>
      </c>
      <c r="Q901">
        <f t="shared" si="15"/>
        <v>15</v>
      </c>
      <c r="R901">
        <v>40</v>
      </c>
    </row>
    <row r="902" spans="16:18" x14ac:dyDescent="0.25">
      <c r="P902" s="254">
        <v>42848</v>
      </c>
      <c r="Q902">
        <f t="shared" si="15"/>
        <v>14</v>
      </c>
      <c r="R902">
        <v>40</v>
      </c>
    </row>
    <row r="903" spans="16:18" x14ac:dyDescent="0.25">
      <c r="P903" s="254">
        <v>42847</v>
      </c>
      <c r="Q903">
        <f t="shared" si="15"/>
        <v>14</v>
      </c>
      <c r="R903">
        <v>40</v>
      </c>
    </row>
    <row r="904" spans="16:18" x14ac:dyDescent="0.25">
      <c r="P904" s="254">
        <v>42846</v>
      </c>
      <c r="Q904">
        <f t="shared" si="15"/>
        <v>14</v>
      </c>
      <c r="R904">
        <v>40</v>
      </c>
    </row>
    <row r="905" spans="16:18" x14ac:dyDescent="0.25">
      <c r="P905" s="254">
        <v>42845</v>
      </c>
      <c r="Q905">
        <f t="shared" si="15"/>
        <v>14</v>
      </c>
      <c r="R905">
        <v>40</v>
      </c>
    </row>
    <row r="906" spans="16:18" x14ac:dyDescent="0.25">
      <c r="P906" s="254">
        <v>42844</v>
      </c>
      <c r="Q906">
        <f t="shared" si="15"/>
        <v>14</v>
      </c>
      <c r="R906">
        <v>40</v>
      </c>
    </row>
    <row r="907" spans="16:18" x14ac:dyDescent="0.25">
      <c r="P907" s="254">
        <v>42843</v>
      </c>
      <c r="Q907">
        <f t="shared" si="15"/>
        <v>14</v>
      </c>
      <c r="R907">
        <v>40</v>
      </c>
    </row>
    <row r="908" spans="16:18" x14ac:dyDescent="0.25">
      <c r="P908" s="254">
        <v>42842</v>
      </c>
      <c r="Q908">
        <f t="shared" si="15"/>
        <v>14</v>
      </c>
      <c r="R908">
        <v>40</v>
      </c>
    </row>
    <row r="909" spans="16:18" x14ac:dyDescent="0.25">
      <c r="P909" s="254">
        <v>42841</v>
      </c>
      <c r="Q909">
        <f t="shared" si="15"/>
        <v>13</v>
      </c>
      <c r="R909">
        <v>40</v>
      </c>
    </row>
    <row r="910" spans="16:18" x14ac:dyDescent="0.25">
      <c r="P910" s="254">
        <v>42840</v>
      </c>
      <c r="Q910">
        <f t="shared" si="15"/>
        <v>13</v>
      </c>
      <c r="R910">
        <v>40</v>
      </c>
    </row>
    <row r="911" spans="16:18" x14ac:dyDescent="0.25">
      <c r="P911" s="254">
        <v>42839</v>
      </c>
      <c r="Q911">
        <f t="shared" si="15"/>
        <v>13</v>
      </c>
      <c r="R911">
        <v>40</v>
      </c>
    </row>
    <row r="912" spans="16:18" x14ac:dyDescent="0.25">
      <c r="P912" s="254">
        <v>42838</v>
      </c>
      <c r="Q912">
        <f t="shared" si="15"/>
        <v>13</v>
      </c>
      <c r="R912">
        <v>40</v>
      </c>
    </row>
    <row r="913" spans="16:18" x14ac:dyDescent="0.25">
      <c r="P913" s="254">
        <v>42837</v>
      </c>
      <c r="Q913">
        <f t="shared" si="15"/>
        <v>13</v>
      </c>
      <c r="R913">
        <v>40</v>
      </c>
    </row>
    <row r="914" spans="16:18" x14ac:dyDescent="0.25">
      <c r="P914" s="254">
        <v>42836</v>
      </c>
      <c r="Q914">
        <f t="shared" si="15"/>
        <v>13</v>
      </c>
      <c r="R914">
        <v>40</v>
      </c>
    </row>
    <row r="915" spans="16:18" x14ac:dyDescent="0.25">
      <c r="P915" s="254">
        <v>42835</v>
      </c>
      <c r="Q915">
        <f t="shared" si="15"/>
        <v>13</v>
      </c>
      <c r="R915">
        <v>40</v>
      </c>
    </row>
    <row r="916" spans="16:18" x14ac:dyDescent="0.25">
      <c r="P916" s="254">
        <v>42834</v>
      </c>
      <c r="Q916">
        <f t="shared" si="15"/>
        <v>12</v>
      </c>
      <c r="R916">
        <v>40</v>
      </c>
    </row>
    <row r="917" spans="16:18" x14ac:dyDescent="0.25">
      <c r="P917" s="254">
        <v>42833</v>
      </c>
      <c r="Q917">
        <f t="shared" si="15"/>
        <v>12</v>
      </c>
      <c r="R917">
        <v>40</v>
      </c>
    </row>
    <row r="918" spans="16:18" x14ac:dyDescent="0.25">
      <c r="P918" s="254">
        <v>42832</v>
      </c>
      <c r="Q918">
        <f t="shared" si="15"/>
        <v>12</v>
      </c>
      <c r="R918">
        <v>40</v>
      </c>
    </row>
    <row r="919" spans="16:18" x14ac:dyDescent="0.25">
      <c r="P919" s="254">
        <v>42831</v>
      </c>
      <c r="Q919">
        <f t="shared" si="15"/>
        <v>12</v>
      </c>
      <c r="R919">
        <v>40</v>
      </c>
    </row>
    <row r="920" spans="16:18" x14ac:dyDescent="0.25">
      <c r="P920" s="254">
        <v>42830</v>
      </c>
      <c r="Q920">
        <f t="shared" si="15"/>
        <v>12</v>
      </c>
      <c r="R920">
        <v>40</v>
      </c>
    </row>
    <row r="921" spans="16:18" x14ac:dyDescent="0.25">
      <c r="P921" s="254">
        <v>42829</v>
      </c>
      <c r="Q921">
        <f t="shared" si="15"/>
        <v>12</v>
      </c>
      <c r="R921">
        <v>40</v>
      </c>
    </row>
    <row r="922" spans="16:18" x14ac:dyDescent="0.25">
      <c r="P922" s="254">
        <v>42828</v>
      </c>
      <c r="Q922">
        <f t="shared" si="15"/>
        <v>12</v>
      </c>
      <c r="R922">
        <v>40</v>
      </c>
    </row>
    <row r="923" spans="16:18" x14ac:dyDescent="0.25">
      <c r="P923" s="254">
        <v>42827</v>
      </c>
      <c r="Q923">
        <f t="shared" si="15"/>
        <v>11</v>
      </c>
      <c r="R923">
        <v>40</v>
      </c>
    </row>
    <row r="924" spans="16:18" x14ac:dyDescent="0.25">
      <c r="P924" s="254">
        <v>42826</v>
      </c>
      <c r="Q924">
        <f t="shared" si="15"/>
        <v>11</v>
      </c>
      <c r="R924">
        <v>40</v>
      </c>
    </row>
    <row r="925" spans="16:18" x14ac:dyDescent="0.25">
      <c r="P925" s="254">
        <v>42825</v>
      </c>
      <c r="Q925">
        <f t="shared" si="15"/>
        <v>11</v>
      </c>
      <c r="R925">
        <v>40</v>
      </c>
    </row>
    <row r="926" spans="16:18" x14ac:dyDescent="0.25">
      <c r="P926" s="254">
        <v>42824</v>
      </c>
      <c r="Q926">
        <f t="shared" si="15"/>
        <v>11</v>
      </c>
      <c r="R926">
        <v>40</v>
      </c>
    </row>
    <row r="927" spans="16:18" x14ac:dyDescent="0.25">
      <c r="P927" s="254">
        <v>42823</v>
      </c>
      <c r="Q927">
        <f t="shared" ref="Q927:Q990" si="16">Q920-1</f>
        <v>11</v>
      </c>
      <c r="R927">
        <v>40</v>
      </c>
    </row>
    <row r="928" spans="16:18" x14ac:dyDescent="0.25">
      <c r="P928" s="254">
        <v>42822</v>
      </c>
      <c r="Q928">
        <f t="shared" si="16"/>
        <v>11</v>
      </c>
      <c r="R928">
        <v>40</v>
      </c>
    </row>
    <row r="929" spans="16:18" x14ac:dyDescent="0.25">
      <c r="P929" s="254">
        <v>42821</v>
      </c>
      <c r="Q929">
        <f t="shared" si="16"/>
        <v>11</v>
      </c>
      <c r="R929">
        <v>40</v>
      </c>
    </row>
    <row r="930" spans="16:18" x14ac:dyDescent="0.25">
      <c r="P930" s="254">
        <v>42820</v>
      </c>
      <c r="Q930">
        <f t="shared" si="16"/>
        <v>10</v>
      </c>
      <c r="R930">
        <v>40</v>
      </c>
    </row>
    <row r="931" spans="16:18" x14ac:dyDescent="0.25">
      <c r="P931" s="254">
        <v>42819</v>
      </c>
      <c r="Q931">
        <f t="shared" si="16"/>
        <v>10</v>
      </c>
      <c r="R931">
        <v>40</v>
      </c>
    </row>
    <row r="932" spans="16:18" x14ac:dyDescent="0.25">
      <c r="P932" s="254">
        <v>42818</v>
      </c>
      <c r="Q932">
        <f t="shared" si="16"/>
        <v>10</v>
      </c>
      <c r="R932">
        <v>40</v>
      </c>
    </row>
    <row r="933" spans="16:18" x14ac:dyDescent="0.25">
      <c r="P933" s="254">
        <v>42817</v>
      </c>
      <c r="Q933">
        <f t="shared" si="16"/>
        <v>10</v>
      </c>
      <c r="R933">
        <v>40</v>
      </c>
    </row>
    <row r="934" spans="16:18" x14ac:dyDescent="0.25">
      <c r="P934" s="254">
        <v>42816</v>
      </c>
      <c r="Q934">
        <f t="shared" si="16"/>
        <v>10</v>
      </c>
      <c r="R934">
        <v>40</v>
      </c>
    </row>
    <row r="935" spans="16:18" x14ac:dyDescent="0.25">
      <c r="P935" s="254">
        <v>42815</v>
      </c>
      <c r="Q935">
        <f t="shared" si="16"/>
        <v>10</v>
      </c>
      <c r="R935">
        <v>40</v>
      </c>
    </row>
    <row r="936" spans="16:18" x14ac:dyDescent="0.25">
      <c r="P936" s="254">
        <v>42814</v>
      </c>
      <c r="Q936">
        <f t="shared" si="16"/>
        <v>10</v>
      </c>
      <c r="R936">
        <v>40</v>
      </c>
    </row>
    <row r="937" spans="16:18" x14ac:dyDescent="0.25">
      <c r="P937" s="254">
        <v>42813</v>
      </c>
      <c r="Q937">
        <f t="shared" si="16"/>
        <v>9</v>
      </c>
      <c r="R937">
        <v>40</v>
      </c>
    </row>
    <row r="938" spans="16:18" x14ac:dyDescent="0.25">
      <c r="P938" s="254">
        <v>42812</v>
      </c>
      <c r="Q938">
        <f t="shared" si="16"/>
        <v>9</v>
      </c>
      <c r="R938">
        <v>40</v>
      </c>
    </row>
    <row r="939" spans="16:18" x14ac:dyDescent="0.25">
      <c r="P939" s="254">
        <v>42811</v>
      </c>
      <c r="Q939">
        <f t="shared" si="16"/>
        <v>9</v>
      </c>
      <c r="R939">
        <v>40</v>
      </c>
    </row>
    <row r="940" spans="16:18" x14ac:dyDescent="0.25">
      <c r="P940" s="254">
        <v>42810</v>
      </c>
      <c r="Q940">
        <f t="shared" si="16"/>
        <v>9</v>
      </c>
      <c r="R940">
        <v>40</v>
      </c>
    </row>
    <row r="941" spans="16:18" x14ac:dyDescent="0.25">
      <c r="P941" s="254">
        <v>42809</v>
      </c>
      <c r="Q941">
        <f t="shared" si="16"/>
        <v>9</v>
      </c>
      <c r="R941">
        <v>40</v>
      </c>
    </row>
    <row r="942" spans="16:18" x14ac:dyDescent="0.25">
      <c r="P942" s="254">
        <v>42808</v>
      </c>
      <c r="Q942">
        <f t="shared" si="16"/>
        <v>9</v>
      </c>
      <c r="R942">
        <v>40</v>
      </c>
    </row>
    <row r="943" spans="16:18" x14ac:dyDescent="0.25">
      <c r="P943" s="254">
        <v>42807</v>
      </c>
      <c r="Q943">
        <f t="shared" si="16"/>
        <v>9</v>
      </c>
      <c r="R943">
        <v>40</v>
      </c>
    </row>
    <row r="944" spans="16:18" x14ac:dyDescent="0.25">
      <c r="P944" s="254">
        <v>42806</v>
      </c>
      <c r="Q944">
        <f t="shared" si="16"/>
        <v>8</v>
      </c>
      <c r="R944">
        <v>40</v>
      </c>
    </row>
    <row r="945" spans="16:18" x14ac:dyDescent="0.25">
      <c r="P945" s="254">
        <v>42805</v>
      </c>
      <c r="Q945">
        <f t="shared" si="16"/>
        <v>8</v>
      </c>
      <c r="R945">
        <v>40</v>
      </c>
    </row>
    <row r="946" spans="16:18" x14ac:dyDescent="0.25">
      <c r="P946" s="254">
        <v>42804</v>
      </c>
      <c r="Q946">
        <f t="shared" si="16"/>
        <v>8</v>
      </c>
      <c r="R946">
        <v>40</v>
      </c>
    </row>
    <row r="947" spans="16:18" x14ac:dyDescent="0.25">
      <c r="P947" s="254">
        <v>42803</v>
      </c>
      <c r="Q947">
        <f t="shared" si="16"/>
        <v>8</v>
      </c>
      <c r="R947">
        <v>40</v>
      </c>
    </row>
    <row r="948" spans="16:18" x14ac:dyDescent="0.25">
      <c r="P948" s="254">
        <v>42802</v>
      </c>
      <c r="Q948">
        <f t="shared" si="16"/>
        <v>8</v>
      </c>
      <c r="R948">
        <v>40</v>
      </c>
    </row>
    <row r="949" spans="16:18" x14ac:dyDescent="0.25">
      <c r="P949" s="254">
        <v>42801</v>
      </c>
      <c r="Q949">
        <f t="shared" si="16"/>
        <v>8</v>
      </c>
      <c r="R949">
        <v>40</v>
      </c>
    </row>
    <row r="950" spans="16:18" x14ac:dyDescent="0.25">
      <c r="P950" s="254">
        <v>42800</v>
      </c>
      <c r="Q950">
        <f t="shared" si="16"/>
        <v>8</v>
      </c>
      <c r="R950">
        <v>40</v>
      </c>
    </row>
    <row r="951" spans="16:18" x14ac:dyDescent="0.25">
      <c r="P951" s="254">
        <v>42799</v>
      </c>
      <c r="Q951">
        <f t="shared" si="16"/>
        <v>7</v>
      </c>
      <c r="R951">
        <v>40</v>
      </c>
    </row>
    <row r="952" spans="16:18" x14ac:dyDescent="0.25">
      <c r="P952" s="254">
        <v>42798</v>
      </c>
      <c r="Q952">
        <f t="shared" si="16"/>
        <v>7</v>
      </c>
      <c r="R952">
        <v>40</v>
      </c>
    </row>
    <row r="953" spans="16:18" x14ac:dyDescent="0.25">
      <c r="P953" s="254">
        <v>42797</v>
      </c>
      <c r="Q953">
        <f t="shared" si="16"/>
        <v>7</v>
      </c>
      <c r="R953">
        <v>40</v>
      </c>
    </row>
    <row r="954" spans="16:18" x14ac:dyDescent="0.25">
      <c r="P954" s="254">
        <v>42796</v>
      </c>
      <c r="Q954">
        <f t="shared" si="16"/>
        <v>7</v>
      </c>
      <c r="R954">
        <v>40</v>
      </c>
    </row>
    <row r="955" spans="16:18" x14ac:dyDescent="0.25">
      <c r="P955" s="254">
        <v>42795</v>
      </c>
      <c r="Q955">
        <f t="shared" si="16"/>
        <v>7</v>
      </c>
      <c r="R955">
        <v>40</v>
      </c>
    </row>
    <row r="956" spans="16:18" x14ac:dyDescent="0.25">
      <c r="P956" s="254">
        <v>42794</v>
      </c>
      <c r="Q956">
        <f t="shared" si="16"/>
        <v>7</v>
      </c>
      <c r="R956">
        <v>40</v>
      </c>
    </row>
    <row r="957" spans="16:18" x14ac:dyDescent="0.25">
      <c r="P957" s="254">
        <v>42793</v>
      </c>
      <c r="Q957">
        <f t="shared" si="16"/>
        <v>7</v>
      </c>
      <c r="R957">
        <v>40</v>
      </c>
    </row>
    <row r="958" spans="16:18" x14ac:dyDescent="0.25">
      <c r="P958" s="254">
        <v>42792</v>
      </c>
      <c r="Q958">
        <f t="shared" si="16"/>
        <v>6</v>
      </c>
      <c r="R958">
        <v>40</v>
      </c>
    </row>
    <row r="959" spans="16:18" x14ac:dyDescent="0.25">
      <c r="P959" s="254">
        <v>42791</v>
      </c>
      <c r="Q959">
        <f t="shared" si="16"/>
        <v>6</v>
      </c>
      <c r="R959">
        <v>40</v>
      </c>
    </row>
    <row r="960" spans="16:18" x14ac:dyDescent="0.25">
      <c r="P960" s="254">
        <v>42790</v>
      </c>
      <c r="Q960">
        <f t="shared" si="16"/>
        <v>6</v>
      </c>
      <c r="R960">
        <v>40</v>
      </c>
    </row>
    <row r="961" spans="16:18" x14ac:dyDescent="0.25">
      <c r="P961" s="254">
        <v>42789</v>
      </c>
      <c r="Q961">
        <f t="shared" si="16"/>
        <v>6</v>
      </c>
      <c r="R961">
        <v>40</v>
      </c>
    </row>
    <row r="962" spans="16:18" x14ac:dyDescent="0.25">
      <c r="P962" s="254">
        <v>42788</v>
      </c>
      <c r="Q962">
        <f t="shared" si="16"/>
        <v>6</v>
      </c>
      <c r="R962">
        <v>40</v>
      </c>
    </row>
    <row r="963" spans="16:18" x14ac:dyDescent="0.25">
      <c r="P963" s="254">
        <v>42787</v>
      </c>
      <c r="Q963">
        <f t="shared" si="16"/>
        <v>6</v>
      </c>
      <c r="R963">
        <v>40</v>
      </c>
    </row>
    <row r="964" spans="16:18" x14ac:dyDescent="0.25">
      <c r="P964" s="254">
        <v>42786</v>
      </c>
      <c r="Q964">
        <f t="shared" si="16"/>
        <v>6</v>
      </c>
      <c r="R964">
        <v>40</v>
      </c>
    </row>
    <row r="965" spans="16:18" x14ac:dyDescent="0.25">
      <c r="P965" s="254">
        <v>42785</v>
      </c>
      <c r="Q965">
        <f t="shared" si="16"/>
        <v>5</v>
      </c>
      <c r="R965">
        <v>40</v>
      </c>
    </row>
    <row r="966" spans="16:18" x14ac:dyDescent="0.25">
      <c r="P966" s="254">
        <v>42784</v>
      </c>
      <c r="Q966">
        <f t="shared" si="16"/>
        <v>5</v>
      </c>
      <c r="R966">
        <v>40</v>
      </c>
    </row>
    <row r="967" spans="16:18" x14ac:dyDescent="0.25">
      <c r="P967" s="254">
        <v>42783</v>
      </c>
      <c r="Q967">
        <f t="shared" si="16"/>
        <v>5</v>
      </c>
      <c r="R967">
        <v>40</v>
      </c>
    </row>
    <row r="968" spans="16:18" x14ac:dyDescent="0.25">
      <c r="P968" s="254">
        <v>42782</v>
      </c>
      <c r="Q968">
        <f t="shared" si="16"/>
        <v>5</v>
      </c>
      <c r="R968">
        <v>40</v>
      </c>
    </row>
    <row r="969" spans="16:18" x14ac:dyDescent="0.25">
      <c r="P969" s="254">
        <v>42781</v>
      </c>
      <c r="Q969">
        <f t="shared" si="16"/>
        <v>5</v>
      </c>
      <c r="R969">
        <v>40</v>
      </c>
    </row>
    <row r="970" spans="16:18" x14ac:dyDescent="0.25">
      <c r="P970" s="254">
        <v>42780</v>
      </c>
      <c r="Q970">
        <f t="shared" si="16"/>
        <v>5</v>
      </c>
      <c r="R970">
        <v>40</v>
      </c>
    </row>
    <row r="971" spans="16:18" x14ac:dyDescent="0.25">
      <c r="P971" s="254">
        <v>42779</v>
      </c>
      <c r="Q971">
        <f t="shared" si="16"/>
        <v>5</v>
      </c>
      <c r="R971">
        <v>40</v>
      </c>
    </row>
    <row r="972" spans="16:18" x14ac:dyDescent="0.25">
      <c r="P972" s="254">
        <v>42778</v>
      </c>
      <c r="Q972">
        <f t="shared" si="16"/>
        <v>4</v>
      </c>
      <c r="R972">
        <v>40</v>
      </c>
    </row>
    <row r="973" spans="16:18" x14ac:dyDescent="0.25">
      <c r="P973" s="254">
        <v>42777</v>
      </c>
      <c r="Q973">
        <f t="shared" si="16"/>
        <v>4</v>
      </c>
      <c r="R973">
        <v>40</v>
      </c>
    </row>
    <row r="974" spans="16:18" x14ac:dyDescent="0.25">
      <c r="P974" s="254">
        <v>42776</v>
      </c>
      <c r="Q974">
        <f t="shared" si="16"/>
        <v>4</v>
      </c>
      <c r="R974">
        <v>40</v>
      </c>
    </row>
    <row r="975" spans="16:18" x14ac:dyDescent="0.25">
      <c r="P975" s="254">
        <v>42775</v>
      </c>
      <c r="Q975">
        <f t="shared" si="16"/>
        <v>4</v>
      </c>
      <c r="R975">
        <v>40</v>
      </c>
    </row>
    <row r="976" spans="16:18" x14ac:dyDescent="0.25">
      <c r="P976" s="254">
        <v>42774</v>
      </c>
      <c r="Q976">
        <f t="shared" si="16"/>
        <v>4</v>
      </c>
      <c r="R976">
        <v>40</v>
      </c>
    </row>
    <row r="977" spans="16:18" x14ac:dyDescent="0.25">
      <c r="P977" s="254">
        <v>42773</v>
      </c>
      <c r="Q977">
        <f t="shared" si="16"/>
        <v>4</v>
      </c>
      <c r="R977">
        <v>40</v>
      </c>
    </row>
    <row r="978" spans="16:18" x14ac:dyDescent="0.25">
      <c r="P978" s="254">
        <v>42772</v>
      </c>
      <c r="Q978">
        <f t="shared" si="16"/>
        <v>4</v>
      </c>
      <c r="R978">
        <v>40</v>
      </c>
    </row>
    <row r="979" spans="16:18" x14ac:dyDescent="0.25">
      <c r="P979" s="254">
        <v>42771</v>
      </c>
      <c r="Q979">
        <f t="shared" si="16"/>
        <v>3</v>
      </c>
      <c r="R979">
        <v>40</v>
      </c>
    </row>
    <row r="980" spans="16:18" x14ac:dyDescent="0.25">
      <c r="P980" s="254">
        <v>42770</v>
      </c>
      <c r="Q980">
        <f t="shared" si="16"/>
        <v>3</v>
      </c>
      <c r="R980">
        <v>40</v>
      </c>
    </row>
    <row r="981" spans="16:18" x14ac:dyDescent="0.25">
      <c r="P981" s="254">
        <v>42769</v>
      </c>
      <c r="Q981">
        <f t="shared" si="16"/>
        <v>3</v>
      </c>
      <c r="R981">
        <v>40</v>
      </c>
    </row>
    <row r="982" spans="16:18" x14ac:dyDescent="0.25">
      <c r="P982" s="254">
        <v>42768</v>
      </c>
      <c r="Q982">
        <f t="shared" si="16"/>
        <v>3</v>
      </c>
      <c r="R982">
        <v>40</v>
      </c>
    </row>
    <row r="983" spans="16:18" x14ac:dyDescent="0.25">
      <c r="P983" s="254">
        <v>42767</v>
      </c>
      <c r="Q983">
        <f t="shared" si="16"/>
        <v>3</v>
      </c>
      <c r="R983">
        <v>40</v>
      </c>
    </row>
    <row r="984" spans="16:18" x14ac:dyDescent="0.25">
      <c r="P984" s="254">
        <v>42766</v>
      </c>
      <c r="Q984">
        <f t="shared" si="16"/>
        <v>3</v>
      </c>
      <c r="R984">
        <v>40</v>
      </c>
    </row>
    <row r="985" spans="16:18" x14ac:dyDescent="0.25">
      <c r="P985" s="254">
        <v>42765</v>
      </c>
      <c r="Q985">
        <f t="shared" si="16"/>
        <v>3</v>
      </c>
      <c r="R985">
        <v>40</v>
      </c>
    </row>
    <row r="986" spans="16:18" x14ac:dyDescent="0.25">
      <c r="P986" s="254">
        <v>42764</v>
      </c>
      <c r="Q986">
        <f t="shared" si="16"/>
        <v>2</v>
      </c>
      <c r="R986">
        <v>40</v>
      </c>
    </row>
    <row r="987" spans="16:18" x14ac:dyDescent="0.25">
      <c r="P987" s="254">
        <v>42763</v>
      </c>
      <c r="Q987">
        <f t="shared" si="16"/>
        <v>2</v>
      </c>
      <c r="R987">
        <v>40</v>
      </c>
    </row>
    <row r="988" spans="16:18" x14ac:dyDescent="0.25">
      <c r="P988" s="254">
        <v>42762</v>
      </c>
      <c r="Q988">
        <f t="shared" si="16"/>
        <v>2</v>
      </c>
      <c r="R988">
        <v>40</v>
      </c>
    </row>
    <row r="989" spans="16:18" x14ac:dyDescent="0.25">
      <c r="P989" s="254">
        <v>42761</v>
      </c>
      <c r="Q989">
        <f t="shared" si="16"/>
        <v>2</v>
      </c>
      <c r="R989">
        <v>40</v>
      </c>
    </row>
    <row r="990" spans="16:18" x14ac:dyDescent="0.25">
      <c r="P990" s="254">
        <v>42760</v>
      </c>
      <c r="Q990">
        <f t="shared" si="16"/>
        <v>2</v>
      </c>
      <c r="R990">
        <v>40</v>
      </c>
    </row>
    <row r="991" spans="16:18" x14ac:dyDescent="0.25">
      <c r="P991" s="254">
        <v>42759</v>
      </c>
      <c r="Q991">
        <f t="shared" ref="Q991:Q1054" si="17">Q984-1</f>
        <v>2</v>
      </c>
      <c r="R991">
        <v>40</v>
      </c>
    </row>
    <row r="992" spans="16:18" x14ac:dyDescent="0.25">
      <c r="P992" s="254">
        <v>42758</v>
      </c>
      <c r="Q992">
        <f t="shared" si="17"/>
        <v>2</v>
      </c>
      <c r="R992">
        <v>40</v>
      </c>
    </row>
    <row r="993" spans="16:18" x14ac:dyDescent="0.25">
      <c r="P993" s="254">
        <v>42757</v>
      </c>
      <c r="Q993">
        <f t="shared" si="17"/>
        <v>1</v>
      </c>
      <c r="R993">
        <v>40</v>
      </c>
    </row>
    <row r="994" spans="16:18" x14ac:dyDescent="0.25">
      <c r="P994" s="254">
        <v>42756</v>
      </c>
      <c r="Q994">
        <f t="shared" si="17"/>
        <v>1</v>
      </c>
      <c r="R994">
        <v>40</v>
      </c>
    </row>
    <row r="995" spans="16:18" x14ac:dyDescent="0.25">
      <c r="P995" s="254">
        <v>42755</v>
      </c>
      <c r="Q995">
        <f t="shared" si="17"/>
        <v>1</v>
      </c>
      <c r="R995">
        <v>40</v>
      </c>
    </row>
    <row r="996" spans="16:18" x14ac:dyDescent="0.25">
      <c r="P996" s="254">
        <v>42754</v>
      </c>
      <c r="Q996">
        <f t="shared" si="17"/>
        <v>1</v>
      </c>
      <c r="R996">
        <v>40</v>
      </c>
    </row>
    <row r="997" spans="16:18" x14ac:dyDescent="0.25">
      <c r="P997" s="254">
        <v>42753</v>
      </c>
      <c r="Q997">
        <f t="shared" si="17"/>
        <v>1</v>
      </c>
      <c r="R997">
        <v>40</v>
      </c>
    </row>
    <row r="998" spans="16:18" x14ac:dyDescent="0.25">
      <c r="P998" s="254">
        <v>42752</v>
      </c>
      <c r="Q998">
        <f t="shared" si="17"/>
        <v>1</v>
      </c>
      <c r="R998">
        <v>40</v>
      </c>
    </row>
    <row r="999" spans="16:18" x14ac:dyDescent="0.25">
      <c r="P999" s="254">
        <v>42751</v>
      </c>
      <c r="Q999">
        <f t="shared" si="17"/>
        <v>1</v>
      </c>
      <c r="R999">
        <v>40</v>
      </c>
    </row>
    <row r="1000" spans="16:18" x14ac:dyDescent="0.25">
      <c r="P1000" s="254">
        <v>42750</v>
      </c>
      <c r="Q1000">
        <v>16</v>
      </c>
      <c r="R1000">
        <v>39</v>
      </c>
    </row>
    <row r="1001" spans="16:18" x14ac:dyDescent="0.25">
      <c r="P1001" s="254">
        <v>42749</v>
      </c>
      <c r="Q1001">
        <v>16</v>
      </c>
      <c r="R1001">
        <v>39</v>
      </c>
    </row>
    <row r="1002" spans="16:18" x14ac:dyDescent="0.25">
      <c r="P1002" s="254">
        <v>42748</v>
      </c>
      <c r="Q1002">
        <v>16</v>
      </c>
      <c r="R1002">
        <v>39</v>
      </c>
    </row>
    <row r="1003" spans="16:18" x14ac:dyDescent="0.25">
      <c r="P1003" s="254">
        <v>42747</v>
      </c>
      <c r="Q1003">
        <v>16</v>
      </c>
      <c r="R1003">
        <v>39</v>
      </c>
    </row>
    <row r="1004" spans="16:18" x14ac:dyDescent="0.25">
      <c r="P1004" s="254">
        <v>42746</v>
      </c>
      <c r="Q1004">
        <v>16</v>
      </c>
      <c r="R1004">
        <v>39</v>
      </c>
    </row>
    <row r="1005" spans="16:18" x14ac:dyDescent="0.25">
      <c r="P1005" s="254">
        <v>42745</v>
      </c>
      <c r="Q1005">
        <v>16</v>
      </c>
      <c r="R1005">
        <v>39</v>
      </c>
    </row>
    <row r="1006" spans="16:18" x14ac:dyDescent="0.25">
      <c r="P1006" s="254">
        <v>42744</v>
      </c>
      <c r="Q1006">
        <v>16</v>
      </c>
      <c r="R1006">
        <v>39</v>
      </c>
    </row>
    <row r="1007" spans="16:18" x14ac:dyDescent="0.25">
      <c r="P1007" s="254">
        <v>42743</v>
      </c>
      <c r="Q1007">
        <f t="shared" si="17"/>
        <v>15</v>
      </c>
      <c r="R1007">
        <v>39</v>
      </c>
    </row>
    <row r="1008" spans="16:18" x14ac:dyDescent="0.25">
      <c r="P1008" s="254">
        <v>42742</v>
      </c>
      <c r="Q1008">
        <f t="shared" si="17"/>
        <v>15</v>
      </c>
      <c r="R1008">
        <v>39</v>
      </c>
    </row>
    <row r="1009" spans="16:18" x14ac:dyDescent="0.25">
      <c r="P1009" s="254">
        <v>42741</v>
      </c>
      <c r="Q1009">
        <f t="shared" si="17"/>
        <v>15</v>
      </c>
      <c r="R1009">
        <v>39</v>
      </c>
    </row>
    <row r="1010" spans="16:18" x14ac:dyDescent="0.25">
      <c r="P1010" s="254">
        <v>42740</v>
      </c>
      <c r="Q1010">
        <f t="shared" si="17"/>
        <v>15</v>
      </c>
      <c r="R1010">
        <v>39</v>
      </c>
    </row>
    <row r="1011" spans="16:18" x14ac:dyDescent="0.25">
      <c r="P1011" s="254">
        <v>42739</v>
      </c>
      <c r="Q1011">
        <f t="shared" si="17"/>
        <v>15</v>
      </c>
      <c r="R1011">
        <v>39</v>
      </c>
    </row>
    <row r="1012" spans="16:18" x14ac:dyDescent="0.25">
      <c r="P1012" s="254">
        <v>42738</v>
      </c>
      <c r="Q1012">
        <f t="shared" si="17"/>
        <v>15</v>
      </c>
      <c r="R1012">
        <v>39</v>
      </c>
    </row>
    <row r="1013" spans="16:18" x14ac:dyDescent="0.25">
      <c r="P1013" s="254">
        <v>42737</v>
      </c>
      <c r="Q1013">
        <f t="shared" si="17"/>
        <v>15</v>
      </c>
      <c r="R1013">
        <v>39</v>
      </c>
    </row>
    <row r="1014" spans="16:18" x14ac:dyDescent="0.25">
      <c r="P1014" s="254">
        <v>42736</v>
      </c>
      <c r="Q1014">
        <f t="shared" si="17"/>
        <v>14</v>
      </c>
      <c r="R1014">
        <v>39</v>
      </c>
    </row>
    <row r="1015" spans="16:18" x14ac:dyDescent="0.25">
      <c r="P1015" s="254">
        <v>42735</v>
      </c>
      <c r="Q1015">
        <f t="shared" si="17"/>
        <v>14</v>
      </c>
      <c r="R1015">
        <v>39</v>
      </c>
    </row>
    <row r="1016" spans="16:18" x14ac:dyDescent="0.25">
      <c r="P1016" s="254">
        <v>42734</v>
      </c>
      <c r="Q1016">
        <f t="shared" si="17"/>
        <v>14</v>
      </c>
      <c r="R1016">
        <v>39</v>
      </c>
    </row>
    <row r="1017" spans="16:18" x14ac:dyDescent="0.25">
      <c r="P1017" s="254">
        <v>42733</v>
      </c>
      <c r="Q1017">
        <f t="shared" si="17"/>
        <v>14</v>
      </c>
      <c r="R1017">
        <v>39</v>
      </c>
    </row>
    <row r="1018" spans="16:18" x14ac:dyDescent="0.25">
      <c r="P1018" s="254">
        <v>42732</v>
      </c>
      <c r="Q1018">
        <f t="shared" si="17"/>
        <v>14</v>
      </c>
      <c r="R1018">
        <v>39</v>
      </c>
    </row>
    <row r="1019" spans="16:18" x14ac:dyDescent="0.25">
      <c r="P1019" s="254">
        <v>42731</v>
      </c>
      <c r="Q1019">
        <f t="shared" si="17"/>
        <v>14</v>
      </c>
      <c r="R1019">
        <v>39</v>
      </c>
    </row>
    <row r="1020" spans="16:18" x14ac:dyDescent="0.25">
      <c r="P1020" s="254">
        <v>42730</v>
      </c>
      <c r="Q1020">
        <f t="shared" si="17"/>
        <v>14</v>
      </c>
      <c r="R1020">
        <v>39</v>
      </c>
    </row>
    <row r="1021" spans="16:18" x14ac:dyDescent="0.25">
      <c r="P1021" s="254">
        <v>42729</v>
      </c>
      <c r="Q1021">
        <f t="shared" si="17"/>
        <v>13</v>
      </c>
      <c r="R1021">
        <v>39</v>
      </c>
    </row>
    <row r="1022" spans="16:18" x14ac:dyDescent="0.25">
      <c r="P1022" s="254">
        <v>42728</v>
      </c>
      <c r="Q1022">
        <f t="shared" si="17"/>
        <v>13</v>
      </c>
      <c r="R1022">
        <v>39</v>
      </c>
    </row>
    <row r="1023" spans="16:18" x14ac:dyDescent="0.25">
      <c r="P1023" s="254">
        <v>42727</v>
      </c>
      <c r="Q1023">
        <f t="shared" si="17"/>
        <v>13</v>
      </c>
      <c r="R1023">
        <v>39</v>
      </c>
    </row>
    <row r="1024" spans="16:18" x14ac:dyDescent="0.25">
      <c r="P1024" s="254">
        <v>42726</v>
      </c>
      <c r="Q1024">
        <f t="shared" si="17"/>
        <v>13</v>
      </c>
      <c r="R1024">
        <v>39</v>
      </c>
    </row>
    <row r="1025" spans="16:18" x14ac:dyDescent="0.25">
      <c r="P1025" s="254">
        <v>42725</v>
      </c>
      <c r="Q1025">
        <f t="shared" si="17"/>
        <v>13</v>
      </c>
      <c r="R1025">
        <v>39</v>
      </c>
    </row>
    <row r="1026" spans="16:18" x14ac:dyDescent="0.25">
      <c r="P1026" s="254">
        <v>42724</v>
      </c>
      <c r="Q1026">
        <f t="shared" si="17"/>
        <v>13</v>
      </c>
      <c r="R1026">
        <v>39</v>
      </c>
    </row>
    <row r="1027" spans="16:18" x14ac:dyDescent="0.25">
      <c r="P1027" s="254">
        <v>42723</v>
      </c>
      <c r="Q1027">
        <f t="shared" si="17"/>
        <v>13</v>
      </c>
      <c r="R1027">
        <v>39</v>
      </c>
    </row>
    <row r="1028" spans="16:18" x14ac:dyDescent="0.25">
      <c r="P1028" s="254">
        <v>42722</v>
      </c>
      <c r="Q1028">
        <f t="shared" si="17"/>
        <v>12</v>
      </c>
      <c r="R1028">
        <v>39</v>
      </c>
    </row>
    <row r="1029" spans="16:18" x14ac:dyDescent="0.25">
      <c r="P1029" s="254">
        <v>42721</v>
      </c>
      <c r="Q1029">
        <f t="shared" si="17"/>
        <v>12</v>
      </c>
      <c r="R1029">
        <v>39</v>
      </c>
    </row>
    <row r="1030" spans="16:18" x14ac:dyDescent="0.25">
      <c r="P1030" s="254">
        <v>42720</v>
      </c>
      <c r="Q1030">
        <f t="shared" si="17"/>
        <v>12</v>
      </c>
      <c r="R1030">
        <v>39</v>
      </c>
    </row>
    <row r="1031" spans="16:18" x14ac:dyDescent="0.25">
      <c r="P1031" s="254">
        <v>42719</v>
      </c>
      <c r="Q1031">
        <f t="shared" si="17"/>
        <v>12</v>
      </c>
      <c r="R1031">
        <v>39</v>
      </c>
    </row>
    <row r="1032" spans="16:18" x14ac:dyDescent="0.25">
      <c r="P1032" s="254">
        <v>42718</v>
      </c>
      <c r="Q1032">
        <f t="shared" si="17"/>
        <v>12</v>
      </c>
      <c r="R1032">
        <v>39</v>
      </c>
    </row>
    <row r="1033" spans="16:18" x14ac:dyDescent="0.25">
      <c r="P1033" s="254">
        <v>42717</v>
      </c>
      <c r="Q1033">
        <f t="shared" si="17"/>
        <v>12</v>
      </c>
      <c r="R1033">
        <v>39</v>
      </c>
    </row>
    <row r="1034" spans="16:18" x14ac:dyDescent="0.25">
      <c r="P1034" s="254">
        <v>42716</v>
      </c>
      <c r="Q1034">
        <f t="shared" si="17"/>
        <v>12</v>
      </c>
      <c r="R1034">
        <v>39</v>
      </c>
    </row>
    <row r="1035" spans="16:18" x14ac:dyDescent="0.25">
      <c r="P1035" s="254">
        <v>42715</v>
      </c>
      <c r="Q1035">
        <f t="shared" si="17"/>
        <v>11</v>
      </c>
      <c r="R1035">
        <v>39</v>
      </c>
    </row>
    <row r="1036" spans="16:18" x14ac:dyDescent="0.25">
      <c r="P1036" s="254">
        <v>42714</v>
      </c>
      <c r="Q1036">
        <f t="shared" si="17"/>
        <v>11</v>
      </c>
      <c r="R1036">
        <v>39</v>
      </c>
    </row>
    <row r="1037" spans="16:18" x14ac:dyDescent="0.25">
      <c r="P1037" s="254">
        <v>42713</v>
      </c>
      <c r="Q1037">
        <f t="shared" si="17"/>
        <v>11</v>
      </c>
      <c r="R1037">
        <v>39</v>
      </c>
    </row>
    <row r="1038" spans="16:18" x14ac:dyDescent="0.25">
      <c r="P1038" s="254">
        <v>42712</v>
      </c>
      <c r="Q1038">
        <f t="shared" si="17"/>
        <v>11</v>
      </c>
      <c r="R1038">
        <v>39</v>
      </c>
    </row>
    <row r="1039" spans="16:18" x14ac:dyDescent="0.25">
      <c r="P1039" s="254">
        <v>42711</v>
      </c>
      <c r="Q1039">
        <f t="shared" si="17"/>
        <v>11</v>
      </c>
      <c r="R1039">
        <v>39</v>
      </c>
    </row>
    <row r="1040" spans="16:18" x14ac:dyDescent="0.25">
      <c r="P1040" s="254">
        <v>42710</v>
      </c>
      <c r="Q1040">
        <f t="shared" si="17"/>
        <v>11</v>
      </c>
      <c r="R1040">
        <v>39</v>
      </c>
    </row>
    <row r="1041" spans="16:18" x14ac:dyDescent="0.25">
      <c r="P1041" s="254">
        <v>42709</v>
      </c>
      <c r="Q1041">
        <f t="shared" si="17"/>
        <v>11</v>
      </c>
      <c r="R1041">
        <v>39</v>
      </c>
    </row>
    <row r="1042" spans="16:18" x14ac:dyDescent="0.25">
      <c r="P1042" s="254">
        <v>42708</v>
      </c>
      <c r="Q1042">
        <f t="shared" si="17"/>
        <v>10</v>
      </c>
      <c r="R1042">
        <v>39</v>
      </c>
    </row>
    <row r="1043" spans="16:18" x14ac:dyDescent="0.25">
      <c r="P1043" s="254">
        <v>42707</v>
      </c>
      <c r="Q1043">
        <f t="shared" si="17"/>
        <v>10</v>
      </c>
      <c r="R1043">
        <v>39</v>
      </c>
    </row>
    <row r="1044" spans="16:18" x14ac:dyDescent="0.25">
      <c r="P1044" s="254">
        <v>42706</v>
      </c>
      <c r="Q1044">
        <f t="shared" si="17"/>
        <v>10</v>
      </c>
      <c r="R1044">
        <v>39</v>
      </c>
    </row>
    <row r="1045" spans="16:18" x14ac:dyDescent="0.25">
      <c r="P1045" s="254">
        <v>42705</v>
      </c>
      <c r="Q1045">
        <f t="shared" si="17"/>
        <v>10</v>
      </c>
      <c r="R1045">
        <v>39</v>
      </c>
    </row>
    <row r="1046" spans="16:18" x14ac:dyDescent="0.25">
      <c r="P1046" s="254">
        <v>42704</v>
      </c>
      <c r="Q1046">
        <f t="shared" si="17"/>
        <v>10</v>
      </c>
      <c r="R1046">
        <v>39</v>
      </c>
    </row>
    <row r="1047" spans="16:18" x14ac:dyDescent="0.25">
      <c r="P1047" s="254">
        <v>42703</v>
      </c>
      <c r="Q1047">
        <f t="shared" si="17"/>
        <v>10</v>
      </c>
      <c r="R1047">
        <v>39</v>
      </c>
    </row>
    <row r="1048" spans="16:18" x14ac:dyDescent="0.25">
      <c r="P1048" s="254">
        <v>42702</v>
      </c>
      <c r="Q1048">
        <f t="shared" si="17"/>
        <v>10</v>
      </c>
      <c r="R1048">
        <v>39</v>
      </c>
    </row>
    <row r="1049" spans="16:18" x14ac:dyDescent="0.25">
      <c r="P1049" s="254">
        <v>42701</v>
      </c>
      <c r="Q1049">
        <f t="shared" si="17"/>
        <v>9</v>
      </c>
      <c r="R1049">
        <v>39</v>
      </c>
    </row>
    <row r="1050" spans="16:18" x14ac:dyDescent="0.25">
      <c r="P1050" s="254">
        <v>42700</v>
      </c>
      <c r="Q1050">
        <f t="shared" si="17"/>
        <v>9</v>
      </c>
      <c r="R1050">
        <v>39</v>
      </c>
    </row>
    <row r="1051" spans="16:18" x14ac:dyDescent="0.25">
      <c r="P1051" s="254">
        <v>42699</v>
      </c>
      <c r="Q1051">
        <f t="shared" si="17"/>
        <v>9</v>
      </c>
      <c r="R1051">
        <v>39</v>
      </c>
    </row>
    <row r="1052" spans="16:18" x14ac:dyDescent="0.25">
      <c r="P1052" s="254">
        <v>42698</v>
      </c>
      <c r="Q1052">
        <f t="shared" si="17"/>
        <v>9</v>
      </c>
      <c r="R1052">
        <v>39</v>
      </c>
    </row>
    <row r="1053" spans="16:18" x14ac:dyDescent="0.25">
      <c r="P1053" s="254">
        <v>42697</v>
      </c>
      <c r="Q1053">
        <f t="shared" si="17"/>
        <v>9</v>
      </c>
      <c r="R1053">
        <v>39</v>
      </c>
    </row>
    <row r="1054" spans="16:18" x14ac:dyDescent="0.25">
      <c r="P1054" s="254">
        <v>42696</v>
      </c>
      <c r="Q1054">
        <f t="shared" si="17"/>
        <v>9</v>
      </c>
      <c r="R1054">
        <v>39</v>
      </c>
    </row>
    <row r="1055" spans="16:18" x14ac:dyDescent="0.25">
      <c r="P1055" s="254">
        <v>42695</v>
      </c>
      <c r="Q1055">
        <f t="shared" ref="Q1055:Q1111" si="18">Q1048-1</f>
        <v>9</v>
      </c>
      <c r="R1055">
        <v>39</v>
      </c>
    </row>
    <row r="1056" spans="16:18" x14ac:dyDescent="0.25">
      <c r="P1056" s="254">
        <v>42694</v>
      </c>
      <c r="Q1056">
        <f t="shared" si="18"/>
        <v>8</v>
      </c>
      <c r="R1056">
        <v>39</v>
      </c>
    </row>
    <row r="1057" spans="16:18" x14ac:dyDescent="0.25">
      <c r="P1057" s="254">
        <v>42693</v>
      </c>
      <c r="Q1057">
        <f t="shared" si="18"/>
        <v>8</v>
      </c>
      <c r="R1057">
        <v>39</v>
      </c>
    </row>
    <row r="1058" spans="16:18" x14ac:dyDescent="0.25">
      <c r="P1058" s="254">
        <v>42692</v>
      </c>
      <c r="Q1058">
        <f t="shared" si="18"/>
        <v>8</v>
      </c>
      <c r="R1058">
        <v>39</v>
      </c>
    </row>
    <row r="1059" spans="16:18" x14ac:dyDescent="0.25">
      <c r="P1059" s="254">
        <v>42691</v>
      </c>
      <c r="Q1059">
        <f t="shared" si="18"/>
        <v>8</v>
      </c>
      <c r="R1059">
        <v>39</v>
      </c>
    </row>
    <row r="1060" spans="16:18" x14ac:dyDescent="0.25">
      <c r="P1060" s="254">
        <v>42690</v>
      </c>
      <c r="Q1060">
        <f t="shared" si="18"/>
        <v>8</v>
      </c>
      <c r="R1060">
        <v>39</v>
      </c>
    </row>
    <row r="1061" spans="16:18" x14ac:dyDescent="0.25">
      <c r="P1061" s="254">
        <v>42689</v>
      </c>
      <c r="Q1061">
        <f t="shared" si="18"/>
        <v>8</v>
      </c>
      <c r="R1061">
        <v>39</v>
      </c>
    </row>
    <row r="1062" spans="16:18" x14ac:dyDescent="0.25">
      <c r="P1062" s="254">
        <v>42688</v>
      </c>
      <c r="Q1062">
        <f t="shared" si="18"/>
        <v>8</v>
      </c>
      <c r="R1062">
        <v>39</v>
      </c>
    </row>
    <row r="1063" spans="16:18" x14ac:dyDescent="0.25">
      <c r="P1063" s="254">
        <v>42687</v>
      </c>
      <c r="Q1063">
        <f t="shared" si="18"/>
        <v>7</v>
      </c>
      <c r="R1063">
        <v>39</v>
      </c>
    </row>
    <row r="1064" spans="16:18" x14ac:dyDescent="0.25">
      <c r="P1064" s="254">
        <v>42686</v>
      </c>
      <c r="Q1064">
        <f t="shared" si="18"/>
        <v>7</v>
      </c>
      <c r="R1064">
        <v>39</v>
      </c>
    </row>
    <row r="1065" spans="16:18" x14ac:dyDescent="0.25">
      <c r="P1065" s="254">
        <v>42685</v>
      </c>
      <c r="Q1065">
        <f t="shared" si="18"/>
        <v>7</v>
      </c>
      <c r="R1065">
        <v>39</v>
      </c>
    </row>
    <row r="1066" spans="16:18" x14ac:dyDescent="0.25">
      <c r="P1066" s="254">
        <v>42684</v>
      </c>
      <c r="Q1066">
        <f t="shared" si="18"/>
        <v>7</v>
      </c>
      <c r="R1066">
        <v>39</v>
      </c>
    </row>
    <row r="1067" spans="16:18" x14ac:dyDescent="0.25">
      <c r="P1067" s="254">
        <v>42683</v>
      </c>
      <c r="Q1067">
        <f t="shared" si="18"/>
        <v>7</v>
      </c>
      <c r="R1067">
        <v>39</v>
      </c>
    </row>
    <row r="1068" spans="16:18" x14ac:dyDescent="0.25">
      <c r="P1068" s="254">
        <v>42682</v>
      </c>
      <c r="Q1068">
        <f t="shared" si="18"/>
        <v>7</v>
      </c>
      <c r="R1068">
        <v>39</v>
      </c>
    </row>
    <row r="1069" spans="16:18" x14ac:dyDescent="0.25">
      <c r="P1069" s="254">
        <v>42681</v>
      </c>
      <c r="Q1069">
        <f t="shared" si="18"/>
        <v>7</v>
      </c>
      <c r="R1069">
        <v>39</v>
      </c>
    </row>
    <row r="1070" spans="16:18" x14ac:dyDescent="0.25">
      <c r="P1070" s="254">
        <v>42680</v>
      </c>
      <c r="Q1070">
        <f t="shared" si="18"/>
        <v>6</v>
      </c>
      <c r="R1070">
        <v>39</v>
      </c>
    </row>
    <row r="1071" spans="16:18" x14ac:dyDescent="0.25">
      <c r="P1071" s="254">
        <v>42679</v>
      </c>
      <c r="Q1071">
        <f t="shared" si="18"/>
        <v>6</v>
      </c>
      <c r="R1071">
        <v>39</v>
      </c>
    </row>
    <row r="1072" spans="16:18" x14ac:dyDescent="0.25">
      <c r="P1072" s="254">
        <v>42678</v>
      </c>
      <c r="Q1072">
        <f t="shared" si="18"/>
        <v>6</v>
      </c>
      <c r="R1072">
        <v>39</v>
      </c>
    </row>
    <row r="1073" spans="16:18" x14ac:dyDescent="0.25">
      <c r="P1073" s="254">
        <v>42677</v>
      </c>
      <c r="Q1073">
        <f t="shared" si="18"/>
        <v>6</v>
      </c>
      <c r="R1073">
        <v>39</v>
      </c>
    </row>
    <row r="1074" spans="16:18" x14ac:dyDescent="0.25">
      <c r="P1074" s="254">
        <v>42676</v>
      </c>
      <c r="Q1074">
        <f t="shared" si="18"/>
        <v>6</v>
      </c>
      <c r="R1074">
        <v>39</v>
      </c>
    </row>
    <row r="1075" spans="16:18" x14ac:dyDescent="0.25">
      <c r="P1075" s="254">
        <v>42675</v>
      </c>
      <c r="Q1075">
        <f t="shared" si="18"/>
        <v>6</v>
      </c>
      <c r="R1075">
        <v>39</v>
      </c>
    </row>
    <row r="1076" spans="16:18" x14ac:dyDescent="0.25">
      <c r="P1076" s="254">
        <v>42674</v>
      </c>
      <c r="Q1076">
        <f t="shared" si="18"/>
        <v>6</v>
      </c>
      <c r="R1076">
        <v>39</v>
      </c>
    </row>
    <row r="1077" spans="16:18" x14ac:dyDescent="0.25">
      <c r="P1077" s="254">
        <v>42673</v>
      </c>
      <c r="Q1077">
        <f t="shared" si="18"/>
        <v>5</v>
      </c>
      <c r="R1077">
        <v>39</v>
      </c>
    </row>
    <row r="1078" spans="16:18" x14ac:dyDescent="0.25">
      <c r="P1078" s="254">
        <v>42672</v>
      </c>
      <c r="Q1078">
        <f t="shared" si="18"/>
        <v>5</v>
      </c>
      <c r="R1078">
        <v>39</v>
      </c>
    </row>
    <row r="1079" spans="16:18" x14ac:dyDescent="0.25">
      <c r="P1079" s="254">
        <v>42671</v>
      </c>
      <c r="Q1079">
        <f t="shared" si="18"/>
        <v>5</v>
      </c>
      <c r="R1079">
        <v>39</v>
      </c>
    </row>
    <row r="1080" spans="16:18" x14ac:dyDescent="0.25">
      <c r="P1080" s="254">
        <v>42670</v>
      </c>
      <c r="Q1080">
        <f t="shared" si="18"/>
        <v>5</v>
      </c>
      <c r="R1080">
        <v>39</v>
      </c>
    </row>
    <row r="1081" spans="16:18" x14ac:dyDescent="0.25">
      <c r="P1081" s="254">
        <v>42669</v>
      </c>
      <c r="Q1081">
        <f t="shared" si="18"/>
        <v>5</v>
      </c>
      <c r="R1081">
        <v>39</v>
      </c>
    </row>
    <row r="1082" spans="16:18" x14ac:dyDescent="0.25">
      <c r="P1082" s="254">
        <v>42668</v>
      </c>
      <c r="Q1082">
        <f t="shared" si="18"/>
        <v>5</v>
      </c>
      <c r="R1082">
        <v>39</v>
      </c>
    </row>
    <row r="1083" spans="16:18" x14ac:dyDescent="0.25">
      <c r="P1083" s="254">
        <v>42667</v>
      </c>
      <c r="Q1083">
        <f t="shared" si="18"/>
        <v>5</v>
      </c>
      <c r="R1083">
        <v>39</v>
      </c>
    </row>
    <row r="1084" spans="16:18" x14ac:dyDescent="0.25">
      <c r="P1084" s="254">
        <v>42666</v>
      </c>
      <c r="Q1084">
        <f t="shared" si="18"/>
        <v>4</v>
      </c>
      <c r="R1084">
        <v>39</v>
      </c>
    </row>
    <row r="1085" spans="16:18" x14ac:dyDescent="0.25">
      <c r="P1085" s="254">
        <v>42665</v>
      </c>
      <c r="Q1085">
        <f t="shared" si="18"/>
        <v>4</v>
      </c>
      <c r="R1085">
        <v>39</v>
      </c>
    </row>
    <row r="1086" spans="16:18" x14ac:dyDescent="0.25">
      <c r="P1086" s="254">
        <v>42664</v>
      </c>
      <c r="Q1086">
        <f t="shared" si="18"/>
        <v>4</v>
      </c>
      <c r="R1086">
        <v>39</v>
      </c>
    </row>
    <row r="1087" spans="16:18" x14ac:dyDescent="0.25">
      <c r="P1087" s="254">
        <v>42663</v>
      </c>
      <c r="Q1087">
        <f t="shared" si="18"/>
        <v>4</v>
      </c>
      <c r="R1087">
        <v>39</v>
      </c>
    </row>
    <row r="1088" spans="16:18" x14ac:dyDescent="0.25">
      <c r="P1088" s="254">
        <v>42662</v>
      </c>
      <c r="Q1088">
        <f t="shared" si="18"/>
        <v>4</v>
      </c>
      <c r="R1088">
        <v>39</v>
      </c>
    </row>
    <row r="1089" spans="16:18" x14ac:dyDescent="0.25">
      <c r="P1089" s="254">
        <v>42661</v>
      </c>
      <c r="Q1089">
        <f t="shared" si="18"/>
        <v>4</v>
      </c>
      <c r="R1089">
        <v>39</v>
      </c>
    </row>
    <row r="1090" spans="16:18" x14ac:dyDescent="0.25">
      <c r="P1090" s="254">
        <v>42660</v>
      </c>
      <c r="Q1090">
        <f t="shared" si="18"/>
        <v>4</v>
      </c>
      <c r="R1090">
        <v>39</v>
      </c>
    </row>
    <row r="1091" spans="16:18" x14ac:dyDescent="0.25">
      <c r="P1091" s="254">
        <v>42659</v>
      </c>
      <c r="Q1091">
        <f t="shared" si="18"/>
        <v>3</v>
      </c>
      <c r="R1091">
        <v>39</v>
      </c>
    </row>
    <row r="1092" spans="16:18" x14ac:dyDescent="0.25">
      <c r="P1092" s="254">
        <v>42658</v>
      </c>
      <c r="Q1092">
        <f t="shared" si="18"/>
        <v>3</v>
      </c>
      <c r="R1092">
        <v>39</v>
      </c>
    </row>
    <row r="1093" spans="16:18" x14ac:dyDescent="0.25">
      <c r="P1093" s="254">
        <v>42657</v>
      </c>
      <c r="Q1093">
        <f t="shared" si="18"/>
        <v>3</v>
      </c>
      <c r="R1093">
        <v>39</v>
      </c>
    </row>
    <row r="1094" spans="16:18" x14ac:dyDescent="0.25">
      <c r="P1094" s="254">
        <v>42656</v>
      </c>
      <c r="Q1094">
        <f t="shared" si="18"/>
        <v>3</v>
      </c>
      <c r="R1094">
        <v>39</v>
      </c>
    </row>
    <row r="1095" spans="16:18" x14ac:dyDescent="0.25">
      <c r="P1095" s="254">
        <v>42655</v>
      </c>
      <c r="Q1095">
        <f t="shared" si="18"/>
        <v>3</v>
      </c>
      <c r="R1095">
        <v>39</v>
      </c>
    </row>
    <row r="1096" spans="16:18" x14ac:dyDescent="0.25">
      <c r="P1096" s="254">
        <v>42654</v>
      </c>
      <c r="Q1096">
        <f t="shared" si="18"/>
        <v>3</v>
      </c>
      <c r="R1096">
        <v>39</v>
      </c>
    </row>
    <row r="1097" spans="16:18" x14ac:dyDescent="0.25">
      <c r="P1097" s="254">
        <v>42653</v>
      </c>
      <c r="Q1097">
        <f t="shared" si="18"/>
        <v>3</v>
      </c>
      <c r="R1097">
        <v>39</v>
      </c>
    </row>
    <row r="1098" spans="16:18" x14ac:dyDescent="0.25">
      <c r="P1098" s="254">
        <v>42652</v>
      </c>
      <c r="Q1098">
        <f t="shared" si="18"/>
        <v>2</v>
      </c>
      <c r="R1098">
        <v>39</v>
      </c>
    </row>
    <row r="1099" spans="16:18" x14ac:dyDescent="0.25">
      <c r="P1099" s="254">
        <v>42651</v>
      </c>
      <c r="Q1099">
        <f t="shared" si="18"/>
        <v>2</v>
      </c>
      <c r="R1099">
        <v>39</v>
      </c>
    </row>
    <row r="1100" spans="16:18" x14ac:dyDescent="0.25">
      <c r="P1100" s="254">
        <v>42650</v>
      </c>
      <c r="Q1100">
        <f t="shared" si="18"/>
        <v>2</v>
      </c>
      <c r="R1100">
        <v>39</v>
      </c>
    </row>
    <row r="1101" spans="16:18" x14ac:dyDescent="0.25">
      <c r="P1101" s="254">
        <v>42649</v>
      </c>
      <c r="Q1101">
        <f t="shared" si="18"/>
        <v>2</v>
      </c>
      <c r="R1101">
        <v>39</v>
      </c>
    </row>
    <row r="1102" spans="16:18" x14ac:dyDescent="0.25">
      <c r="P1102" s="254">
        <v>42648</v>
      </c>
      <c r="Q1102">
        <f t="shared" si="18"/>
        <v>2</v>
      </c>
      <c r="R1102">
        <v>39</v>
      </c>
    </row>
    <row r="1103" spans="16:18" x14ac:dyDescent="0.25">
      <c r="P1103" s="254">
        <v>42647</v>
      </c>
      <c r="Q1103">
        <f t="shared" si="18"/>
        <v>2</v>
      </c>
      <c r="R1103">
        <v>39</v>
      </c>
    </row>
    <row r="1104" spans="16:18" x14ac:dyDescent="0.25">
      <c r="P1104" s="254">
        <v>42646</v>
      </c>
      <c r="Q1104">
        <f t="shared" si="18"/>
        <v>2</v>
      </c>
      <c r="R1104">
        <v>39</v>
      </c>
    </row>
    <row r="1105" spans="16:18" x14ac:dyDescent="0.25">
      <c r="P1105" s="254">
        <v>42645</v>
      </c>
      <c r="Q1105">
        <f t="shared" si="18"/>
        <v>1</v>
      </c>
      <c r="R1105">
        <v>39</v>
      </c>
    </row>
    <row r="1106" spans="16:18" x14ac:dyDescent="0.25">
      <c r="P1106" s="254">
        <v>42644</v>
      </c>
      <c r="Q1106">
        <f t="shared" si="18"/>
        <v>1</v>
      </c>
      <c r="R1106">
        <v>39</v>
      </c>
    </row>
    <row r="1107" spans="16:18" x14ac:dyDescent="0.25">
      <c r="P1107" s="254">
        <v>42643</v>
      </c>
      <c r="Q1107">
        <f t="shared" si="18"/>
        <v>1</v>
      </c>
      <c r="R1107">
        <v>39</v>
      </c>
    </row>
    <row r="1108" spans="16:18" x14ac:dyDescent="0.25">
      <c r="P1108" s="254">
        <v>42642</v>
      </c>
      <c r="Q1108">
        <f t="shared" si="18"/>
        <v>1</v>
      </c>
      <c r="R1108">
        <v>39</v>
      </c>
    </row>
    <row r="1109" spans="16:18" x14ac:dyDescent="0.25">
      <c r="P1109" s="254">
        <v>42641</v>
      </c>
      <c r="Q1109">
        <f t="shared" si="18"/>
        <v>1</v>
      </c>
      <c r="R1109">
        <v>39</v>
      </c>
    </row>
    <row r="1110" spans="16:18" x14ac:dyDescent="0.25">
      <c r="P1110" s="254">
        <v>42640</v>
      </c>
      <c r="Q1110">
        <f t="shared" si="18"/>
        <v>1</v>
      </c>
      <c r="R1110">
        <v>39</v>
      </c>
    </row>
    <row r="1111" spans="16:18" x14ac:dyDescent="0.25">
      <c r="P1111" s="254">
        <v>42639</v>
      </c>
      <c r="Q1111">
        <f t="shared" si="18"/>
        <v>1</v>
      </c>
      <c r="R1111">
        <v>39</v>
      </c>
    </row>
    <row r="1112" spans="16:18" x14ac:dyDescent="0.25">
      <c r="P1112" s="254">
        <v>42638</v>
      </c>
      <c r="Q1112">
        <v>16</v>
      </c>
      <c r="R1112">
        <v>38</v>
      </c>
    </row>
    <row r="1113" spans="16:18" x14ac:dyDescent="0.25">
      <c r="P1113" s="254">
        <v>42637</v>
      </c>
      <c r="Q1113">
        <v>16</v>
      </c>
      <c r="R1113">
        <v>38</v>
      </c>
    </row>
    <row r="1114" spans="16:18" x14ac:dyDescent="0.25">
      <c r="P1114" s="254">
        <v>42636</v>
      </c>
      <c r="Q1114">
        <v>16</v>
      </c>
      <c r="R1114">
        <v>38</v>
      </c>
    </row>
    <row r="1115" spans="16:18" x14ac:dyDescent="0.25">
      <c r="P1115" s="254">
        <v>42635</v>
      </c>
      <c r="Q1115">
        <v>16</v>
      </c>
      <c r="R1115">
        <v>38</v>
      </c>
    </row>
    <row r="1116" spans="16:18" x14ac:dyDescent="0.25">
      <c r="P1116" s="254">
        <v>42634</v>
      </c>
      <c r="Q1116">
        <v>16</v>
      </c>
      <c r="R1116">
        <v>38</v>
      </c>
    </row>
    <row r="1117" spans="16:18" x14ac:dyDescent="0.25">
      <c r="P1117" s="254">
        <v>42633</v>
      </c>
      <c r="Q1117">
        <v>16</v>
      </c>
      <c r="R1117">
        <v>38</v>
      </c>
    </row>
    <row r="1118" spans="16:18" x14ac:dyDescent="0.25">
      <c r="P1118" s="254">
        <v>42632</v>
      </c>
      <c r="Q1118">
        <v>16</v>
      </c>
      <c r="R1118">
        <v>38</v>
      </c>
    </row>
    <row r="1119" spans="16:18" x14ac:dyDescent="0.25">
      <c r="P1119" s="254">
        <v>42631</v>
      </c>
      <c r="Q1119">
        <f t="shared" ref="Q1119:Q1182" si="19">Q1112-1</f>
        <v>15</v>
      </c>
      <c r="R1119">
        <v>38</v>
      </c>
    </row>
    <row r="1120" spans="16:18" x14ac:dyDescent="0.25">
      <c r="P1120" s="254">
        <v>42630</v>
      </c>
      <c r="Q1120">
        <f t="shared" si="19"/>
        <v>15</v>
      </c>
      <c r="R1120">
        <v>38</v>
      </c>
    </row>
    <row r="1121" spans="16:18" x14ac:dyDescent="0.25">
      <c r="P1121" s="254">
        <v>42629</v>
      </c>
      <c r="Q1121">
        <f t="shared" si="19"/>
        <v>15</v>
      </c>
      <c r="R1121">
        <v>38</v>
      </c>
    </row>
    <row r="1122" spans="16:18" x14ac:dyDescent="0.25">
      <c r="P1122" s="254">
        <v>42628</v>
      </c>
      <c r="Q1122">
        <f t="shared" si="19"/>
        <v>15</v>
      </c>
      <c r="R1122">
        <v>38</v>
      </c>
    </row>
    <row r="1123" spans="16:18" x14ac:dyDescent="0.25">
      <c r="P1123" s="254">
        <v>42627</v>
      </c>
      <c r="Q1123">
        <f t="shared" si="19"/>
        <v>15</v>
      </c>
      <c r="R1123">
        <v>38</v>
      </c>
    </row>
    <row r="1124" spans="16:18" x14ac:dyDescent="0.25">
      <c r="P1124" s="254">
        <v>42626</v>
      </c>
      <c r="Q1124">
        <f t="shared" si="19"/>
        <v>15</v>
      </c>
      <c r="R1124">
        <v>38</v>
      </c>
    </row>
    <row r="1125" spans="16:18" x14ac:dyDescent="0.25">
      <c r="P1125" s="254">
        <v>42625</v>
      </c>
      <c r="Q1125">
        <f t="shared" si="19"/>
        <v>15</v>
      </c>
      <c r="R1125">
        <v>38</v>
      </c>
    </row>
    <row r="1126" spans="16:18" x14ac:dyDescent="0.25">
      <c r="P1126" s="254">
        <v>42624</v>
      </c>
      <c r="Q1126">
        <f t="shared" si="19"/>
        <v>14</v>
      </c>
      <c r="R1126">
        <v>38</v>
      </c>
    </row>
    <row r="1127" spans="16:18" x14ac:dyDescent="0.25">
      <c r="P1127" s="254">
        <v>42623</v>
      </c>
      <c r="Q1127">
        <f t="shared" si="19"/>
        <v>14</v>
      </c>
      <c r="R1127">
        <v>38</v>
      </c>
    </row>
    <row r="1128" spans="16:18" x14ac:dyDescent="0.25">
      <c r="P1128" s="254">
        <v>42622</v>
      </c>
      <c r="Q1128">
        <f t="shared" si="19"/>
        <v>14</v>
      </c>
      <c r="R1128">
        <v>38</v>
      </c>
    </row>
    <row r="1129" spans="16:18" x14ac:dyDescent="0.25">
      <c r="P1129" s="254">
        <v>42621</v>
      </c>
      <c r="Q1129">
        <f t="shared" si="19"/>
        <v>14</v>
      </c>
      <c r="R1129">
        <v>38</v>
      </c>
    </row>
    <row r="1130" spans="16:18" x14ac:dyDescent="0.25">
      <c r="P1130" s="254">
        <v>42620</v>
      </c>
      <c r="Q1130">
        <f t="shared" si="19"/>
        <v>14</v>
      </c>
      <c r="R1130">
        <v>38</v>
      </c>
    </row>
    <row r="1131" spans="16:18" x14ac:dyDescent="0.25">
      <c r="P1131" s="254">
        <v>42619</v>
      </c>
      <c r="Q1131">
        <f t="shared" si="19"/>
        <v>14</v>
      </c>
      <c r="R1131">
        <v>38</v>
      </c>
    </row>
    <row r="1132" spans="16:18" x14ac:dyDescent="0.25">
      <c r="P1132" s="254">
        <v>42618</v>
      </c>
      <c r="Q1132">
        <f t="shared" si="19"/>
        <v>14</v>
      </c>
      <c r="R1132">
        <v>38</v>
      </c>
    </row>
    <row r="1133" spans="16:18" x14ac:dyDescent="0.25">
      <c r="P1133" s="254">
        <v>42617</v>
      </c>
      <c r="Q1133">
        <f t="shared" si="19"/>
        <v>13</v>
      </c>
      <c r="R1133">
        <v>38</v>
      </c>
    </row>
    <row r="1134" spans="16:18" x14ac:dyDescent="0.25">
      <c r="P1134" s="254">
        <v>42616</v>
      </c>
      <c r="Q1134">
        <f t="shared" si="19"/>
        <v>13</v>
      </c>
      <c r="R1134">
        <v>38</v>
      </c>
    </row>
    <row r="1135" spans="16:18" x14ac:dyDescent="0.25">
      <c r="P1135" s="254">
        <v>42615</v>
      </c>
      <c r="Q1135">
        <f t="shared" si="19"/>
        <v>13</v>
      </c>
      <c r="R1135">
        <v>38</v>
      </c>
    </row>
    <row r="1136" spans="16:18" x14ac:dyDescent="0.25">
      <c r="P1136" s="254">
        <v>42614</v>
      </c>
      <c r="Q1136">
        <f t="shared" si="19"/>
        <v>13</v>
      </c>
      <c r="R1136">
        <v>38</v>
      </c>
    </row>
    <row r="1137" spans="16:18" x14ac:dyDescent="0.25">
      <c r="P1137" s="254">
        <v>42613</v>
      </c>
      <c r="Q1137">
        <f t="shared" si="19"/>
        <v>13</v>
      </c>
      <c r="R1137">
        <v>38</v>
      </c>
    </row>
    <row r="1138" spans="16:18" x14ac:dyDescent="0.25">
      <c r="P1138" s="254">
        <v>42612</v>
      </c>
      <c r="Q1138">
        <f t="shared" si="19"/>
        <v>13</v>
      </c>
      <c r="R1138">
        <v>38</v>
      </c>
    </row>
    <row r="1139" spans="16:18" x14ac:dyDescent="0.25">
      <c r="P1139" s="254">
        <v>42611</v>
      </c>
      <c r="Q1139">
        <f t="shared" si="19"/>
        <v>13</v>
      </c>
      <c r="R1139">
        <v>38</v>
      </c>
    </row>
    <row r="1140" spans="16:18" x14ac:dyDescent="0.25">
      <c r="P1140" s="254">
        <v>42610</v>
      </c>
      <c r="Q1140">
        <f t="shared" si="19"/>
        <v>12</v>
      </c>
      <c r="R1140">
        <v>38</v>
      </c>
    </row>
    <row r="1141" spans="16:18" x14ac:dyDescent="0.25">
      <c r="P1141" s="254">
        <v>42609</v>
      </c>
      <c r="Q1141">
        <f t="shared" si="19"/>
        <v>12</v>
      </c>
      <c r="R1141">
        <v>38</v>
      </c>
    </row>
    <row r="1142" spans="16:18" x14ac:dyDescent="0.25">
      <c r="P1142" s="254">
        <v>42608</v>
      </c>
      <c r="Q1142">
        <f t="shared" si="19"/>
        <v>12</v>
      </c>
      <c r="R1142">
        <v>38</v>
      </c>
    </row>
    <row r="1143" spans="16:18" x14ac:dyDescent="0.25">
      <c r="P1143" s="254">
        <v>42607</v>
      </c>
      <c r="Q1143">
        <f t="shared" si="19"/>
        <v>12</v>
      </c>
      <c r="R1143">
        <v>38</v>
      </c>
    </row>
    <row r="1144" spans="16:18" x14ac:dyDescent="0.25">
      <c r="P1144" s="254">
        <v>42606</v>
      </c>
      <c r="Q1144">
        <f t="shared" si="19"/>
        <v>12</v>
      </c>
      <c r="R1144">
        <v>38</v>
      </c>
    </row>
    <row r="1145" spans="16:18" x14ac:dyDescent="0.25">
      <c r="P1145" s="254">
        <v>42605</v>
      </c>
      <c r="Q1145">
        <f t="shared" si="19"/>
        <v>12</v>
      </c>
      <c r="R1145">
        <v>38</v>
      </c>
    </row>
    <row r="1146" spans="16:18" x14ac:dyDescent="0.25">
      <c r="P1146" s="254">
        <v>42604</v>
      </c>
      <c r="Q1146">
        <f t="shared" si="19"/>
        <v>12</v>
      </c>
      <c r="R1146">
        <v>38</v>
      </c>
    </row>
    <row r="1147" spans="16:18" x14ac:dyDescent="0.25">
      <c r="P1147" s="254">
        <v>42603</v>
      </c>
      <c r="Q1147">
        <f t="shared" si="19"/>
        <v>11</v>
      </c>
      <c r="R1147">
        <v>38</v>
      </c>
    </row>
    <row r="1148" spans="16:18" x14ac:dyDescent="0.25">
      <c r="P1148" s="254">
        <v>42602</v>
      </c>
      <c r="Q1148">
        <f t="shared" si="19"/>
        <v>11</v>
      </c>
      <c r="R1148">
        <v>38</v>
      </c>
    </row>
    <row r="1149" spans="16:18" x14ac:dyDescent="0.25">
      <c r="P1149" s="254">
        <v>42601</v>
      </c>
      <c r="Q1149">
        <f t="shared" si="19"/>
        <v>11</v>
      </c>
      <c r="R1149">
        <v>38</v>
      </c>
    </row>
    <row r="1150" spans="16:18" x14ac:dyDescent="0.25">
      <c r="P1150" s="254">
        <v>42600</v>
      </c>
      <c r="Q1150">
        <f t="shared" si="19"/>
        <v>11</v>
      </c>
      <c r="R1150">
        <v>38</v>
      </c>
    </row>
    <row r="1151" spans="16:18" x14ac:dyDescent="0.25">
      <c r="P1151" s="254">
        <v>42599</v>
      </c>
      <c r="Q1151">
        <f t="shared" si="19"/>
        <v>11</v>
      </c>
      <c r="R1151">
        <v>38</v>
      </c>
    </row>
    <row r="1152" spans="16:18" x14ac:dyDescent="0.25">
      <c r="P1152" s="254">
        <v>42598</v>
      </c>
      <c r="Q1152">
        <f t="shared" si="19"/>
        <v>11</v>
      </c>
      <c r="R1152">
        <v>38</v>
      </c>
    </row>
    <row r="1153" spans="16:18" x14ac:dyDescent="0.25">
      <c r="P1153" s="254">
        <v>42597</v>
      </c>
      <c r="Q1153">
        <f t="shared" si="19"/>
        <v>11</v>
      </c>
      <c r="R1153">
        <v>38</v>
      </c>
    </row>
    <row r="1154" spans="16:18" x14ac:dyDescent="0.25">
      <c r="P1154" s="254">
        <v>42596</v>
      </c>
      <c r="Q1154">
        <f t="shared" si="19"/>
        <v>10</v>
      </c>
      <c r="R1154">
        <v>38</v>
      </c>
    </row>
    <row r="1155" spans="16:18" x14ac:dyDescent="0.25">
      <c r="P1155" s="254">
        <v>42595</v>
      </c>
      <c r="Q1155">
        <f t="shared" si="19"/>
        <v>10</v>
      </c>
      <c r="R1155">
        <v>38</v>
      </c>
    </row>
    <row r="1156" spans="16:18" x14ac:dyDescent="0.25">
      <c r="P1156" s="254">
        <v>42594</v>
      </c>
      <c r="Q1156">
        <f t="shared" si="19"/>
        <v>10</v>
      </c>
      <c r="R1156">
        <v>38</v>
      </c>
    </row>
    <row r="1157" spans="16:18" x14ac:dyDescent="0.25">
      <c r="P1157" s="254">
        <v>42593</v>
      </c>
      <c r="Q1157">
        <f t="shared" si="19"/>
        <v>10</v>
      </c>
      <c r="R1157">
        <v>38</v>
      </c>
    </row>
    <row r="1158" spans="16:18" x14ac:dyDescent="0.25">
      <c r="P1158" s="254">
        <v>42592</v>
      </c>
      <c r="Q1158">
        <f t="shared" si="19"/>
        <v>10</v>
      </c>
      <c r="R1158">
        <v>38</v>
      </c>
    </row>
    <row r="1159" spans="16:18" x14ac:dyDescent="0.25">
      <c r="P1159" s="254">
        <v>42591</v>
      </c>
      <c r="Q1159">
        <f t="shared" si="19"/>
        <v>10</v>
      </c>
      <c r="R1159">
        <v>38</v>
      </c>
    </row>
    <row r="1160" spans="16:18" x14ac:dyDescent="0.25">
      <c r="P1160" s="254">
        <v>42590</v>
      </c>
      <c r="Q1160">
        <f t="shared" si="19"/>
        <v>10</v>
      </c>
      <c r="R1160">
        <v>38</v>
      </c>
    </row>
    <row r="1161" spans="16:18" x14ac:dyDescent="0.25">
      <c r="P1161" s="254">
        <v>42589</v>
      </c>
      <c r="Q1161">
        <f t="shared" si="19"/>
        <v>9</v>
      </c>
      <c r="R1161">
        <v>38</v>
      </c>
    </row>
    <row r="1162" spans="16:18" x14ac:dyDescent="0.25">
      <c r="P1162" s="254">
        <v>42588</v>
      </c>
      <c r="Q1162">
        <f t="shared" si="19"/>
        <v>9</v>
      </c>
      <c r="R1162">
        <v>38</v>
      </c>
    </row>
    <row r="1163" spans="16:18" x14ac:dyDescent="0.25">
      <c r="P1163" s="254">
        <v>42587</v>
      </c>
      <c r="Q1163">
        <f t="shared" si="19"/>
        <v>9</v>
      </c>
      <c r="R1163">
        <v>38</v>
      </c>
    </row>
    <row r="1164" spans="16:18" x14ac:dyDescent="0.25">
      <c r="P1164" s="254">
        <v>42586</v>
      </c>
      <c r="Q1164">
        <f t="shared" si="19"/>
        <v>9</v>
      </c>
      <c r="R1164">
        <v>38</v>
      </c>
    </row>
    <row r="1165" spans="16:18" x14ac:dyDescent="0.25">
      <c r="P1165" s="254">
        <v>42585</v>
      </c>
      <c r="Q1165">
        <f t="shared" si="19"/>
        <v>9</v>
      </c>
      <c r="R1165">
        <v>38</v>
      </c>
    </row>
    <row r="1166" spans="16:18" x14ac:dyDescent="0.25">
      <c r="P1166" s="254">
        <v>42584</v>
      </c>
      <c r="Q1166">
        <f t="shared" si="19"/>
        <v>9</v>
      </c>
      <c r="R1166">
        <v>38</v>
      </c>
    </row>
    <row r="1167" spans="16:18" x14ac:dyDescent="0.25">
      <c r="P1167" s="254">
        <v>42583</v>
      </c>
      <c r="Q1167">
        <f t="shared" si="19"/>
        <v>9</v>
      </c>
      <c r="R1167">
        <v>38</v>
      </c>
    </row>
    <row r="1168" spans="16:18" x14ac:dyDescent="0.25">
      <c r="P1168" s="254">
        <v>42582</v>
      </c>
      <c r="Q1168">
        <f t="shared" si="19"/>
        <v>8</v>
      </c>
      <c r="R1168">
        <v>38</v>
      </c>
    </row>
    <row r="1169" spans="16:18" x14ac:dyDescent="0.25">
      <c r="P1169" s="254">
        <v>42581</v>
      </c>
      <c r="Q1169">
        <f t="shared" si="19"/>
        <v>8</v>
      </c>
      <c r="R1169">
        <v>38</v>
      </c>
    </row>
    <row r="1170" spans="16:18" x14ac:dyDescent="0.25">
      <c r="P1170" s="254">
        <v>42580</v>
      </c>
      <c r="Q1170">
        <f t="shared" si="19"/>
        <v>8</v>
      </c>
      <c r="R1170">
        <v>38</v>
      </c>
    </row>
    <row r="1171" spans="16:18" x14ac:dyDescent="0.25">
      <c r="P1171" s="254">
        <v>42579</v>
      </c>
      <c r="Q1171">
        <f t="shared" si="19"/>
        <v>8</v>
      </c>
      <c r="R1171">
        <v>38</v>
      </c>
    </row>
    <row r="1172" spans="16:18" x14ac:dyDescent="0.25">
      <c r="P1172" s="254">
        <v>42578</v>
      </c>
      <c r="Q1172">
        <f t="shared" si="19"/>
        <v>8</v>
      </c>
      <c r="R1172">
        <v>38</v>
      </c>
    </row>
    <row r="1173" spans="16:18" x14ac:dyDescent="0.25">
      <c r="P1173" s="254">
        <v>42577</v>
      </c>
      <c r="Q1173">
        <f t="shared" si="19"/>
        <v>8</v>
      </c>
      <c r="R1173">
        <v>38</v>
      </c>
    </row>
    <row r="1174" spans="16:18" x14ac:dyDescent="0.25">
      <c r="P1174" s="254">
        <v>42576</v>
      </c>
      <c r="Q1174">
        <f t="shared" si="19"/>
        <v>8</v>
      </c>
      <c r="R1174">
        <v>38</v>
      </c>
    </row>
    <row r="1175" spans="16:18" x14ac:dyDescent="0.25">
      <c r="P1175" s="254">
        <v>42575</v>
      </c>
      <c r="Q1175">
        <f t="shared" si="19"/>
        <v>7</v>
      </c>
      <c r="R1175">
        <v>38</v>
      </c>
    </row>
    <row r="1176" spans="16:18" x14ac:dyDescent="0.25">
      <c r="P1176" s="254">
        <v>42574</v>
      </c>
      <c r="Q1176">
        <f t="shared" si="19"/>
        <v>7</v>
      </c>
      <c r="R1176">
        <v>38</v>
      </c>
    </row>
    <row r="1177" spans="16:18" x14ac:dyDescent="0.25">
      <c r="P1177" s="254">
        <v>42573</v>
      </c>
      <c r="Q1177">
        <f t="shared" si="19"/>
        <v>7</v>
      </c>
      <c r="R1177">
        <v>38</v>
      </c>
    </row>
    <row r="1178" spans="16:18" x14ac:dyDescent="0.25">
      <c r="P1178" s="254">
        <v>42572</v>
      </c>
      <c r="Q1178">
        <f t="shared" si="19"/>
        <v>7</v>
      </c>
      <c r="R1178">
        <v>38</v>
      </c>
    </row>
    <row r="1179" spans="16:18" x14ac:dyDescent="0.25">
      <c r="P1179" s="254">
        <v>42571</v>
      </c>
      <c r="Q1179">
        <f t="shared" si="19"/>
        <v>7</v>
      </c>
      <c r="R1179">
        <v>38</v>
      </c>
    </row>
    <row r="1180" spans="16:18" x14ac:dyDescent="0.25">
      <c r="P1180" s="254">
        <v>42570</v>
      </c>
      <c r="Q1180">
        <f t="shared" si="19"/>
        <v>7</v>
      </c>
      <c r="R1180">
        <v>38</v>
      </c>
    </row>
    <row r="1181" spans="16:18" x14ac:dyDescent="0.25">
      <c r="P1181" s="254">
        <v>42569</v>
      </c>
      <c r="Q1181">
        <f t="shared" si="19"/>
        <v>7</v>
      </c>
      <c r="R1181">
        <v>38</v>
      </c>
    </row>
    <row r="1182" spans="16:18" x14ac:dyDescent="0.25">
      <c r="P1182" s="254">
        <v>42568</v>
      </c>
      <c r="Q1182">
        <f t="shared" si="19"/>
        <v>6</v>
      </c>
      <c r="R1182">
        <v>38</v>
      </c>
    </row>
    <row r="1183" spans="16:18" x14ac:dyDescent="0.25">
      <c r="P1183" s="254">
        <v>42567</v>
      </c>
      <c r="Q1183">
        <f t="shared" ref="Q1183:Q1246" si="20">Q1176-1</f>
        <v>6</v>
      </c>
      <c r="R1183">
        <v>38</v>
      </c>
    </row>
    <row r="1184" spans="16:18" x14ac:dyDescent="0.25">
      <c r="P1184" s="254">
        <v>42566</v>
      </c>
      <c r="Q1184">
        <f t="shared" si="20"/>
        <v>6</v>
      </c>
      <c r="R1184">
        <v>38</v>
      </c>
    </row>
    <row r="1185" spans="16:18" x14ac:dyDescent="0.25">
      <c r="P1185" s="254">
        <v>42565</v>
      </c>
      <c r="Q1185">
        <f t="shared" si="20"/>
        <v>6</v>
      </c>
      <c r="R1185">
        <v>38</v>
      </c>
    </row>
    <row r="1186" spans="16:18" x14ac:dyDescent="0.25">
      <c r="P1186" s="254">
        <v>42564</v>
      </c>
      <c r="Q1186">
        <f t="shared" si="20"/>
        <v>6</v>
      </c>
      <c r="R1186">
        <v>38</v>
      </c>
    </row>
    <row r="1187" spans="16:18" x14ac:dyDescent="0.25">
      <c r="P1187" s="254">
        <v>42563</v>
      </c>
      <c r="Q1187">
        <f t="shared" si="20"/>
        <v>6</v>
      </c>
      <c r="R1187">
        <v>38</v>
      </c>
    </row>
    <row r="1188" spans="16:18" x14ac:dyDescent="0.25">
      <c r="P1188" s="254">
        <v>42562</v>
      </c>
      <c r="Q1188">
        <f t="shared" si="20"/>
        <v>6</v>
      </c>
      <c r="R1188">
        <v>38</v>
      </c>
    </row>
    <row r="1189" spans="16:18" x14ac:dyDescent="0.25">
      <c r="P1189" s="254">
        <v>42561</v>
      </c>
      <c r="Q1189">
        <f t="shared" si="20"/>
        <v>5</v>
      </c>
      <c r="R1189">
        <v>38</v>
      </c>
    </row>
    <row r="1190" spans="16:18" x14ac:dyDescent="0.25">
      <c r="P1190" s="254">
        <v>42560</v>
      </c>
      <c r="Q1190">
        <f t="shared" si="20"/>
        <v>5</v>
      </c>
      <c r="R1190">
        <v>38</v>
      </c>
    </row>
    <row r="1191" spans="16:18" x14ac:dyDescent="0.25">
      <c r="P1191" s="254">
        <v>42559</v>
      </c>
      <c r="Q1191">
        <f t="shared" si="20"/>
        <v>5</v>
      </c>
      <c r="R1191">
        <v>38</v>
      </c>
    </row>
    <row r="1192" spans="16:18" x14ac:dyDescent="0.25">
      <c r="P1192" s="254">
        <v>42558</v>
      </c>
      <c r="Q1192">
        <f t="shared" si="20"/>
        <v>5</v>
      </c>
      <c r="R1192">
        <v>38</v>
      </c>
    </row>
    <row r="1193" spans="16:18" x14ac:dyDescent="0.25">
      <c r="P1193" s="254">
        <v>42557</v>
      </c>
      <c r="Q1193">
        <f t="shared" si="20"/>
        <v>5</v>
      </c>
      <c r="R1193">
        <v>38</v>
      </c>
    </row>
    <row r="1194" spans="16:18" x14ac:dyDescent="0.25">
      <c r="P1194" s="254">
        <v>42556</v>
      </c>
      <c r="Q1194">
        <f t="shared" si="20"/>
        <v>5</v>
      </c>
      <c r="R1194">
        <v>38</v>
      </c>
    </row>
    <row r="1195" spans="16:18" x14ac:dyDescent="0.25">
      <c r="P1195" s="254">
        <v>42555</v>
      </c>
      <c r="Q1195">
        <f t="shared" si="20"/>
        <v>5</v>
      </c>
      <c r="R1195">
        <v>38</v>
      </c>
    </row>
    <row r="1196" spans="16:18" x14ac:dyDescent="0.25">
      <c r="P1196" s="254">
        <v>42554</v>
      </c>
      <c r="Q1196">
        <f t="shared" si="20"/>
        <v>4</v>
      </c>
      <c r="R1196">
        <v>38</v>
      </c>
    </row>
    <row r="1197" spans="16:18" x14ac:dyDescent="0.25">
      <c r="P1197" s="254">
        <v>42553</v>
      </c>
      <c r="Q1197">
        <f t="shared" si="20"/>
        <v>4</v>
      </c>
      <c r="R1197">
        <v>38</v>
      </c>
    </row>
    <row r="1198" spans="16:18" x14ac:dyDescent="0.25">
      <c r="P1198" s="254">
        <v>42552</v>
      </c>
      <c r="Q1198">
        <f t="shared" si="20"/>
        <v>4</v>
      </c>
      <c r="R1198">
        <v>38</v>
      </c>
    </row>
    <row r="1199" spans="16:18" x14ac:dyDescent="0.25">
      <c r="P1199" s="254">
        <v>42551</v>
      </c>
      <c r="Q1199">
        <f t="shared" si="20"/>
        <v>4</v>
      </c>
      <c r="R1199">
        <v>38</v>
      </c>
    </row>
    <row r="1200" spans="16:18" x14ac:dyDescent="0.25">
      <c r="P1200" s="254">
        <v>42550</v>
      </c>
      <c r="Q1200">
        <f t="shared" si="20"/>
        <v>4</v>
      </c>
      <c r="R1200">
        <v>38</v>
      </c>
    </row>
    <row r="1201" spans="16:18" x14ac:dyDescent="0.25">
      <c r="P1201" s="254">
        <v>42549</v>
      </c>
      <c r="Q1201">
        <f t="shared" si="20"/>
        <v>4</v>
      </c>
      <c r="R1201">
        <v>38</v>
      </c>
    </row>
    <row r="1202" spans="16:18" x14ac:dyDescent="0.25">
      <c r="P1202" s="254">
        <v>42548</v>
      </c>
      <c r="Q1202">
        <f t="shared" si="20"/>
        <v>4</v>
      </c>
      <c r="R1202">
        <v>38</v>
      </c>
    </row>
    <row r="1203" spans="16:18" x14ac:dyDescent="0.25">
      <c r="P1203" s="254">
        <v>42547</v>
      </c>
      <c r="Q1203">
        <f t="shared" si="20"/>
        <v>3</v>
      </c>
      <c r="R1203">
        <v>38</v>
      </c>
    </row>
    <row r="1204" spans="16:18" x14ac:dyDescent="0.25">
      <c r="P1204" s="254">
        <v>42546</v>
      </c>
      <c r="Q1204">
        <f t="shared" si="20"/>
        <v>3</v>
      </c>
      <c r="R1204">
        <v>38</v>
      </c>
    </row>
    <row r="1205" spans="16:18" x14ac:dyDescent="0.25">
      <c r="P1205" s="254">
        <v>42545</v>
      </c>
      <c r="Q1205">
        <f t="shared" si="20"/>
        <v>3</v>
      </c>
      <c r="R1205">
        <v>38</v>
      </c>
    </row>
    <row r="1206" spans="16:18" x14ac:dyDescent="0.25">
      <c r="P1206" s="254">
        <v>42544</v>
      </c>
      <c r="Q1206">
        <f t="shared" si="20"/>
        <v>3</v>
      </c>
      <c r="R1206">
        <v>38</v>
      </c>
    </row>
    <row r="1207" spans="16:18" x14ac:dyDescent="0.25">
      <c r="P1207" s="254">
        <v>42543</v>
      </c>
      <c r="Q1207">
        <f t="shared" si="20"/>
        <v>3</v>
      </c>
      <c r="R1207">
        <v>38</v>
      </c>
    </row>
    <row r="1208" spans="16:18" x14ac:dyDescent="0.25">
      <c r="P1208" s="254">
        <v>42542</v>
      </c>
      <c r="Q1208">
        <f t="shared" si="20"/>
        <v>3</v>
      </c>
      <c r="R1208">
        <v>38</v>
      </c>
    </row>
    <row r="1209" spans="16:18" x14ac:dyDescent="0.25">
      <c r="P1209" s="254">
        <v>42541</v>
      </c>
      <c r="Q1209">
        <f t="shared" si="20"/>
        <v>3</v>
      </c>
      <c r="R1209">
        <v>38</v>
      </c>
    </row>
    <row r="1210" spans="16:18" x14ac:dyDescent="0.25">
      <c r="P1210" s="254">
        <v>42540</v>
      </c>
      <c r="Q1210">
        <f t="shared" si="20"/>
        <v>2</v>
      </c>
      <c r="R1210">
        <v>38</v>
      </c>
    </row>
    <row r="1211" spans="16:18" x14ac:dyDescent="0.25">
      <c r="P1211" s="254">
        <v>42539</v>
      </c>
      <c r="Q1211">
        <f t="shared" si="20"/>
        <v>2</v>
      </c>
      <c r="R1211">
        <v>38</v>
      </c>
    </row>
    <row r="1212" spans="16:18" x14ac:dyDescent="0.25">
      <c r="P1212" s="254">
        <v>42538</v>
      </c>
      <c r="Q1212">
        <f t="shared" si="20"/>
        <v>2</v>
      </c>
      <c r="R1212">
        <v>38</v>
      </c>
    </row>
    <row r="1213" spans="16:18" x14ac:dyDescent="0.25">
      <c r="P1213" s="254">
        <v>42537</v>
      </c>
      <c r="Q1213">
        <f t="shared" si="20"/>
        <v>2</v>
      </c>
      <c r="R1213">
        <v>38</v>
      </c>
    </row>
    <row r="1214" spans="16:18" x14ac:dyDescent="0.25">
      <c r="P1214" s="254">
        <v>42536</v>
      </c>
      <c r="Q1214">
        <f t="shared" si="20"/>
        <v>2</v>
      </c>
      <c r="R1214">
        <v>38</v>
      </c>
    </row>
    <row r="1215" spans="16:18" x14ac:dyDescent="0.25">
      <c r="P1215" s="254">
        <v>42535</v>
      </c>
      <c r="Q1215">
        <f t="shared" si="20"/>
        <v>2</v>
      </c>
      <c r="R1215">
        <v>38</v>
      </c>
    </row>
    <row r="1216" spans="16:18" x14ac:dyDescent="0.25">
      <c r="P1216" s="254">
        <v>42534</v>
      </c>
      <c r="Q1216">
        <f t="shared" si="20"/>
        <v>2</v>
      </c>
      <c r="R1216">
        <v>38</v>
      </c>
    </row>
    <row r="1217" spans="16:18" x14ac:dyDescent="0.25">
      <c r="P1217" s="254">
        <v>42533</v>
      </c>
      <c r="Q1217">
        <f t="shared" si="20"/>
        <v>1</v>
      </c>
      <c r="R1217">
        <v>38</v>
      </c>
    </row>
    <row r="1218" spans="16:18" x14ac:dyDescent="0.25">
      <c r="P1218" s="254">
        <v>42532</v>
      </c>
      <c r="Q1218">
        <f t="shared" si="20"/>
        <v>1</v>
      </c>
      <c r="R1218">
        <v>38</v>
      </c>
    </row>
    <row r="1219" spans="16:18" x14ac:dyDescent="0.25">
      <c r="P1219" s="254">
        <v>42531</v>
      </c>
      <c r="Q1219">
        <f t="shared" si="20"/>
        <v>1</v>
      </c>
      <c r="R1219">
        <v>38</v>
      </c>
    </row>
    <row r="1220" spans="16:18" x14ac:dyDescent="0.25">
      <c r="P1220" s="254">
        <v>42530</v>
      </c>
      <c r="Q1220">
        <f t="shared" si="20"/>
        <v>1</v>
      </c>
      <c r="R1220">
        <v>38</v>
      </c>
    </row>
    <row r="1221" spans="16:18" x14ac:dyDescent="0.25">
      <c r="P1221" s="254">
        <v>42529</v>
      </c>
      <c r="Q1221">
        <f t="shared" si="20"/>
        <v>1</v>
      </c>
      <c r="R1221">
        <v>38</v>
      </c>
    </row>
    <row r="1222" spans="16:18" x14ac:dyDescent="0.25">
      <c r="P1222" s="254">
        <v>42528</v>
      </c>
      <c r="Q1222">
        <f t="shared" si="20"/>
        <v>1</v>
      </c>
      <c r="R1222">
        <v>38</v>
      </c>
    </row>
    <row r="1223" spans="16:18" x14ac:dyDescent="0.25">
      <c r="P1223" s="254">
        <v>42527</v>
      </c>
      <c r="Q1223">
        <f t="shared" si="20"/>
        <v>1</v>
      </c>
      <c r="R1223">
        <v>38</v>
      </c>
    </row>
    <row r="1224" spans="16:18" x14ac:dyDescent="0.25">
      <c r="P1224" s="254">
        <v>42526</v>
      </c>
      <c r="Q1224">
        <v>16</v>
      </c>
      <c r="R1224">
        <v>37</v>
      </c>
    </row>
    <row r="1225" spans="16:18" x14ac:dyDescent="0.25">
      <c r="P1225" s="254">
        <v>42525</v>
      </c>
      <c r="Q1225">
        <v>16</v>
      </c>
      <c r="R1225">
        <v>37</v>
      </c>
    </row>
    <row r="1226" spans="16:18" x14ac:dyDescent="0.25">
      <c r="P1226" s="254">
        <v>42524</v>
      </c>
      <c r="Q1226">
        <v>16</v>
      </c>
      <c r="R1226">
        <v>37</v>
      </c>
    </row>
    <row r="1227" spans="16:18" x14ac:dyDescent="0.25">
      <c r="P1227" s="254">
        <v>42523</v>
      </c>
      <c r="Q1227">
        <v>16</v>
      </c>
      <c r="R1227">
        <v>37</v>
      </c>
    </row>
    <row r="1228" spans="16:18" x14ac:dyDescent="0.25">
      <c r="P1228" s="254">
        <v>42522</v>
      </c>
      <c r="Q1228">
        <v>16</v>
      </c>
      <c r="R1228">
        <v>37</v>
      </c>
    </row>
    <row r="1229" spans="16:18" x14ac:dyDescent="0.25">
      <c r="P1229" s="254">
        <v>42521</v>
      </c>
      <c r="Q1229">
        <v>16</v>
      </c>
      <c r="R1229">
        <v>37</v>
      </c>
    </row>
    <row r="1230" spans="16:18" x14ac:dyDescent="0.25">
      <c r="P1230" s="254">
        <v>42520</v>
      </c>
      <c r="Q1230">
        <v>16</v>
      </c>
      <c r="R1230">
        <v>37</v>
      </c>
    </row>
    <row r="1231" spans="16:18" x14ac:dyDescent="0.25">
      <c r="P1231" s="254">
        <v>42519</v>
      </c>
      <c r="Q1231">
        <f t="shared" si="20"/>
        <v>15</v>
      </c>
      <c r="R1231">
        <v>37</v>
      </c>
    </row>
    <row r="1232" spans="16:18" x14ac:dyDescent="0.25">
      <c r="P1232" s="254">
        <v>42518</v>
      </c>
      <c r="Q1232">
        <f t="shared" si="20"/>
        <v>15</v>
      </c>
      <c r="R1232">
        <v>37</v>
      </c>
    </row>
    <row r="1233" spans="16:18" x14ac:dyDescent="0.25">
      <c r="P1233" s="254">
        <v>42517</v>
      </c>
      <c r="Q1233">
        <f t="shared" si="20"/>
        <v>15</v>
      </c>
      <c r="R1233">
        <v>37</v>
      </c>
    </row>
    <row r="1234" spans="16:18" x14ac:dyDescent="0.25">
      <c r="P1234" s="254">
        <v>42516</v>
      </c>
      <c r="Q1234">
        <f t="shared" si="20"/>
        <v>15</v>
      </c>
      <c r="R1234">
        <v>37</v>
      </c>
    </row>
    <row r="1235" spans="16:18" x14ac:dyDescent="0.25">
      <c r="P1235" s="254">
        <v>42515</v>
      </c>
      <c r="Q1235">
        <f t="shared" si="20"/>
        <v>15</v>
      </c>
      <c r="R1235">
        <v>37</v>
      </c>
    </row>
    <row r="1236" spans="16:18" x14ac:dyDescent="0.25">
      <c r="P1236" s="254">
        <v>42514</v>
      </c>
      <c r="Q1236">
        <f t="shared" si="20"/>
        <v>15</v>
      </c>
      <c r="R1236">
        <v>37</v>
      </c>
    </row>
    <row r="1237" spans="16:18" x14ac:dyDescent="0.25">
      <c r="P1237" s="254">
        <v>42513</v>
      </c>
      <c r="Q1237">
        <f t="shared" si="20"/>
        <v>15</v>
      </c>
      <c r="R1237">
        <v>37</v>
      </c>
    </row>
    <row r="1238" spans="16:18" x14ac:dyDescent="0.25">
      <c r="P1238" s="254">
        <v>42512</v>
      </c>
      <c r="Q1238">
        <f t="shared" si="20"/>
        <v>14</v>
      </c>
      <c r="R1238">
        <v>37</v>
      </c>
    </row>
    <row r="1239" spans="16:18" x14ac:dyDescent="0.25">
      <c r="P1239" s="254">
        <v>42511</v>
      </c>
      <c r="Q1239">
        <f t="shared" si="20"/>
        <v>14</v>
      </c>
      <c r="R1239">
        <v>37</v>
      </c>
    </row>
    <row r="1240" spans="16:18" x14ac:dyDescent="0.25">
      <c r="P1240" s="254">
        <v>42510</v>
      </c>
      <c r="Q1240">
        <f t="shared" si="20"/>
        <v>14</v>
      </c>
      <c r="R1240">
        <v>37</v>
      </c>
    </row>
    <row r="1241" spans="16:18" x14ac:dyDescent="0.25">
      <c r="P1241" s="254">
        <v>42509</v>
      </c>
      <c r="Q1241">
        <f t="shared" si="20"/>
        <v>14</v>
      </c>
      <c r="R1241">
        <v>37</v>
      </c>
    </row>
    <row r="1242" spans="16:18" x14ac:dyDescent="0.25">
      <c r="P1242" s="254">
        <v>42508</v>
      </c>
      <c r="Q1242">
        <f t="shared" si="20"/>
        <v>14</v>
      </c>
      <c r="R1242">
        <v>37</v>
      </c>
    </row>
    <row r="1243" spans="16:18" x14ac:dyDescent="0.25">
      <c r="P1243" s="254">
        <v>42507</v>
      </c>
      <c r="Q1243">
        <f t="shared" si="20"/>
        <v>14</v>
      </c>
      <c r="R1243">
        <v>37</v>
      </c>
    </row>
    <row r="1244" spans="16:18" x14ac:dyDescent="0.25">
      <c r="P1244" s="254">
        <v>42506</v>
      </c>
      <c r="Q1244">
        <f t="shared" si="20"/>
        <v>14</v>
      </c>
      <c r="R1244">
        <v>37</v>
      </c>
    </row>
    <row r="1245" spans="16:18" x14ac:dyDescent="0.25">
      <c r="P1245" s="254">
        <v>42505</v>
      </c>
      <c r="Q1245">
        <f t="shared" si="20"/>
        <v>13</v>
      </c>
      <c r="R1245">
        <v>37</v>
      </c>
    </row>
    <row r="1246" spans="16:18" x14ac:dyDescent="0.25">
      <c r="P1246" s="254">
        <v>42504</v>
      </c>
      <c r="Q1246">
        <f t="shared" si="20"/>
        <v>13</v>
      </c>
      <c r="R1246">
        <v>37</v>
      </c>
    </row>
    <row r="1247" spans="16:18" x14ac:dyDescent="0.25">
      <c r="P1247" s="254">
        <v>42503</v>
      </c>
      <c r="Q1247">
        <f t="shared" ref="Q1247:Q1310" si="21">Q1240-1</f>
        <v>13</v>
      </c>
      <c r="R1247">
        <v>37</v>
      </c>
    </row>
    <row r="1248" spans="16:18" x14ac:dyDescent="0.25">
      <c r="P1248" s="254">
        <v>42502</v>
      </c>
      <c r="Q1248">
        <f t="shared" si="21"/>
        <v>13</v>
      </c>
      <c r="R1248">
        <v>37</v>
      </c>
    </row>
    <row r="1249" spans="16:18" x14ac:dyDescent="0.25">
      <c r="P1249" s="254">
        <v>42501</v>
      </c>
      <c r="Q1249">
        <f t="shared" si="21"/>
        <v>13</v>
      </c>
      <c r="R1249">
        <v>37</v>
      </c>
    </row>
    <row r="1250" spans="16:18" x14ac:dyDescent="0.25">
      <c r="P1250" s="254">
        <v>42500</v>
      </c>
      <c r="Q1250">
        <f t="shared" si="21"/>
        <v>13</v>
      </c>
      <c r="R1250">
        <v>37</v>
      </c>
    </row>
    <row r="1251" spans="16:18" x14ac:dyDescent="0.25">
      <c r="P1251" s="254">
        <v>42499</v>
      </c>
      <c r="Q1251">
        <f t="shared" si="21"/>
        <v>13</v>
      </c>
      <c r="R1251">
        <v>37</v>
      </c>
    </row>
    <row r="1252" spans="16:18" x14ac:dyDescent="0.25">
      <c r="P1252" s="254">
        <v>42498</v>
      </c>
      <c r="Q1252">
        <f t="shared" si="21"/>
        <v>12</v>
      </c>
      <c r="R1252">
        <v>37</v>
      </c>
    </row>
    <row r="1253" spans="16:18" x14ac:dyDescent="0.25">
      <c r="P1253" s="254">
        <v>42497</v>
      </c>
      <c r="Q1253">
        <f t="shared" si="21"/>
        <v>12</v>
      </c>
      <c r="R1253">
        <v>37</v>
      </c>
    </row>
    <row r="1254" spans="16:18" x14ac:dyDescent="0.25">
      <c r="P1254" s="254">
        <v>42496</v>
      </c>
      <c r="Q1254">
        <f t="shared" si="21"/>
        <v>12</v>
      </c>
      <c r="R1254">
        <v>37</v>
      </c>
    </row>
    <row r="1255" spans="16:18" x14ac:dyDescent="0.25">
      <c r="P1255" s="254">
        <v>42495</v>
      </c>
      <c r="Q1255">
        <f t="shared" si="21"/>
        <v>12</v>
      </c>
      <c r="R1255">
        <v>37</v>
      </c>
    </row>
    <row r="1256" spans="16:18" x14ac:dyDescent="0.25">
      <c r="P1256" s="254">
        <v>42494</v>
      </c>
      <c r="Q1256">
        <f t="shared" si="21"/>
        <v>12</v>
      </c>
      <c r="R1256">
        <v>37</v>
      </c>
    </row>
    <row r="1257" spans="16:18" x14ac:dyDescent="0.25">
      <c r="P1257" s="254">
        <v>42493</v>
      </c>
      <c r="Q1257">
        <f t="shared" si="21"/>
        <v>12</v>
      </c>
      <c r="R1257">
        <v>37</v>
      </c>
    </row>
    <row r="1258" spans="16:18" x14ac:dyDescent="0.25">
      <c r="P1258" s="254">
        <v>42492</v>
      </c>
      <c r="Q1258">
        <f t="shared" si="21"/>
        <v>12</v>
      </c>
      <c r="R1258">
        <v>37</v>
      </c>
    </row>
    <row r="1259" spans="16:18" x14ac:dyDescent="0.25">
      <c r="P1259" s="254">
        <v>42491</v>
      </c>
      <c r="Q1259">
        <f t="shared" si="21"/>
        <v>11</v>
      </c>
      <c r="R1259">
        <v>37</v>
      </c>
    </row>
    <row r="1260" spans="16:18" x14ac:dyDescent="0.25">
      <c r="P1260" s="254">
        <v>42490</v>
      </c>
      <c r="Q1260">
        <f t="shared" si="21"/>
        <v>11</v>
      </c>
      <c r="R1260">
        <v>37</v>
      </c>
    </row>
    <row r="1261" spans="16:18" x14ac:dyDescent="0.25">
      <c r="P1261" s="254">
        <v>42489</v>
      </c>
      <c r="Q1261">
        <f t="shared" si="21"/>
        <v>11</v>
      </c>
      <c r="R1261">
        <v>37</v>
      </c>
    </row>
    <row r="1262" spans="16:18" x14ac:dyDescent="0.25">
      <c r="P1262" s="254">
        <v>42488</v>
      </c>
      <c r="Q1262">
        <f t="shared" si="21"/>
        <v>11</v>
      </c>
      <c r="R1262">
        <v>37</v>
      </c>
    </row>
    <row r="1263" spans="16:18" x14ac:dyDescent="0.25">
      <c r="P1263" s="254">
        <v>42487</v>
      </c>
      <c r="Q1263">
        <f t="shared" si="21"/>
        <v>11</v>
      </c>
      <c r="R1263">
        <v>37</v>
      </c>
    </row>
    <row r="1264" spans="16:18" x14ac:dyDescent="0.25">
      <c r="P1264" s="254">
        <v>42486</v>
      </c>
      <c r="Q1264">
        <f t="shared" si="21"/>
        <v>11</v>
      </c>
      <c r="R1264">
        <v>37</v>
      </c>
    </row>
    <row r="1265" spans="16:18" x14ac:dyDescent="0.25">
      <c r="P1265" s="254">
        <v>42485</v>
      </c>
      <c r="Q1265">
        <f t="shared" si="21"/>
        <v>11</v>
      </c>
      <c r="R1265">
        <v>37</v>
      </c>
    </row>
    <row r="1266" spans="16:18" x14ac:dyDescent="0.25">
      <c r="P1266" s="254">
        <v>42484</v>
      </c>
      <c r="Q1266">
        <f t="shared" si="21"/>
        <v>10</v>
      </c>
      <c r="R1266">
        <v>37</v>
      </c>
    </row>
    <row r="1267" spans="16:18" x14ac:dyDescent="0.25">
      <c r="P1267" s="254">
        <v>42483</v>
      </c>
      <c r="Q1267">
        <f t="shared" si="21"/>
        <v>10</v>
      </c>
      <c r="R1267">
        <v>37</v>
      </c>
    </row>
    <row r="1268" spans="16:18" x14ac:dyDescent="0.25">
      <c r="P1268" s="254">
        <v>42482</v>
      </c>
      <c r="Q1268">
        <f t="shared" si="21"/>
        <v>10</v>
      </c>
      <c r="R1268">
        <v>37</v>
      </c>
    </row>
    <row r="1269" spans="16:18" x14ac:dyDescent="0.25">
      <c r="P1269" s="254">
        <v>42481</v>
      </c>
      <c r="Q1269">
        <f t="shared" si="21"/>
        <v>10</v>
      </c>
      <c r="R1269">
        <v>37</v>
      </c>
    </row>
    <row r="1270" spans="16:18" x14ac:dyDescent="0.25">
      <c r="P1270" s="254">
        <v>42480</v>
      </c>
      <c r="Q1270">
        <f t="shared" si="21"/>
        <v>10</v>
      </c>
      <c r="R1270">
        <v>37</v>
      </c>
    </row>
    <row r="1271" spans="16:18" x14ac:dyDescent="0.25">
      <c r="P1271" s="254">
        <v>42479</v>
      </c>
      <c r="Q1271">
        <f t="shared" si="21"/>
        <v>10</v>
      </c>
      <c r="R1271">
        <v>37</v>
      </c>
    </row>
    <row r="1272" spans="16:18" x14ac:dyDescent="0.25">
      <c r="P1272" s="254">
        <v>42478</v>
      </c>
      <c r="Q1272">
        <f t="shared" si="21"/>
        <v>10</v>
      </c>
      <c r="R1272">
        <v>37</v>
      </c>
    </row>
    <row r="1273" spans="16:18" x14ac:dyDescent="0.25">
      <c r="P1273" s="254">
        <v>42477</v>
      </c>
      <c r="Q1273">
        <f t="shared" si="21"/>
        <v>9</v>
      </c>
      <c r="R1273">
        <v>37</v>
      </c>
    </row>
    <row r="1274" spans="16:18" x14ac:dyDescent="0.25">
      <c r="P1274" s="254">
        <v>42476</v>
      </c>
      <c r="Q1274">
        <f t="shared" si="21"/>
        <v>9</v>
      </c>
      <c r="R1274">
        <v>37</v>
      </c>
    </row>
    <row r="1275" spans="16:18" x14ac:dyDescent="0.25">
      <c r="P1275" s="254">
        <v>42475</v>
      </c>
      <c r="Q1275">
        <f t="shared" si="21"/>
        <v>9</v>
      </c>
      <c r="R1275">
        <v>37</v>
      </c>
    </row>
    <row r="1276" spans="16:18" x14ac:dyDescent="0.25">
      <c r="P1276" s="254">
        <v>42474</v>
      </c>
      <c r="Q1276">
        <f t="shared" si="21"/>
        <v>9</v>
      </c>
      <c r="R1276">
        <v>37</v>
      </c>
    </row>
    <row r="1277" spans="16:18" x14ac:dyDescent="0.25">
      <c r="P1277" s="254">
        <v>42473</v>
      </c>
      <c r="Q1277">
        <f t="shared" si="21"/>
        <v>9</v>
      </c>
      <c r="R1277">
        <v>37</v>
      </c>
    </row>
    <row r="1278" spans="16:18" x14ac:dyDescent="0.25">
      <c r="P1278" s="254">
        <v>42472</v>
      </c>
      <c r="Q1278">
        <f t="shared" si="21"/>
        <v>9</v>
      </c>
      <c r="R1278">
        <v>37</v>
      </c>
    </row>
    <row r="1279" spans="16:18" x14ac:dyDescent="0.25">
      <c r="P1279" s="254">
        <v>42471</v>
      </c>
      <c r="Q1279">
        <f t="shared" si="21"/>
        <v>9</v>
      </c>
      <c r="R1279">
        <v>37</v>
      </c>
    </row>
    <row r="1280" spans="16:18" x14ac:dyDescent="0.25">
      <c r="P1280" s="254">
        <v>42470</v>
      </c>
      <c r="Q1280">
        <f t="shared" si="21"/>
        <v>8</v>
      </c>
      <c r="R1280">
        <v>37</v>
      </c>
    </row>
    <row r="1281" spans="16:18" x14ac:dyDescent="0.25">
      <c r="P1281" s="254">
        <v>42469</v>
      </c>
      <c r="Q1281">
        <f t="shared" si="21"/>
        <v>8</v>
      </c>
      <c r="R1281">
        <v>37</v>
      </c>
    </row>
    <row r="1282" spans="16:18" x14ac:dyDescent="0.25">
      <c r="P1282" s="254">
        <v>42468</v>
      </c>
      <c r="Q1282">
        <f t="shared" si="21"/>
        <v>8</v>
      </c>
      <c r="R1282">
        <v>37</v>
      </c>
    </row>
    <row r="1283" spans="16:18" x14ac:dyDescent="0.25">
      <c r="P1283" s="254">
        <v>42467</v>
      </c>
      <c r="Q1283">
        <f t="shared" si="21"/>
        <v>8</v>
      </c>
      <c r="R1283">
        <v>37</v>
      </c>
    </row>
    <row r="1284" spans="16:18" x14ac:dyDescent="0.25">
      <c r="P1284" s="254">
        <v>42466</v>
      </c>
      <c r="Q1284">
        <f t="shared" si="21"/>
        <v>8</v>
      </c>
      <c r="R1284">
        <v>37</v>
      </c>
    </row>
    <row r="1285" spans="16:18" x14ac:dyDescent="0.25">
      <c r="P1285" s="254">
        <v>42465</v>
      </c>
      <c r="Q1285">
        <f t="shared" si="21"/>
        <v>8</v>
      </c>
      <c r="R1285">
        <v>37</v>
      </c>
    </row>
    <row r="1286" spans="16:18" x14ac:dyDescent="0.25">
      <c r="P1286" s="254">
        <v>42464</v>
      </c>
      <c r="Q1286">
        <f t="shared" si="21"/>
        <v>8</v>
      </c>
      <c r="R1286">
        <v>37</v>
      </c>
    </row>
    <row r="1287" spans="16:18" x14ac:dyDescent="0.25">
      <c r="P1287" s="254">
        <v>42463</v>
      </c>
      <c r="Q1287">
        <f t="shared" si="21"/>
        <v>7</v>
      </c>
      <c r="R1287">
        <v>37</v>
      </c>
    </row>
    <row r="1288" spans="16:18" x14ac:dyDescent="0.25">
      <c r="P1288" s="254">
        <v>42462</v>
      </c>
      <c r="Q1288">
        <f t="shared" si="21"/>
        <v>7</v>
      </c>
      <c r="R1288">
        <v>37</v>
      </c>
    </row>
    <row r="1289" spans="16:18" x14ac:dyDescent="0.25">
      <c r="P1289" s="254">
        <v>42461</v>
      </c>
      <c r="Q1289">
        <f t="shared" si="21"/>
        <v>7</v>
      </c>
      <c r="R1289">
        <v>37</v>
      </c>
    </row>
    <row r="1290" spans="16:18" x14ac:dyDescent="0.25">
      <c r="P1290" s="254">
        <v>42460</v>
      </c>
      <c r="Q1290">
        <f t="shared" si="21"/>
        <v>7</v>
      </c>
      <c r="R1290">
        <v>37</v>
      </c>
    </row>
    <row r="1291" spans="16:18" x14ac:dyDescent="0.25">
      <c r="P1291" s="254">
        <v>42459</v>
      </c>
      <c r="Q1291">
        <f t="shared" si="21"/>
        <v>7</v>
      </c>
      <c r="R1291">
        <v>37</v>
      </c>
    </row>
    <row r="1292" spans="16:18" x14ac:dyDescent="0.25">
      <c r="P1292" s="254">
        <v>42458</v>
      </c>
      <c r="Q1292">
        <f t="shared" si="21"/>
        <v>7</v>
      </c>
      <c r="R1292">
        <v>37</v>
      </c>
    </row>
    <row r="1293" spans="16:18" x14ac:dyDescent="0.25">
      <c r="P1293" s="254">
        <v>42457</v>
      </c>
      <c r="Q1293">
        <f t="shared" si="21"/>
        <v>7</v>
      </c>
      <c r="R1293">
        <v>37</v>
      </c>
    </row>
    <row r="1294" spans="16:18" x14ac:dyDescent="0.25">
      <c r="P1294" s="254">
        <v>42456</v>
      </c>
      <c r="Q1294">
        <f t="shared" si="21"/>
        <v>6</v>
      </c>
      <c r="R1294">
        <v>37</v>
      </c>
    </row>
    <row r="1295" spans="16:18" x14ac:dyDescent="0.25">
      <c r="P1295" s="254">
        <v>42455</v>
      </c>
      <c r="Q1295">
        <f t="shared" si="21"/>
        <v>6</v>
      </c>
      <c r="R1295">
        <v>37</v>
      </c>
    </row>
    <row r="1296" spans="16:18" x14ac:dyDescent="0.25">
      <c r="P1296" s="254">
        <v>42454</v>
      </c>
      <c r="Q1296">
        <f t="shared" si="21"/>
        <v>6</v>
      </c>
      <c r="R1296">
        <v>37</v>
      </c>
    </row>
    <row r="1297" spans="16:18" x14ac:dyDescent="0.25">
      <c r="P1297" s="254">
        <v>42453</v>
      </c>
      <c r="Q1297">
        <f t="shared" si="21"/>
        <v>6</v>
      </c>
      <c r="R1297">
        <v>37</v>
      </c>
    </row>
    <row r="1298" spans="16:18" x14ac:dyDescent="0.25">
      <c r="P1298" s="254">
        <v>42452</v>
      </c>
      <c r="Q1298">
        <f t="shared" si="21"/>
        <v>6</v>
      </c>
      <c r="R1298">
        <v>37</v>
      </c>
    </row>
    <row r="1299" spans="16:18" x14ac:dyDescent="0.25">
      <c r="P1299" s="254">
        <v>42451</v>
      </c>
      <c r="Q1299">
        <f t="shared" si="21"/>
        <v>6</v>
      </c>
      <c r="R1299">
        <v>37</v>
      </c>
    </row>
    <row r="1300" spans="16:18" x14ac:dyDescent="0.25">
      <c r="P1300" s="254">
        <v>42450</v>
      </c>
      <c r="Q1300">
        <f t="shared" si="21"/>
        <v>6</v>
      </c>
      <c r="R1300">
        <v>37</v>
      </c>
    </row>
    <row r="1301" spans="16:18" x14ac:dyDescent="0.25">
      <c r="P1301" s="254">
        <v>42449</v>
      </c>
      <c r="Q1301">
        <f t="shared" si="21"/>
        <v>5</v>
      </c>
      <c r="R1301">
        <v>37</v>
      </c>
    </row>
    <row r="1302" spans="16:18" x14ac:dyDescent="0.25">
      <c r="P1302" s="254">
        <v>42448</v>
      </c>
      <c r="Q1302">
        <f t="shared" si="21"/>
        <v>5</v>
      </c>
      <c r="R1302">
        <v>37</v>
      </c>
    </row>
    <row r="1303" spans="16:18" x14ac:dyDescent="0.25">
      <c r="P1303" s="254">
        <v>42447</v>
      </c>
      <c r="Q1303">
        <f t="shared" si="21"/>
        <v>5</v>
      </c>
      <c r="R1303">
        <v>37</v>
      </c>
    </row>
    <row r="1304" spans="16:18" x14ac:dyDescent="0.25">
      <c r="P1304" s="254">
        <v>42446</v>
      </c>
      <c r="Q1304">
        <f t="shared" si="21"/>
        <v>5</v>
      </c>
      <c r="R1304">
        <v>37</v>
      </c>
    </row>
    <row r="1305" spans="16:18" x14ac:dyDescent="0.25">
      <c r="P1305" s="254">
        <v>42445</v>
      </c>
      <c r="Q1305">
        <f t="shared" si="21"/>
        <v>5</v>
      </c>
      <c r="R1305">
        <v>37</v>
      </c>
    </row>
    <row r="1306" spans="16:18" x14ac:dyDescent="0.25">
      <c r="P1306" s="254">
        <v>42444</v>
      </c>
      <c r="Q1306">
        <f t="shared" si="21"/>
        <v>5</v>
      </c>
      <c r="R1306">
        <v>37</v>
      </c>
    </row>
    <row r="1307" spans="16:18" x14ac:dyDescent="0.25">
      <c r="P1307" s="254">
        <v>42443</v>
      </c>
      <c r="Q1307">
        <f t="shared" si="21"/>
        <v>5</v>
      </c>
      <c r="R1307">
        <v>37</v>
      </c>
    </row>
    <row r="1308" spans="16:18" x14ac:dyDescent="0.25">
      <c r="P1308" s="254">
        <v>42442</v>
      </c>
      <c r="Q1308">
        <f t="shared" si="21"/>
        <v>4</v>
      </c>
      <c r="R1308">
        <v>37</v>
      </c>
    </row>
    <row r="1309" spans="16:18" x14ac:dyDescent="0.25">
      <c r="P1309" s="254">
        <v>42441</v>
      </c>
      <c r="Q1309">
        <f t="shared" si="21"/>
        <v>4</v>
      </c>
      <c r="R1309">
        <v>37</v>
      </c>
    </row>
    <row r="1310" spans="16:18" x14ac:dyDescent="0.25">
      <c r="P1310" s="254">
        <v>42440</v>
      </c>
      <c r="Q1310">
        <f t="shared" si="21"/>
        <v>4</v>
      </c>
      <c r="R1310">
        <v>37</v>
      </c>
    </row>
    <row r="1311" spans="16:18" x14ac:dyDescent="0.25">
      <c r="P1311" s="254">
        <v>42439</v>
      </c>
      <c r="Q1311">
        <f t="shared" ref="Q1311:Q1374" si="22">Q1304-1</f>
        <v>4</v>
      </c>
      <c r="R1311">
        <v>37</v>
      </c>
    </row>
    <row r="1312" spans="16:18" x14ac:dyDescent="0.25">
      <c r="P1312" s="254">
        <v>42438</v>
      </c>
      <c r="Q1312">
        <f t="shared" si="22"/>
        <v>4</v>
      </c>
      <c r="R1312">
        <v>37</v>
      </c>
    </row>
    <row r="1313" spans="16:18" x14ac:dyDescent="0.25">
      <c r="P1313" s="254">
        <v>42437</v>
      </c>
      <c r="Q1313">
        <f t="shared" si="22"/>
        <v>4</v>
      </c>
      <c r="R1313">
        <v>37</v>
      </c>
    </row>
    <row r="1314" spans="16:18" x14ac:dyDescent="0.25">
      <c r="P1314" s="254">
        <v>42436</v>
      </c>
      <c r="Q1314">
        <f t="shared" si="22"/>
        <v>4</v>
      </c>
      <c r="R1314">
        <v>37</v>
      </c>
    </row>
    <row r="1315" spans="16:18" x14ac:dyDescent="0.25">
      <c r="P1315" s="254">
        <v>42435</v>
      </c>
      <c r="Q1315">
        <f t="shared" si="22"/>
        <v>3</v>
      </c>
      <c r="R1315">
        <v>37</v>
      </c>
    </row>
    <row r="1316" spans="16:18" x14ac:dyDescent="0.25">
      <c r="P1316" s="254">
        <v>42434</v>
      </c>
      <c r="Q1316">
        <f t="shared" si="22"/>
        <v>3</v>
      </c>
      <c r="R1316">
        <v>37</v>
      </c>
    </row>
    <row r="1317" spans="16:18" x14ac:dyDescent="0.25">
      <c r="P1317" s="254">
        <v>42433</v>
      </c>
      <c r="Q1317">
        <f t="shared" si="22"/>
        <v>3</v>
      </c>
      <c r="R1317">
        <v>37</v>
      </c>
    </row>
    <row r="1318" spans="16:18" x14ac:dyDescent="0.25">
      <c r="P1318" s="254">
        <v>42432</v>
      </c>
      <c r="Q1318">
        <f t="shared" si="22"/>
        <v>3</v>
      </c>
      <c r="R1318">
        <v>37</v>
      </c>
    </row>
    <row r="1319" spans="16:18" x14ac:dyDescent="0.25">
      <c r="P1319" s="254">
        <v>42431</v>
      </c>
      <c r="Q1319">
        <f t="shared" si="22"/>
        <v>3</v>
      </c>
      <c r="R1319">
        <v>37</v>
      </c>
    </row>
    <row r="1320" spans="16:18" x14ac:dyDescent="0.25">
      <c r="P1320" s="254">
        <v>42430</v>
      </c>
      <c r="Q1320">
        <f t="shared" si="22"/>
        <v>3</v>
      </c>
      <c r="R1320">
        <v>37</v>
      </c>
    </row>
    <row r="1321" spans="16:18" x14ac:dyDescent="0.25">
      <c r="P1321" s="254">
        <v>42429</v>
      </c>
      <c r="Q1321">
        <f t="shared" si="22"/>
        <v>3</v>
      </c>
      <c r="R1321">
        <v>37</v>
      </c>
    </row>
    <row r="1322" spans="16:18" x14ac:dyDescent="0.25">
      <c r="P1322" s="254">
        <v>42428</v>
      </c>
      <c r="Q1322">
        <f t="shared" si="22"/>
        <v>2</v>
      </c>
      <c r="R1322">
        <v>37</v>
      </c>
    </row>
    <row r="1323" spans="16:18" x14ac:dyDescent="0.25">
      <c r="P1323" s="254">
        <v>42427</v>
      </c>
      <c r="Q1323">
        <f t="shared" si="22"/>
        <v>2</v>
      </c>
      <c r="R1323">
        <v>37</v>
      </c>
    </row>
    <row r="1324" spans="16:18" x14ac:dyDescent="0.25">
      <c r="P1324" s="254">
        <v>42426</v>
      </c>
      <c r="Q1324">
        <f t="shared" si="22"/>
        <v>2</v>
      </c>
      <c r="R1324">
        <v>37</v>
      </c>
    </row>
    <row r="1325" spans="16:18" x14ac:dyDescent="0.25">
      <c r="P1325" s="254">
        <v>42425</v>
      </c>
      <c r="Q1325">
        <f t="shared" si="22"/>
        <v>2</v>
      </c>
      <c r="R1325">
        <v>37</v>
      </c>
    </row>
    <row r="1326" spans="16:18" x14ac:dyDescent="0.25">
      <c r="P1326" s="254">
        <v>42424</v>
      </c>
      <c r="Q1326">
        <f t="shared" si="22"/>
        <v>2</v>
      </c>
      <c r="R1326">
        <v>37</v>
      </c>
    </row>
    <row r="1327" spans="16:18" x14ac:dyDescent="0.25">
      <c r="P1327" s="254">
        <v>42423</v>
      </c>
      <c r="Q1327">
        <f t="shared" si="22"/>
        <v>2</v>
      </c>
      <c r="R1327">
        <v>37</v>
      </c>
    </row>
    <row r="1328" spans="16:18" x14ac:dyDescent="0.25">
      <c r="P1328" s="254">
        <v>42422</v>
      </c>
      <c r="Q1328">
        <f t="shared" si="22"/>
        <v>2</v>
      </c>
      <c r="R1328">
        <v>37</v>
      </c>
    </row>
    <row r="1329" spans="16:18" x14ac:dyDescent="0.25">
      <c r="P1329" s="254">
        <v>42421</v>
      </c>
      <c r="Q1329">
        <f t="shared" si="22"/>
        <v>1</v>
      </c>
      <c r="R1329">
        <v>37</v>
      </c>
    </row>
    <row r="1330" spans="16:18" x14ac:dyDescent="0.25">
      <c r="P1330" s="254">
        <v>42420</v>
      </c>
      <c r="Q1330">
        <f t="shared" si="22"/>
        <v>1</v>
      </c>
      <c r="R1330">
        <v>37</v>
      </c>
    </row>
    <row r="1331" spans="16:18" x14ac:dyDescent="0.25">
      <c r="P1331" s="254">
        <v>42419</v>
      </c>
      <c r="Q1331">
        <f t="shared" si="22"/>
        <v>1</v>
      </c>
      <c r="R1331">
        <v>37</v>
      </c>
    </row>
    <row r="1332" spans="16:18" x14ac:dyDescent="0.25">
      <c r="P1332" s="254">
        <v>42418</v>
      </c>
      <c r="Q1332">
        <f t="shared" si="22"/>
        <v>1</v>
      </c>
      <c r="R1332">
        <v>37</v>
      </c>
    </row>
    <row r="1333" spans="16:18" x14ac:dyDescent="0.25">
      <c r="P1333" s="254">
        <v>42417</v>
      </c>
      <c r="Q1333">
        <f t="shared" si="22"/>
        <v>1</v>
      </c>
      <c r="R1333">
        <v>37</v>
      </c>
    </row>
    <row r="1334" spans="16:18" x14ac:dyDescent="0.25">
      <c r="P1334" s="254">
        <v>42416</v>
      </c>
      <c r="Q1334">
        <f t="shared" si="22"/>
        <v>1</v>
      </c>
      <c r="R1334">
        <v>37</v>
      </c>
    </row>
    <row r="1335" spans="16:18" x14ac:dyDescent="0.25">
      <c r="P1335" s="254">
        <v>42415</v>
      </c>
      <c r="Q1335">
        <f t="shared" si="22"/>
        <v>1</v>
      </c>
      <c r="R1335">
        <v>37</v>
      </c>
    </row>
    <row r="1336" spans="16:18" x14ac:dyDescent="0.25">
      <c r="P1336" s="254">
        <v>42414</v>
      </c>
      <c r="Q1336">
        <v>16</v>
      </c>
      <c r="R1336">
        <v>36</v>
      </c>
    </row>
    <row r="1337" spans="16:18" x14ac:dyDescent="0.25">
      <c r="P1337" s="254">
        <v>42413</v>
      </c>
      <c r="Q1337">
        <v>16</v>
      </c>
      <c r="R1337">
        <v>36</v>
      </c>
    </row>
    <row r="1338" spans="16:18" x14ac:dyDescent="0.25">
      <c r="P1338" s="254">
        <v>42412</v>
      </c>
      <c r="Q1338">
        <v>16</v>
      </c>
      <c r="R1338">
        <v>36</v>
      </c>
    </row>
    <row r="1339" spans="16:18" x14ac:dyDescent="0.25">
      <c r="P1339" s="254">
        <v>42411</v>
      </c>
      <c r="Q1339">
        <v>16</v>
      </c>
      <c r="R1339">
        <v>36</v>
      </c>
    </row>
    <row r="1340" spans="16:18" x14ac:dyDescent="0.25">
      <c r="P1340" s="254">
        <v>42410</v>
      </c>
      <c r="Q1340">
        <v>16</v>
      </c>
      <c r="R1340">
        <v>36</v>
      </c>
    </row>
    <row r="1341" spans="16:18" x14ac:dyDescent="0.25">
      <c r="P1341" s="254">
        <v>42409</v>
      </c>
      <c r="Q1341">
        <v>16</v>
      </c>
      <c r="R1341">
        <v>36</v>
      </c>
    </row>
    <row r="1342" spans="16:18" x14ac:dyDescent="0.25">
      <c r="P1342" s="254">
        <v>42408</v>
      </c>
      <c r="Q1342">
        <v>16</v>
      </c>
      <c r="R1342">
        <v>36</v>
      </c>
    </row>
    <row r="1343" spans="16:18" x14ac:dyDescent="0.25">
      <c r="P1343" s="254">
        <v>42407</v>
      </c>
      <c r="Q1343">
        <f t="shared" si="22"/>
        <v>15</v>
      </c>
      <c r="R1343">
        <v>36</v>
      </c>
    </row>
    <row r="1344" spans="16:18" x14ac:dyDescent="0.25">
      <c r="P1344" s="254">
        <v>42406</v>
      </c>
      <c r="Q1344">
        <f t="shared" si="22"/>
        <v>15</v>
      </c>
      <c r="R1344">
        <v>36</v>
      </c>
    </row>
    <row r="1345" spans="16:18" x14ac:dyDescent="0.25">
      <c r="P1345" s="254">
        <v>42405</v>
      </c>
      <c r="Q1345">
        <f t="shared" si="22"/>
        <v>15</v>
      </c>
      <c r="R1345">
        <v>36</v>
      </c>
    </row>
    <row r="1346" spans="16:18" x14ac:dyDescent="0.25">
      <c r="P1346" s="254">
        <v>42404</v>
      </c>
      <c r="Q1346">
        <f t="shared" si="22"/>
        <v>15</v>
      </c>
      <c r="R1346">
        <v>36</v>
      </c>
    </row>
    <row r="1347" spans="16:18" x14ac:dyDescent="0.25">
      <c r="P1347" s="254">
        <v>42403</v>
      </c>
      <c r="Q1347">
        <f t="shared" si="22"/>
        <v>15</v>
      </c>
      <c r="R1347">
        <v>36</v>
      </c>
    </row>
    <row r="1348" spans="16:18" x14ac:dyDescent="0.25">
      <c r="P1348" s="254">
        <v>42402</v>
      </c>
      <c r="Q1348">
        <f t="shared" si="22"/>
        <v>15</v>
      </c>
      <c r="R1348">
        <v>36</v>
      </c>
    </row>
    <row r="1349" spans="16:18" x14ac:dyDescent="0.25">
      <c r="P1349" s="254">
        <v>42401</v>
      </c>
      <c r="Q1349">
        <f t="shared" si="22"/>
        <v>15</v>
      </c>
      <c r="R1349">
        <v>36</v>
      </c>
    </row>
    <row r="1350" spans="16:18" x14ac:dyDescent="0.25">
      <c r="P1350" s="254">
        <v>42400</v>
      </c>
      <c r="Q1350">
        <f t="shared" si="22"/>
        <v>14</v>
      </c>
      <c r="R1350">
        <v>36</v>
      </c>
    </row>
    <row r="1351" spans="16:18" x14ac:dyDescent="0.25">
      <c r="P1351" s="254">
        <v>42399</v>
      </c>
      <c r="Q1351">
        <f t="shared" si="22"/>
        <v>14</v>
      </c>
      <c r="R1351">
        <v>36</v>
      </c>
    </row>
    <row r="1352" spans="16:18" x14ac:dyDescent="0.25">
      <c r="P1352" s="254">
        <v>42398</v>
      </c>
      <c r="Q1352">
        <f t="shared" si="22"/>
        <v>14</v>
      </c>
      <c r="R1352">
        <v>36</v>
      </c>
    </row>
    <row r="1353" spans="16:18" x14ac:dyDescent="0.25">
      <c r="P1353" s="254">
        <v>42397</v>
      </c>
      <c r="Q1353">
        <f t="shared" si="22"/>
        <v>14</v>
      </c>
      <c r="R1353">
        <v>36</v>
      </c>
    </row>
    <row r="1354" spans="16:18" x14ac:dyDescent="0.25">
      <c r="P1354" s="254">
        <v>42396</v>
      </c>
      <c r="Q1354">
        <f t="shared" si="22"/>
        <v>14</v>
      </c>
      <c r="R1354">
        <v>36</v>
      </c>
    </row>
    <row r="1355" spans="16:18" x14ac:dyDescent="0.25">
      <c r="P1355" s="254">
        <v>42395</v>
      </c>
      <c r="Q1355">
        <f t="shared" si="22"/>
        <v>14</v>
      </c>
      <c r="R1355">
        <v>36</v>
      </c>
    </row>
    <row r="1356" spans="16:18" x14ac:dyDescent="0.25">
      <c r="P1356" s="254">
        <v>42394</v>
      </c>
      <c r="Q1356">
        <f t="shared" si="22"/>
        <v>14</v>
      </c>
      <c r="R1356">
        <v>36</v>
      </c>
    </row>
    <row r="1357" spans="16:18" x14ac:dyDescent="0.25">
      <c r="P1357" s="254">
        <v>42393</v>
      </c>
      <c r="Q1357">
        <f t="shared" si="22"/>
        <v>13</v>
      </c>
      <c r="R1357">
        <v>36</v>
      </c>
    </row>
    <row r="1358" spans="16:18" x14ac:dyDescent="0.25">
      <c r="P1358" s="254">
        <v>42392</v>
      </c>
      <c r="Q1358">
        <f t="shared" si="22"/>
        <v>13</v>
      </c>
      <c r="R1358">
        <v>36</v>
      </c>
    </row>
    <row r="1359" spans="16:18" x14ac:dyDescent="0.25">
      <c r="P1359" s="254">
        <v>42391</v>
      </c>
      <c r="Q1359">
        <f t="shared" si="22"/>
        <v>13</v>
      </c>
      <c r="R1359">
        <v>36</v>
      </c>
    </row>
    <row r="1360" spans="16:18" x14ac:dyDescent="0.25">
      <c r="P1360" s="254">
        <v>42390</v>
      </c>
      <c r="Q1360">
        <f t="shared" si="22"/>
        <v>13</v>
      </c>
      <c r="R1360">
        <v>36</v>
      </c>
    </row>
    <row r="1361" spans="16:18" x14ac:dyDescent="0.25">
      <c r="P1361" s="254">
        <v>42389</v>
      </c>
      <c r="Q1361">
        <f t="shared" si="22"/>
        <v>13</v>
      </c>
      <c r="R1361">
        <v>36</v>
      </c>
    </row>
    <row r="1362" spans="16:18" x14ac:dyDescent="0.25">
      <c r="P1362" s="254">
        <v>42388</v>
      </c>
      <c r="Q1362">
        <f t="shared" si="22"/>
        <v>13</v>
      </c>
      <c r="R1362">
        <v>36</v>
      </c>
    </row>
    <row r="1363" spans="16:18" x14ac:dyDescent="0.25">
      <c r="P1363" s="254">
        <v>42387</v>
      </c>
      <c r="Q1363">
        <f t="shared" si="22"/>
        <v>13</v>
      </c>
      <c r="R1363">
        <v>36</v>
      </c>
    </row>
    <row r="1364" spans="16:18" x14ac:dyDescent="0.25">
      <c r="P1364" s="254">
        <v>42386</v>
      </c>
      <c r="Q1364">
        <f t="shared" si="22"/>
        <v>12</v>
      </c>
      <c r="R1364">
        <v>36</v>
      </c>
    </row>
    <row r="1365" spans="16:18" x14ac:dyDescent="0.25">
      <c r="P1365" s="254">
        <v>42385</v>
      </c>
      <c r="Q1365">
        <f t="shared" si="22"/>
        <v>12</v>
      </c>
      <c r="R1365">
        <v>36</v>
      </c>
    </row>
    <row r="1366" spans="16:18" x14ac:dyDescent="0.25">
      <c r="P1366" s="254">
        <v>42384</v>
      </c>
      <c r="Q1366">
        <f t="shared" si="22"/>
        <v>12</v>
      </c>
      <c r="R1366">
        <v>36</v>
      </c>
    </row>
    <row r="1367" spans="16:18" x14ac:dyDescent="0.25">
      <c r="P1367" s="254">
        <v>42383</v>
      </c>
      <c r="Q1367">
        <f t="shared" si="22"/>
        <v>12</v>
      </c>
      <c r="R1367">
        <v>36</v>
      </c>
    </row>
    <row r="1368" spans="16:18" x14ac:dyDescent="0.25">
      <c r="P1368" s="254">
        <v>42382</v>
      </c>
      <c r="Q1368">
        <f t="shared" si="22"/>
        <v>12</v>
      </c>
      <c r="R1368">
        <v>36</v>
      </c>
    </row>
    <row r="1369" spans="16:18" x14ac:dyDescent="0.25">
      <c r="P1369" s="254">
        <v>42381</v>
      </c>
      <c r="Q1369">
        <f t="shared" si="22"/>
        <v>12</v>
      </c>
      <c r="R1369">
        <v>36</v>
      </c>
    </row>
    <row r="1370" spans="16:18" x14ac:dyDescent="0.25">
      <c r="P1370" s="254">
        <v>42380</v>
      </c>
      <c r="Q1370">
        <f t="shared" si="22"/>
        <v>12</v>
      </c>
      <c r="R1370">
        <v>36</v>
      </c>
    </row>
    <row r="1371" spans="16:18" x14ac:dyDescent="0.25">
      <c r="P1371" s="254">
        <v>42379</v>
      </c>
      <c r="Q1371">
        <f t="shared" si="22"/>
        <v>11</v>
      </c>
      <c r="R1371">
        <v>36</v>
      </c>
    </row>
    <row r="1372" spans="16:18" x14ac:dyDescent="0.25">
      <c r="P1372" s="254">
        <v>42378</v>
      </c>
      <c r="Q1372">
        <f t="shared" si="22"/>
        <v>11</v>
      </c>
      <c r="R1372">
        <v>36</v>
      </c>
    </row>
    <row r="1373" spans="16:18" x14ac:dyDescent="0.25">
      <c r="P1373" s="254">
        <v>42377</v>
      </c>
      <c r="Q1373">
        <f t="shared" si="22"/>
        <v>11</v>
      </c>
      <c r="R1373">
        <v>36</v>
      </c>
    </row>
    <row r="1374" spans="16:18" x14ac:dyDescent="0.25">
      <c r="P1374" s="254">
        <v>42376</v>
      </c>
      <c r="Q1374">
        <f t="shared" si="22"/>
        <v>11</v>
      </c>
      <c r="R1374">
        <v>36</v>
      </c>
    </row>
    <row r="1375" spans="16:18" x14ac:dyDescent="0.25">
      <c r="P1375" s="254">
        <v>42375</v>
      </c>
      <c r="Q1375">
        <f t="shared" ref="Q1375:Q1438" si="23">Q1368-1</f>
        <v>11</v>
      </c>
      <c r="R1375">
        <v>36</v>
      </c>
    </row>
    <row r="1376" spans="16:18" x14ac:dyDescent="0.25">
      <c r="P1376" s="254">
        <v>42374</v>
      </c>
      <c r="Q1376">
        <f t="shared" si="23"/>
        <v>11</v>
      </c>
      <c r="R1376">
        <v>36</v>
      </c>
    </row>
    <row r="1377" spans="16:18" x14ac:dyDescent="0.25">
      <c r="P1377" s="254">
        <v>42373</v>
      </c>
      <c r="Q1377">
        <f t="shared" si="23"/>
        <v>11</v>
      </c>
      <c r="R1377">
        <v>36</v>
      </c>
    </row>
    <row r="1378" spans="16:18" x14ac:dyDescent="0.25">
      <c r="P1378" s="254">
        <v>42372</v>
      </c>
      <c r="Q1378">
        <f t="shared" si="23"/>
        <v>10</v>
      </c>
      <c r="R1378">
        <v>36</v>
      </c>
    </row>
    <row r="1379" spans="16:18" x14ac:dyDescent="0.25">
      <c r="P1379" s="254">
        <v>42371</v>
      </c>
      <c r="Q1379">
        <f t="shared" si="23"/>
        <v>10</v>
      </c>
      <c r="R1379">
        <v>36</v>
      </c>
    </row>
    <row r="1380" spans="16:18" x14ac:dyDescent="0.25">
      <c r="P1380" s="254">
        <v>42370</v>
      </c>
      <c r="Q1380">
        <f t="shared" si="23"/>
        <v>10</v>
      </c>
      <c r="R1380">
        <v>36</v>
      </c>
    </row>
    <row r="1381" spans="16:18" x14ac:dyDescent="0.25">
      <c r="P1381" s="254">
        <v>42369</v>
      </c>
      <c r="Q1381">
        <f t="shared" si="23"/>
        <v>10</v>
      </c>
      <c r="R1381">
        <v>36</v>
      </c>
    </row>
    <row r="1382" spans="16:18" x14ac:dyDescent="0.25">
      <c r="P1382" s="254">
        <v>42368</v>
      </c>
      <c r="Q1382">
        <f t="shared" si="23"/>
        <v>10</v>
      </c>
      <c r="R1382">
        <v>36</v>
      </c>
    </row>
    <row r="1383" spans="16:18" x14ac:dyDescent="0.25">
      <c r="P1383" s="254">
        <v>42367</v>
      </c>
      <c r="Q1383">
        <f t="shared" si="23"/>
        <v>10</v>
      </c>
      <c r="R1383">
        <v>36</v>
      </c>
    </row>
    <row r="1384" spans="16:18" x14ac:dyDescent="0.25">
      <c r="P1384" s="254">
        <v>42366</v>
      </c>
      <c r="Q1384">
        <f t="shared" si="23"/>
        <v>10</v>
      </c>
      <c r="R1384">
        <v>36</v>
      </c>
    </row>
    <row r="1385" spans="16:18" x14ac:dyDescent="0.25">
      <c r="P1385" s="254">
        <v>42365</v>
      </c>
      <c r="Q1385">
        <f t="shared" si="23"/>
        <v>9</v>
      </c>
      <c r="R1385">
        <v>36</v>
      </c>
    </row>
    <row r="1386" spans="16:18" x14ac:dyDescent="0.25">
      <c r="P1386" s="254">
        <v>42364</v>
      </c>
      <c r="Q1386">
        <f t="shared" si="23"/>
        <v>9</v>
      </c>
      <c r="R1386">
        <v>36</v>
      </c>
    </row>
    <row r="1387" spans="16:18" x14ac:dyDescent="0.25">
      <c r="P1387" s="254">
        <v>42363</v>
      </c>
      <c r="Q1387">
        <f t="shared" si="23"/>
        <v>9</v>
      </c>
      <c r="R1387">
        <v>36</v>
      </c>
    </row>
    <row r="1388" spans="16:18" x14ac:dyDescent="0.25">
      <c r="P1388" s="254">
        <v>42362</v>
      </c>
      <c r="Q1388">
        <f t="shared" si="23"/>
        <v>9</v>
      </c>
      <c r="R1388">
        <v>36</v>
      </c>
    </row>
    <row r="1389" spans="16:18" x14ac:dyDescent="0.25">
      <c r="P1389" s="254">
        <v>42361</v>
      </c>
      <c r="Q1389">
        <f t="shared" si="23"/>
        <v>9</v>
      </c>
      <c r="R1389">
        <v>36</v>
      </c>
    </row>
    <row r="1390" spans="16:18" x14ac:dyDescent="0.25">
      <c r="P1390" s="254">
        <v>42360</v>
      </c>
      <c r="Q1390">
        <f t="shared" si="23"/>
        <v>9</v>
      </c>
      <c r="R1390">
        <v>36</v>
      </c>
    </row>
    <row r="1391" spans="16:18" x14ac:dyDescent="0.25">
      <c r="P1391" s="254">
        <v>42359</v>
      </c>
      <c r="Q1391">
        <f t="shared" si="23"/>
        <v>9</v>
      </c>
      <c r="R1391">
        <v>36</v>
      </c>
    </row>
    <row r="1392" spans="16:18" x14ac:dyDescent="0.25">
      <c r="P1392" s="254">
        <v>42358</v>
      </c>
      <c r="Q1392">
        <f t="shared" si="23"/>
        <v>8</v>
      </c>
      <c r="R1392">
        <v>36</v>
      </c>
    </row>
    <row r="1393" spans="16:18" x14ac:dyDescent="0.25">
      <c r="P1393" s="254">
        <v>42357</v>
      </c>
      <c r="Q1393">
        <f t="shared" si="23"/>
        <v>8</v>
      </c>
      <c r="R1393">
        <v>36</v>
      </c>
    </row>
    <row r="1394" spans="16:18" x14ac:dyDescent="0.25">
      <c r="P1394" s="254">
        <v>42356</v>
      </c>
      <c r="Q1394">
        <f t="shared" si="23"/>
        <v>8</v>
      </c>
      <c r="R1394">
        <v>36</v>
      </c>
    </row>
    <row r="1395" spans="16:18" x14ac:dyDescent="0.25">
      <c r="P1395" s="254">
        <v>42355</v>
      </c>
      <c r="Q1395">
        <f t="shared" si="23"/>
        <v>8</v>
      </c>
      <c r="R1395">
        <v>36</v>
      </c>
    </row>
    <row r="1396" spans="16:18" x14ac:dyDescent="0.25">
      <c r="P1396" s="254">
        <v>42354</v>
      </c>
      <c r="Q1396">
        <f t="shared" si="23"/>
        <v>8</v>
      </c>
      <c r="R1396">
        <v>36</v>
      </c>
    </row>
    <row r="1397" spans="16:18" x14ac:dyDescent="0.25">
      <c r="P1397" s="254">
        <v>42353</v>
      </c>
      <c r="Q1397">
        <f t="shared" si="23"/>
        <v>8</v>
      </c>
      <c r="R1397">
        <v>36</v>
      </c>
    </row>
    <row r="1398" spans="16:18" x14ac:dyDescent="0.25">
      <c r="P1398" s="254">
        <v>42352</v>
      </c>
      <c r="Q1398">
        <f t="shared" si="23"/>
        <v>8</v>
      </c>
      <c r="R1398">
        <v>36</v>
      </c>
    </row>
    <row r="1399" spans="16:18" x14ac:dyDescent="0.25">
      <c r="P1399" s="254">
        <v>42351</v>
      </c>
      <c r="Q1399">
        <f t="shared" si="23"/>
        <v>7</v>
      </c>
      <c r="R1399">
        <v>36</v>
      </c>
    </row>
    <row r="1400" spans="16:18" x14ac:dyDescent="0.25">
      <c r="P1400" s="254">
        <v>42350</v>
      </c>
      <c r="Q1400">
        <f t="shared" si="23"/>
        <v>7</v>
      </c>
      <c r="R1400">
        <v>36</v>
      </c>
    </row>
    <row r="1401" spans="16:18" x14ac:dyDescent="0.25">
      <c r="P1401" s="254">
        <v>42349</v>
      </c>
      <c r="Q1401">
        <f t="shared" si="23"/>
        <v>7</v>
      </c>
      <c r="R1401">
        <v>36</v>
      </c>
    </row>
    <row r="1402" spans="16:18" x14ac:dyDescent="0.25">
      <c r="P1402" s="254">
        <v>42348</v>
      </c>
      <c r="Q1402">
        <f t="shared" si="23"/>
        <v>7</v>
      </c>
      <c r="R1402">
        <v>36</v>
      </c>
    </row>
    <row r="1403" spans="16:18" x14ac:dyDescent="0.25">
      <c r="P1403" s="254">
        <v>42347</v>
      </c>
      <c r="Q1403">
        <f t="shared" si="23"/>
        <v>7</v>
      </c>
      <c r="R1403">
        <v>36</v>
      </c>
    </row>
    <row r="1404" spans="16:18" x14ac:dyDescent="0.25">
      <c r="P1404" s="254">
        <v>42346</v>
      </c>
      <c r="Q1404">
        <f t="shared" si="23"/>
        <v>7</v>
      </c>
      <c r="R1404">
        <v>36</v>
      </c>
    </row>
    <row r="1405" spans="16:18" x14ac:dyDescent="0.25">
      <c r="P1405" s="254">
        <v>42345</v>
      </c>
      <c r="Q1405">
        <f t="shared" si="23"/>
        <v>7</v>
      </c>
      <c r="R1405">
        <v>36</v>
      </c>
    </row>
    <row r="1406" spans="16:18" x14ac:dyDescent="0.25">
      <c r="P1406" s="254">
        <v>42344</v>
      </c>
      <c r="Q1406">
        <f t="shared" si="23"/>
        <v>6</v>
      </c>
      <c r="R1406">
        <v>36</v>
      </c>
    </row>
    <row r="1407" spans="16:18" x14ac:dyDescent="0.25">
      <c r="P1407" s="254">
        <v>42343</v>
      </c>
      <c r="Q1407">
        <f t="shared" si="23"/>
        <v>6</v>
      </c>
      <c r="R1407">
        <v>36</v>
      </c>
    </row>
    <row r="1408" spans="16:18" x14ac:dyDescent="0.25">
      <c r="P1408" s="254">
        <v>42342</v>
      </c>
      <c r="Q1408">
        <f t="shared" si="23"/>
        <v>6</v>
      </c>
      <c r="R1408">
        <v>36</v>
      </c>
    </row>
    <row r="1409" spans="16:18" x14ac:dyDescent="0.25">
      <c r="P1409" s="254">
        <v>42341</v>
      </c>
      <c r="Q1409">
        <f t="shared" si="23"/>
        <v>6</v>
      </c>
      <c r="R1409">
        <v>36</v>
      </c>
    </row>
    <row r="1410" spans="16:18" x14ac:dyDescent="0.25">
      <c r="P1410" s="254">
        <v>42340</v>
      </c>
      <c r="Q1410">
        <f t="shared" si="23"/>
        <v>6</v>
      </c>
      <c r="R1410">
        <v>36</v>
      </c>
    </row>
    <row r="1411" spans="16:18" x14ac:dyDescent="0.25">
      <c r="P1411" s="254">
        <v>42339</v>
      </c>
      <c r="Q1411">
        <f t="shared" si="23"/>
        <v>6</v>
      </c>
      <c r="R1411">
        <v>36</v>
      </c>
    </row>
    <row r="1412" spans="16:18" x14ac:dyDescent="0.25">
      <c r="P1412" s="254">
        <v>42338</v>
      </c>
      <c r="Q1412">
        <f t="shared" si="23"/>
        <v>6</v>
      </c>
      <c r="R1412">
        <v>36</v>
      </c>
    </row>
    <row r="1413" spans="16:18" x14ac:dyDescent="0.25">
      <c r="P1413" s="254">
        <v>42337</v>
      </c>
      <c r="Q1413">
        <f t="shared" si="23"/>
        <v>5</v>
      </c>
      <c r="R1413">
        <v>36</v>
      </c>
    </row>
    <row r="1414" spans="16:18" x14ac:dyDescent="0.25">
      <c r="P1414" s="254">
        <v>42336</v>
      </c>
      <c r="Q1414">
        <f t="shared" si="23"/>
        <v>5</v>
      </c>
      <c r="R1414">
        <v>36</v>
      </c>
    </row>
    <row r="1415" spans="16:18" x14ac:dyDescent="0.25">
      <c r="P1415" s="254">
        <v>42335</v>
      </c>
      <c r="Q1415">
        <f t="shared" si="23"/>
        <v>5</v>
      </c>
      <c r="R1415">
        <v>36</v>
      </c>
    </row>
    <row r="1416" spans="16:18" x14ac:dyDescent="0.25">
      <c r="P1416" s="254">
        <v>42334</v>
      </c>
      <c r="Q1416">
        <f t="shared" si="23"/>
        <v>5</v>
      </c>
      <c r="R1416">
        <v>36</v>
      </c>
    </row>
    <row r="1417" spans="16:18" x14ac:dyDescent="0.25">
      <c r="P1417" s="254">
        <v>42333</v>
      </c>
      <c r="Q1417">
        <f t="shared" si="23"/>
        <v>5</v>
      </c>
      <c r="R1417">
        <v>36</v>
      </c>
    </row>
    <row r="1418" spans="16:18" x14ac:dyDescent="0.25">
      <c r="P1418" s="254">
        <v>42332</v>
      </c>
      <c r="Q1418">
        <f t="shared" si="23"/>
        <v>5</v>
      </c>
      <c r="R1418">
        <v>36</v>
      </c>
    </row>
    <row r="1419" spans="16:18" x14ac:dyDescent="0.25">
      <c r="P1419" s="254">
        <v>42331</v>
      </c>
      <c r="Q1419">
        <f t="shared" si="23"/>
        <v>5</v>
      </c>
      <c r="R1419">
        <v>36</v>
      </c>
    </row>
    <row r="1420" spans="16:18" x14ac:dyDescent="0.25">
      <c r="P1420" s="254">
        <v>42330</v>
      </c>
      <c r="Q1420">
        <f t="shared" si="23"/>
        <v>4</v>
      </c>
      <c r="R1420">
        <v>36</v>
      </c>
    </row>
    <row r="1421" spans="16:18" x14ac:dyDescent="0.25">
      <c r="P1421" s="254">
        <v>42329</v>
      </c>
      <c r="Q1421">
        <f t="shared" si="23"/>
        <v>4</v>
      </c>
      <c r="R1421">
        <v>36</v>
      </c>
    </row>
    <row r="1422" spans="16:18" x14ac:dyDescent="0.25">
      <c r="P1422" s="254">
        <v>42328</v>
      </c>
      <c r="Q1422">
        <f t="shared" si="23"/>
        <v>4</v>
      </c>
      <c r="R1422">
        <v>36</v>
      </c>
    </row>
    <row r="1423" spans="16:18" x14ac:dyDescent="0.25">
      <c r="P1423" s="254">
        <v>42327</v>
      </c>
      <c r="Q1423">
        <f t="shared" si="23"/>
        <v>4</v>
      </c>
      <c r="R1423">
        <v>36</v>
      </c>
    </row>
    <row r="1424" spans="16:18" x14ac:dyDescent="0.25">
      <c r="P1424" s="254">
        <v>42326</v>
      </c>
      <c r="Q1424">
        <f t="shared" si="23"/>
        <v>4</v>
      </c>
      <c r="R1424">
        <v>36</v>
      </c>
    </row>
    <row r="1425" spans="16:18" x14ac:dyDescent="0.25">
      <c r="P1425" s="254">
        <v>42325</v>
      </c>
      <c r="Q1425">
        <f t="shared" si="23"/>
        <v>4</v>
      </c>
      <c r="R1425">
        <v>36</v>
      </c>
    </row>
    <row r="1426" spans="16:18" x14ac:dyDescent="0.25">
      <c r="P1426" s="254">
        <v>42324</v>
      </c>
      <c r="Q1426">
        <f t="shared" si="23"/>
        <v>4</v>
      </c>
      <c r="R1426">
        <v>36</v>
      </c>
    </row>
    <row r="1427" spans="16:18" x14ac:dyDescent="0.25">
      <c r="P1427" s="254">
        <v>42323</v>
      </c>
      <c r="Q1427">
        <f t="shared" si="23"/>
        <v>3</v>
      </c>
      <c r="R1427">
        <v>36</v>
      </c>
    </row>
    <row r="1428" spans="16:18" x14ac:dyDescent="0.25">
      <c r="P1428" s="254">
        <v>42322</v>
      </c>
      <c r="Q1428">
        <f t="shared" si="23"/>
        <v>3</v>
      </c>
      <c r="R1428">
        <v>36</v>
      </c>
    </row>
    <row r="1429" spans="16:18" x14ac:dyDescent="0.25">
      <c r="P1429" s="254">
        <v>42321</v>
      </c>
      <c r="Q1429">
        <f t="shared" si="23"/>
        <v>3</v>
      </c>
      <c r="R1429">
        <v>36</v>
      </c>
    </row>
    <row r="1430" spans="16:18" x14ac:dyDescent="0.25">
      <c r="P1430" s="254">
        <v>42320</v>
      </c>
      <c r="Q1430">
        <f t="shared" si="23"/>
        <v>3</v>
      </c>
      <c r="R1430">
        <v>36</v>
      </c>
    </row>
    <row r="1431" spans="16:18" x14ac:dyDescent="0.25">
      <c r="P1431" s="254">
        <v>42319</v>
      </c>
      <c r="Q1431">
        <f t="shared" si="23"/>
        <v>3</v>
      </c>
      <c r="R1431">
        <v>36</v>
      </c>
    </row>
    <row r="1432" spans="16:18" x14ac:dyDescent="0.25">
      <c r="P1432" s="254">
        <v>42318</v>
      </c>
      <c r="Q1432">
        <f t="shared" si="23"/>
        <v>3</v>
      </c>
      <c r="R1432">
        <v>36</v>
      </c>
    </row>
    <row r="1433" spans="16:18" x14ac:dyDescent="0.25">
      <c r="P1433" s="254">
        <v>42317</v>
      </c>
      <c r="Q1433">
        <f t="shared" si="23"/>
        <v>3</v>
      </c>
      <c r="R1433">
        <v>36</v>
      </c>
    </row>
    <row r="1434" spans="16:18" x14ac:dyDescent="0.25">
      <c r="P1434" s="254">
        <v>42316</v>
      </c>
      <c r="Q1434">
        <f t="shared" si="23"/>
        <v>2</v>
      </c>
      <c r="R1434">
        <v>36</v>
      </c>
    </row>
    <row r="1435" spans="16:18" x14ac:dyDescent="0.25">
      <c r="P1435" s="254">
        <v>42315</v>
      </c>
      <c r="Q1435">
        <f t="shared" si="23"/>
        <v>2</v>
      </c>
      <c r="R1435">
        <v>36</v>
      </c>
    </row>
    <row r="1436" spans="16:18" x14ac:dyDescent="0.25">
      <c r="P1436" s="254">
        <v>42314</v>
      </c>
      <c r="Q1436">
        <f t="shared" si="23"/>
        <v>2</v>
      </c>
      <c r="R1436">
        <v>36</v>
      </c>
    </row>
    <row r="1437" spans="16:18" x14ac:dyDescent="0.25">
      <c r="P1437" s="254">
        <v>42313</v>
      </c>
      <c r="Q1437">
        <f t="shared" si="23"/>
        <v>2</v>
      </c>
      <c r="R1437">
        <v>36</v>
      </c>
    </row>
    <row r="1438" spans="16:18" x14ac:dyDescent="0.25">
      <c r="P1438" s="254">
        <v>42312</v>
      </c>
      <c r="Q1438">
        <f t="shared" si="23"/>
        <v>2</v>
      </c>
      <c r="R1438">
        <v>36</v>
      </c>
    </row>
    <row r="1439" spans="16:18" x14ac:dyDescent="0.25">
      <c r="P1439" s="254">
        <v>42311</v>
      </c>
      <c r="Q1439">
        <f t="shared" ref="Q1439:Q1502" si="24">Q1432-1</f>
        <v>2</v>
      </c>
      <c r="R1439">
        <v>36</v>
      </c>
    </row>
    <row r="1440" spans="16:18" x14ac:dyDescent="0.25">
      <c r="P1440" s="254">
        <v>42310</v>
      </c>
      <c r="Q1440">
        <f t="shared" si="24"/>
        <v>2</v>
      </c>
      <c r="R1440">
        <v>36</v>
      </c>
    </row>
    <row r="1441" spans="16:18" x14ac:dyDescent="0.25">
      <c r="P1441" s="254">
        <v>42309</v>
      </c>
      <c r="Q1441">
        <f t="shared" si="24"/>
        <v>1</v>
      </c>
      <c r="R1441">
        <v>36</v>
      </c>
    </row>
    <row r="1442" spans="16:18" x14ac:dyDescent="0.25">
      <c r="P1442" s="254">
        <v>42308</v>
      </c>
      <c r="Q1442">
        <f t="shared" si="24"/>
        <v>1</v>
      </c>
      <c r="R1442">
        <v>36</v>
      </c>
    </row>
    <row r="1443" spans="16:18" x14ac:dyDescent="0.25">
      <c r="P1443" s="254">
        <v>42307</v>
      </c>
      <c r="Q1443">
        <f t="shared" si="24"/>
        <v>1</v>
      </c>
      <c r="R1443">
        <v>36</v>
      </c>
    </row>
    <row r="1444" spans="16:18" x14ac:dyDescent="0.25">
      <c r="P1444" s="254">
        <v>42306</v>
      </c>
      <c r="Q1444">
        <f t="shared" si="24"/>
        <v>1</v>
      </c>
      <c r="R1444">
        <v>36</v>
      </c>
    </row>
    <row r="1445" spans="16:18" x14ac:dyDescent="0.25">
      <c r="P1445" s="254">
        <v>42305</v>
      </c>
      <c r="Q1445">
        <f t="shared" si="24"/>
        <v>1</v>
      </c>
      <c r="R1445">
        <v>36</v>
      </c>
    </row>
    <row r="1446" spans="16:18" x14ac:dyDescent="0.25">
      <c r="P1446" s="254">
        <v>42304</v>
      </c>
      <c r="Q1446">
        <f t="shared" si="24"/>
        <v>1</v>
      </c>
      <c r="R1446">
        <v>36</v>
      </c>
    </row>
    <row r="1447" spans="16:18" x14ac:dyDescent="0.25">
      <c r="P1447" s="254">
        <v>42303</v>
      </c>
      <c r="Q1447">
        <f t="shared" si="24"/>
        <v>1</v>
      </c>
      <c r="R1447">
        <v>36</v>
      </c>
    </row>
    <row r="1448" spans="16:18" x14ac:dyDescent="0.25">
      <c r="P1448" s="254">
        <v>42302</v>
      </c>
      <c r="Q1448">
        <v>16</v>
      </c>
      <c r="R1448">
        <v>35</v>
      </c>
    </row>
    <row r="1449" spans="16:18" x14ac:dyDescent="0.25">
      <c r="P1449" s="254">
        <v>42301</v>
      </c>
      <c r="Q1449">
        <v>16</v>
      </c>
      <c r="R1449">
        <v>35</v>
      </c>
    </row>
    <row r="1450" spans="16:18" x14ac:dyDescent="0.25">
      <c r="P1450" s="254">
        <v>42300</v>
      </c>
      <c r="Q1450">
        <v>16</v>
      </c>
      <c r="R1450">
        <v>35</v>
      </c>
    </row>
    <row r="1451" spans="16:18" x14ac:dyDescent="0.25">
      <c r="P1451" s="254">
        <v>42299</v>
      </c>
      <c r="Q1451">
        <v>16</v>
      </c>
      <c r="R1451">
        <v>35</v>
      </c>
    </row>
    <row r="1452" spans="16:18" x14ac:dyDescent="0.25">
      <c r="P1452" s="254">
        <v>42298</v>
      </c>
      <c r="Q1452">
        <v>16</v>
      </c>
      <c r="R1452">
        <v>35</v>
      </c>
    </row>
    <row r="1453" spans="16:18" x14ac:dyDescent="0.25">
      <c r="P1453" s="254">
        <v>42297</v>
      </c>
      <c r="Q1453">
        <v>16</v>
      </c>
      <c r="R1453">
        <v>35</v>
      </c>
    </row>
    <row r="1454" spans="16:18" x14ac:dyDescent="0.25">
      <c r="P1454" s="254">
        <v>42296</v>
      </c>
      <c r="Q1454">
        <v>16</v>
      </c>
      <c r="R1454">
        <v>35</v>
      </c>
    </row>
    <row r="1455" spans="16:18" x14ac:dyDescent="0.25">
      <c r="P1455" s="254">
        <v>42295</v>
      </c>
      <c r="Q1455">
        <f t="shared" si="24"/>
        <v>15</v>
      </c>
      <c r="R1455">
        <v>35</v>
      </c>
    </row>
    <row r="1456" spans="16:18" x14ac:dyDescent="0.25">
      <c r="P1456" s="254">
        <v>42294</v>
      </c>
      <c r="Q1456">
        <f t="shared" si="24"/>
        <v>15</v>
      </c>
      <c r="R1456">
        <v>35</v>
      </c>
    </row>
    <row r="1457" spans="16:18" x14ac:dyDescent="0.25">
      <c r="P1457" s="254">
        <v>42293</v>
      </c>
      <c r="Q1457">
        <f t="shared" si="24"/>
        <v>15</v>
      </c>
      <c r="R1457">
        <v>35</v>
      </c>
    </row>
    <row r="1458" spans="16:18" x14ac:dyDescent="0.25">
      <c r="P1458" s="254">
        <v>42292</v>
      </c>
      <c r="Q1458">
        <f t="shared" si="24"/>
        <v>15</v>
      </c>
      <c r="R1458">
        <v>35</v>
      </c>
    </row>
    <row r="1459" spans="16:18" x14ac:dyDescent="0.25">
      <c r="P1459" s="254">
        <v>42291</v>
      </c>
      <c r="Q1459">
        <f t="shared" si="24"/>
        <v>15</v>
      </c>
      <c r="R1459">
        <v>35</v>
      </c>
    </row>
    <row r="1460" spans="16:18" x14ac:dyDescent="0.25">
      <c r="P1460" s="254">
        <v>42290</v>
      </c>
      <c r="Q1460">
        <f t="shared" si="24"/>
        <v>15</v>
      </c>
      <c r="R1460">
        <v>35</v>
      </c>
    </row>
    <row r="1461" spans="16:18" x14ac:dyDescent="0.25">
      <c r="P1461" s="254">
        <v>42289</v>
      </c>
      <c r="Q1461">
        <f t="shared" si="24"/>
        <v>15</v>
      </c>
      <c r="R1461">
        <v>35</v>
      </c>
    </row>
    <row r="1462" spans="16:18" x14ac:dyDescent="0.25">
      <c r="P1462" s="254">
        <v>42288</v>
      </c>
      <c r="Q1462">
        <f t="shared" si="24"/>
        <v>14</v>
      </c>
      <c r="R1462">
        <v>35</v>
      </c>
    </row>
    <row r="1463" spans="16:18" x14ac:dyDescent="0.25">
      <c r="P1463" s="254">
        <v>42287</v>
      </c>
      <c r="Q1463">
        <f t="shared" si="24"/>
        <v>14</v>
      </c>
      <c r="R1463">
        <v>35</v>
      </c>
    </row>
    <row r="1464" spans="16:18" x14ac:dyDescent="0.25">
      <c r="P1464" s="254">
        <v>42286</v>
      </c>
      <c r="Q1464">
        <f t="shared" si="24"/>
        <v>14</v>
      </c>
      <c r="R1464">
        <v>35</v>
      </c>
    </row>
    <row r="1465" spans="16:18" x14ac:dyDescent="0.25">
      <c r="P1465" s="254">
        <v>42285</v>
      </c>
      <c r="Q1465">
        <f t="shared" si="24"/>
        <v>14</v>
      </c>
      <c r="R1465">
        <v>35</v>
      </c>
    </row>
    <row r="1466" spans="16:18" x14ac:dyDescent="0.25">
      <c r="P1466" s="254">
        <v>42284</v>
      </c>
      <c r="Q1466">
        <f t="shared" si="24"/>
        <v>14</v>
      </c>
      <c r="R1466">
        <v>35</v>
      </c>
    </row>
    <row r="1467" spans="16:18" x14ac:dyDescent="0.25">
      <c r="P1467" s="254">
        <v>42283</v>
      </c>
      <c r="Q1467">
        <f t="shared" si="24"/>
        <v>14</v>
      </c>
      <c r="R1467">
        <v>35</v>
      </c>
    </row>
    <row r="1468" spans="16:18" x14ac:dyDescent="0.25">
      <c r="P1468" s="254">
        <v>42282</v>
      </c>
      <c r="Q1468">
        <f t="shared" si="24"/>
        <v>14</v>
      </c>
      <c r="R1468">
        <v>35</v>
      </c>
    </row>
    <row r="1469" spans="16:18" x14ac:dyDescent="0.25">
      <c r="P1469" s="254">
        <v>42281</v>
      </c>
      <c r="Q1469">
        <f t="shared" si="24"/>
        <v>13</v>
      </c>
      <c r="R1469">
        <v>35</v>
      </c>
    </row>
    <row r="1470" spans="16:18" x14ac:dyDescent="0.25">
      <c r="P1470" s="254">
        <v>42280</v>
      </c>
      <c r="Q1470">
        <f t="shared" si="24"/>
        <v>13</v>
      </c>
      <c r="R1470">
        <v>35</v>
      </c>
    </row>
    <row r="1471" spans="16:18" x14ac:dyDescent="0.25">
      <c r="P1471" s="254">
        <v>42279</v>
      </c>
      <c r="Q1471">
        <f t="shared" si="24"/>
        <v>13</v>
      </c>
      <c r="R1471">
        <v>35</v>
      </c>
    </row>
    <row r="1472" spans="16:18" x14ac:dyDescent="0.25">
      <c r="P1472" s="254">
        <v>42278</v>
      </c>
      <c r="Q1472">
        <f t="shared" si="24"/>
        <v>13</v>
      </c>
      <c r="R1472">
        <v>35</v>
      </c>
    </row>
    <row r="1473" spans="16:18" x14ac:dyDescent="0.25">
      <c r="P1473" s="254">
        <v>42277</v>
      </c>
      <c r="Q1473">
        <f t="shared" si="24"/>
        <v>13</v>
      </c>
      <c r="R1473">
        <v>35</v>
      </c>
    </row>
    <row r="1474" spans="16:18" x14ac:dyDescent="0.25">
      <c r="P1474" s="254">
        <v>42276</v>
      </c>
      <c r="Q1474">
        <f t="shared" si="24"/>
        <v>13</v>
      </c>
      <c r="R1474">
        <v>35</v>
      </c>
    </row>
    <row r="1475" spans="16:18" x14ac:dyDescent="0.25">
      <c r="P1475" s="254">
        <v>42275</v>
      </c>
      <c r="Q1475">
        <f t="shared" si="24"/>
        <v>13</v>
      </c>
      <c r="R1475">
        <v>35</v>
      </c>
    </row>
    <row r="1476" spans="16:18" x14ac:dyDescent="0.25">
      <c r="P1476" s="254">
        <v>42274</v>
      </c>
      <c r="Q1476">
        <f t="shared" si="24"/>
        <v>12</v>
      </c>
      <c r="R1476">
        <v>35</v>
      </c>
    </row>
    <row r="1477" spans="16:18" x14ac:dyDescent="0.25">
      <c r="P1477" s="254">
        <v>42273</v>
      </c>
      <c r="Q1477">
        <f t="shared" si="24"/>
        <v>12</v>
      </c>
      <c r="R1477">
        <v>35</v>
      </c>
    </row>
    <row r="1478" spans="16:18" x14ac:dyDescent="0.25">
      <c r="P1478" s="254">
        <v>42272</v>
      </c>
      <c r="Q1478">
        <f t="shared" si="24"/>
        <v>12</v>
      </c>
      <c r="R1478">
        <v>35</v>
      </c>
    </row>
    <row r="1479" spans="16:18" x14ac:dyDescent="0.25">
      <c r="P1479" s="254">
        <v>42271</v>
      </c>
      <c r="Q1479">
        <f t="shared" si="24"/>
        <v>12</v>
      </c>
      <c r="R1479">
        <v>35</v>
      </c>
    </row>
    <row r="1480" spans="16:18" x14ac:dyDescent="0.25">
      <c r="P1480" s="254">
        <v>42270</v>
      </c>
      <c r="Q1480">
        <f t="shared" si="24"/>
        <v>12</v>
      </c>
      <c r="R1480">
        <v>35</v>
      </c>
    </row>
    <row r="1481" spans="16:18" x14ac:dyDescent="0.25">
      <c r="P1481" s="254">
        <v>42269</v>
      </c>
      <c r="Q1481">
        <f t="shared" si="24"/>
        <v>12</v>
      </c>
      <c r="R1481">
        <v>35</v>
      </c>
    </row>
    <row r="1482" spans="16:18" x14ac:dyDescent="0.25">
      <c r="P1482" s="254">
        <v>42268</v>
      </c>
      <c r="Q1482">
        <f t="shared" si="24"/>
        <v>12</v>
      </c>
      <c r="R1482">
        <v>35</v>
      </c>
    </row>
    <row r="1483" spans="16:18" x14ac:dyDescent="0.25">
      <c r="P1483" s="254">
        <v>42267</v>
      </c>
      <c r="Q1483">
        <f t="shared" si="24"/>
        <v>11</v>
      </c>
      <c r="R1483">
        <v>35</v>
      </c>
    </row>
    <row r="1484" spans="16:18" x14ac:dyDescent="0.25">
      <c r="P1484" s="254">
        <v>42266</v>
      </c>
      <c r="Q1484">
        <f t="shared" si="24"/>
        <v>11</v>
      </c>
      <c r="R1484">
        <v>35</v>
      </c>
    </row>
    <row r="1485" spans="16:18" x14ac:dyDescent="0.25">
      <c r="P1485" s="254">
        <v>42265</v>
      </c>
      <c r="Q1485">
        <f t="shared" si="24"/>
        <v>11</v>
      </c>
      <c r="R1485">
        <v>35</v>
      </c>
    </row>
    <row r="1486" spans="16:18" x14ac:dyDescent="0.25">
      <c r="P1486" s="254">
        <v>42264</v>
      </c>
      <c r="Q1486">
        <f t="shared" si="24"/>
        <v>11</v>
      </c>
      <c r="R1486">
        <v>35</v>
      </c>
    </row>
    <row r="1487" spans="16:18" x14ac:dyDescent="0.25">
      <c r="P1487" s="254">
        <v>42263</v>
      </c>
      <c r="Q1487">
        <f t="shared" si="24"/>
        <v>11</v>
      </c>
      <c r="R1487">
        <v>35</v>
      </c>
    </row>
    <row r="1488" spans="16:18" x14ac:dyDescent="0.25">
      <c r="P1488" s="254">
        <v>42262</v>
      </c>
      <c r="Q1488">
        <f t="shared" si="24"/>
        <v>11</v>
      </c>
      <c r="R1488">
        <v>35</v>
      </c>
    </row>
    <row r="1489" spans="16:18" x14ac:dyDescent="0.25">
      <c r="P1489" s="254">
        <v>42261</v>
      </c>
      <c r="Q1489">
        <f t="shared" si="24"/>
        <v>11</v>
      </c>
      <c r="R1489">
        <v>35</v>
      </c>
    </row>
    <row r="1490" spans="16:18" x14ac:dyDescent="0.25">
      <c r="P1490" s="254">
        <v>42260</v>
      </c>
      <c r="Q1490">
        <f t="shared" si="24"/>
        <v>10</v>
      </c>
      <c r="R1490">
        <v>35</v>
      </c>
    </row>
    <row r="1491" spans="16:18" x14ac:dyDescent="0.25">
      <c r="P1491" s="254">
        <v>42259</v>
      </c>
      <c r="Q1491">
        <f t="shared" si="24"/>
        <v>10</v>
      </c>
      <c r="R1491">
        <v>35</v>
      </c>
    </row>
    <row r="1492" spans="16:18" x14ac:dyDescent="0.25">
      <c r="P1492" s="254">
        <v>42258</v>
      </c>
      <c r="Q1492">
        <f t="shared" si="24"/>
        <v>10</v>
      </c>
      <c r="R1492">
        <v>35</v>
      </c>
    </row>
    <row r="1493" spans="16:18" x14ac:dyDescent="0.25">
      <c r="P1493" s="254">
        <v>42257</v>
      </c>
      <c r="Q1493">
        <f t="shared" si="24"/>
        <v>10</v>
      </c>
      <c r="R1493">
        <v>35</v>
      </c>
    </row>
    <row r="1494" spans="16:18" x14ac:dyDescent="0.25">
      <c r="P1494" s="254">
        <v>42256</v>
      </c>
      <c r="Q1494">
        <f t="shared" si="24"/>
        <v>10</v>
      </c>
      <c r="R1494">
        <v>35</v>
      </c>
    </row>
    <row r="1495" spans="16:18" x14ac:dyDescent="0.25">
      <c r="P1495" s="254">
        <v>42255</v>
      </c>
      <c r="Q1495">
        <f t="shared" si="24"/>
        <v>10</v>
      </c>
      <c r="R1495">
        <v>35</v>
      </c>
    </row>
    <row r="1496" spans="16:18" x14ac:dyDescent="0.25">
      <c r="P1496" s="254">
        <v>42254</v>
      </c>
      <c r="Q1496">
        <f t="shared" si="24"/>
        <v>10</v>
      </c>
      <c r="R1496">
        <v>35</v>
      </c>
    </row>
    <row r="1497" spans="16:18" x14ac:dyDescent="0.25">
      <c r="P1497" s="254">
        <v>42253</v>
      </c>
      <c r="Q1497">
        <f t="shared" si="24"/>
        <v>9</v>
      </c>
      <c r="R1497">
        <v>35</v>
      </c>
    </row>
    <row r="1498" spans="16:18" x14ac:dyDescent="0.25">
      <c r="P1498" s="254">
        <v>42252</v>
      </c>
      <c r="Q1498">
        <f t="shared" si="24"/>
        <v>9</v>
      </c>
      <c r="R1498">
        <v>35</v>
      </c>
    </row>
    <row r="1499" spans="16:18" x14ac:dyDescent="0.25">
      <c r="P1499" s="254">
        <v>42251</v>
      </c>
      <c r="Q1499">
        <f t="shared" si="24"/>
        <v>9</v>
      </c>
      <c r="R1499">
        <v>35</v>
      </c>
    </row>
    <row r="1500" spans="16:18" x14ac:dyDescent="0.25">
      <c r="P1500" s="254">
        <v>42250</v>
      </c>
      <c r="Q1500">
        <f t="shared" si="24"/>
        <v>9</v>
      </c>
      <c r="R1500">
        <v>35</v>
      </c>
    </row>
    <row r="1501" spans="16:18" x14ac:dyDescent="0.25">
      <c r="P1501" s="254">
        <v>42249</v>
      </c>
      <c r="Q1501">
        <f t="shared" si="24"/>
        <v>9</v>
      </c>
      <c r="R1501">
        <v>35</v>
      </c>
    </row>
    <row r="1502" spans="16:18" x14ac:dyDescent="0.25">
      <c r="P1502" s="254">
        <v>42248</v>
      </c>
      <c r="Q1502">
        <f t="shared" si="24"/>
        <v>9</v>
      </c>
      <c r="R1502">
        <v>35</v>
      </c>
    </row>
    <row r="1503" spans="16:18" x14ac:dyDescent="0.25">
      <c r="P1503" s="254">
        <v>42247</v>
      </c>
      <c r="Q1503">
        <f t="shared" ref="Q1503:Q1559" si="25">Q1496-1</f>
        <v>9</v>
      </c>
      <c r="R1503">
        <v>35</v>
      </c>
    </row>
    <row r="1504" spans="16:18" x14ac:dyDescent="0.25">
      <c r="P1504" s="254">
        <v>42246</v>
      </c>
      <c r="Q1504">
        <f t="shared" si="25"/>
        <v>8</v>
      </c>
      <c r="R1504">
        <v>35</v>
      </c>
    </row>
    <row r="1505" spans="16:18" x14ac:dyDescent="0.25">
      <c r="P1505" s="254">
        <v>42245</v>
      </c>
      <c r="Q1505">
        <f t="shared" si="25"/>
        <v>8</v>
      </c>
      <c r="R1505">
        <v>35</v>
      </c>
    </row>
    <row r="1506" spans="16:18" x14ac:dyDescent="0.25">
      <c r="P1506" s="254">
        <v>42244</v>
      </c>
      <c r="Q1506">
        <f t="shared" si="25"/>
        <v>8</v>
      </c>
      <c r="R1506">
        <v>35</v>
      </c>
    </row>
    <row r="1507" spans="16:18" x14ac:dyDescent="0.25">
      <c r="P1507" s="254">
        <v>42243</v>
      </c>
      <c r="Q1507">
        <f t="shared" si="25"/>
        <v>8</v>
      </c>
      <c r="R1507">
        <v>35</v>
      </c>
    </row>
    <row r="1508" spans="16:18" x14ac:dyDescent="0.25">
      <c r="P1508" s="254">
        <v>42242</v>
      </c>
      <c r="Q1508">
        <f t="shared" si="25"/>
        <v>8</v>
      </c>
      <c r="R1508">
        <v>35</v>
      </c>
    </row>
    <row r="1509" spans="16:18" x14ac:dyDescent="0.25">
      <c r="P1509" s="254">
        <v>42241</v>
      </c>
      <c r="Q1509">
        <f t="shared" si="25"/>
        <v>8</v>
      </c>
      <c r="R1509">
        <v>35</v>
      </c>
    </row>
    <row r="1510" spans="16:18" x14ac:dyDescent="0.25">
      <c r="P1510" s="254">
        <v>42240</v>
      </c>
      <c r="Q1510">
        <f t="shared" si="25"/>
        <v>8</v>
      </c>
      <c r="R1510">
        <v>35</v>
      </c>
    </row>
    <row r="1511" spans="16:18" x14ac:dyDescent="0.25">
      <c r="P1511" s="254">
        <v>42239</v>
      </c>
      <c r="Q1511">
        <f t="shared" si="25"/>
        <v>7</v>
      </c>
      <c r="R1511">
        <v>35</v>
      </c>
    </row>
    <row r="1512" spans="16:18" x14ac:dyDescent="0.25">
      <c r="P1512" s="254">
        <v>42238</v>
      </c>
      <c r="Q1512">
        <f t="shared" si="25"/>
        <v>7</v>
      </c>
      <c r="R1512">
        <v>35</v>
      </c>
    </row>
    <row r="1513" spans="16:18" x14ac:dyDescent="0.25">
      <c r="P1513" s="254">
        <v>42237</v>
      </c>
      <c r="Q1513">
        <f t="shared" si="25"/>
        <v>7</v>
      </c>
      <c r="R1513">
        <v>35</v>
      </c>
    </row>
    <row r="1514" spans="16:18" x14ac:dyDescent="0.25">
      <c r="P1514" s="254">
        <v>42236</v>
      </c>
      <c r="Q1514">
        <f t="shared" si="25"/>
        <v>7</v>
      </c>
      <c r="R1514">
        <v>35</v>
      </c>
    </row>
    <row r="1515" spans="16:18" x14ac:dyDescent="0.25">
      <c r="P1515" s="254">
        <v>42235</v>
      </c>
      <c r="Q1515">
        <f t="shared" si="25"/>
        <v>7</v>
      </c>
      <c r="R1515">
        <v>35</v>
      </c>
    </row>
    <row r="1516" spans="16:18" x14ac:dyDescent="0.25">
      <c r="P1516" s="254">
        <v>42234</v>
      </c>
      <c r="Q1516">
        <f t="shared" si="25"/>
        <v>7</v>
      </c>
      <c r="R1516">
        <v>35</v>
      </c>
    </row>
    <row r="1517" spans="16:18" x14ac:dyDescent="0.25">
      <c r="P1517" s="254">
        <v>42233</v>
      </c>
      <c r="Q1517">
        <f t="shared" si="25"/>
        <v>7</v>
      </c>
      <c r="R1517">
        <v>35</v>
      </c>
    </row>
    <row r="1518" spans="16:18" x14ac:dyDescent="0.25">
      <c r="P1518" s="254">
        <v>42232</v>
      </c>
      <c r="Q1518">
        <f t="shared" si="25"/>
        <v>6</v>
      </c>
      <c r="R1518">
        <v>35</v>
      </c>
    </row>
    <row r="1519" spans="16:18" x14ac:dyDescent="0.25">
      <c r="P1519" s="254">
        <v>42231</v>
      </c>
      <c r="Q1519">
        <f t="shared" si="25"/>
        <v>6</v>
      </c>
      <c r="R1519">
        <v>35</v>
      </c>
    </row>
    <row r="1520" spans="16:18" x14ac:dyDescent="0.25">
      <c r="P1520" s="254">
        <v>42230</v>
      </c>
      <c r="Q1520">
        <f t="shared" si="25"/>
        <v>6</v>
      </c>
      <c r="R1520">
        <v>35</v>
      </c>
    </row>
    <row r="1521" spans="16:18" x14ac:dyDescent="0.25">
      <c r="P1521" s="254">
        <v>42229</v>
      </c>
      <c r="Q1521">
        <f t="shared" si="25"/>
        <v>6</v>
      </c>
      <c r="R1521">
        <v>35</v>
      </c>
    </row>
    <row r="1522" spans="16:18" x14ac:dyDescent="0.25">
      <c r="P1522" s="254">
        <v>42228</v>
      </c>
      <c r="Q1522">
        <f t="shared" si="25"/>
        <v>6</v>
      </c>
      <c r="R1522">
        <v>35</v>
      </c>
    </row>
    <row r="1523" spans="16:18" x14ac:dyDescent="0.25">
      <c r="P1523" s="254">
        <v>42227</v>
      </c>
      <c r="Q1523">
        <f t="shared" si="25"/>
        <v>6</v>
      </c>
      <c r="R1523">
        <v>35</v>
      </c>
    </row>
    <row r="1524" spans="16:18" x14ac:dyDescent="0.25">
      <c r="P1524" s="254">
        <v>42226</v>
      </c>
      <c r="Q1524">
        <f t="shared" si="25"/>
        <v>6</v>
      </c>
      <c r="R1524">
        <v>35</v>
      </c>
    </row>
    <row r="1525" spans="16:18" x14ac:dyDescent="0.25">
      <c r="P1525" s="254">
        <v>42225</v>
      </c>
      <c r="Q1525">
        <f t="shared" si="25"/>
        <v>5</v>
      </c>
      <c r="R1525">
        <v>35</v>
      </c>
    </row>
    <row r="1526" spans="16:18" x14ac:dyDescent="0.25">
      <c r="P1526" s="254">
        <v>42224</v>
      </c>
      <c r="Q1526">
        <f t="shared" si="25"/>
        <v>5</v>
      </c>
      <c r="R1526">
        <v>35</v>
      </c>
    </row>
    <row r="1527" spans="16:18" x14ac:dyDescent="0.25">
      <c r="P1527" s="254">
        <v>42223</v>
      </c>
      <c r="Q1527">
        <f t="shared" si="25"/>
        <v>5</v>
      </c>
      <c r="R1527">
        <v>35</v>
      </c>
    </row>
    <row r="1528" spans="16:18" x14ac:dyDescent="0.25">
      <c r="P1528" s="254">
        <v>42222</v>
      </c>
      <c r="Q1528">
        <f t="shared" si="25"/>
        <v>5</v>
      </c>
      <c r="R1528">
        <v>35</v>
      </c>
    </row>
    <row r="1529" spans="16:18" x14ac:dyDescent="0.25">
      <c r="P1529" s="254">
        <v>42221</v>
      </c>
      <c r="Q1529">
        <f t="shared" si="25"/>
        <v>5</v>
      </c>
      <c r="R1529">
        <v>35</v>
      </c>
    </row>
    <row r="1530" spans="16:18" x14ac:dyDescent="0.25">
      <c r="P1530" s="254">
        <v>42220</v>
      </c>
      <c r="Q1530">
        <f t="shared" si="25"/>
        <v>5</v>
      </c>
      <c r="R1530">
        <v>35</v>
      </c>
    </row>
    <row r="1531" spans="16:18" x14ac:dyDescent="0.25">
      <c r="P1531" s="254">
        <v>42219</v>
      </c>
      <c r="Q1531">
        <f t="shared" si="25"/>
        <v>5</v>
      </c>
      <c r="R1531">
        <v>35</v>
      </c>
    </row>
    <row r="1532" spans="16:18" x14ac:dyDescent="0.25">
      <c r="P1532" s="254">
        <v>42218</v>
      </c>
      <c r="Q1532">
        <f t="shared" si="25"/>
        <v>4</v>
      </c>
      <c r="R1532">
        <v>35</v>
      </c>
    </row>
    <row r="1533" spans="16:18" x14ac:dyDescent="0.25">
      <c r="P1533" s="254">
        <v>42217</v>
      </c>
      <c r="Q1533">
        <f t="shared" si="25"/>
        <v>4</v>
      </c>
      <c r="R1533">
        <v>35</v>
      </c>
    </row>
    <row r="1534" spans="16:18" x14ac:dyDescent="0.25">
      <c r="P1534" s="254">
        <v>42216</v>
      </c>
      <c r="Q1534">
        <f t="shared" si="25"/>
        <v>4</v>
      </c>
      <c r="R1534">
        <v>35</v>
      </c>
    </row>
    <row r="1535" spans="16:18" x14ac:dyDescent="0.25">
      <c r="P1535" s="254">
        <v>42215</v>
      </c>
      <c r="Q1535">
        <f t="shared" si="25"/>
        <v>4</v>
      </c>
      <c r="R1535">
        <v>35</v>
      </c>
    </row>
    <row r="1536" spans="16:18" x14ac:dyDescent="0.25">
      <c r="P1536" s="254">
        <v>42214</v>
      </c>
      <c r="Q1536">
        <f t="shared" si="25"/>
        <v>4</v>
      </c>
      <c r="R1536">
        <v>35</v>
      </c>
    </row>
    <row r="1537" spans="16:18" x14ac:dyDescent="0.25">
      <c r="P1537" s="254">
        <v>42213</v>
      </c>
      <c r="Q1537">
        <f t="shared" si="25"/>
        <v>4</v>
      </c>
      <c r="R1537">
        <v>35</v>
      </c>
    </row>
    <row r="1538" spans="16:18" x14ac:dyDescent="0.25">
      <c r="P1538" s="254">
        <v>42212</v>
      </c>
      <c r="Q1538">
        <f t="shared" si="25"/>
        <v>4</v>
      </c>
      <c r="R1538">
        <v>35</v>
      </c>
    </row>
    <row r="1539" spans="16:18" x14ac:dyDescent="0.25">
      <c r="P1539" s="254">
        <v>42211</v>
      </c>
      <c r="Q1539">
        <f t="shared" si="25"/>
        <v>3</v>
      </c>
      <c r="R1539">
        <v>35</v>
      </c>
    </row>
    <row r="1540" spans="16:18" x14ac:dyDescent="0.25">
      <c r="P1540" s="254">
        <v>42210</v>
      </c>
      <c r="Q1540">
        <f t="shared" si="25"/>
        <v>3</v>
      </c>
      <c r="R1540">
        <v>35</v>
      </c>
    </row>
    <row r="1541" spans="16:18" x14ac:dyDescent="0.25">
      <c r="P1541" s="254">
        <v>42209</v>
      </c>
      <c r="Q1541">
        <f t="shared" si="25"/>
        <v>3</v>
      </c>
      <c r="R1541">
        <v>35</v>
      </c>
    </row>
    <row r="1542" spans="16:18" x14ac:dyDescent="0.25">
      <c r="P1542" s="254">
        <v>42208</v>
      </c>
      <c r="Q1542">
        <f t="shared" si="25"/>
        <v>3</v>
      </c>
      <c r="R1542">
        <v>35</v>
      </c>
    </row>
    <row r="1543" spans="16:18" x14ac:dyDescent="0.25">
      <c r="P1543" s="254">
        <v>42207</v>
      </c>
      <c r="Q1543">
        <f t="shared" si="25"/>
        <v>3</v>
      </c>
      <c r="R1543">
        <v>35</v>
      </c>
    </row>
    <row r="1544" spans="16:18" x14ac:dyDescent="0.25">
      <c r="P1544" s="254">
        <v>42206</v>
      </c>
      <c r="Q1544">
        <f t="shared" si="25"/>
        <v>3</v>
      </c>
      <c r="R1544">
        <v>35</v>
      </c>
    </row>
    <row r="1545" spans="16:18" x14ac:dyDescent="0.25">
      <c r="P1545" s="254">
        <v>42205</v>
      </c>
      <c r="Q1545">
        <f t="shared" si="25"/>
        <v>3</v>
      </c>
      <c r="R1545">
        <v>35</v>
      </c>
    </row>
    <row r="1546" spans="16:18" x14ac:dyDescent="0.25">
      <c r="P1546" s="254">
        <v>42204</v>
      </c>
      <c r="Q1546">
        <f t="shared" si="25"/>
        <v>2</v>
      </c>
      <c r="R1546">
        <v>35</v>
      </c>
    </row>
    <row r="1547" spans="16:18" x14ac:dyDescent="0.25">
      <c r="P1547" s="254">
        <v>42203</v>
      </c>
      <c r="Q1547">
        <f t="shared" si="25"/>
        <v>2</v>
      </c>
      <c r="R1547">
        <v>35</v>
      </c>
    </row>
    <row r="1548" spans="16:18" x14ac:dyDescent="0.25">
      <c r="P1548" s="254">
        <v>42202</v>
      </c>
      <c r="Q1548">
        <f t="shared" si="25"/>
        <v>2</v>
      </c>
      <c r="R1548">
        <v>35</v>
      </c>
    </row>
    <row r="1549" spans="16:18" x14ac:dyDescent="0.25">
      <c r="P1549" s="254">
        <v>42201</v>
      </c>
      <c r="Q1549">
        <f t="shared" si="25"/>
        <v>2</v>
      </c>
      <c r="R1549">
        <v>35</v>
      </c>
    </row>
    <row r="1550" spans="16:18" x14ac:dyDescent="0.25">
      <c r="P1550" s="254">
        <v>42200</v>
      </c>
      <c r="Q1550">
        <f t="shared" si="25"/>
        <v>2</v>
      </c>
      <c r="R1550">
        <v>35</v>
      </c>
    </row>
    <row r="1551" spans="16:18" x14ac:dyDescent="0.25">
      <c r="P1551" s="254">
        <v>42199</v>
      </c>
      <c r="Q1551">
        <f t="shared" si="25"/>
        <v>2</v>
      </c>
      <c r="R1551">
        <v>35</v>
      </c>
    </row>
    <row r="1552" spans="16:18" x14ac:dyDescent="0.25">
      <c r="P1552" s="254">
        <v>42198</v>
      </c>
      <c r="Q1552">
        <f t="shared" si="25"/>
        <v>2</v>
      </c>
      <c r="R1552">
        <v>35</v>
      </c>
    </row>
    <row r="1553" spans="16:18" x14ac:dyDescent="0.25">
      <c r="P1553" s="254">
        <v>42197</v>
      </c>
      <c r="Q1553">
        <f t="shared" si="25"/>
        <v>1</v>
      </c>
      <c r="R1553">
        <v>35</v>
      </c>
    </row>
    <row r="1554" spans="16:18" x14ac:dyDescent="0.25">
      <c r="P1554" s="254">
        <v>42196</v>
      </c>
      <c r="Q1554">
        <f t="shared" si="25"/>
        <v>1</v>
      </c>
      <c r="R1554">
        <v>35</v>
      </c>
    </row>
    <row r="1555" spans="16:18" x14ac:dyDescent="0.25">
      <c r="P1555" s="254">
        <v>42195</v>
      </c>
      <c r="Q1555">
        <f t="shared" si="25"/>
        <v>1</v>
      </c>
      <c r="R1555">
        <v>35</v>
      </c>
    </row>
    <row r="1556" spans="16:18" x14ac:dyDescent="0.25">
      <c r="P1556" s="254">
        <v>42194</v>
      </c>
      <c r="Q1556">
        <f t="shared" si="25"/>
        <v>1</v>
      </c>
      <c r="R1556">
        <v>35</v>
      </c>
    </row>
    <row r="1557" spans="16:18" x14ac:dyDescent="0.25">
      <c r="P1557" s="254">
        <v>42193</v>
      </c>
      <c r="Q1557">
        <f t="shared" si="25"/>
        <v>1</v>
      </c>
      <c r="R1557">
        <v>35</v>
      </c>
    </row>
    <row r="1558" spans="16:18" x14ac:dyDescent="0.25">
      <c r="P1558" s="254">
        <v>42192</v>
      </c>
      <c r="Q1558">
        <f t="shared" si="25"/>
        <v>1</v>
      </c>
      <c r="R1558">
        <v>35</v>
      </c>
    </row>
    <row r="1559" spans="16:18" x14ac:dyDescent="0.25">
      <c r="P1559" s="254">
        <v>42191</v>
      </c>
      <c r="Q1559">
        <f t="shared" si="25"/>
        <v>1</v>
      </c>
      <c r="R1559">
        <v>35</v>
      </c>
    </row>
    <row r="1560" spans="16:18" x14ac:dyDescent="0.25">
      <c r="P1560" s="254">
        <v>42190</v>
      </c>
      <c r="Q1560">
        <v>16</v>
      </c>
      <c r="R1560">
        <v>34</v>
      </c>
    </row>
    <row r="1561" spans="16:18" x14ac:dyDescent="0.25">
      <c r="P1561" s="254">
        <v>42189</v>
      </c>
      <c r="Q1561">
        <v>16</v>
      </c>
      <c r="R1561">
        <v>34</v>
      </c>
    </row>
    <row r="1562" spans="16:18" x14ac:dyDescent="0.25">
      <c r="P1562" s="254">
        <v>42188</v>
      </c>
      <c r="Q1562">
        <v>16</v>
      </c>
      <c r="R1562">
        <v>34</v>
      </c>
    </row>
    <row r="1563" spans="16:18" x14ac:dyDescent="0.25">
      <c r="P1563" s="254">
        <v>42187</v>
      </c>
      <c r="Q1563">
        <v>16</v>
      </c>
      <c r="R1563">
        <v>34</v>
      </c>
    </row>
    <row r="1564" spans="16:18" x14ac:dyDescent="0.25">
      <c r="P1564" s="254">
        <v>42186</v>
      </c>
      <c r="Q1564">
        <v>16</v>
      </c>
      <c r="R1564">
        <v>34</v>
      </c>
    </row>
    <row r="1565" spans="16:18" x14ac:dyDescent="0.25">
      <c r="P1565" s="254">
        <v>42185</v>
      </c>
      <c r="Q1565">
        <v>16</v>
      </c>
      <c r="R1565">
        <v>34</v>
      </c>
    </row>
    <row r="1566" spans="16:18" x14ac:dyDescent="0.25">
      <c r="P1566" s="254">
        <v>42184</v>
      </c>
      <c r="Q1566">
        <v>16</v>
      </c>
      <c r="R1566">
        <v>34</v>
      </c>
    </row>
    <row r="1567" spans="16:18" x14ac:dyDescent="0.25">
      <c r="P1567" s="254">
        <v>42183</v>
      </c>
      <c r="Q1567">
        <f t="shared" ref="Q1567:Q1630" si="26">Q1560-1</f>
        <v>15</v>
      </c>
      <c r="R1567">
        <v>34</v>
      </c>
    </row>
    <row r="1568" spans="16:18" x14ac:dyDescent="0.25">
      <c r="P1568" s="254">
        <v>42182</v>
      </c>
      <c r="Q1568">
        <f t="shared" si="26"/>
        <v>15</v>
      </c>
      <c r="R1568">
        <v>34</v>
      </c>
    </row>
    <row r="1569" spans="16:18" x14ac:dyDescent="0.25">
      <c r="P1569" s="254">
        <v>42181</v>
      </c>
      <c r="Q1569">
        <f t="shared" si="26"/>
        <v>15</v>
      </c>
      <c r="R1569">
        <v>34</v>
      </c>
    </row>
    <row r="1570" spans="16:18" x14ac:dyDescent="0.25">
      <c r="P1570" s="254">
        <v>42180</v>
      </c>
      <c r="Q1570">
        <f t="shared" si="26"/>
        <v>15</v>
      </c>
      <c r="R1570">
        <v>34</v>
      </c>
    </row>
    <row r="1571" spans="16:18" x14ac:dyDescent="0.25">
      <c r="P1571" s="254">
        <v>42179</v>
      </c>
      <c r="Q1571">
        <f t="shared" si="26"/>
        <v>15</v>
      </c>
      <c r="R1571">
        <v>34</v>
      </c>
    </row>
    <row r="1572" spans="16:18" x14ac:dyDescent="0.25">
      <c r="P1572" s="254">
        <v>42178</v>
      </c>
      <c r="Q1572">
        <f t="shared" si="26"/>
        <v>15</v>
      </c>
      <c r="R1572">
        <v>34</v>
      </c>
    </row>
    <row r="1573" spans="16:18" x14ac:dyDescent="0.25">
      <c r="P1573" s="254">
        <v>42177</v>
      </c>
      <c r="Q1573">
        <f t="shared" si="26"/>
        <v>15</v>
      </c>
      <c r="R1573">
        <v>34</v>
      </c>
    </row>
    <row r="1574" spans="16:18" x14ac:dyDescent="0.25">
      <c r="P1574" s="254">
        <v>42176</v>
      </c>
      <c r="Q1574">
        <f t="shared" si="26"/>
        <v>14</v>
      </c>
      <c r="R1574">
        <v>34</v>
      </c>
    </row>
    <row r="1575" spans="16:18" x14ac:dyDescent="0.25">
      <c r="P1575" s="254">
        <v>42175</v>
      </c>
      <c r="Q1575">
        <f t="shared" si="26"/>
        <v>14</v>
      </c>
      <c r="R1575">
        <v>34</v>
      </c>
    </row>
    <row r="1576" spans="16:18" x14ac:dyDescent="0.25">
      <c r="P1576" s="254">
        <v>42174</v>
      </c>
      <c r="Q1576">
        <f t="shared" si="26"/>
        <v>14</v>
      </c>
      <c r="R1576">
        <v>34</v>
      </c>
    </row>
    <row r="1577" spans="16:18" x14ac:dyDescent="0.25">
      <c r="P1577" s="254">
        <v>42173</v>
      </c>
      <c r="Q1577">
        <f t="shared" si="26"/>
        <v>14</v>
      </c>
      <c r="R1577">
        <v>34</v>
      </c>
    </row>
    <row r="1578" spans="16:18" x14ac:dyDescent="0.25">
      <c r="P1578" s="254">
        <v>42172</v>
      </c>
      <c r="Q1578">
        <f t="shared" si="26"/>
        <v>14</v>
      </c>
      <c r="R1578">
        <v>34</v>
      </c>
    </row>
    <row r="1579" spans="16:18" x14ac:dyDescent="0.25">
      <c r="P1579" s="254">
        <v>42171</v>
      </c>
      <c r="Q1579">
        <f t="shared" si="26"/>
        <v>14</v>
      </c>
      <c r="R1579">
        <v>34</v>
      </c>
    </row>
    <row r="1580" spans="16:18" x14ac:dyDescent="0.25">
      <c r="P1580" s="254">
        <v>42170</v>
      </c>
      <c r="Q1580">
        <f t="shared" si="26"/>
        <v>14</v>
      </c>
      <c r="R1580">
        <v>34</v>
      </c>
    </row>
    <row r="1581" spans="16:18" x14ac:dyDescent="0.25">
      <c r="P1581" s="254">
        <v>42169</v>
      </c>
      <c r="Q1581">
        <f t="shared" si="26"/>
        <v>13</v>
      </c>
      <c r="R1581">
        <v>34</v>
      </c>
    </row>
    <row r="1582" spans="16:18" x14ac:dyDescent="0.25">
      <c r="P1582" s="254">
        <v>42168</v>
      </c>
      <c r="Q1582">
        <f t="shared" si="26"/>
        <v>13</v>
      </c>
      <c r="R1582">
        <v>34</v>
      </c>
    </row>
    <row r="1583" spans="16:18" x14ac:dyDescent="0.25">
      <c r="P1583" s="254">
        <v>42167</v>
      </c>
      <c r="Q1583">
        <f t="shared" si="26"/>
        <v>13</v>
      </c>
      <c r="R1583">
        <v>34</v>
      </c>
    </row>
    <row r="1584" spans="16:18" x14ac:dyDescent="0.25">
      <c r="P1584" s="254">
        <v>42166</v>
      </c>
      <c r="Q1584">
        <f t="shared" si="26"/>
        <v>13</v>
      </c>
      <c r="R1584">
        <v>34</v>
      </c>
    </row>
    <row r="1585" spans="16:18" x14ac:dyDescent="0.25">
      <c r="P1585" s="254">
        <v>42165</v>
      </c>
      <c r="Q1585">
        <f t="shared" si="26"/>
        <v>13</v>
      </c>
      <c r="R1585">
        <v>34</v>
      </c>
    </row>
    <row r="1586" spans="16:18" x14ac:dyDescent="0.25">
      <c r="P1586" s="254">
        <v>42164</v>
      </c>
      <c r="Q1586">
        <f t="shared" si="26"/>
        <v>13</v>
      </c>
      <c r="R1586">
        <v>34</v>
      </c>
    </row>
    <row r="1587" spans="16:18" x14ac:dyDescent="0.25">
      <c r="P1587" s="254">
        <v>42163</v>
      </c>
      <c r="Q1587">
        <f t="shared" si="26"/>
        <v>13</v>
      </c>
      <c r="R1587">
        <v>34</v>
      </c>
    </row>
    <row r="1588" spans="16:18" x14ac:dyDescent="0.25">
      <c r="P1588" s="254">
        <v>42162</v>
      </c>
      <c r="Q1588">
        <f t="shared" si="26"/>
        <v>12</v>
      </c>
      <c r="R1588">
        <v>34</v>
      </c>
    </row>
    <row r="1589" spans="16:18" x14ac:dyDescent="0.25">
      <c r="P1589" s="254">
        <v>42161</v>
      </c>
      <c r="Q1589">
        <f t="shared" si="26"/>
        <v>12</v>
      </c>
      <c r="R1589">
        <v>34</v>
      </c>
    </row>
    <row r="1590" spans="16:18" x14ac:dyDescent="0.25">
      <c r="P1590" s="254">
        <v>42160</v>
      </c>
      <c r="Q1590">
        <f t="shared" si="26"/>
        <v>12</v>
      </c>
      <c r="R1590">
        <v>34</v>
      </c>
    </row>
    <row r="1591" spans="16:18" x14ac:dyDescent="0.25">
      <c r="P1591" s="254">
        <v>42159</v>
      </c>
      <c r="Q1591">
        <f t="shared" si="26"/>
        <v>12</v>
      </c>
      <c r="R1591">
        <v>34</v>
      </c>
    </row>
    <row r="1592" spans="16:18" x14ac:dyDescent="0.25">
      <c r="P1592" s="254">
        <v>42158</v>
      </c>
      <c r="Q1592">
        <f t="shared" si="26"/>
        <v>12</v>
      </c>
      <c r="R1592">
        <v>34</v>
      </c>
    </row>
    <row r="1593" spans="16:18" x14ac:dyDescent="0.25">
      <c r="P1593" s="254">
        <v>42157</v>
      </c>
      <c r="Q1593">
        <f t="shared" si="26"/>
        <v>12</v>
      </c>
      <c r="R1593">
        <v>34</v>
      </c>
    </row>
    <row r="1594" spans="16:18" x14ac:dyDescent="0.25">
      <c r="P1594" s="254">
        <v>42156</v>
      </c>
      <c r="Q1594">
        <f t="shared" si="26"/>
        <v>12</v>
      </c>
      <c r="R1594">
        <v>34</v>
      </c>
    </row>
    <row r="1595" spans="16:18" x14ac:dyDescent="0.25">
      <c r="P1595" s="254">
        <v>42155</v>
      </c>
      <c r="Q1595">
        <f t="shared" si="26"/>
        <v>11</v>
      </c>
      <c r="R1595">
        <v>34</v>
      </c>
    </row>
    <row r="1596" spans="16:18" x14ac:dyDescent="0.25">
      <c r="P1596" s="254">
        <v>42154</v>
      </c>
      <c r="Q1596">
        <f t="shared" si="26"/>
        <v>11</v>
      </c>
      <c r="R1596">
        <v>34</v>
      </c>
    </row>
    <row r="1597" spans="16:18" x14ac:dyDescent="0.25">
      <c r="P1597" s="254">
        <v>42153</v>
      </c>
      <c r="Q1597">
        <f t="shared" si="26"/>
        <v>11</v>
      </c>
      <c r="R1597">
        <v>34</v>
      </c>
    </row>
    <row r="1598" spans="16:18" x14ac:dyDescent="0.25">
      <c r="P1598" s="254">
        <v>42152</v>
      </c>
      <c r="Q1598">
        <f t="shared" si="26"/>
        <v>11</v>
      </c>
      <c r="R1598">
        <v>34</v>
      </c>
    </row>
    <row r="1599" spans="16:18" x14ac:dyDescent="0.25">
      <c r="P1599" s="254">
        <v>42151</v>
      </c>
      <c r="Q1599">
        <f t="shared" si="26"/>
        <v>11</v>
      </c>
      <c r="R1599">
        <v>34</v>
      </c>
    </row>
    <row r="1600" spans="16:18" x14ac:dyDescent="0.25">
      <c r="P1600" s="254">
        <v>42150</v>
      </c>
      <c r="Q1600">
        <f t="shared" si="26"/>
        <v>11</v>
      </c>
      <c r="R1600">
        <v>34</v>
      </c>
    </row>
    <row r="1601" spans="16:18" x14ac:dyDescent="0.25">
      <c r="P1601" s="254">
        <v>42149</v>
      </c>
      <c r="Q1601">
        <f t="shared" si="26"/>
        <v>11</v>
      </c>
      <c r="R1601">
        <v>34</v>
      </c>
    </row>
    <row r="1602" spans="16:18" x14ac:dyDescent="0.25">
      <c r="P1602" s="254">
        <v>42148</v>
      </c>
      <c r="Q1602">
        <f t="shared" si="26"/>
        <v>10</v>
      </c>
      <c r="R1602">
        <v>34</v>
      </c>
    </row>
    <row r="1603" spans="16:18" x14ac:dyDescent="0.25">
      <c r="P1603" s="254">
        <v>42147</v>
      </c>
      <c r="Q1603">
        <f t="shared" si="26"/>
        <v>10</v>
      </c>
      <c r="R1603">
        <v>34</v>
      </c>
    </row>
    <row r="1604" spans="16:18" x14ac:dyDescent="0.25">
      <c r="P1604" s="254">
        <v>42146</v>
      </c>
      <c r="Q1604">
        <f t="shared" si="26"/>
        <v>10</v>
      </c>
      <c r="R1604">
        <v>34</v>
      </c>
    </row>
    <row r="1605" spans="16:18" x14ac:dyDescent="0.25">
      <c r="P1605" s="254">
        <v>42145</v>
      </c>
      <c r="Q1605">
        <f t="shared" si="26"/>
        <v>10</v>
      </c>
      <c r="R1605">
        <v>34</v>
      </c>
    </row>
    <row r="1606" spans="16:18" x14ac:dyDescent="0.25">
      <c r="P1606" s="254">
        <v>42144</v>
      </c>
      <c r="Q1606">
        <f t="shared" si="26"/>
        <v>10</v>
      </c>
      <c r="R1606">
        <v>34</v>
      </c>
    </row>
    <row r="1607" spans="16:18" x14ac:dyDescent="0.25">
      <c r="P1607" s="254">
        <v>42143</v>
      </c>
      <c r="Q1607">
        <f t="shared" si="26"/>
        <v>10</v>
      </c>
      <c r="R1607">
        <v>34</v>
      </c>
    </row>
    <row r="1608" spans="16:18" x14ac:dyDescent="0.25">
      <c r="P1608" s="254">
        <v>42142</v>
      </c>
      <c r="Q1608">
        <f t="shared" si="26"/>
        <v>10</v>
      </c>
      <c r="R1608">
        <v>34</v>
      </c>
    </row>
    <row r="1609" spans="16:18" x14ac:dyDescent="0.25">
      <c r="P1609" s="254">
        <v>42141</v>
      </c>
      <c r="Q1609">
        <f t="shared" si="26"/>
        <v>9</v>
      </c>
      <c r="R1609">
        <v>34</v>
      </c>
    </row>
    <row r="1610" spans="16:18" x14ac:dyDescent="0.25">
      <c r="P1610" s="254">
        <v>42140</v>
      </c>
      <c r="Q1610">
        <f t="shared" si="26"/>
        <v>9</v>
      </c>
      <c r="R1610">
        <v>34</v>
      </c>
    </row>
    <row r="1611" spans="16:18" x14ac:dyDescent="0.25">
      <c r="P1611" s="254">
        <v>42139</v>
      </c>
      <c r="Q1611">
        <f t="shared" si="26"/>
        <v>9</v>
      </c>
      <c r="R1611">
        <v>34</v>
      </c>
    </row>
    <row r="1612" spans="16:18" x14ac:dyDescent="0.25">
      <c r="P1612" s="254">
        <v>42138</v>
      </c>
      <c r="Q1612">
        <f t="shared" si="26"/>
        <v>9</v>
      </c>
      <c r="R1612">
        <v>34</v>
      </c>
    </row>
    <row r="1613" spans="16:18" x14ac:dyDescent="0.25">
      <c r="P1613" s="254">
        <v>42137</v>
      </c>
      <c r="Q1613">
        <f t="shared" si="26"/>
        <v>9</v>
      </c>
      <c r="R1613">
        <v>34</v>
      </c>
    </row>
    <row r="1614" spans="16:18" x14ac:dyDescent="0.25">
      <c r="P1614" s="254">
        <v>42136</v>
      </c>
      <c r="Q1614">
        <f t="shared" si="26"/>
        <v>9</v>
      </c>
      <c r="R1614">
        <v>34</v>
      </c>
    </row>
    <row r="1615" spans="16:18" x14ac:dyDescent="0.25">
      <c r="P1615" s="254">
        <v>42135</v>
      </c>
      <c r="Q1615">
        <f t="shared" si="26"/>
        <v>9</v>
      </c>
      <c r="R1615">
        <v>34</v>
      </c>
    </row>
    <row r="1616" spans="16:18" x14ac:dyDescent="0.25">
      <c r="P1616" s="254">
        <v>42134</v>
      </c>
      <c r="Q1616">
        <f t="shared" si="26"/>
        <v>8</v>
      </c>
      <c r="R1616">
        <v>34</v>
      </c>
    </row>
    <row r="1617" spans="16:18" x14ac:dyDescent="0.25">
      <c r="P1617" s="254">
        <v>42133</v>
      </c>
      <c r="Q1617">
        <f t="shared" si="26"/>
        <v>8</v>
      </c>
      <c r="R1617">
        <v>34</v>
      </c>
    </row>
    <row r="1618" spans="16:18" x14ac:dyDescent="0.25">
      <c r="P1618" s="254">
        <v>42132</v>
      </c>
      <c r="Q1618">
        <f t="shared" si="26"/>
        <v>8</v>
      </c>
      <c r="R1618">
        <v>34</v>
      </c>
    </row>
    <row r="1619" spans="16:18" x14ac:dyDescent="0.25">
      <c r="P1619" s="254">
        <v>42131</v>
      </c>
      <c r="Q1619">
        <f t="shared" si="26"/>
        <v>8</v>
      </c>
      <c r="R1619">
        <v>34</v>
      </c>
    </row>
    <row r="1620" spans="16:18" x14ac:dyDescent="0.25">
      <c r="P1620" s="254">
        <v>42130</v>
      </c>
      <c r="Q1620">
        <f t="shared" si="26"/>
        <v>8</v>
      </c>
      <c r="R1620">
        <v>34</v>
      </c>
    </row>
    <row r="1621" spans="16:18" x14ac:dyDescent="0.25">
      <c r="P1621" s="254">
        <v>42129</v>
      </c>
      <c r="Q1621">
        <f t="shared" si="26"/>
        <v>8</v>
      </c>
      <c r="R1621">
        <v>34</v>
      </c>
    </row>
    <row r="1622" spans="16:18" x14ac:dyDescent="0.25">
      <c r="P1622" s="254">
        <v>42128</v>
      </c>
      <c r="Q1622">
        <f t="shared" si="26"/>
        <v>8</v>
      </c>
      <c r="R1622">
        <v>34</v>
      </c>
    </row>
    <row r="1623" spans="16:18" x14ac:dyDescent="0.25">
      <c r="P1623" s="254">
        <v>42127</v>
      </c>
      <c r="Q1623">
        <f t="shared" si="26"/>
        <v>7</v>
      </c>
      <c r="R1623">
        <v>34</v>
      </c>
    </row>
    <row r="1624" spans="16:18" x14ac:dyDescent="0.25">
      <c r="P1624" s="254">
        <v>42126</v>
      </c>
      <c r="Q1624">
        <f t="shared" si="26"/>
        <v>7</v>
      </c>
      <c r="R1624">
        <v>34</v>
      </c>
    </row>
    <row r="1625" spans="16:18" x14ac:dyDescent="0.25">
      <c r="P1625" s="254">
        <v>42125</v>
      </c>
      <c r="Q1625">
        <f t="shared" si="26"/>
        <v>7</v>
      </c>
      <c r="R1625">
        <v>34</v>
      </c>
    </row>
    <row r="1626" spans="16:18" x14ac:dyDescent="0.25">
      <c r="P1626" s="254">
        <v>42124</v>
      </c>
      <c r="Q1626">
        <f t="shared" si="26"/>
        <v>7</v>
      </c>
      <c r="R1626">
        <v>34</v>
      </c>
    </row>
    <row r="1627" spans="16:18" x14ac:dyDescent="0.25">
      <c r="P1627" s="254">
        <v>42123</v>
      </c>
      <c r="Q1627">
        <f t="shared" si="26"/>
        <v>7</v>
      </c>
      <c r="R1627">
        <v>34</v>
      </c>
    </row>
    <row r="1628" spans="16:18" x14ac:dyDescent="0.25">
      <c r="P1628" s="254">
        <v>42122</v>
      </c>
      <c r="Q1628">
        <f t="shared" si="26"/>
        <v>7</v>
      </c>
      <c r="R1628">
        <v>34</v>
      </c>
    </row>
    <row r="1629" spans="16:18" x14ac:dyDescent="0.25">
      <c r="P1629" s="254">
        <v>42121</v>
      </c>
      <c r="Q1629">
        <f t="shared" si="26"/>
        <v>7</v>
      </c>
      <c r="R1629">
        <v>34</v>
      </c>
    </row>
    <row r="1630" spans="16:18" x14ac:dyDescent="0.25">
      <c r="P1630" s="254">
        <v>42120</v>
      </c>
      <c r="Q1630">
        <f t="shared" si="26"/>
        <v>6</v>
      </c>
      <c r="R1630">
        <v>34</v>
      </c>
    </row>
    <row r="1631" spans="16:18" x14ac:dyDescent="0.25">
      <c r="P1631" s="254">
        <v>42119</v>
      </c>
      <c r="Q1631">
        <f t="shared" ref="Q1631:Q1694" si="27">Q1624-1</f>
        <v>6</v>
      </c>
      <c r="R1631">
        <v>34</v>
      </c>
    </row>
    <row r="1632" spans="16:18" x14ac:dyDescent="0.25">
      <c r="P1632" s="254">
        <v>42118</v>
      </c>
      <c r="Q1632">
        <f t="shared" si="27"/>
        <v>6</v>
      </c>
      <c r="R1632">
        <v>34</v>
      </c>
    </row>
    <row r="1633" spans="16:18" x14ac:dyDescent="0.25">
      <c r="P1633" s="254">
        <v>42117</v>
      </c>
      <c r="Q1633">
        <f t="shared" si="27"/>
        <v>6</v>
      </c>
      <c r="R1633">
        <v>34</v>
      </c>
    </row>
    <row r="1634" spans="16:18" x14ac:dyDescent="0.25">
      <c r="P1634" s="254">
        <v>42116</v>
      </c>
      <c r="Q1634">
        <f t="shared" si="27"/>
        <v>6</v>
      </c>
      <c r="R1634">
        <v>34</v>
      </c>
    </row>
    <row r="1635" spans="16:18" x14ac:dyDescent="0.25">
      <c r="P1635" s="254">
        <v>42115</v>
      </c>
      <c r="Q1635">
        <f t="shared" si="27"/>
        <v>6</v>
      </c>
      <c r="R1635">
        <v>34</v>
      </c>
    </row>
    <row r="1636" spans="16:18" x14ac:dyDescent="0.25">
      <c r="P1636" s="254">
        <v>42114</v>
      </c>
      <c r="Q1636">
        <f t="shared" si="27"/>
        <v>6</v>
      </c>
      <c r="R1636">
        <v>34</v>
      </c>
    </row>
    <row r="1637" spans="16:18" x14ac:dyDescent="0.25">
      <c r="P1637" s="254">
        <v>42113</v>
      </c>
      <c r="Q1637">
        <f t="shared" si="27"/>
        <v>5</v>
      </c>
      <c r="R1637">
        <v>34</v>
      </c>
    </row>
    <row r="1638" spans="16:18" x14ac:dyDescent="0.25">
      <c r="P1638" s="254">
        <v>42112</v>
      </c>
      <c r="Q1638">
        <f t="shared" si="27"/>
        <v>5</v>
      </c>
      <c r="R1638">
        <v>34</v>
      </c>
    </row>
    <row r="1639" spans="16:18" x14ac:dyDescent="0.25">
      <c r="P1639" s="254">
        <v>42111</v>
      </c>
      <c r="Q1639">
        <f t="shared" si="27"/>
        <v>5</v>
      </c>
      <c r="R1639">
        <v>34</v>
      </c>
    </row>
    <row r="1640" spans="16:18" x14ac:dyDescent="0.25">
      <c r="P1640" s="254">
        <v>42110</v>
      </c>
      <c r="Q1640">
        <f t="shared" si="27"/>
        <v>5</v>
      </c>
      <c r="R1640">
        <v>34</v>
      </c>
    </row>
    <row r="1641" spans="16:18" x14ac:dyDescent="0.25">
      <c r="P1641" s="254">
        <v>42109</v>
      </c>
      <c r="Q1641">
        <f t="shared" si="27"/>
        <v>5</v>
      </c>
      <c r="R1641">
        <v>34</v>
      </c>
    </row>
    <row r="1642" spans="16:18" x14ac:dyDescent="0.25">
      <c r="P1642" s="254">
        <v>42108</v>
      </c>
      <c r="Q1642">
        <f t="shared" si="27"/>
        <v>5</v>
      </c>
      <c r="R1642">
        <v>34</v>
      </c>
    </row>
    <row r="1643" spans="16:18" x14ac:dyDescent="0.25">
      <c r="P1643" s="254">
        <v>42107</v>
      </c>
      <c r="Q1643">
        <f t="shared" si="27"/>
        <v>5</v>
      </c>
      <c r="R1643">
        <v>34</v>
      </c>
    </row>
    <row r="1644" spans="16:18" x14ac:dyDescent="0.25">
      <c r="P1644" s="254">
        <v>42106</v>
      </c>
      <c r="Q1644">
        <f t="shared" si="27"/>
        <v>4</v>
      </c>
      <c r="R1644">
        <v>34</v>
      </c>
    </row>
    <row r="1645" spans="16:18" x14ac:dyDescent="0.25">
      <c r="P1645" s="254">
        <v>42105</v>
      </c>
      <c r="Q1645">
        <f t="shared" si="27"/>
        <v>4</v>
      </c>
      <c r="R1645">
        <v>34</v>
      </c>
    </row>
    <row r="1646" spans="16:18" x14ac:dyDescent="0.25">
      <c r="P1646" s="254">
        <v>42104</v>
      </c>
      <c r="Q1646">
        <f t="shared" si="27"/>
        <v>4</v>
      </c>
      <c r="R1646">
        <v>34</v>
      </c>
    </row>
    <row r="1647" spans="16:18" x14ac:dyDescent="0.25">
      <c r="P1647" s="254">
        <v>42103</v>
      </c>
      <c r="Q1647">
        <f t="shared" si="27"/>
        <v>4</v>
      </c>
      <c r="R1647">
        <v>34</v>
      </c>
    </row>
    <row r="1648" spans="16:18" x14ac:dyDescent="0.25">
      <c r="P1648" s="254">
        <v>42102</v>
      </c>
      <c r="Q1648">
        <f t="shared" si="27"/>
        <v>4</v>
      </c>
      <c r="R1648">
        <v>34</v>
      </c>
    </row>
    <row r="1649" spans="16:18" x14ac:dyDescent="0.25">
      <c r="P1649" s="254">
        <v>42101</v>
      </c>
      <c r="Q1649">
        <f t="shared" si="27"/>
        <v>4</v>
      </c>
      <c r="R1649">
        <v>34</v>
      </c>
    </row>
    <row r="1650" spans="16:18" x14ac:dyDescent="0.25">
      <c r="P1650" s="254">
        <v>42100</v>
      </c>
      <c r="Q1650">
        <f t="shared" si="27"/>
        <v>4</v>
      </c>
      <c r="R1650">
        <v>34</v>
      </c>
    </row>
    <row r="1651" spans="16:18" x14ac:dyDescent="0.25">
      <c r="P1651" s="254">
        <v>42099</v>
      </c>
      <c r="Q1651">
        <f t="shared" si="27"/>
        <v>3</v>
      </c>
      <c r="R1651">
        <v>34</v>
      </c>
    </row>
    <row r="1652" spans="16:18" x14ac:dyDescent="0.25">
      <c r="P1652" s="254">
        <v>42098</v>
      </c>
      <c r="Q1652">
        <f t="shared" si="27"/>
        <v>3</v>
      </c>
      <c r="R1652">
        <v>34</v>
      </c>
    </row>
    <row r="1653" spans="16:18" x14ac:dyDescent="0.25">
      <c r="P1653" s="254">
        <v>42097</v>
      </c>
      <c r="Q1653">
        <f t="shared" si="27"/>
        <v>3</v>
      </c>
      <c r="R1653">
        <v>34</v>
      </c>
    </row>
    <row r="1654" spans="16:18" x14ac:dyDescent="0.25">
      <c r="P1654" s="254">
        <v>42096</v>
      </c>
      <c r="Q1654">
        <f t="shared" si="27"/>
        <v>3</v>
      </c>
      <c r="R1654">
        <v>34</v>
      </c>
    </row>
    <row r="1655" spans="16:18" x14ac:dyDescent="0.25">
      <c r="P1655" s="254">
        <v>42095</v>
      </c>
      <c r="Q1655">
        <f t="shared" si="27"/>
        <v>3</v>
      </c>
      <c r="R1655">
        <v>34</v>
      </c>
    </row>
    <row r="1656" spans="16:18" x14ac:dyDescent="0.25">
      <c r="P1656" s="254">
        <v>42094</v>
      </c>
      <c r="Q1656">
        <f t="shared" si="27"/>
        <v>3</v>
      </c>
      <c r="R1656">
        <v>34</v>
      </c>
    </row>
    <row r="1657" spans="16:18" x14ac:dyDescent="0.25">
      <c r="P1657" s="254">
        <v>42093</v>
      </c>
      <c r="Q1657">
        <f t="shared" si="27"/>
        <v>3</v>
      </c>
      <c r="R1657">
        <v>34</v>
      </c>
    </row>
    <row r="1658" spans="16:18" x14ac:dyDescent="0.25">
      <c r="P1658" s="254">
        <v>42092</v>
      </c>
      <c r="Q1658">
        <f t="shared" si="27"/>
        <v>2</v>
      </c>
      <c r="R1658">
        <v>34</v>
      </c>
    </row>
    <row r="1659" spans="16:18" x14ac:dyDescent="0.25">
      <c r="P1659" s="254">
        <v>42091</v>
      </c>
      <c r="Q1659">
        <f t="shared" si="27"/>
        <v>2</v>
      </c>
      <c r="R1659">
        <v>34</v>
      </c>
    </row>
    <row r="1660" spans="16:18" x14ac:dyDescent="0.25">
      <c r="P1660" s="254">
        <v>42090</v>
      </c>
      <c r="Q1660">
        <f t="shared" si="27"/>
        <v>2</v>
      </c>
      <c r="R1660">
        <v>34</v>
      </c>
    </row>
    <row r="1661" spans="16:18" x14ac:dyDescent="0.25">
      <c r="P1661" s="254">
        <v>42089</v>
      </c>
      <c r="Q1661">
        <f t="shared" si="27"/>
        <v>2</v>
      </c>
      <c r="R1661">
        <v>34</v>
      </c>
    </row>
    <row r="1662" spans="16:18" x14ac:dyDescent="0.25">
      <c r="P1662" s="254">
        <v>42088</v>
      </c>
      <c r="Q1662">
        <f t="shared" si="27"/>
        <v>2</v>
      </c>
      <c r="R1662">
        <v>34</v>
      </c>
    </row>
    <row r="1663" spans="16:18" x14ac:dyDescent="0.25">
      <c r="P1663" s="254">
        <v>42087</v>
      </c>
      <c r="Q1663">
        <f t="shared" si="27"/>
        <v>2</v>
      </c>
      <c r="R1663">
        <v>34</v>
      </c>
    </row>
    <row r="1664" spans="16:18" x14ac:dyDescent="0.25">
      <c r="P1664" s="254">
        <v>42086</v>
      </c>
      <c r="Q1664">
        <f t="shared" si="27"/>
        <v>2</v>
      </c>
      <c r="R1664">
        <v>34</v>
      </c>
    </row>
    <row r="1665" spans="16:18" x14ac:dyDescent="0.25">
      <c r="P1665" s="254">
        <v>42085</v>
      </c>
      <c r="Q1665">
        <f t="shared" si="27"/>
        <v>1</v>
      </c>
      <c r="R1665">
        <v>34</v>
      </c>
    </row>
    <row r="1666" spans="16:18" x14ac:dyDescent="0.25">
      <c r="P1666" s="254">
        <v>42084</v>
      </c>
      <c r="Q1666">
        <f t="shared" si="27"/>
        <v>1</v>
      </c>
      <c r="R1666">
        <v>34</v>
      </c>
    </row>
    <row r="1667" spans="16:18" x14ac:dyDescent="0.25">
      <c r="P1667" s="254">
        <v>42083</v>
      </c>
      <c r="Q1667">
        <f t="shared" si="27"/>
        <v>1</v>
      </c>
      <c r="R1667">
        <v>34</v>
      </c>
    </row>
    <row r="1668" spans="16:18" x14ac:dyDescent="0.25">
      <c r="P1668" s="254">
        <v>42082</v>
      </c>
      <c r="Q1668">
        <f t="shared" si="27"/>
        <v>1</v>
      </c>
      <c r="R1668">
        <v>34</v>
      </c>
    </row>
    <row r="1669" spans="16:18" x14ac:dyDescent="0.25">
      <c r="P1669" s="254">
        <v>42081</v>
      </c>
      <c r="Q1669">
        <f t="shared" si="27"/>
        <v>1</v>
      </c>
      <c r="R1669">
        <v>34</v>
      </c>
    </row>
    <row r="1670" spans="16:18" x14ac:dyDescent="0.25">
      <c r="P1670" s="254">
        <v>42080</v>
      </c>
      <c r="Q1670">
        <f t="shared" si="27"/>
        <v>1</v>
      </c>
      <c r="R1670">
        <v>34</v>
      </c>
    </row>
    <row r="1671" spans="16:18" x14ac:dyDescent="0.25">
      <c r="P1671" s="254">
        <v>42079</v>
      </c>
      <c r="Q1671">
        <f t="shared" si="27"/>
        <v>1</v>
      </c>
      <c r="R1671">
        <v>34</v>
      </c>
    </row>
    <row r="1672" spans="16:18" x14ac:dyDescent="0.25">
      <c r="P1672" s="254">
        <v>42078</v>
      </c>
      <c r="Q1672">
        <v>16</v>
      </c>
      <c r="R1672">
        <v>33</v>
      </c>
    </row>
    <row r="1673" spans="16:18" x14ac:dyDescent="0.25">
      <c r="P1673" s="254">
        <v>42077</v>
      </c>
      <c r="Q1673">
        <v>16</v>
      </c>
      <c r="R1673">
        <v>33</v>
      </c>
    </row>
    <row r="1674" spans="16:18" x14ac:dyDescent="0.25">
      <c r="P1674" s="254">
        <v>42076</v>
      </c>
      <c r="Q1674">
        <v>16</v>
      </c>
      <c r="R1674">
        <v>33</v>
      </c>
    </row>
    <row r="1675" spans="16:18" x14ac:dyDescent="0.25">
      <c r="P1675" s="254">
        <v>42075</v>
      </c>
      <c r="Q1675">
        <v>16</v>
      </c>
      <c r="R1675">
        <v>33</v>
      </c>
    </row>
    <row r="1676" spans="16:18" x14ac:dyDescent="0.25">
      <c r="P1676" s="254">
        <v>42074</v>
      </c>
      <c r="Q1676">
        <v>16</v>
      </c>
      <c r="R1676">
        <v>33</v>
      </c>
    </row>
    <row r="1677" spans="16:18" x14ac:dyDescent="0.25">
      <c r="P1677" s="254">
        <v>42073</v>
      </c>
      <c r="Q1677">
        <v>16</v>
      </c>
      <c r="R1677">
        <v>33</v>
      </c>
    </row>
    <row r="1678" spans="16:18" x14ac:dyDescent="0.25">
      <c r="P1678" s="254">
        <v>42072</v>
      </c>
      <c r="Q1678">
        <v>16</v>
      </c>
      <c r="R1678">
        <v>33</v>
      </c>
    </row>
    <row r="1679" spans="16:18" x14ac:dyDescent="0.25">
      <c r="P1679" s="254">
        <v>42071</v>
      </c>
      <c r="Q1679">
        <f t="shared" si="27"/>
        <v>15</v>
      </c>
      <c r="R1679">
        <v>33</v>
      </c>
    </row>
    <row r="1680" spans="16:18" x14ac:dyDescent="0.25">
      <c r="P1680" s="254">
        <v>42070</v>
      </c>
      <c r="Q1680">
        <f t="shared" si="27"/>
        <v>15</v>
      </c>
      <c r="R1680">
        <v>33</v>
      </c>
    </row>
    <row r="1681" spans="16:18" x14ac:dyDescent="0.25">
      <c r="P1681" s="254">
        <v>42069</v>
      </c>
      <c r="Q1681">
        <f t="shared" si="27"/>
        <v>15</v>
      </c>
      <c r="R1681">
        <v>33</v>
      </c>
    </row>
    <row r="1682" spans="16:18" x14ac:dyDescent="0.25">
      <c r="P1682" s="254">
        <v>42068</v>
      </c>
      <c r="Q1682">
        <f t="shared" si="27"/>
        <v>15</v>
      </c>
      <c r="R1682">
        <v>33</v>
      </c>
    </row>
    <row r="1683" spans="16:18" x14ac:dyDescent="0.25">
      <c r="P1683" s="254">
        <v>42067</v>
      </c>
      <c r="Q1683">
        <f t="shared" si="27"/>
        <v>15</v>
      </c>
      <c r="R1683">
        <v>33</v>
      </c>
    </row>
    <row r="1684" spans="16:18" x14ac:dyDescent="0.25">
      <c r="P1684" s="254">
        <v>42066</v>
      </c>
      <c r="Q1684">
        <f t="shared" si="27"/>
        <v>15</v>
      </c>
      <c r="R1684">
        <v>33</v>
      </c>
    </row>
    <row r="1685" spans="16:18" x14ac:dyDescent="0.25">
      <c r="P1685" s="254">
        <v>42065</v>
      </c>
      <c r="Q1685">
        <f t="shared" si="27"/>
        <v>15</v>
      </c>
      <c r="R1685">
        <v>33</v>
      </c>
    </row>
    <row r="1686" spans="16:18" x14ac:dyDescent="0.25">
      <c r="P1686" s="254">
        <v>42064</v>
      </c>
      <c r="Q1686">
        <f t="shared" si="27"/>
        <v>14</v>
      </c>
      <c r="R1686">
        <v>33</v>
      </c>
    </row>
    <row r="1687" spans="16:18" x14ac:dyDescent="0.25">
      <c r="P1687" s="254">
        <v>42063</v>
      </c>
      <c r="Q1687">
        <f t="shared" si="27"/>
        <v>14</v>
      </c>
      <c r="R1687">
        <v>33</v>
      </c>
    </row>
    <row r="1688" spans="16:18" x14ac:dyDescent="0.25">
      <c r="P1688" s="254">
        <v>42062</v>
      </c>
      <c r="Q1688">
        <f t="shared" si="27"/>
        <v>14</v>
      </c>
      <c r="R1688">
        <v>33</v>
      </c>
    </row>
    <row r="1689" spans="16:18" x14ac:dyDescent="0.25">
      <c r="P1689" s="254">
        <v>42061</v>
      </c>
      <c r="Q1689">
        <f t="shared" si="27"/>
        <v>14</v>
      </c>
      <c r="R1689">
        <v>33</v>
      </c>
    </row>
    <row r="1690" spans="16:18" x14ac:dyDescent="0.25">
      <c r="P1690" s="254">
        <v>42060</v>
      </c>
      <c r="Q1690">
        <f t="shared" si="27"/>
        <v>14</v>
      </c>
      <c r="R1690">
        <v>33</v>
      </c>
    </row>
    <row r="1691" spans="16:18" x14ac:dyDescent="0.25">
      <c r="P1691" s="254">
        <v>42059</v>
      </c>
      <c r="Q1691">
        <f t="shared" si="27"/>
        <v>14</v>
      </c>
      <c r="R1691">
        <v>33</v>
      </c>
    </row>
    <row r="1692" spans="16:18" x14ac:dyDescent="0.25">
      <c r="P1692" s="254">
        <v>42058</v>
      </c>
      <c r="Q1692">
        <f t="shared" si="27"/>
        <v>14</v>
      </c>
      <c r="R1692">
        <v>33</v>
      </c>
    </row>
    <row r="1693" spans="16:18" x14ac:dyDescent="0.25">
      <c r="P1693" s="254">
        <v>42057</v>
      </c>
      <c r="Q1693">
        <f t="shared" si="27"/>
        <v>13</v>
      </c>
      <c r="R1693">
        <v>33</v>
      </c>
    </row>
    <row r="1694" spans="16:18" x14ac:dyDescent="0.25">
      <c r="P1694" s="254">
        <v>42056</v>
      </c>
      <c r="Q1694">
        <f t="shared" si="27"/>
        <v>13</v>
      </c>
      <c r="R1694">
        <v>33</v>
      </c>
    </row>
    <row r="1695" spans="16:18" x14ac:dyDescent="0.25">
      <c r="P1695" s="254">
        <v>42055</v>
      </c>
      <c r="Q1695">
        <f t="shared" ref="Q1695:Q1758" si="28">Q1688-1</f>
        <v>13</v>
      </c>
      <c r="R1695">
        <v>33</v>
      </c>
    </row>
    <row r="1696" spans="16:18" x14ac:dyDescent="0.25">
      <c r="P1696" s="254">
        <v>42054</v>
      </c>
      <c r="Q1696">
        <f t="shared" si="28"/>
        <v>13</v>
      </c>
      <c r="R1696">
        <v>33</v>
      </c>
    </row>
    <row r="1697" spans="16:18" x14ac:dyDescent="0.25">
      <c r="P1697" s="254">
        <v>42053</v>
      </c>
      <c r="Q1697">
        <f t="shared" si="28"/>
        <v>13</v>
      </c>
      <c r="R1697">
        <v>33</v>
      </c>
    </row>
    <row r="1698" spans="16:18" x14ac:dyDescent="0.25">
      <c r="P1698" s="254">
        <v>42052</v>
      </c>
      <c r="Q1698">
        <f t="shared" si="28"/>
        <v>13</v>
      </c>
      <c r="R1698">
        <v>33</v>
      </c>
    </row>
    <row r="1699" spans="16:18" x14ac:dyDescent="0.25">
      <c r="P1699" s="254">
        <v>42051</v>
      </c>
      <c r="Q1699">
        <f t="shared" si="28"/>
        <v>13</v>
      </c>
      <c r="R1699">
        <v>33</v>
      </c>
    </row>
    <row r="1700" spans="16:18" x14ac:dyDescent="0.25">
      <c r="P1700" s="254">
        <v>42050</v>
      </c>
      <c r="Q1700">
        <f t="shared" si="28"/>
        <v>12</v>
      </c>
      <c r="R1700">
        <v>33</v>
      </c>
    </row>
    <row r="1701" spans="16:18" x14ac:dyDescent="0.25">
      <c r="P1701" s="254">
        <v>42049</v>
      </c>
      <c r="Q1701">
        <f t="shared" si="28"/>
        <v>12</v>
      </c>
      <c r="R1701">
        <v>33</v>
      </c>
    </row>
    <row r="1702" spans="16:18" x14ac:dyDescent="0.25">
      <c r="P1702" s="254">
        <v>42048</v>
      </c>
      <c r="Q1702">
        <f t="shared" si="28"/>
        <v>12</v>
      </c>
      <c r="R1702">
        <v>33</v>
      </c>
    </row>
    <row r="1703" spans="16:18" x14ac:dyDescent="0.25">
      <c r="P1703" s="254">
        <v>42047</v>
      </c>
      <c r="Q1703">
        <f t="shared" si="28"/>
        <v>12</v>
      </c>
      <c r="R1703">
        <v>33</v>
      </c>
    </row>
    <row r="1704" spans="16:18" x14ac:dyDescent="0.25">
      <c r="P1704" s="254">
        <v>42046</v>
      </c>
      <c r="Q1704">
        <f t="shared" si="28"/>
        <v>12</v>
      </c>
      <c r="R1704">
        <v>33</v>
      </c>
    </row>
    <row r="1705" spans="16:18" x14ac:dyDescent="0.25">
      <c r="P1705" s="254">
        <v>42045</v>
      </c>
      <c r="Q1705">
        <f t="shared" si="28"/>
        <v>12</v>
      </c>
      <c r="R1705">
        <v>33</v>
      </c>
    </row>
    <row r="1706" spans="16:18" x14ac:dyDescent="0.25">
      <c r="P1706" s="254">
        <v>42044</v>
      </c>
      <c r="Q1706">
        <f t="shared" si="28"/>
        <v>12</v>
      </c>
      <c r="R1706">
        <v>33</v>
      </c>
    </row>
    <row r="1707" spans="16:18" x14ac:dyDescent="0.25">
      <c r="P1707" s="254">
        <v>42043</v>
      </c>
      <c r="Q1707">
        <f t="shared" si="28"/>
        <v>11</v>
      </c>
      <c r="R1707">
        <v>33</v>
      </c>
    </row>
    <row r="1708" spans="16:18" x14ac:dyDescent="0.25">
      <c r="P1708" s="254">
        <v>42042</v>
      </c>
      <c r="Q1708">
        <f t="shared" si="28"/>
        <v>11</v>
      </c>
      <c r="R1708">
        <v>33</v>
      </c>
    </row>
    <row r="1709" spans="16:18" x14ac:dyDescent="0.25">
      <c r="P1709" s="254">
        <v>42041</v>
      </c>
      <c r="Q1709">
        <f t="shared" si="28"/>
        <v>11</v>
      </c>
      <c r="R1709">
        <v>33</v>
      </c>
    </row>
    <row r="1710" spans="16:18" x14ac:dyDescent="0.25">
      <c r="P1710" s="254">
        <v>42040</v>
      </c>
      <c r="Q1710">
        <f t="shared" si="28"/>
        <v>11</v>
      </c>
      <c r="R1710">
        <v>33</v>
      </c>
    </row>
    <row r="1711" spans="16:18" x14ac:dyDescent="0.25">
      <c r="P1711" s="254">
        <v>42039</v>
      </c>
      <c r="Q1711">
        <f t="shared" si="28"/>
        <v>11</v>
      </c>
      <c r="R1711">
        <v>33</v>
      </c>
    </row>
    <row r="1712" spans="16:18" x14ac:dyDescent="0.25">
      <c r="P1712" s="254">
        <v>42038</v>
      </c>
      <c r="Q1712">
        <f t="shared" si="28"/>
        <v>11</v>
      </c>
      <c r="R1712">
        <v>33</v>
      </c>
    </row>
    <row r="1713" spans="16:18" x14ac:dyDescent="0.25">
      <c r="P1713" s="254">
        <v>42037</v>
      </c>
      <c r="Q1713">
        <f t="shared" si="28"/>
        <v>11</v>
      </c>
      <c r="R1713">
        <v>33</v>
      </c>
    </row>
    <row r="1714" spans="16:18" x14ac:dyDescent="0.25">
      <c r="P1714" s="254">
        <v>42036</v>
      </c>
      <c r="Q1714">
        <f t="shared" si="28"/>
        <v>10</v>
      </c>
      <c r="R1714">
        <v>33</v>
      </c>
    </row>
    <row r="1715" spans="16:18" x14ac:dyDescent="0.25">
      <c r="P1715" s="254">
        <v>42035</v>
      </c>
      <c r="Q1715">
        <f t="shared" si="28"/>
        <v>10</v>
      </c>
      <c r="R1715">
        <v>33</v>
      </c>
    </row>
    <row r="1716" spans="16:18" x14ac:dyDescent="0.25">
      <c r="P1716" s="254">
        <v>42034</v>
      </c>
      <c r="Q1716">
        <f t="shared" si="28"/>
        <v>10</v>
      </c>
      <c r="R1716">
        <v>33</v>
      </c>
    </row>
    <row r="1717" spans="16:18" x14ac:dyDescent="0.25">
      <c r="P1717" s="254">
        <v>42033</v>
      </c>
      <c r="Q1717">
        <f t="shared" si="28"/>
        <v>10</v>
      </c>
      <c r="R1717">
        <v>33</v>
      </c>
    </row>
    <row r="1718" spans="16:18" x14ac:dyDescent="0.25">
      <c r="P1718" s="254">
        <v>42032</v>
      </c>
      <c r="Q1718">
        <f t="shared" si="28"/>
        <v>10</v>
      </c>
      <c r="R1718">
        <v>33</v>
      </c>
    </row>
    <row r="1719" spans="16:18" x14ac:dyDescent="0.25">
      <c r="P1719" s="254">
        <v>42031</v>
      </c>
      <c r="Q1719">
        <f t="shared" si="28"/>
        <v>10</v>
      </c>
      <c r="R1719">
        <v>33</v>
      </c>
    </row>
    <row r="1720" spans="16:18" x14ac:dyDescent="0.25">
      <c r="P1720" s="254">
        <v>42030</v>
      </c>
      <c r="Q1720">
        <f t="shared" si="28"/>
        <v>10</v>
      </c>
      <c r="R1720">
        <v>33</v>
      </c>
    </row>
    <row r="1721" spans="16:18" x14ac:dyDescent="0.25">
      <c r="P1721" s="254">
        <v>42029</v>
      </c>
      <c r="Q1721">
        <f t="shared" si="28"/>
        <v>9</v>
      </c>
      <c r="R1721">
        <v>33</v>
      </c>
    </row>
    <row r="1722" spans="16:18" x14ac:dyDescent="0.25">
      <c r="P1722" s="254">
        <v>42028</v>
      </c>
      <c r="Q1722">
        <f t="shared" si="28"/>
        <v>9</v>
      </c>
      <c r="R1722">
        <v>33</v>
      </c>
    </row>
    <row r="1723" spans="16:18" x14ac:dyDescent="0.25">
      <c r="P1723" s="254">
        <v>42027</v>
      </c>
      <c r="Q1723">
        <f t="shared" si="28"/>
        <v>9</v>
      </c>
      <c r="R1723">
        <v>33</v>
      </c>
    </row>
    <row r="1724" spans="16:18" x14ac:dyDescent="0.25">
      <c r="P1724" s="254">
        <v>42026</v>
      </c>
      <c r="Q1724">
        <f t="shared" si="28"/>
        <v>9</v>
      </c>
      <c r="R1724">
        <v>33</v>
      </c>
    </row>
    <row r="1725" spans="16:18" x14ac:dyDescent="0.25">
      <c r="P1725" s="254">
        <v>42025</v>
      </c>
      <c r="Q1725">
        <f t="shared" si="28"/>
        <v>9</v>
      </c>
      <c r="R1725">
        <v>33</v>
      </c>
    </row>
    <row r="1726" spans="16:18" x14ac:dyDescent="0.25">
      <c r="P1726" s="254">
        <v>42024</v>
      </c>
      <c r="Q1726">
        <f t="shared" si="28"/>
        <v>9</v>
      </c>
      <c r="R1726">
        <v>33</v>
      </c>
    </row>
    <row r="1727" spans="16:18" x14ac:dyDescent="0.25">
      <c r="P1727" s="254">
        <v>42023</v>
      </c>
      <c r="Q1727">
        <f t="shared" si="28"/>
        <v>9</v>
      </c>
      <c r="R1727">
        <v>33</v>
      </c>
    </row>
    <row r="1728" spans="16:18" x14ac:dyDescent="0.25">
      <c r="P1728" s="254">
        <v>42022</v>
      </c>
      <c r="Q1728">
        <f t="shared" si="28"/>
        <v>8</v>
      </c>
      <c r="R1728">
        <v>33</v>
      </c>
    </row>
    <row r="1729" spans="16:18" x14ac:dyDescent="0.25">
      <c r="P1729" s="254">
        <v>42021</v>
      </c>
      <c r="Q1729">
        <f t="shared" si="28"/>
        <v>8</v>
      </c>
      <c r="R1729">
        <v>33</v>
      </c>
    </row>
    <row r="1730" spans="16:18" x14ac:dyDescent="0.25">
      <c r="P1730" s="254">
        <v>42020</v>
      </c>
      <c r="Q1730">
        <f t="shared" si="28"/>
        <v>8</v>
      </c>
      <c r="R1730">
        <v>33</v>
      </c>
    </row>
    <row r="1731" spans="16:18" x14ac:dyDescent="0.25">
      <c r="P1731" s="254">
        <v>42019</v>
      </c>
      <c r="Q1731">
        <f t="shared" si="28"/>
        <v>8</v>
      </c>
      <c r="R1731">
        <v>33</v>
      </c>
    </row>
    <row r="1732" spans="16:18" x14ac:dyDescent="0.25">
      <c r="P1732" s="254">
        <v>42018</v>
      </c>
      <c r="Q1732">
        <f t="shared" si="28"/>
        <v>8</v>
      </c>
      <c r="R1732">
        <v>33</v>
      </c>
    </row>
    <row r="1733" spans="16:18" x14ac:dyDescent="0.25">
      <c r="P1733" s="254">
        <v>42017</v>
      </c>
      <c r="Q1733">
        <f t="shared" si="28"/>
        <v>8</v>
      </c>
      <c r="R1733">
        <v>33</v>
      </c>
    </row>
    <row r="1734" spans="16:18" x14ac:dyDescent="0.25">
      <c r="P1734" s="254">
        <v>42016</v>
      </c>
      <c r="Q1734">
        <f t="shared" si="28"/>
        <v>8</v>
      </c>
      <c r="R1734">
        <v>33</v>
      </c>
    </row>
    <row r="1735" spans="16:18" x14ac:dyDescent="0.25">
      <c r="P1735" s="254">
        <v>42015</v>
      </c>
      <c r="Q1735">
        <f t="shared" si="28"/>
        <v>7</v>
      </c>
      <c r="R1735">
        <v>33</v>
      </c>
    </row>
    <row r="1736" spans="16:18" x14ac:dyDescent="0.25">
      <c r="P1736" s="254">
        <v>42014</v>
      </c>
      <c r="Q1736">
        <f t="shared" si="28"/>
        <v>7</v>
      </c>
      <c r="R1736">
        <v>33</v>
      </c>
    </row>
    <row r="1737" spans="16:18" x14ac:dyDescent="0.25">
      <c r="P1737" s="254">
        <v>42013</v>
      </c>
      <c r="Q1737">
        <f t="shared" si="28"/>
        <v>7</v>
      </c>
      <c r="R1737">
        <v>33</v>
      </c>
    </row>
    <row r="1738" spans="16:18" x14ac:dyDescent="0.25">
      <c r="P1738" s="254">
        <v>42012</v>
      </c>
      <c r="Q1738">
        <f t="shared" si="28"/>
        <v>7</v>
      </c>
      <c r="R1738">
        <v>33</v>
      </c>
    </row>
    <row r="1739" spans="16:18" x14ac:dyDescent="0.25">
      <c r="P1739" s="254">
        <v>42011</v>
      </c>
      <c r="Q1739">
        <f t="shared" si="28"/>
        <v>7</v>
      </c>
      <c r="R1739">
        <v>33</v>
      </c>
    </row>
    <row r="1740" spans="16:18" x14ac:dyDescent="0.25">
      <c r="P1740" s="254">
        <v>42010</v>
      </c>
      <c r="Q1740">
        <f t="shared" si="28"/>
        <v>7</v>
      </c>
      <c r="R1740">
        <v>33</v>
      </c>
    </row>
    <row r="1741" spans="16:18" x14ac:dyDescent="0.25">
      <c r="P1741" s="254">
        <v>42009</v>
      </c>
      <c r="Q1741">
        <f t="shared" si="28"/>
        <v>7</v>
      </c>
      <c r="R1741">
        <v>33</v>
      </c>
    </row>
    <row r="1742" spans="16:18" x14ac:dyDescent="0.25">
      <c r="P1742" s="254">
        <v>42008</v>
      </c>
      <c r="Q1742">
        <f t="shared" si="28"/>
        <v>6</v>
      </c>
      <c r="R1742">
        <v>33</v>
      </c>
    </row>
    <row r="1743" spans="16:18" x14ac:dyDescent="0.25">
      <c r="P1743" s="254">
        <v>42007</v>
      </c>
      <c r="Q1743">
        <f t="shared" si="28"/>
        <v>6</v>
      </c>
      <c r="R1743">
        <v>33</v>
      </c>
    </row>
    <row r="1744" spans="16:18" x14ac:dyDescent="0.25">
      <c r="P1744" s="254">
        <v>42006</v>
      </c>
      <c r="Q1744">
        <f t="shared" si="28"/>
        <v>6</v>
      </c>
      <c r="R1744">
        <v>33</v>
      </c>
    </row>
    <row r="1745" spans="16:18" x14ac:dyDescent="0.25">
      <c r="P1745" s="254">
        <v>42005</v>
      </c>
      <c r="Q1745">
        <f t="shared" si="28"/>
        <v>6</v>
      </c>
      <c r="R1745">
        <v>33</v>
      </c>
    </row>
    <row r="1746" spans="16:18" x14ac:dyDescent="0.25">
      <c r="P1746" s="254">
        <v>42004</v>
      </c>
      <c r="Q1746">
        <f t="shared" si="28"/>
        <v>6</v>
      </c>
      <c r="R1746">
        <v>33</v>
      </c>
    </row>
    <row r="1747" spans="16:18" x14ac:dyDescent="0.25">
      <c r="P1747" s="254">
        <v>42003</v>
      </c>
      <c r="Q1747">
        <f t="shared" si="28"/>
        <v>6</v>
      </c>
      <c r="R1747">
        <v>33</v>
      </c>
    </row>
    <row r="1748" spans="16:18" x14ac:dyDescent="0.25">
      <c r="P1748" s="254">
        <v>42002</v>
      </c>
      <c r="Q1748">
        <f t="shared" si="28"/>
        <v>6</v>
      </c>
      <c r="R1748">
        <v>33</v>
      </c>
    </row>
    <row r="1749" spans="16:18" x14ac:dyDescent="0.25">
      <c r="P1749" s="254">
        <v>42001</v>
      </c>
      <c r="Q1749">
        <f t="shared" si="28"/>
        <v>5</v>
      </c>
      <c r="R1749">
        <v>33</v>
      </c>
    </row>
    <row r="1750" spans="16:18" x14ac:dyDescent="0.25">
      <c r="P1750" s="254">
        <v>42000</v>
      </c>
      <c r="Q1750">
        <f t="shared" si="28"/>
        <v>5</v>
      </c>
      <c r="R1750">
        <v>33</v>
      </c>
    </row>
    <row r="1751" spans="16:18" x14ac:dyDescent="0.25">
      <c r="P1751" s="254">
        <v>41999</v>
      </c>
      <c r="Q1751">
        <f t="shared" si="28"/>
        <v>5</v>
      </c>
      <c r="R1751">
        <v>33</v>
      </c>
    </row>
    <row r="1752" spans="16:18" x14ac:dyDescent="0.25">
      <c r="P1752" s="254">
        <v>41998</v>
      </c>
      <c r="Q1752">
        <f t="shared" si="28"/>
        <v>5</v>
      </c>
      <c r="R1752">
        <v>33</v>
      </c>
    </row>
    <row r="1753" spans="16:18" x14ac:dyDescent="0.25">
      <c r="P1753" s="254">
        <v>41997</v>
      </c>
      <c r="Q1753">
        <f t="shared" si="28"/>
        <v>5</v>
      </c>
      <c r="R1753">
        <v>33</v>
      </c>
    </row>
    <row r="1754" spans="16:18" x14ac:dyDescent="0.25">
      <c r="P1754" s="254">
        <v>41996</v>
      </c>
      <c r="Q1754">
        <f t="shared" si="28"/>
        <v>5</v>
      </c>
      <c r="R1754">
        <v>33</v>
      </c>
    </row>
    <row r="1755" spans="16:18" x14ac:dyDescent="0.25">
      <c r="P1755" s="254">
        <v>41995</v>
      </c>
      <c r="Q1755">
        <f t="shared" si="28"/>
        <v>5</v>
      </c>
      <c r="R1755">
        <v>33</v>
      </c>
    </row>
    <row r="1756" spans="16:18" x14ac:dyDescent="0.25">
      <c r="P1756" s="254">
        <v>41994</v>
      </c>
      <c r="Q1756">
        <f t="shared" si="28"/>
        <v>4</v>
      </c>
      <c r="R1756">
        <v>33</v>
      </c>
    </row>
    <row r="1757" spans="16:18" x14ac:dyDescent="0.25">
      <c r="P1757" s="254">
        <v>41993</v>
      </c>
      <c r="Q1757">
        <f t="shared" si="28"/>
        <v>4</v>
      </c>
      <c r="R1757">
        <v>33</v>
      </c>
    </row>
    <row r="1758" spans="16:18" x14ac:dyDescent="0.25">
      <c r="P1758" s="254">
        <v>41992</v>
      </c>
      <c r="Q1758">
        <f t="shared" si="28"/>
        <v>4</v>
      </c>
      <c r="R1758">
        <v>33</v>
      </c>
    </row>
    <row r="1759" spans="16:18" x14ac:dyDescent="0.25">
      <c r="P1759" s="254">
        <v>41991</v>
      </c>
      <c r="Q1759">
        <f t="shared" ref="Q1759:Q1822" si="29">Q1752-1</f>
        <v>4</v>
      </c>
      <c r="R1759">
        <v>33</v>
      </c>
    </row>
    <row r="1760" spans="16:18" x14ac:dyDescent="0.25">
      <c r="P1760" s="254">
        <v>41990</v>
      </c>
      <c r="Q1760">
        <f t="shared" si="29"/>
        <v>4</v>
      </c>
      <c r="R1760">
        <v>33</v>
      </c>
    </row>
    <row r="1761" spans="16:18" x14ac:dyDescent="0.25">
      <c r="P1761" s="254">
        <v>41989</v>
      </c>
      <c r="Q1761">
        <f t="shared" si="29"/>
        <v>4</v>
      </c>
      <c r="R1761">
        <v>33</v>
      </c>
    </row>
    <row r="1762" spans="16:18" x14ac:dyDescent="0.25">
      <c r="P1762" s="254">
        <v>41988</v>
      </c>
      <c r="Q1762">
        <f t="shared" si="29"/>
        <v>4</v>
      </c>
      <c r="R1762">
        <v>33</v>
      </c>
    </row>
    <row r="1763" spans="16:18" x14ac:dyDescent="0.25">
      <c r="P1763" s="254">
        <v>41987</v>
      </c>
      <c r="Q1763">
        <f t="shared" si="29"/>
        <v>3</v>
      </c>
      <c r="R1763">
        <v>33</v>
      </c>
    </row>
    <row r="1764" spans="16:18" x14ac:dyDescent="0.25">
      <c r="P1764" s="254">
        <v>41986</v>
      </c>
      <c r="Q1764">
        <f t="shared" si="29"/>
        <v>3</v>
      </c>
      <c r="R1764">
        <v>33</v>
      </c>
    </row>
    <row r="1765" spans="16:18" x14ac:dyDescent="0.25">
      <c r="P1765" s="254">
        <v>41985</v>
      </c>
      <c r="Q1765">
        <f t="shared" si="29"/>
        <v>3</v>
      </c>
      <c r="R1765">
        <v>33</v>
      </c>
    </row>
    <row r="1766" spans="16:18" x14ac:dyDescent="0.25">
      <c r="P1766" s="254">
        <v>41984</v>
      </c>
      <c r="Q1766">
        <f t="shared" si="29"/>
        <v>3</v>
      </c>
      <c r="R1766">
        <v>33</v>
      </c>
    </row>
    <row r="1767" spans="16:18" x14ac:dyDescent="0.25">
      <c r="P1767" s="254">
        <v>41983</v>
      </c>
      <c r="Q1767">
        <f t="shared" si="29"/>
        <v>3</v>
      </c>
      <c r="R1767">
        <v>33</v>
      </c>
    </row>
    <row r="1768" spans="16:18" x14ac:dyDescent="0.25">
      <c r="P1768" s="254">
        <v>41982</v>
      </c>
      <c r="Q1768">
        <f t="shared" si="29"/>
        <v>3</v>
      </c>
      <c r="R1768">
        <v>33</v>
      </c>
    </row>
    <row r="1769" spans="16:18" x14ac:dyDescent="0.25">
      <c r="P1769" s="254">
        <v>41981</v>
      </c>
      <c r="Q1769">
        <f t="shared" si="29"/>
        <v>3</v>
      </c>
      <c r="R1769">
        <v>33</v>
      </c>
    </row>
    <row r="1770" spans="16:18" x14ac:dyDescent="0.25">
      <c r="P1770" s="254">
        <v>41980</v>
      </c>
      <c r="Q1770">
        <f t="shared" si="29"/>
        <v>2</v>
      </c>
      <c r="R1770">
        <v>33</v>
      </c>
    </row>
    <row r="1771" spans="16:18" x14ac:dyDescent="0.25">
      <c r="P1771" s="254">
        <v>41979</v>
      </c>
      <c r="Q1771">
        <f t="shared" si="29"/>
        <v>2</v>
      </c>
      <c r="R1771">
        <v>33</v>
      </c>
    </row>
    <row r="1772" spans="16:18" x14ac:dyDescent="0.25">
      <c r="P1772" s="254">
        <v>41978</v>
      </c>
      <c r="Q1772">
        <f t="shared" si="29"/>
        <v>2</v>
      </c>
      <c r="R1772">
        <v>33</v>
      </c>
    </row>
    <row r="1773" spans="16:18" x14ac:dyDescent="0.25">
      <c r="P1773" s="254">
        <v>41977</v>
      </c>
      <c r="Q1773">
        <f t="shared" si="29"/>
        <v>2</v>
      </c>
      <c r="R1773">
        <v>33</v>
      </c>
    </row>
    <row r="1774" spans="16:18" x14ac:dyDescent="0.25">
      <c r="P1774" s="254">
        <v>41976</v>
      </c>
      <c r="Q1774">
        <f t="shared" si="29"/>
        <v>2</v>
      </c>
      <c r="R1774">
        <v>33</v>
      </c>
    </row>
    <row r="1775" spans="16:18" x14ac:dyDescent="0.25">
      <c r="P1775" s="254">
        <v>41975</v>
      </c>
      <c r="Q1775">
        <f t="shared" si="29"/>
        <v>2</v>
      </c>
      <c r="R1775">
        <v>33</v>
      </c>
    </row>
    <row r="1776" spans="16:18" x14ac:dyDescent="0.25">
      <c r="P1776" s="254">
        <v>41974</v>
      </c>
      <c r="Q1776">
        <f t="shared" si="29"/>
        <v>2</v>
      </c>
      <c r="R1776">
        <v>33</v>
      </c>
    </row>
    <row r="1777" spans="16:18" x14ac:dyDescent="0.25">
      <c r="P1777" s="254">
        <v>41973</v>
      </c>
      <c r="Q1777">
        <f t="shared" si="29"/>
        <v>1</v>
      </c>
      <c r="R1777">
        <v>33</v>
      </c>
    </row>
    <row r="1778" spans="16:18" x14ac:dyDescent="0.25">
      <c r="P1778" s="254">
        <v>41972</v>
      </c>
      <c r="Q1778">
        <f t="shared" si="29"/>
        <v>1</v>
      </c>
      <c r="R1778">
        <v>33</v>
      </c>
    </row>
    <row r="1779" spans="16:18" x14ac:dyDescent="0.25">
      <c r="P1779" s="254">
        <v>41971</v>
      </c>
      <c r="Q1779">
        <f t="shared" si="29"/>
        <v>1</v>
      </c>
      <c r="R1779">
        <v>33</v>
      </c>
    </row>
    <row r="1780" spans="16:18" x14ac:dyDescent="0.25">
      <c r="P1780" s="254">
        <v>41970</v>
      </c>
      <c r="Q1780">
        <f t="shared" si="29"/>
        <v>1</v>
      </c>
      <c r="R1780">
        <v>33</v>
      </c>
    </row>
    <row r="1781" spans="16:18" x14ac:dyDescent="0.25">
      <c r="P1781" s="254">
        <v>41969</v>
      </c>
      <c r="Q1781">
        <f t="shared" si="29"/>
        <v>1</v>
      </c>
      <c r="R1781">
        <v>33</v>
      </c>
    </row>
    <row r="1782" spans="16:18" x14ac:dyDescent="0.25">
      <c r="P1782" s="254">
        <v>41968</v>
      </c>
      <c r="Q1782">
        <f t="shared" si="29"/>
        <v>1</v>
      </c>
      <c r="R1782">
        <v>33</v>
      </c>
    </row>
    <row r="1783" spans="16:18" x14ac:dyDescent="0.25">
      <c r="P1783" s="254">
        <v>41967</v>
      </c>
      <c r="Q1783">
        <f t="shared" si="29"/>
        <v>1</v>
      </c>
      <c r="R1783">
        <v>33</v>
      </c>
    </row>
    <row r="1784" spans="16:18" x14ac:dyDescent="0.25">
      <c r="P1784" s="254">
        <v>41966</v>
      </c>
      <c r="Q1784">
        <v>16</v>
      </c>
      <c r="R1784">
        <v>32</v>
      </c>
    </row>
    <row r="1785" spans="16:18" x14ac:dyDescent="0.25">
      <c r="P1785" s="254">
        <v>41965</v>
      </c>
      <c r="Q1785">
        <v>16</v>
      </c>
      <c r="R1785">
        <v>32</v>
      </c>
    </row>
    <row r="1786" spans="16:18" x14ac:dyDescent="0.25">
      <c r="P1786" s="254">
        <v>41964</v>
      </c>
      <c r="Q1786">
        <v>16</v>
      </c>
      <c r="R1786">
        <v>32</v>
      </c>
    </row>
    <row r="1787" spans="16:18" x14ac:dyDescent="0.25">
      <c r="P1787" s="254">
        <v>41963</v>
      </c>
      <c r="Q1787">
        <v>16</v>
      </c>
      <c r="R1787">
        <v>32</v>
      </c>
    </row>
    <row r="1788" spans="16:18" x14ac:dyDescent="0.25">
      <c r="P1788" s="254">
        <v>41962</v>
      </c>
      <c r="Q1788">
        <v>16</v>
      </c>
      <c r="R1788">
        <v>32</v>
      </c>
    </row>
    <row r="1789" spans="16:18" x14ac:dyDescent="0.25">
      <c r="P1789" s="254">
        <v>41961</v>
      </c>
      <c r="Q1789">
        <v>16</v>
      </c>
      <c r="R1789">
        <v>32</v>
      </c>
    </row>
    <row r="1790" spans="16:18" x14ac:dyDescent="0.25">
      <c r="P1790" s="254">
        <v>41960</v>
      </c>
      <c r="Q1790">
        <v>16</v>
      </c>
      <c r="R1790">
        <v>32</v>
      </c>
    </row>
    <row r="1791" spans="16:18" x14ac:dyDescent="0.25">
      <c r="P1791" s="254">
        <v>41959</v>
      </c>
      <c r="Q1791">
        <f t="shared" si="29"/>
        <v>15</v>
      </c>
      <c r="R1791">
        <v>32</v>
      </c>
    </row>
    <row r="1792" spans="16:18" x14ac:dyDescent="0.25">
      <c r="P1792" s="254">
        <v>41958</v>
      </c>
      <c r="Q1792">
        <f t="shared" si="29"/>
        <v>15</v>
      </c>
      <c r="R1792">
        <v>32</v>
      </c>
    </row>
    <row r="1793" spans="16:18" x14ac:dyDescent="0.25">
      <c r="P1793" s="254">
        <v>41957</v>
      </c>
      <c r="Q1793">
        <f t="shared" si="29"/>
        <v>15</v>
      </c>
      <c r="R1793">
        <v>32</v>
      </c>
    </row>
    <row r="1794" spans="16:18" x14ac:dyDescent="0.25">
      <c r="P1794" s="254">
        <v>41956</v>
      </c>
      <c r="Q1794">
        <f t="shared" si="29"/>
        <v>15</v>
      </c>
      <c r="R1794">
        <v>32</v>
      </c>
    </row>
    <row r="1795" spans="16:18" x14ac:dyDescent="0.25">
      <c r="P1795" s="254">
        <v>41955</v>
      </c>
      <c r="Q1795">
        <f t="shared" si="29"/>
        <v>15</v>
      </c>
      <c r="R1795">
        <v>32</v>
      </c>
    </row>
    <row r="1796" spans="16:18" x14ac:dyDescent="0.25">
      <c r="P1796" s="254">
        <v>41954</v>
      </c>
      <c r="Q1796">
        <f t="shared" si="29"/>
        <v>15</v>
      </c>
      <c r="R1796">
        <v>32</v>
      </c>
    </row>
    <row r="1797" spans="16:18" x14ac:dyDescent="0.25">
      <c r="P1797" s="254">
        <v>41953</v>
      </c>
      <c r="Q1797">
        <f t="shared" si="29"/>
        <v>15</v>
      </c>
      <c r="R1797">
        <v>32</v>
      </c>
    </row>
    <row r="1798" spans="16:18" x14ac:dyDescent="0.25">
      <c r="P1798" s="254">
        <v>41952</v>
      </c>
      <c r="Q1798">
        <f t="shared" si="29"/>
        <v>14</v>
      </c>
      <c r="R1798">
        <v>32</v>
      </c>
    </row>
    <row r="1799" spans="16:18" x14ac:dyDescent="0.25">
      <c r="P1799" s="254">
        <v>41951</v>
      </c>
      <c r="Q1799">
        <f t="shared" si="29"/>
        <v>14</v>
      </c>
      <c r="R1799">
        <v>32</v>
      </c>
    </row>
    <row r="1800" spans="16:18" x14ac:dyDescent="0.25">
      <c r="P1800" s="254">
        <v>41950</v>
      </c>
      <c r="Q1800">
        <f t="shared" si="29"/>
        <v>14</v>
      </c>
      <c r="R1800">
        <v>32</v>
      </c>
    </row>
    <row r="1801" spans="16:18" x14ac:dyDescent="0.25">
      <c r="P1801" s="254">
        <v>41949</v>
      </c>
      <c r="Q1801">
        <f t="shared" si="29"/>
        <v>14</v>
      </c>
      <c r="R1801">
        <v>32</v>
      </c>
    </row>
    <row r="1802" spans="16:18" x14ac:dyDescent="0.25">
      <c r="P1802" s="254">
        <v>41948</v>
      </c>
      <c r="Q1802">
        <f t="shared" si="29"/>
        <v>14</v>
      </c>
      <c r="R1802">
        <v>32</v>
      </c>
    </row>
    <row r="1803" spans="16:18" x14ac:dyDescent="0.25">
      <c r="P1803" s="254">
        <v>41947</v>
      </c>
      <c r="Q1803">
        <f t="shared" si="29"/>
        <v>14</v>
      </c>
      <c r="R1803">
        <v>32</v>
      </c>
    </row>
    <row r="1804" spans="16:18" x14ac:dyDescent="0.25">
      <c r="P1804" s="254">
        <v>41946</v>
      </c>
      <c r="Q1804">
        <f t="shared" si="29"/>
        <v>14</v>
      </c>
      <c r="R1804">
        <v>32</v>
      </c>
    </row>
    <row r="1805" spans="16:18" x14ac:dyDescent="0.25">
      <c r="P1805" s="254">
        <v>41945</v>
      </c>
      <c r="Q1805">
        <f t="shared" si="29"/>
        <v>13</v>
      </c>
      <c r="R1805">
        <v>32</v>
      </c>
    </row>
    <row r="1806" spans="16:18" x14ac:dyDescent="0.25">
      <c r="P1806" s="254">
        <v>41944</v>
      </c>
      <c r="Q1806">
        <f t="shared" si="29"/>
        <v>13</v>
      </c>
      <c r="R1806">
        <v>32</v>
      </c>
    </row>
    <row r="1807" spans="16:18" x14ac:dyDescent="0.25">
      <c r="P1807" s="254">
        <v>41943</v>
      </c>
      <c r="Q1807">
        <f t="shared" si="29"/>
        <v>13</v>
      </c>
      <c r="R1807">
        <v>32</v>
      </c>
    </row>
    <row r="1808" spans="16:18" x14ac:dyDescent="0.25">
      <c r="P1808" s="254">
        <v>41942</v>
      </c>
      <c r="Q1808">
        <f t="shared" si="29"/>
        <v>13</v>
      </c>
      <c r="R1808">
        <v>32</v>
      </c>
    </row>
    <row r="1809" spans="16:18" x14ac:dyDescent="0.25">
      <c r="P1809" s="254">
        <v>41941</v>
      </c>
      <c r="Q1809">
        <f t="shared" si="29"/>
        <v>13</v>
      </c>
      <c r="R1809">
        <v>32</v>
      </c>
    </row>
    <row r="1810" spans="16:18" x14ac:dyDescent="0.25">
      <c r="P1810" s="254">
        <v>41940</v>
      </c>
      <c r="Q1810">
        <f t="shared" si="29"/>
        <v>13</v>
      </c>
      <c r="R1810">
        <v>32</v>
      </c>
    </row>
    <row r="1811" spans="16:18" x14ac:dyDescent="0.25">
      <c r="P1811" s="254">
        <v>41939</v>
      </c>
      <c r="Q1811">
        <f t="shared" si="29"/>
        <v>13</v>
      </c>
      <c r="R1811">
        <v>32</v>
      </c>
    </row>
    <row r="1812" spans="16:18" x14ac:dyDescent="0.25">
      <c r="P1812" s="254">
        <v>41938</v>
      </c>
      <c r="Q1812">
        <f t="shared" si="29"/>
        <v>12</v>
      </c>
      <c r="R1812">
        <v>32</v>
      </c>
    </row>
    <row r="1813" spans="16:18" x14ac:dyDescent="0.25">
      <c r="P1813" s="254">
        <v>41937</v>
      </c>
      <c r="Q1813">
        <f t="shared" si="29"/>
        <v>12</v>
      </c>
      <c r="R1813">
        <v>32</v>
      </c>
    </row>
    <row r="1814" spans="16:18" x14ac:dyDescent="0.25">
      <c r="P1814" s="254">
        <v>41936</v>
      </c>
      <c r="Q1814">
        <f t="shared" si="29"/>
        <v>12</v>
      </c>
      <c r="R1814">
        <v>32</v>
      </c>
    </row>
    <row r="1815" spans="16:18" x14ac:dyDescent="0.25">
      <c r="P1815" s="254">
        <v>41935</v>
      </c>
      <c r="Q1815">
        <f t="shared" si="29"/>
        <v>12</v>
      </c>
      <c r="R1815">
        <v>32</v>
      </c>
    </row>
    <row r="1816" spans="16:18" x14ac:dyDescent="0.25">
      <c r="P1816" s="254">
        <v>41934</v>
      </c>
      <c r="Q1816">
        <f t="shared" si="29"/>
        <v>12</v>
      </c>
      <c r="R1816">
        <v>32</v>
      </c>
    </row>
    <row r="1817" spans="16:18" x14ac:dyDescent="0.25">
      <c r="P1817" s="254">
        <v>41933</v>
      </c>
      <c r="Q1817">
        <f t="shared" si="29"/>
        <v>12</v>
      </c>
      <c r="R1817">
        <v>32</v>
      </c>
    </row>
    <row r="1818" spans="16:18" x14ac:dyDescent="0.25">
      <c r="P1818" s="254">
        <v>41932</v>
      </c>
      <c r="Q1818">
        <f t="shared" si="29"/>
        <v>12</v>
      </c>
      <c r="R1818">
        <v>32</v>
      </c>
    </row>
    <row r="1819" spans="16:18" x14ac:dyDescent="0.25">
      <c r="P1819" s="254">
        <v>41931</v>
      </c>
      <c r="Q1819">
        <f t="shared" si="29"/>
        <v>11</v>
      </c>
      <c r="R1819">
        <v>32</v>
      </c>
    </row>
    <row r="1820" spans="16:18" x14ac:dyDescent="0.25">
      <c r="P1820" s="254">
        <v>41930</v>
      </c>
      <c r="Q1820">
        <f t="shared" si="29"/>
        <v>11</v>
      </c>
      <c r="R1820">
        <v>32</v>
      </c>
    </row>
    <row r="1821" spans="16:18" x14ac:dyDescent="0.25">
      <c r="P1821" s="254">
        <v>41929</v>
      </c>
      <c r="Q1821">
        <f t="shared" si="29"/>
        <v>11</v>
      </c>
      <c r="R1821">
        <v>32</v>
      </c>
    </row>
    <row r="1822" spans="16:18" x14ac:dyDescent="0.25">
      <c r="P1822" s="254">
        <v>41928</v>
      </c>
      <c r="Q1822">
        <f t="shared" si="29"/>
        <v>11</v>
      </c>
      <c r="R1822">
        <v>32</v>
      </c>
    </row>
    <row r="1823" spans="16:18" x14ac:dyDescent="0.25">
      <c r="P1823" s="254">
        <v>41927</v>
      </c>
      <c r="Q1823">
        <f t="shared" ref="Q1823:Q1886" si="30">Q1816-1</f>
        <v>11</v>
      </c>
      <c r="R1823">
        <v>32</v>
      </c>
    </row>
    <row r="1824" spans="16:18" x14ac:dyDescent="0.25">
      <c r="P1824" s="254">
        <v>41926</v>
      </c>
      <c r="Q1824">
        <f t="shared" si="30"/>
        <v>11</v>
      </c>
      <c r="R1824">
        <v>32</v>
      </c>
    </row>
    <row r="1825" spans="16:18" x14ac:dyDescent="0.25">
      <c r="P1825" s="254">
        <v>41925</v>
      </c>
      <c r="Q1825">
        <f t="shared" si="30"/>
        <v>11</v>
      </c>
      <c r="R1825">
        <v>32</v>
      </c>
    </row>
    <row r="1826" spans="16:18" x14ac:dyDescent="0.25">
      <c r="P1826" s="254">
        <v>41924</v>
      </c>
      <c r="Q1826">
        <f t="shared" si="30"/>
        <v>10</v>
      </c>
      <c r="R1826">
        <v>32</v>
      </c>
    </row>
    <row r="1827" spans="16:18" x14ac:dyDescent="0.25">
      <c r="P1827" s="254">
        <v>41923</v>
      </c>
      <c r="Q1827">
        <f t="shared" si="30"/>
        <v>10</v>
      </c>
      <c r="R1827">
        <v>32</v>
      </c>
    </row>
    <row r="1828" spans="16:18" x14ac:dyDescent="0.25">
      <c r="P1828" s="254">
        <v>41922</v>
      </c>
      <c r="Q1828">
        <f t="shared" si="30"/>
        <v>10</v>
      </c>
      <c r="R1828">
        <v>32</v>
      </c>
    </row>
    <row r="1829" spans="16:18" x14ac:dyDescent="0.25">
      <c r="P1829" s="254">
        <v>41921</v>
      </c>
      <c r="Q1829">
        <f t="shared" si="30"/>
        <v>10</v>
      </c>
      <c r="R1829">
        <v>32</v>
      </c>
    </row>
    <row r="1830" spans="16:18" x14ac:dyDescent="0.25">
      <c r="P1830" s="254">
        <v>41920</v>
      </c>
      <c r="Q1830">
        <f t="shared" si="30"/>
        <v>10</v>
      </c>
      <c r="R1830">
        <v>32</v>
      </c>
    </row>
    <row r="1831" spans="16:18" x14ac:dyDescent="0.25">
      <c r="P1831" s="254">
        <v>41919</v>
      </c>
      <c r="Q1831">
        <f t="shared" si="30"/>
        <v>10</v>
      </c>
      <c r="R1831">
        <v>32</v>
      </c>
    </row>
    <row r="1832" spans="16:18" x14ac:dyDescent="0.25">
      <c r="P1832" s="254">
        <v>41918</v>
      </c>
      <c r="Q1832">
        <f t="shared" si="30"/>
        <v>10</v>
      </c>
      <c r="R1832">
        <v>32</v>
      </c>
    </row>
    <row r="1833" spans="16:18" x14ac:dyDescent="0.25">
      <c r="P1833" s="254">
        <v>41917</v>
      </c>
      <c r="Q1833">
        <f t="shared" si="30"/>
        <v>9</v>
      </c>
      <c r="R1833">
        <v>32</v>
      </c>
    </row>
    <row r="1834" spans="16:18" x14ac:dyDescent="0.25">
      <c r="P1834" s="254">
        <v>41916</v>
      </c>
      <c r="Q1834">
        <f t="shared" si="30"/>
        <v>9</v>
      </c>
      <c r="R1834">
        <v>32</v>
      </c>
    </row>
    <row r="1835" spans="16:18" x14ac:dyDescent="0.25">
      <c r="P1835" s="254">
        <v>41915</v>
      </c>
      <c r="Q1835">
        <f t="shared" si="30"/>
        <v>9</v>
      </c>
      <c r="R1835">
        <v>32</v>
      </c>
    </row>
    <row r="1836" spans="16:18" x14ac:dyDescent="0.25">
      <c r="P1836" s="254">
        <v>41914</v>
      </c>
      <c r="Q1836">
        <f t="shared" si="30"/>
        <v>9</v>
      </c>
      <c r="R1836">
        <v>32</v>
      </c>
    </row>
    <row r="1837" spans="16:18" x14ac:dyDescent="0.25">
      <c r="P1837" s="254">
        <v>41913</v>
      </c>
      <c r="Q1837">
        <f t="shared" si="30"/>
        <v>9</v>
      </c>
      <c r="R1837">
        <v>32</v>
      </c>
    </row>
    <row r="1838" spans="16:18" x14ac:dyDescent="0.25">
      <c r="P1838" s="254">
        <v>41912</v>
      </c>
      <c r="Q1838">
        <f t="shared" si="30"/>
        <v>9</v>
      </c>
      <c r="R1838">
        <v>32</v>
      </c>
    </row>
    <row r="1839" spans="16:18" x14ac:dyDescent="0.25">
      <c r="P1839" s="254">
        <v>41911</v>
      </c>
      <c r="Q1839">
        <f t="shared" si="30"/>
        <v>9</v>
      </c>
      <c r="R1839">
        <v>32</v>
      </c>
    </row>
    <row r="1840" spans="16:18" x14ac:dyDescent="0.25">
      <c r="P1840" s="254">
        <v>41910</v>
      </c>
      <c r="Q1840">
        <f t="shared" si="30"/>
        <v>8</v>
      </c>
      <c r="R1840">
        <v>32</v>
      </c>
    </row>
    <row r="1841" spans="16:18" x14ac:dyDescent="0.25">
      <c r="P1841" s="254">
        <v>41909</v>
      </c>
      <c r="Q1841">
        <f t="shared" si="30"/>
        <v>8</v>
      </c>
      <c r="R1841">
        <v>32</v>
      </c>
    </row>
    <row r="1842" spans="16:18" x14ac:dyDescent="0.25">
      <c r="P1842" s="254">
        <v>41908</v>
      </c>
      <c r="Q1842">
        <f t="shared" si="30"/>
        <v>8</v>
      </c>
      <c r="R1842">
        <v>32</v>
      </c>
    </row>
    <row r="1843" spans="16:18" x14ac:dyDescent="0.25">
      <c r="P1843" s="254">
        <v>41907</v>
      </c>
      <c r="Q1843">
        <f t="shared" si="30"/>
        <v>8</v>
      </c>
      <c r="R1843">
        <v>32</v>
      </c>
    </row>
    <row r="1844" spans="16:18" x14ac:dyDescent="0.25">
      <c r="P1844" s="254">
        <v>41906</v>
      </c>
      <c r="Q1844">
        <f t="shared" si="30"/>
        <v>8</v>
      </c>
      <c r="R1844">
        <v>32</v>
      </c>
    </row>
    <row r="1845" spans="16:18" x14ac:dyDescent="0.25">
      <c r="P1845" s="254">
        <v>41905</v>
      </c>
      <c r="Q1845">
        <f t="shared" si="30"/>
        <v>8</v>
      </c>
      <c r="R1845">
        <v>32</v>
      </c>
    </row>
    <row r="1846" spans="16:18" x14ac:dyDescent="0.25">
      <c r="P1846" s="254">
        <v>41904</v>
      </c>
      <c r="Q1846">
        <f t="shared" si="30"/>
        <v>8</v>
      </c>
      <c r="R1846">
        <v>32</v>
      </c>
    </row>
    <row r="1847" spans="16:18" x14ac:dyDescent="0.25">
      <c r="P1847" s="254">
        <v>41903</v>
      </c>
      <c r="Q1847">
        <f t="shared" si="30"/>
        <v>7</v>
      </c>
      <c r="R1847">
        <v>32</v>
      </c>
    </row>
    <row r="1848" spans="16:18" x14ac:dyDescent="0.25">
      <c r="P1848" s="254">
        <v>41902</v>
      </c>
      <c r="Q1848">
        <f t="shared" si="30"/>
        <v>7</v>
      </c>
      <c r="R1848">
        <v>32</v>
      </c>
    </row>
    <row r="1849" spans="16:18" x14ac:dyDescent="0.25">
      <c r="P1849" s="254">
        <v>41901</v>
      </c>
      <c r="Q1849">
        <f t="shared" si="30"/>
        <v>7</v>
      </c>
      <c r="R1849">
        <v>32</v>
      </c>
    </row>
    <row r="1850" spans="16:18" x14ac:dyDescent="0.25">
      <c r="P1850" s="254">
        <v>41900</v>
      </c>
      <c r="Q1850">
        <f t="shared" si="30"/>
        <v>7</v>
      </c>
      <c r="R1850">
        <v>32</v>
      </c>
    </row>
    <row r="1851" spans="16:18" x14ac:dyDescent="0.25">
      <c r="P1851" s="254">
        <v>41899</v>
      </c>
      <c r="Q1851">
        <f t="shared" si="30"/>
        <v>7</v>
      </c>
      <c r="R1851">
        <v>32</v>
      </c>
    </row>
    <row r="1852" spans="16:18" x14ac:dyDescent="0.25">
      <c r="P1852" s="254">
        <v>41898</v>
      </c>
      <c r="Q1852">
        <f t="shared" si="30"/>
        <v>7</v>
      </c>
      <c r="R1852">
        <v>32</v>
      </c>
    </row>
    <row r="1853" spans="16:18" x14ac:dyDescent="0.25">
      <c r="P1853" s="254">
        <v>41897</v>
      </c>
      <c r="Q1853">
        <f t="shared" si="30"/>
        <v>7</v>
      </c>
      <c r="R1853">
        <v>32</v>
      </c>
    </row>
    <row r="1854" spans="16:18" x14ac:dyDescent="0.25">
      <c r="P1854" s="254">
        <v>41896</v>
      </c>
      <c r="Q1854">
        <f t="shared" si="30"/>
        <v>6</v>
      </c>
      <c r="R1854">
        <v>32</v>
      </c>
    </row>
    <row r="1855" spans="16:18" x14ac:dyDescent="0.25">
      <c r="P1855" s="254">
        <v>41895</v>
      </c>
      <c r="Q1855">
        <f t="shared" si="30"/>
        <v>6</v>
      </c>
      <c r="R1855">
        <v>32</v>
      </c>
    </row>
    <row r="1856" spans="16:18" x14ac:dyDescent="0.25">
      <c r="P1856" s="254">
        <v>41894</v>
      </c>
      <c r="Q1856">
        <f t="shared" si="30"/>
        <v>6</v>
      </c>
      <c r="R1856">
        <v>32</v>
      </c>
    </row>
    <row r="1857" spans="16:18" x14ac:dyDescent="0.25">
      <c r="P1857" s="254">
        <v>41893</v>
      </c>
      <c r="Q1857">
        <f t="shared" si="30"/>
        <v>6</v>
      </c>
      <c r="R1857">
        <v>32</v>
      </c>
    </row>
    <row r="1858" spans="16:18" x14ac:dyDescent="0.25">
      <c r="P1858" s="254">
        <v>41892</v>
      </c>
      <c r="Q1858">
        <f t="shared" si="30"/>
        <v>6</v>
      </c>
      <c r="R1858">
        <v>32</v>
      </c>
    </row>
    <row r="1859" spans="16:18" x14ac:dyDescent="0.25">
      <c r="P1859" s="254">
        <v>41891</v>
      </c>
      <c r="Q1859">
        <f t="shared" si="30"/>
        <v>6</v>
      </c>
      <c r="R1859">
        <v>32</v>
      </c>
    </row>
    <row r="1860" spans="16:18" x14ac:dyDescent="0.25">
      <c r="P1860" s="254">
        <v>41890</v>
      </c>
      <c r="Q1860">
        <f t="shared" si="30"/>
        <v>6</v>
      </c>
      <c r="R1860">
        <v>32</v>
      </c>
    </row>
    <row r="1861" spans="16:18" x14ac:dyDescent="0.25">
      <c r="P1861" s="254">
        <v>41889</v>
      </c>
      <c r="Q1861">
        <f t="shared" si="30"/>
        <v>5</v>
      </c>
      <c r="R1861">
        <v>32</v>
      </c>
    </row>
    <row r="1862" spans="16:18" x14ac:dyDescent="0.25">
      <c r="P1862" s="254">
        <v>41888</v>
      </c>
      <c r="Q1862">
        <f t="shared" si="30"/>
        <v>5</v>
      </c>
      <c r="R1862">
        <v>32</v>
      </c>
    </row>
    <row r="1863" spans="16:18" x14ac:dyDescent="0.25">
      <c r="P1863" s="254">
        <v>41887</v>
      </c>
      <c r="Q1863">
        <f t="shared" si="30"/>
        <v>5</v>
      </c>
      <c r="R1863">
        <v>32</v>
      </c>
    </row>
    <row r="1864" spans="16:18" x14ac:dyDescent="0.25">
      <c r="P1864" s="254">
        <v>41886</v>
      </c>
      <c r="Q1864">
        <f t="shared" si="30"/>
        <v>5</v>
      </c>
      <c r="R1864">
        <v>32</v>
      </c>
    </row>
    <row r="1865" spans="16:18" x14ac:dyDescent="0.25">
      <c r="P1865" s="254">
        <v>41885</v>
      </c>
      <c r="Q1865">
        <f t="shared" si="30"/>
        <v>5</v>
      </c>
      <c r="R1865">
        <v>32</v>
      </c>
    </row>
    <row r="1866" spans="16:18" x14ac:dyDescent="0.25">
      <c r="P1866" s="254">
        <v>41884</v>
      </c>
      <c r="Q1866">
        <f t="shared" si="30"/>
        <v>5</v>
      </c>
      <c r="R1866">
        <v>32</v>
      </c>
    </row>
    <row r="1867" spans="16:18" x14ac:dyDescent="0.25">
      <c r="P1867" s="254">
        <v>41883</v>
      </c>
      <c r="Q1867">
        <f t="shared" si="30"/>
        <v>5</v>
      </c>
      <c r="R1867">
        <v>32</v>
      </c>
    </row>
    <row r="1868" spans="16:18" x14ac:dyDescent="0.25">
      <c r="P1868" s="254">
        <v>41882</v>
      </c>
      <c r="Q1868">
        <f t="shared" si="30"/>
        <v>4</v>
      </c>
      <c r="R1868">
        <v>32</v>
      </c>
    </row>
    <row r="1869" spans="16:18" x14ac:dyDescent="0.25">
      <c r="P1869" s="254">
        <v>41881</v>
      </c>
      <c r="Q1869">
        <f t="shared" si="30"/>
        <v>4</v>
      </c>
      <c r="R1869">
        <v>32</v>
      </c>
    </row>
    <row r="1870" spans="16:18" x14ac:dyDescent="0.25">
      <c r="P1870" s="254">
        <v>41880</v>
      </c>
      <c r="Q1870">
        <f t="shared" si="30"/>
        <v>4</v>
      </c>
      <c r="R1870">
        <v>32</v>
      </c>
    </row>
    <row r="1871" spans="16:18" x14ac:dyDescent="0.25">
      <c r="P1871" s="254">
        <v>41879</v>
      </c>
      <c r="Q1871">
        <f t="shared" si="30"/>
        <v>4</v>
      </c>
      <c r="R1871">
        <v>32</v>
      </c>
    </row>
    <row r="1872" spans="16:18" x14ac:dyDescent="0.25">
      <c r="P1872" s="254">
        <v>41878</v>
      </c>
      <c r="Q1872">
        <f t="shared" si="30"/>
        <v>4</v>
      </c>
      <c r="R1872">
        <v>32</v>
      </c>
    </row>
    <row r="1873" spans="16:18" x14ac:dyDescent="0.25">
      <c r="P1873" s="254">
        <v>41877</v>
      </c>
      <c r="Q1873">
        <f t="shared" si="30"/>
        <v>4</v>
      </c>
      <c r="R1873">
        <v>32</v>
      </c>
    </row>
    <row r="1874" spans="16:18" x14ac:dyDescent="0.25">
      <c r="P1874" s="254">
        <v>41876</v>
      </c>
      <c r="Q1874">
        <f t="shared" si="30"/>
        <v>4</v>
      </c>
      <c r="R1874">
        <v>32</v>
      </c>
    </row>
    <row r="1875" spans="16:18" x14ac:dyDescent="0.25">
      <c r="P1875" s="254">
        <v>41875</v>
      </c>
      <c r="Q1875">
        <f t="shared" si="30"/>
        <v>3</v>
      </c>
      <c r="R1875">
        <v>32</v>
      </c>
    </row>
    <row r="1876" spans="16:18" x14ac:dyDescent="0.25">
      <c r="P1876" s="254">
        <v>41874</v>
      </c>
      <c r="Q1876">
        <f t="shared" si="30"/>
        <v>3</v>
      </c>
      <c r="R1876">
        <v>32</v>
      </c>
    </row>
    <row r="1877" spans="16:18" x14ac:dyDescent="0.25">
      <c r="P1877" s="254">
        <v>41873</v>
      </c>
      <c r="Q1877">
        <f t="shared" si="30"/>
        <v>3</v>
      </c>
      <c r="R1877">
        <v>32</v>
      </c>
    </row>
    <row r="1878" spans="16:18" x14ac:dyDescent="0.25">
      <c r="P1878" s="254">
        <v>41872</v>
      </c>
      <c r="Q1878">
        <f t="shared" si="30"/>
        <v>3</v>
      </c>
      <c r="R1878">
        <v>32</v>
      </c>
    </row>
    <row r="1879" spans="16:18" x14ac:dyDescent="0.25">
      <c r="P1879" s="254">
        <v>41871</v>
      </c>
      <c r="Q1879">
        <f t="shared" si="30"/>
        <v>3</v>
      </c>
      <c r="R1879">
        <v>32</v>
      </c>
    </row>
    <row r="1880" spans="16:18" x14ac:dyDescent="0.25">
      <c r="P1880" s="254">
        <v>41870</v>
      </c>
      <c r="Q1880">
        <f t="shared" si="30"/>
        <v>3</v>
      </c>
      <c r="R1880">
        <v>32</v>
      </c>
    </row>
    <row r="1881" spans="16:18" x14ac:dyDescent="0.25">
      <c r="P1881" s="254">
        <v>41869</v>
      </c>
      <c r="Q1881">
        <f t="shared" si="30"/>
        <v>3</v>
      </c>
      <c r="R1881">
        <v>32</v>
      </c>
    </row>
    <row r="1882" spans="16:18" x14ac:dyDescent="0.25">
      <c r="P1882" s="254">
        <v>41868</v>
      </c>
      <c r="Q1882">
        <f t="shared" si="30"/>
        <v>2</v>
      </c>
      <c r="R1882">
        <v>32</v>
      </c>
    </row>
    <row r="1883" spans="16:18" x14ac:dyDescent="0.25">
      <c r="P1883" s="254">
        <v>41867</v>
      </c>
      <c r="Q1883">
        <f t="shared" si="30"/>
        <v>2</v>
      </c>
      <c r="R1883">
        <v>32</v>
      </c>
    </row>
    <row r="1884" spans="16:18" x14ac:dyDescent="0.25">
      <c r="P1884" s="254">
        <v>41866</v>
      </c>
      <c r="Q1884">
        <f t="shared" si="30"/>
        <v>2</v>
      </c>
      <c r="R1884">
        <v>32</v>
      </c>
    </row>
    <row r="1885" spans="16:18" x14ac:dyDescent="0.25">
      <c r="P1885" s="254">
        <v>41865</v>
      </c>
      <c r="Q1885">
        <f t="shared" si="30"/>
        <v>2</v>
      </c>
      <c r="R1885">
        <v>32</v>
      </c>
    </row>
    <row r="1886" spans="16:18" x14ac:dyDescent="0.25">
      <c r="P1886" s="254">
        <v>41864</v>
      </c>
      <c r="Q1886">
        <f t="shared" si="30"/>
        <v>2</v>
      </c>
      <c r="R1886">
        <v>32</v>
      </c>
    </row>
    <row r="1887" spans="16:18" x14ac:dyDescent="0.25">
      <c r="P1887" s="254">
        <v>41863</v>
      </c>
      <c r="Q1887">
        <f t="shared" ref="Q1887:Q1950" si="31">Q1880-1</f>
        <v>2</v>
      </c>
      <c r="R1887">
        <v>32</v>
      </c>
    </row>
    <row r="1888" spans="16:18" x14ac:dyDescent="0.25">
      <c r="P1888" s="254">
        <v>41862</v>
      </c>
      <c r="Q1888">
        <f t="shared" si="31"/>
        <v>2</v>
      </c>
      <c r="R1888">
        <v>32</v>
      </c>
    </row>
    <row r="1889" spans="16:18" x14ac:dyDescent="0.25">
      <c r="P1889" s="254">
        <v>41861</v>
      </c>
      <c r="Q1889">
        <f t="shared" si="31"/>
        <v>1</v>
      </c>
      <c r="R1889">
        <v>32</v>
      </c>
    </row>
    <row r="1890" spans="16:18" x14ac:dyDescent="0.25">
      <c r="P1890" s="254">
        <v>41860</v>
      </c>
      <c r="Q1890">
        <f t="shared" si="31"/>
        <v>1</v>
      </c>
      <c r="R1890">
        <v>32</v>
      </c>
    </row>
    <row r="1891" spans="16:18" x14ac:dyDescent="0.25">
      <c r="P1891" s="254">
        <v>41859</v>
      </c>
      <c r="Q1891">
        <f t="shared" si="31"/>
        <v>1</v>
      </c>
      <c r="R1891">
        <v>32</v>
      </c>
    </row>
    <row r="1892" spans="16:18" x14ac:dyDescent="0.25">
      <c r="P1892" s="254">
        <v>41858</v>
      </c>
      <c r="Q1892">
        <f t="shared" si="31"/>
        <v>1</v>
      </c>
      <c r="R1892">
        <v>32</v>
      </c>
    </row>
    <row r="1893" spans="16:18" x14ac:dyDescent="0.25">
      <c r="P1893" s="254">
        <v>41857</v>
      </c>
      <c r="Q1893">
        <f t="shared" si="31"/>
        <v>1</v>
      </c>
      <c r="R1893">
        <v>32</v>
      </c>
    </row>
    <row r="1894" spans="16:18" x14ac:dyDescent="0.25">
      <c r="P1894" s="254">
        <v>41856</v>
      </c>
      <c r="Q1894">
        <f t="shared" si="31"/>
        <v>1</v>
      </c>
      <c r="R1894">
        <v>32</v>
      </c>
    </row>
    <row r="1895" spans="16:18" x14ac:dyDescent="0.25">
      <c r="P1895" s="254">
        <v>41855</v>
      </c>
      <c r="Q1895">
        <f t="shared" si="31"/>
        <v>1</v>
      </c>
      <c r="R1895">
        <v>32</v>
      </c>
    </row>
    <row r="1896" spans="16:18" x14ac:dyDescent="0.25">
      <c r="P1896" s="254">
        <v>41854</v>
      </c>
      <c r="Q1896">
        <v>16</v>
      </c>
      <c r="R1896">
        <v>31</v>
      </c>
    </row>
    <row r="1897" spans="16:18" x14ac:dyDescent="0.25">
      <c r="P1897" s="254">
        <v>41853</v>
      </c>
      <c r="Q1897">
        <v>16</v>
      </c>
      <c r="R1897">
        <v>31</v>
      </c>
    </row>
    <row r="1898" spans="16:18" x14ac:dyDescent="0.25">
      <c r="P1898" s="254">
        <v>41852</v>
      </c>
      <c r="Q1898">
        <v>16</v>
      </c>
      <c r="R1898">
        <v>31</v>
      </c>
    </row>
    <row r="1899" spans="16:18" x14ac:dyDescent="0.25">
      <c r="P1899" s="254">
        <v>41851</v>
      </c>
      <c r="Q1899">
        <v>16</v>
      </c>
      <c r="R1899">
        <v>31</v>
      </c>
    </row>
    <row r="1900" spans="16:18" x14ac:dyDescent="0.25">
      <c r="P1900" s="254">
        <v>41850</v>
      </c>
      <c r="Q1900">
        <v>16</v>
      </c>
      <c r="R1900">
        <v>31</v>
      </c>
    </row>
    <row r="1901" spans="16:18" x14ac:dyDescent="0.25">
      <c r="P1901" s="254">
        <v>41849</v>
      </c>
      <c r="Q1901">
        <v>16</v>
      </c>
      <c r="R1901">
        <v>31</v>
      </c>
    </row>
    <row r="1902" spans="16:18" x14ac:dyDescent="0.25">
      <c r="P1902" s="254">
        <v>41848</v>
      </c>
      <c r="Q1902">
        <v>16</v>
      </c>
      <c r="R1902">
        <v>31</v>
      </c>
    </row>
    <row r="1903" spans="16:18" x14ac:dyDescent="0.25">
      <c r="P1903" s="254">
        <v>41847</v>
      </c>
      <c r="Q1903">
        <f t="shared" si="31"/>
        <v>15</v>
      </c>
      <c r="R1903">
        <v>31</v>
      </c>
    </row>
    <row r="1904" spans="16:18" x14ac:dyDescent="0.25">
      <c r="P1904" s="254">
        <v>41846</v>
      </c>
      <c r="Q1904">
        <f t="shared" si="31"/>
        <v>15</v>
      </c>
      <c r="R1904">
        <v>31</v>
      </c>
    </row>
    <row r="1905" spans="16:18" x14ac:dyDescent="0.25">
      <c r="P1905" s="254">
        <v>41845</v>
      </c>
      <c r="Q1905">
        <f t="shared" si="31"/>
        <v>15</v>
      </c>
      <c r="R1905">
        <v>31</v>
      </c>
    </row>
    <row r="1906" spans="16:18" x14ac:dyDescent="0.25">
      <c r="P1906" s="254">
        <v>41844</v>
      </c>
      <c r="Q1906">
        <f t="shared" si="31"/>
        <v>15</v>
      </c>
      <c r="R1906">
        <v>31</v>
      </c>
    </row>
    <row r="1907" spans="16:18" x14ac:dyDescent="0.25">
      <c r="P1907" s="254">
        <v>41843</v>
      </c>
      <c r="Q1907">
        <f t="shared" si="31"/>
        <v>15</v>
      </c>
      <c r="R1907">
        <v>31</v>
      </c>
    </row>
    <row r="1908" spans="16:18" x14ac:dyDescent="0.25">
      <c r="P1908" s="254">
        <v>41842</v>
      </c>
      <c r="Q1908">
        <f t="shared" si="31"/>
        <v>15</v>
      </c>
      <c r="R1908">
        <v>31</v>
      </c>
    </row>
    <row r="1909" spans="16:18" x14ac:dyDescent="0.25">
      <c r="P1909" s="254">
        <v>41841</v>
      </c>
      <c r="Q1909">
        <f t="shared" si="31"/>
        <v>15</v>
      </c>
      <c r="R1909">
        <v>31</v>
      </c>
    </row>
    <row r="1910" spans="16:18" x14ac:dyDescent="0.25">
      <c r="P1910" s="254">
        <v>41840</v>
      </c>
      <c r="Q1910">
        <f t="shared" si="31"/>
        <v>14</v>
      </c>
      <c r="R1910">
        <v>31</v>
      </c>
    </row>
    <row r="1911" spans="16:18" x14ac:dyDescent="0.25">
      <c r="P1911" s="254">
        <v>41839</v>
      </c>
      <c r="Q1911">
        <f t="shared" si="31"/>
        <v>14</v>
      </c>
      <c r="R1911">
        <v>31</v>
      </c>
    </row>
    <row r="1912" spans="16:18" x14ac:dyDescent="0.25">
      <c r="P1912" s="254">
        <v>41838</v>
      </c>
      <c r="Q1912">
        <f t="shared" si="31"/>
        <v>14</v>
      </c>
      <c r="R1912">
        <v>31</v>
      </c>
    </row>
    <row r="1913" spans="16:18" x14ac:dyDescent="0.25">
      <c r="P1913" s="254">
        <v>41837</v>
      </c>
      <c r="Q1913">
        <f t="shared" si="31"/>
        <v>14</v>
      </c>
      <c r="R1913">
        <v>31</v>
      </c>
    </row>
    <row r="1914" spans="16:18" x14ac:dyDescent="0.25">
      <c r="P1914" s="254">
        <v>41836</v>
      </c>
      <c r="Q1914">
        <f t="shared" si="31"/>
        <v>14</v>
      </c>
      <c r="R1914">
        <v>31</v>
      </c>
    </row>
    <row r="1915" spans="16:18" x14ac:dyDescent="0.25">
      <c r="P1915" s="254">
        <v>41835</v>
      </c>
      <c r="Q1915">
        <f t="shared" si="31"/>
        <v>14</v>
      </c>
      <c r="R1915">
        <v>31</v>
      </c>
    </row>
    <row r="1916" spans="16:18" x14ac:dyDescent="0.25">
      <c r="P1916" s="254">
        <v>41834</v>
      </c>
      <c r="Q1916">
        <f t="shared" si="31"/>
        <v>14</v>
      </c>
      <c r="R1916">
        <v>31</v>
      </c>
    </row>
    <row r="1917" spans="16:18" x14ac:dyDescent="0.25">
      <c r="P1917" s="254">
        <v>41833</v>
      </c>
      <c r="Q1917">
        <f t="shared" si="31"/>
        <v>13</v>
      </c>
      <c r="R1917">
        <v>31</v>
      </c>
    </row>
    <row r="1918" spans="16:18" x14ac:dyDescent="0.25">
      <c r="P1918" s="254">
        <v>41832</v>
      </c>
      <c r="Q1918">
        <f t="shared" si="31"/>
        <v>13</v>
      </c>
      <c r="R1918">
        <v>31</v>
      </c>
    </row>
    <row r="1919" spans="16:18" x14ac:dyDescent="0.25">
      <c r="P1919" s="254">
        <v>41831</v>
      </c>
      <c r="Q1919">
        <f t="shared" si="31"/>
        <v>13</v>
      </c>
      <c r="R1919">
        <v>31</v>
      </c>
    </row>
    <row r="1920" spans="16:18" x14ac:dyDescent="0.25">
      <c r="P1920" s="254">
        <v>41830</v>
      </c>
      <c r="Q1920">
        <f t="shared" si="31"/>
        <v>13</v>
      </c>
      <c r="R1920">
        <v>31</v>
      </c>
    </row>
    <row r="1921" spans="16:18" x14ac:dyDescent="0.25">
      <c r="P1921" s="254">
        <v>41829</v>
      </c>
      <c r="Q1921">
        <f t="shared" si="31"/>
        <v>13</v>
      </c>
      <c r="R1921">
        <v>31</v>
      </c>
    </row>
    <row r="1922" spans="16:18" x14ac:dyDescent="0.25">
      <c r="P1922" s="254">
        <v>41828</v>
      </c>
      <c r="Q1922">
        <f t="shared" si="31"/>
        <v>13</v>
      </c>
      <c r="R1922">
        <v>31</v>
      </c>
    </row>
    <row r="1923" spans="16:18" x14ac:dyDescent="0.25">
      <c r="P1923" s="254">
        <v>41827</v>
      </c>
      <c r="Q1923">
        <f t="shared" si="31"/>
        <v>13</v>
      </c>
      <c r="R1923">
        <v>31</v>
      </c>
    </row>
    <row r="1924" spans="16:18" x14ac:dyDescent="0.25">
      <c r="P1924" s="254">
        <v>41826</v>
      </c>
      <c r="Q1924">
        <f t="shared" si="31"/>
        <v>12</v>
      </c>
      <c r="R1924">
        <v>31</v>
      </c>
    </row>
    <row r="1925" spans="16:18" x14ac:dyDescent="0.25">
      <c r="P1925" s="254">
        <v>41825</v>
      </c>
      <c r="Q1925">
        <f t="shared" si="31"/>
        <v>12</v>
      </c>
      <c r="R1925">
        <v>31</v>
      </c>
    </row>
    <row r="1926" spans="16:18" x14ac:dyDescent="0.25">
      <c r="P1926" s="254">
        <v>41824</v>
      </c>
      <c r="Q1926">
        <f t="shared" si="31"/>
        <v>12</v>
      </c>
      <c r="R1926">
        <v>31</v>
      </c>
    </row>
    <row r="1927" spans="16:18" x14ac:dyDescent="0.25">
      <c r="P1927" s="254">
        <v>41823</v>
      </c>
      <c r="Q1927">
        <f t="shared" si="31"/>
        <v>12</v>
      </c>
      <c r="R1927">
        <v>31</v>
      </c>
    </row>
    <row r="1928" spans="16:18" x14ac:dyDescent="0.25">
      <c r="P1928" s="254">
        <v>41822</v>
      </c>
      <c r="Q1928">
        <f t="shared" si="31"/>
        <v>12</v>
      </c>
      <c r="R1928">
        <v>31</v>
      </c>
    </row>
    <row r="1929" spans="16:18" x14ac:dyDescent="0.25">
      <c r="P1929" s="254">
        <v>41821</v>
      </c>
      <c r="Q1929">
        <f t="shared" si="31"/>
        <v>12</v>
      </c>
      <c r="R1929">
        <v>31</v>
      </c>
    </row>
    <row r="1930" spans="16:18" x14ac:dyDescent="0.25">
      <c r="P1930" s="254">
        <v>41820</v>
      </c>
      <c r="Q1930">
        <f t="shared" si="31"/>
        <v>12</v>
      </c>
      <c r="R1930">
        <v>31</v>
      </c>
    </row>
    <row r="1931" spans="16:18" x14ac:dyDescent="0.25">
      <c r="P1931" s="254">
        <v>41819</v>
      </c>
      <c r="Q1931">
        <f t="shared" si="31"/>
        <v>11</v>
      </c>
      <c r="R1931">
        <v>31</v>
      </c>
    </row>
    <row r="1932" spans="16:18" x14ac:dyDescent="0.25">
      <c r="P1932" s="254">
        <v>41818</v>
      </c>
      <c r="Q1932">
        <f t="shared" si="31"/>
        <v>11</v>
      </c>
      <c r="R1932">
        <v>31</v>
      </c>
    </row>
    <row r="1933" spans="16:18" x14ac:dyDescent="0.25">
      <c r="P1933" s="254">
        <v>41817</v>
      </c>
      <c r="Q1933">
        <f t="shared" si="31"/>
        <v>11</v>
      </c>
      <c r="R1933">
        <v>31</v>
      </c>
    </row>
    <row r="1934" spans="16:18" x14ac:dyDescent="0.25">
      <c r="P1934" s="254">
        <v>41816</v>
      </c>
      <c r="Q1934">
        <f t="shared" si="31"/>
        <v>11</v>
      </c>
      <c r="R1934">
        <v>31</v>
      </c>
    </row>
    <row r="1935" spans="16:18" x14ac:dyDescent="0.25">
      <c r="P1935" s="254">
        <v>41815</v>
      </c>
      <c r="Q1935">
        <f t="shared" si="31"/>
        <v>11</v>
      </c>
      <c r="R1935">
        <v>31</v>
      </c>
    </row>
    <row r="1936" spans="16:18" x14ac:dyDescent="0.25">
      <c r="P1936" s="254">
        <v>41814</v>
      </c>
      <c r="Q1936">
        <f t="shared" si="31"/>
        <v>11</v>
      </c>
      <c r="R1936">
        <v>31</v>
      </c>
    </row>
    <row r="1937" spans="16:18" x14ac:dyDescent="0.25">
      <c r="P1937" s="254">
        <v>41813</v>
      </c>
      <c r="Q1937">
        <f t="shared" si="31"/>
        <v>11</v>
      </c>
      <c r="R1937">
        <v>31</v>
      </c>
    </row>
    <row r="1938" spans="16:18" x14ac:dyDescent="0.25">
      <c r="P1938" s="254">
        <v>41812</v>
      </c>
      <c r="Q1938">
        <f t="shared" si="31"/>
        <v>10</v>
      </c>
      <c r="R1938">
        <v>31</v>
      </c>
    </row>
    <row r="1939" spans="16:18" x14ac:dyDescent="0.25">
      <c r="P1939" s="254">
        <v>41811</v>
      </c>
      <c r="Q1939">
        <f t="shared" si="31"/>
        <v>10</v>
      </c>
      <c r="R1939">
        <v>31</v>
      </c>
    </row>
    <row r="1940" spans="16:18" x14ac:dyDescent="0.25">
      <c r="P1940" s="254">
        <v>41810</v>
      </c>
      <c r="Q1940">
        <f t="shared" si="31"/>
        <v>10</v>
      </c>
      <c r="R1940">
        <v>31</v>
      </c>
    </row>
    <row r="1941" spans="16:18" x14ac:dyDescent="0.25">
      <c r="P1941" s="254">
        <v>41809</v>
      </c>
      <c r="Q1941">
        <f t="shared" si="31"/>
        <v>10</v>
      </c>
      <c r="R1941">
        <v>31</v>
      </c>
    </row>
    <row r="1942" spans="16:18" x14ac:dyDescent="0.25">
      <c r="P1942" s="254">
        <v>41808</v>
      </c>
      <c r="Q1942">
        <f t="shared" si="31"/>
        <v>10</v>
      </c>
      <c r="R1942">
        <v>31</v>
      </c>
    </row>
    <row r="1943" spans="16:18" x14ac:dyDescent="0.25">
      <c r="P1943" s="254">
        <v>41807</v>
      </c>
      <c r="Q1943">
        <f t="shared" si="31"/>
        <v>10</v>
      </c>
      <c r="R1943">
        <v>31</v>
      </c>
    </row>
    <row r="1944" spans="16:18" x14ac:dyDescent="0.25">
      <c r="P1944" s="254">
        <v>41806</v>
      </c>
      <c r="Q1944">
        <f t="shared" si="31"/>
        <v>10</v>
      </c>
      <c r="R1944">
        <v>31</v>
      </c>
    </row>
    <row r="1945" spans="16:18" x14ac:dyDescent="0.25">
      <c r="P1945" s="254">
        <v>41805</v>
      </c>
      <c r="Q1945">
        <f t="shared" si="31"/>
        <v>9</v>
      </c>
      <c r="R1945">
        <v>31</v>
      </c>
    </row>
    <row r="1946" spans="16:18" x14ac:dyDescent="0.25">
      <c r="P1946" s="254">
        <v>41804</v>
      </c>
      <c r="Q1946">
        <f t="shared" si="31"/>
        <v>9</v>
      </c>
      <c r="R1946">
        <v>31</v>
      </c>
    </row>
    <row r="1947" spans="16:18" x14ac:dyDescent="0.25">
      <c r="P1947" s="254">
        <v>41803</v>
      </c>
      <c r="Q1947">
        <f t="shared" si="31"/>
        <v>9</v>
      </c>
      <c r="R1947">
        <v>31</v>
      </c>
    </row>
    <row r="1948" spans="16:18" x14ac:dyDescent="0.25">
      <c r="P1948" s="254">
        <v>41802</v>
      </c>
      <c r="Q1948">
        <f t="shared" si="31"/>
        <v>9</v>
      </c>
      <c r="R1948">
        <v>31</v>
      </c>
    </row>
    <row r="1949" spans="16:18" x14ac:dyDescent="0.25">
      <c r="P1949" s="254">
        <v>41801</v>
      </c>
      <c r="Q1949">
        <f t="shared" si="31"/>
        <v>9</v>
      </c>
      <c r="R1949">
        <v>31</v>
      </c>
    </row>
    <row r="1950" spans="16:18" x14ac:dyDescent="0.25">
      <c r="P1950" s="254">
        <v>41800</v>
      </c>
      <c r="Q1950">
        <f t="shared" si="31"/>
        <v>9</v>
      </c>
      <c r="R1950">
        <v>31</v>
      </c>
    </row>
    <row r="1951" spans="16:18" x14ac:dyDescent="0.25">
      <c r="P1951" s="254">
        <v>41799</v>
      </c>
      <c r="Q1951">
        <f t="shared" ref="Q1951:Q2007" si="32">Q1944-1</f>
        <v>9</v>
      </c>
      <c r="R1951">
        <v>31</v>
      </c>
    </row>
    <row r="1952" spans="16:18" x14ac:dyDescent="0.25">
      <c r="P1952" s="254">
        <v>41798</v>
      </c>
      <c r="Q1952">
        <f t="shared" si="32"/>
        <v>8</v>
      </c>
      <c r="R1952">
        <v>31</v>
      </c>
    </row>
    <row r="1953" spans="16:18" x14ac:dyDescent="0.25">
      <c r="P1953" s="254">
        <v>41797</v>
      </c>
      <c r="Q1953">
        <f t="shared" si="32"/>
        <v>8</v>
      </c>
      <c r="R1953">
        <v>31</v>
      </c>
    </row>
    <row r="1954" spans="16:18" x14ac:dyDescent="0.25">
      <c r="P1954" s="254">
        <v>41796</v>
      </c>
      <c r="Q1954">
        <f t="shared" si="32"/>
        <v>8</v>
      </c>
      <c r="R1954">
        <v>31</v>
      </c>
    </row>
    <row r="1955" spans="16:18" x14ac:dyDescent="0.25">
      <c r="P1955" s="254">
        <v>41795</v>
      </c>
      <c r="Q1955">
        <f t="shared" si="32"/>
        <v>8</v>
      </c>
      <c r="R1955">
        <v>31</v>
      </c>
    </row>
    <row r="1956" spans="16:18" x14ac:dyDescent="0.25">
      <c r="P1956" s="254">
        <v>41794</v>
      </c>
      <c r="Q1956">
        <f t="shared" si="32"/>
        <v>8</v>
      </c>
      <c r="R1956">
        <v>31</v>
      </c>
    </row>
    <row r="1957" spans="16:18" x14ac:dyDescent="0.25">
      <c r="P1957" s="254">
        <v>41793</v>
      </c>
      <c r="Q1957">
        <f t="shared" si="32"/>
        <v>8</v>
      </c>
      <c r="R1957">
        <v>31</v>
      </c>
    </row>
    <row r="1958" spans="16:18" x14ac:dyDescent="0.25">
      <c r="P1958" s="254">
        <v>41792</v>
      </c>
      <c r="Q1958">
        <f t="shared" si="32"/>
        <v>8</v>
      </c>
      <c r="R1958">
        <v>31</v>
      </c>
    </row>
    <row r="1959" spans="16:18" x14ac:dyDescent="0.25">
      <c r="P1959" s="254">
        <v>41791</v>
      </c>
      <c r="Q1959">
        <f t="shared" si="32"/>
        <v>7</v>
      </c>
      <c r="R1959">
        <v>31</v>
      </c>
    </row>
    <row r="1960" spans="16:18" x14ac:dyDescent="0.25">
      <c r="P1960" s="254">
        <v>41790</v>
      </c>
      <c r="Q1960">
        <f t="shared" si="32"/>
        <v>7</v>
      </c>
      <c r="R1960">
        <v>31</v>
      </c>
    </row>
    <row r="1961" spans="16:18" x14ac:dyDescent="0.25">
      <c r="P1961" s="254">
        <v>41789</v>
      </c>
      <c r="Q1961">
        <f t="shared" si="32"/>
        <v>7</v>
      </c>
      <c r="R1961">
        <v>31</v>
      </c>
    </row>
    <row r="1962" spans="16:18" x14ac:dyDescent="0.25">
      <c r="P1962" s="254">
        <v>41788</v>
      </c>
      <c r="Q1962">
        <f t="shared" si="32"/>
        <v>7</v>
      </c>
      <c r="R1962">
        <v>31</v>
      </c>
    </row>
    <row r="1963" spans="16:18" x14ac:dyDescent="0.25">
      <c r="P1963" s="254">
        <v>41787</v>
      </c>
      <c r="Q1963">
        <f t="shared" si="32"/>
        <v>7</v>
      </c>
      <c r="R1963">
        <v>31</v>
      </c>
    </row>
    <row r="1964" spans="16:18" x14ac:dyDescent="0.25">
      <c r="P1964" s="254">
        <v>41786</v>
      </c>
      <c r="Q1964">
        <f t="shared" si="32"/>
        <v>7</v>
      </c>
      <c r="R1964">
        <v>31</v>
      </c>
    </row>
    <row r="1965" spans="16:18" x14ac:dyDescent="0.25">
      <c r="P1965" s="254">
        <v>41785</v>
      </c>
      <c r="Q1965">
        <f t="shared" si="32"/>
        <v>7</v>
      </c>
      <c r="R1965">
        <v>31</v>
      </c>
    </row>
    <row r="1966" spans="16:18" x14ac:dyDescent="0.25">
      <c r="P1966" s="254">
        <v>41784</v>
      </c>
      <c r="Q1966">
        <f t="shared" si="32"/>
        <v>6</v>
      </c>
      <c r="R1966">
        <v>31</v>
      </c>
    </row>
    <row r="1967" spans="16:18" x14ac:dyDescent="0.25">
      <c r="P1967" s="254">
        <v>41783</v>
      </c>
      <c r="Q1967">
        <f t="shared" si="32"/>
        <v>6</v>
      </c>
      <c r="R1967">
        <v>31</v>
      </c>
    </row>
    <row r="1968" spans="16:18" x14ac:dyDescent="0.25">
      <c r="P1968" s="254">
        <v>41782</v>
      </c>
      <c r="Q1968">
        <f t="shared" si="32"/>
        <v>6</v>
      </c>
      <c r="R1968">
        <v>31</v>
      </c>
    </row>
    <row r="1969" spans="16:18" x14ac:dyDescent="0.25">
      <c r="P1969" s="254">
        <v>41781</v>
      </c>
      <c r="Q1969">
        <f t="shared" si="32"/>
        <v>6</v>
      </c>
      <c r="R1969">
        <v>31</v>
      </c>
    </row>
    <row r="1970" spans="16:18" x14ac:dyDescent="0.25">
      <c r="P1970" s="254">
        <v>41780</v>
      </c>
      <c r="Q1970">
        <f t="shared" si="32"/>
        <v>6</v>
      </c>
      <c r="R1970">
        <v>31</v>
      </c>
    </row>
    <row r="1971" spans="16:18" x14ac:dyDescent="0.25">
      <c r="P1971" s="254">
        <v>41779</v>
      </c>
      <c r="Q1971">
        <f t="shared" si="32"/>
        <v>6</v>
      </c>
      <c r="R1971">
        <v>31</v>
      </c>
    </row>
    <row r="1972" spans="16:18" x14ac:dyDescent="0.25">
      <c r="P1972" s="254">
        <v>41778</v>
      </c>
      <c r="Q1972">
        <f t="shared" si="32"/>
        <v>6</v>
      </c>
      <c r="R1972">
        <v>31</v>
      </c>
    </row>
    <row r="1973" spans="16:18" x14ac:dyDescent="0.25">
      <c r="P1973" s="254">
        <v>41777</v>
      </c>
      <c r="Q1973">
        <f t="shared" si="32"/>
        <v>5</v>
      </c>
      <c r="R1973">
        <v>31</v>
      </c>
    </row>
    <row r="1974" spans="16:18" x14ac:dyDescent="0.25">
      <c r="P1974" s="254">
        <v>41776</v>
      </c>
      <c r="Q1974">
        <f t="shared" si="32"/>
        <v>5</v>
      </c>
      <c r="R1974">
        <v>31</v>
      </c>
    </row>
    <row r="1975" spans="16:18" x14ac:dyDescent="0.25">
      <c r="P1975" s="254">
        <v>41775</v>
      </c>
      <c r="Q1975">
        <f t="shared" si="32"/>
        <v>5</v>
      </c>
      <c r="R1975">
        <v>31</v>
      </c>
    </row>
    <row r="1976" spans="16:18" x14ac:dyDescent="0.25">
      <c r="P1976" s="254">
        <v>41774</v>
      </c>
      <c r="Q1976">
        <f t="shared" si="32"/>
        <v>5</v>
      </c>
      <c r="R1976">
        <v>31</v>
      </c>
    </row>
    <row r="1977" spans="16:18" x14ac:dyDescent="0.25">
      <c r="P1977" s="254">
        <v>41773</v>
      </c>
      <c r="Q1977">
        <f t="shared" si="32"/>
        <v>5</v>
      </c>
      <c r="R1977">
        <v>31</v>
      </c>
    </row>
    <row r="1978" spans="16:18" x14ac:dyDescent="0.25">
      <c r="P1978" s="254">
        <v>41772</v>
      </c>
      <c r="Q1978">
        <f t="shared" si="32"/>
        <v>5</v>
      </c>
      <c r="R1978">
        <v>31</v>
      </c>
    </row>
    <row r="1979" spans="16:18" x14ac:dyDescent="0.25">
      <c r="P1979" s="254">
        <v>41771</v>
      </c>
      <c r="Q1979">
        <f t="shared" si="32"/>
        <v>5</v>
      </c>
      <c r="R1979">
        <v>31</v>
      </c>
    </row>
    <row r="1980" spans="16:18" x14ac:dyDescent="0.25">
      <c r="P1980" s="254">
        <v>41770</v>
      </c>
      <c r="Q1980">
        <f t="shared" si="32"/>
        <v>4</v>
      </c>
      <c r="R1980">
        <v>31</v>
      </c>
    </row>
    <row r="1981" spans="16:18" x14ac:dyDescent="0.25">
      <c r="P1981" s="254">
        <v>41769</v>
      </c>
      <c r="Q1981">
        <f t="shared" si="32"/>
        <v>4</v>
      </c>
      <c r="R1981">
        <v>31</v>
      </c>
    </row>
    <row r="1982" spans="16:18" x14ac:dyDescent="0.25">
      <c r="P1982" s="254">
        <v>41768</v>
      </c>
      <c r="Q1982">
        <f t="shared" si="32"/>
        <v>4</v>
      </c>
      <c r="R1982">
        <v>31</v>
      </c>
    </row>
    <row r="1983" spans="16:18" x14ac:dyDescent="0.25">
      <c r="P1983" s="254">
        <v>41767</v>
      </c>
      <c r="Q1983">
        <f t="shared" si="32"/>
        <v>4</v>
      </c>
      <c r="R1983">
        <v>31</v>
      </c>
    </row>
    <row r="1984" spans="16:18" x14ac:dyDescent="0.25">
      <c r="P1984" s="254">
        <v>41766</v>
      </c>
      <c r="Q1984">
        <f t="shared" si="32"/>
        <v>4</v>
      </c>
      <c r="R1984">
        <v>31</v>
      </c>
    </row>
    <row r="1985" spans="16:18" x14ac:dyDescent="0.25">
      <c r="P1985" s="254">
        <v>41765</v>
      </c>
      <c r="Q1985">
        <f t="shared" si="32"/>
        <v>4</v>
      </c>
      <c r="R1985">
        <v>31</v>
      </c>
    </row>
    <row r="1986" spans="16:18" x14ac:dyDescent="0.25">
      <c r="P1986" s="254">
        <v>41764</v>
      </c>
      <c r="Q1986">
        <f t="shared" si="32"/>
        <v>4</v>
      </c>
      <c r="R1986">
        <v>31</v>
      </c>
    </row>
    <row r="1987" spans="16:18" x14ac:dyDescent="0.25">
      <c r="P1987" s="254">
        <v>41763</v>
      </c>
      <c r="Q1987">
        <f t="shared" si="32"/>
        <v>3</v>
      </c>
      <c r="R1987">
        <v>31</v>
      </c>
    </row>
    <row r="1988" spans="16:18" x14ac:dyDescent="0.25">
      <c r="P1988" s="254">
        <v>41762</v>
      </c>
      <c r="Q1988">
        <f t="shared" si="32"/>
        <v>3</v>
      </c>
      <c r="R1988">
        <v>31</v>
      </c>
    </row>
    <row r="1989" spans="16:18" x14ac:dyDescent="0.25">
      <c r="P1989" s="254">
        <v>41761</v>
      </c>
      <c r="Q1989">
        <f t="shared" si="32"/>
        <v>3</v>
      </c>
      <c r="R1989">
        <v>31</v>
      </c>
    </row>
    <row r="1990" spans="16:18" x14ac:dyDescent="0.25">
      <c r="P1990" s="254">
        <v>41760</v>
      </c>
      <c r="Q1990">
        <f t="shared" si="32"/>
        <v>3</v>
      </c>
      <c r="R1990">
        <v>31</v>
      </c>
    </row>
    <row r="1991" spans="16:18" x14ac:dyDescent="0.25">
      <c r="P1991" s="254">
        <v>41759</v>
      </c>
      <c r="Q1991">
        <f t="shared" si="32"/>
        <v>3</v>
      </c>
      <c r="R1991">
        <v>31</v>
      </c>
    </row>
    <row r="1992" spans="16:18" x14ac:dyDescent="0.25">
      <c r="P1992" s="254">
        <v>41758</v>
      </c>
      <c r="Q1992">
        <f t="shared" si="32"/>
        <v>3</v>
      </c>
      <c r="R1992">
        <v>31</v>
      </c>
    </row>
    <row r="1993" spans="16:18" x14ac:dyDescent="0.25">
      <c r="P1993" s="254">
        <v>41757</v>
      </c>
      <c r="Q1993">
        <f t="shared" si="32"/>
        <v>3</v>
      </c>
      <c r="R1993">
        <v>31</v>
      </c>
    </row>
    <row r="1994" spans="16:18" x14ac:dyDescent="0.25">
      <c r="P1994" s="254">
        <v>41756</v>
      </c>
      <c r="Q1994">
        <f t="shared" si="32"/>
        <v>2</v>
      </c>
      <c r="R1994">
        <v>31</v>
      </c>
    </row>
    <row r="1995" spans="16:18" x14ac:dyDescent="0.25">
      <c r="P1995" s="254">
        <v>41755</v>
      </c>
      <c r="Q1995">
        <f t="shared" si="32"/>
        <v>2</v>
      </c>
      <c r="R1995">
        <v>31</v>
      </c>
    </row>
    <row r="1996" spans="16:18" x14ac:dyDescent="0.25">
      <c r="P1996" s="254">
        <v>41754</v>
      </c>
      <c r="Q1996">
        <f t="shared" si="32"/>
        <v>2</v>
      </c>
      <c r="R1996">
        <v>31</v>
      </c>
    </row>
    <row r="1997" spans="16:18" x14ac:dyDescent="0.25">
      <c r="P1997" s="254">
        <v>41753</v>
      </c>
      <c r="Q1997">
        <f t="shared" si="32"/>
        <v>2</v>
      </c>
      <c r="R1997">
        <v>31</v>
      </c>
    </row>
    <row r="1998" spans="16:18" x14ac:dyDescent="0.25">
      <c r="P1998" s="254">
        <v>41752</v>
      </c>
      <c r="Q1998">
        <f t="shared" si="32"/>
        <v>2</v>
      </c>
      <c r="R1998">
        <v>31</v>
      </c>
    </row>
    <row r="1999" spans="16:18" x14ac:dyDescent="0.25">
      <c r="P1999" s="254">
        <v>41751</v>
      </c>
      <c r="Q1999">
        <f t="shared" si="32"/>
        <v>2</v>
      </c>
      <c r="R1999">
        <v>31</v>
      </c>
    </row>
    <row r="2000" spans="16:18" x14ac:dyDescent="0.25">
      <c r="P2000" s="254">
        <v>41750</v>
      </c>
      <c r="Q2000">
        <f t="shared" si="32"/>
        <v>2</v>
      </c>
      <c r="R2000">
        <v>31</v>
      </c>
    </row>
    <row r="2001" spans="16:18" x14ac:dyDescent="0.25">
      <c r="P2001" s="254">
        <v>41749</v>
      </c>
      <c r="Q2001">
        <f t="shared" si="32"/>
        <v>1</v>
      </c>
      <c r="R2001">
        <v>31</v>
      </c>
    </row>
    <row r="2002" spans="16:18" x14ac:dyDescent="0.25">
      <c r="P2002" s="254">
        <v>41748</v>
      </c>
      <c r="Q2002">
        <f t="shared" si="32"/>
        <v>1</v>
      </c>
      <c r="R2002">
        <v>31</v>
      </c>
    </row>
    <row r="2003" spans="16:18" x14ac:dyDescent="0.25">
      <c r="P2003" s="254">
        <v>41747</v>
      </c>
      <c r="Q2003">
        <f t="shared" si="32"/>
        <v>1</v>
      </c>
      <c r="R2003">
        <v>31</v>
      </c>
    </row>
    <row r="2004" spans="16:18" x14ac:dyDescent="0.25">
      <c r="P2004" s="254">
        <v>41746</v>
      </c>
      <c r="Q2004">
        <f t="shared" si="32"/>
        <v>1</v>
      </c>
      <c r="R2004">
        <v>31</v>
      </c>
    </row>
    <row r="2005" spans="16:18" x14ac:dyDescent="0.25">
      <c r="P2005" s="254">
        <v>41745</v>
      </c>
      <c r="Q2005">
        <f t="shared" si="32"/>
        <v>1</v>
      </c>
      <c r="R2005">
        <v>31</v>
      </c>
    </row>
    <row r="2006" spans="16:18" x14ac:dyDescent="0.25">
      <c r="P2006" s="254">
        <v>41744</v>
      </c>
      <c r="Q2006">
        <f t="shared" si="32"/>
        <v>1</v>
      </c>
      <c r="R2006">
        <v>31</v>
      </c>
    </row>
    <row r="2007" spans="16:18" x14ac:dyDescent="0.25">
      <c r="P2007" s="254">
        <v>41743</v>
      </c>
      <c r="Q2007">
        <f t="shared" si="32"/>
        <v>1</v>
      </c>
      <c r="R2007">
        <v>31</v>
      </c>
    </row>
    <row r="2008" spans="16:18" x14ac:dyDescent="0.25">
      <c r="P2008" s="254">
        <v>41742</v>
      </c>
      <c r="Q2008">
        <v>16</v>
      </c>
      <c r="R2008">
        <v>30</v>
      </c>
    </row>
    <row r="2009" spans="16:18" x14ac:dyDescent="0.25">
      <c r="P2009" s="254">
        <v>41741</v>
      </c>
      <c r="Q2009">
        <v>16</v>
      </c>
      <c r="R2009">
        <v>30</v>
      </c>
    </row>
    <row r="2010" spans="16:18" x14ac:dyDescent="0.25">
      <c r="P2010" s="254">
        <v>41740</v>
      </c>
      <c r="Q2010">
        <v>16</v>
      </c>
      <c r="R2010">
        <v>30</v>
      </c>
    </row>
    <row r="2011" spans="16:18" x14ac:dyDescent="0.25">
      <c r="P2011" s="254">
        <v>41739</v>
      </c>
      <c r="Q2011">
        <v>16</v>
      </c>
      <c r="R2011">
        <v>30</v>
      </c>
    </row>
    <row r="2012" spans="16:18" x14ac:dyDescent="0.25">
      <c r="P2012" s="254">
        <v>41738</v>
      </c>
      <c r="Q2012">
        <v>16</v>
      </c>
      <c r="R2012">
        <v>30</v>
      </c>
    </row>
    <row r="2013" spans="16:18" x14ac:dyDescent="0.25">
      <c r="P2013" s="254">
        <v>41737</v>
      </c>
      <c r="Q2013">
        <v>16</v>
      </c>
      <c r="R2013">
        <v>30</v>
      </c>
    </row>
    <row r="2014" spans="16:18" x14ac:dyDescent="0.25">
      <c r="P2014" s="254">
        <v>41736</v>
      </c>
      <c r="Q2014">
        <v>16</v>
      </c>
      <c r="R2014">
        <v>30</v>
      </c>
    </row>
    <row r="2015" spans="16:18" x14ac:dyDescent="0.25">
      <c r="P2015" s="254">
        <v>41735</v>
      </c>
      <c r="Q2015">
        <f t="shared" ref="Q2015:Q2078" si="33">Q2008-1</f>
        <v>15</v>
      </c>
      <c r="R2015">
        <v>30</v>
      </c>
    </row>
    <row r="2016" spans="16:18" x14ac:dyDescent="0.25">
      <c r="P2016" s="254">
        <v>41734</v>
      </c>
      <c r="Q2016">
        <f t="shared" si="33"/>
        <v>15</v>
      </c>
      <c r="R2016">
        <v>30</v>
      </c>
    </row>
    <row r="2017" spans="16:18" x14ac:dyDescent="0.25">
      <c r="P2017" s="254">
        <v>41733</v>
      </c>
      <c r="Q2017">
        <f t="shared" si="33"/>
        <v>15</v>
      </c>
      <c r="R2017">
        <v>30</v>
      </c>
    </row>
    <row r="2018" spans="16:18" x14ac:dyDescent="0.25">
      <c r="P2018" s="254">
        <v>41732</v>
      </c>
      <c r="Q2018">
        <f t="shared" si="33"/>
        <v>15</v>
      </c>
      <c r="R2018">
        <v>30</v>
      </c>
    </row>
    <row r="2019" spans="16:18" x14ac:dyDescent="0.25">
      <c r="P2019" s="254">
        <v>41731</v>
      </c>
      <c r="Q2019">
        <f t="shared" si="33"/>
        <v>15</v>
      </c>
      <c r="R2019">
        <v>30</v>
      </c>
    </row>
    <row r="2020" spans="16:18" x14ac:dyDescent="0.25">
      <c r="P2020" s="254">
        <v>41730</v>
      </c>
      <c r="Q2020">
        <f t="shared" si="33"/>
        <v>15</v>
      </c>
      <c r="R2020">
        <v>30</v>
      </c>
    </row>
    <row r="2021" spans="16:18" x14ac:dyDescent="0.25">
      <c r="P2021" s="254">
        <v>41729</v>
      </c>
      <c r="Q2021">
        <f t="shared" si="33"/>
        <v>15</v>
      </c>
      <c r="R2021">
        <v>30</v>
      </c>
    </row>
    <row r="2022" spans="16:18" x14ac:dyDescent="0.25">
      <c r="P2022" s="254">
        <v>41728</v>
      </c>
      <c r="Q2022">
        <f t="shared" si="33"/>
        <v>14</v>
      </c>
      <c r="R2022">
        <v>30</v>
      </c>
    </row>
    <row r="2023" spans="16:18" x14ac:dyDescent="0.25">
      <c r="P2023" s="254">
        <v>41727</v>
      </c>
      <c r="Q2023">
        <f t="shared" si="33"/>
        <v>14</v>
      </c>
      <c r="R2023">
        <v>30</v>
      </c>
    </row>
    <row r="2024" spans="16:18" x14ac:dyDescent="0.25">
      <c r="P2024" s="254">
        <v>41726</v>
      </c>
      <c r="Q2024">
        <f t="shared" si="33"/>
        <v>14</v>
      </c>
      <c r="R2024">
        <v>30</v>
      </c>
    </row>
    <row r="2025" spans="16:18" x14ac:dyDescent="0.25">
      <c r="P2025" s="254">
        <v>41725</v>
      </c>
      <c r="Q2025">
        <f t="shared" si="33"/>
        <v>14</v>
      </c>
      <c r="R2025">
        <v>30</v>
      </c>
    </row>
    <row r="2026" spans="16:18" x14ac:dyDescent="0.25">
      <c r="P2026" s="254">
        <v>41724</v>
      </c>
      <c r="Q2026">
        <f t="shared" si="33"/>
        <v>14</v>
      </c>
      <c r="R2026">
        <v>30</v>
      </c>
    </row>
    <row r="2027" spans="16:18" x14ac:dyDescent="0.25">
      <c r="P2027" s="254">
        <v>41723</v>
      </c>
      <c r="Q2027">
        <f t="shared" si="33"/>
        <v>14</v>
      </c>
      <c r="R2027">
        <v>30</v>
      </c>
    </row>
    <row r="2028" spans="16:18" x14ac:dyDescent="0.25">
      <c r="P2028" s="254">
        <v>41722</v>
      </c>
      <c r="Q2028">
        <f t="shared" si="33"/>
        <v>14</v>
      </c>
      <c r="R2028">
        <v>30</v>
      </c>
    </row>
    <row r="2029" spans="16:18" x14ac:dyDescent="0.25">
      <c r="P2029" s="254">
        <v>41721</v>
      </c>
      <c r="Q2029">
        <f t="shared" si="33"/>
        <v>13</v>
      </c>
      <c r="R2029">
        <v>30</v>
      </c>
    </row>
    <row r="2030" spans="16:18" x14ac:dyDescent="0.25">
      <c r="P2030" s="254">
        <v>41720</v>
      </c>
      <c r="Q2030">
        <f t="shared" si="33"/>
        <v>13</v>
      </c>
      <c r="R2030">
        <v>30</v>
      </c>
    </row>
    <row r="2031" spans="16:18" x14ac:dyDescent="0.25">
      <c r="P2031" s="254">
        <v>41719</v>
      </c>
      <c r="Q2031">
        <f t="shared" si="33"/>
        <v>13</v>
      </c>
      <c r="R2031">
        <v>30</v>
      </c>
    </row>
    <row r="2032" spans="16:18" x14ac:dyDescent="0.25">
      <c r="P2032" s="254">
        <v>41718</v>
      </c>
      <c r="Q2032">
        <f t="shared" si="33"/>
        <v>13</v>
      </c>
      <c r="R2032">
        <v>30</v>
      </c>
    </row>
    <row r="2033" spans="16:18" x14ac:dyDescent="0.25">
      <c r="P2033" s="254">
        <v>41717</v>
      </c>
      <c r="Q2033">
        <f t="shared" si="33"/>
        <v>13</v>
      </c>
      <c r="R2033">
        <v>30</v>
      </c>
    </row>
    <row r="2034" spans="16:18" x14ac:dyDescent="0.25">
      <c r="P2034" s="254">
        <v>41716</v>
      </c>
      <c r="Q2034">
        <f t="shared" si="33"/>
        <v>13</v>
      </c>
      <c r="R2034">
        <v>30</v>
      </c>
    </row>
    <row r="2035" spans="16:18" x14ac:dyDescent="0.25">
      <c r="P2035" s="254">
        <v>41715</v>
      </c>
      <c r="Q2035">
        <f t="shared" si="33"/>
        <v>13</v>
      </c>
      <c r="R2035">
        <v>30</v>
      </c>
    </row>
    <row r="2036" spans="16:18" x14ac:dyDescent="0.25">
      <c r="P2036" s="254">
        <v>41714</v>
      </c>
      <c r="Q2036">
        <f t="shared" si="33"/>
        <v>12</v>
      </c>
      <c r="R2036">
        <v>30</v>
      </c>
    </row>
    <row r="2037" spans="16:18" x14ac:dyDescent="0.25">
      <c r="P2037" s="254">
        <v>41713</v>
      </c>
      <c r="Q2037">
        <f t="shared" si="33"/>
        <v>12</v>
      </c>
      <c r="R2037">
        <v>30</v>
      </c>
    </row>
    <row r="2038" spans="16:18" x14ac:dyDescent="0.25">
      <c r="P2038" s="254">
        <v>41712</v>
      </c>
      <c r="Q2038">
        <f t="shared" si="33"/>
        <v>12</v>
      </c>
      <c r="R2038">
        <v>30</v>
      </c>
    </row>
    <row r="2039" spans="16:18" x14ac:dyDescent="0.25">
      <c r="P2039" s="254">
        <v>41711</v>
      </c>
      <c r="Q2039">
        <f t="shared" si="33"/>
        <v>12</v>
      </c>
      <c r="R2039">
        <v>30</v>
      </c>
    </row>
    <row r="2040" spans="16:18" x14ac:dyDescent="0.25">
      <c r="P2040" s="254">
        <v>41710</v>
      </c>
      <c r="Q2040">
        <f t="shared" si="33"/>
        <v>12</v>
      </c>
      <c r="R2040">
        <v>30</v>
      </c>
    </row>
    <row r="2041" spans="16:18" x14ac:dyDescent="0.25">
      <c r="P2041" s="254">
        <v>41709</v>
      </c>
      <c r="Q2041">
        <f t="shared" si="33"/>
        <v>12</v>
      </c>
      <c r="R2041">
        <v>30</v>
      </c>
    </row>
    <row r="2042" spans="16:18" x14ac:dyDescent="0.25">
      <c r="P2042" s="254">
        <v>41708</v>
      </c>
      <c r="Q2042">
        <f t="shared" si="33"/>
        <v>12</v>
      </c>
      <c r="R2042">
        <v>30</v>
      </c>
    </row>
    <row r="2043" spans="16:18" x14ac:dyDescent="0.25">
      <c r="P2043" s="254">
        <v>41707</v>
      </c>
      <c r="Q2043">
        <f t="shared" si="33"/>
        <v>11</v>
      </c>
      <c r="R2043">
        <v>30</v>
      </c>
    </row>
    <row r="2044" spans="16:18" x14ac:dyDescent="0.25">
      <c r="P2044" s="254">
        <v>41706</v>
      </c>
      <c r="Q2044">
        <f t="shared" si="33"/>
        <v>11</v>
      </c>
      <c r="R2044">
        <v>30</v>
      </c>
    </row>
    <row r="2045" spans="16:18" x14ac:dyDescent="0.25">
      <c r="P2045" s="254">
        <v>41705</v>
      </c>
      <c r="Q2045">
        <f t="shared" si="33"/>
        <v>11</v>
      </c>
      <c r="R2045">
        <v>30</v>
      </c>
    </row>
    <row r="2046" spans="16:18" x14ac:dyDescent="0.25">
      <c r="P2046" s="254">
        <v>41704</v>
      </c>
      <c r="Q2046">
        <f t="shared" si="33"/>
        <v>11</v>
      </c>
      <c r="R2046">
        <v>30</v>
      </c>
    </row>
    <row r="2047" spans="16:18" x14ac:dyDescent="0.25">
      <c r="P2047" s="254">
        <v>41703</v>
      </c>
      <c r="Q2047">
        <f t="shared" si="33"/>
        <v>11</v>
      </c>
      <c r="R2047">
        <v>30</v>
      </c>
    </row>
    <row r="2048" spans="16:18" x14ac:dyDescent="0.25">
      <c r="P2048" s="254">
        <v>41702</v>
      </c>
      <c r="Q2048">
        <f t="shared" si="33"/>
        <v>11</v>
      </c>
      <c r="R2048">
        <v>30</v>
      </c>
    </row>
    <row r="2049" spans="16:18" x14ac:dyDescent="0.25">
      <c r="P2049" s="254">
        <v>41701</v>
      </c>
      <c r="Q2049">
        <f t="shared" si="33"/>
        <v>11</v>
      </c>
      <c r="R2049">
        <v>30</v>
      </c>
    </row>
    <row r="2050" spans="16:18" x14ac:dyDescent="0.25">
      <c r="P2050" s="254">
        <v>41700</v>
      </c>
      <c r="Q2050">
        <f t="shared" si="33"/>
        <v>10</v>
      </c>
      <c r="R2050">
        <v>30</v>
      </c>
    </row>
    <row r="2051" spans="16:18" x14ac:dyDescent="0.25">
      <c r="P2051" s="254">
        <v>41699</v>
      </c>
      <c r="Q2051">
        <f t="shared" si="33"/>
        <v>10</v>
      </c>
      <c r="R2051">
        <v>30</v>
      </c>
    </row>
    <row r="2052" spans="16:18" x14ac:dyDescent="0.25">
      <c r="P2052" s="254">
        <v>41698</v>
      </c>
      <c r="Q2052">
        <f t="shared" si="33"/>
        <v>10</v>
      </c>
      <c r="R2052">
        <v>30</v>
      </c>
    </row>
    <row r="2053" spans="16:18" x14ac:dyDescent="0.25">
      <c r="P2053" s="254">
        <v>41697</v>
      </c>
      <c r="Q2053">
        <f t="shared" si="33"/>
        <v>10</v>
      </c>
      <c r="R2053">
        <v>30</v>
      </c>
    </row>
    <row r="2054" spans="16:18" x14ac:dyDescent="0.25">
      <c r="P2054" s="254">
        <v>41696</v>
      </c>
      <c r="Q2054">
        <f t="shared" si="33"/>
        <v>10</v>
      </c>
      <c r="R2054">
        <v>30</v>
      </c>
    </row>
    <row r="2055" spans="16:18" x14ac:dyDescent="0.25">
      <c r="P2055" s="254">
        <v>41695</v>
      </c>
      <c r="Q2055">
        <f t="shared" si="33"/>
        <v>10</v>
      </c>
      <c r="R2055">
        <v>30</v>
      </c>
    </row>
    <row r="2056" spans="16:18" x14ac:dyDescent="0.25">
      <c r="P2056" s="254">
        <v>41694</v>
      </c>
      <c r="Q2056">
        <f t="shared" si="33"/>
        <v>10</v>
      </c>
      <c r="R2056">
        <v>30</v>
      </c>
    </row>
    <row r="2057" spans="16:18" x14ac:dyDescent="0.25">
      <c r="P2057" s="254">
        <v>41693</v>
      </c>
      <c r="Q2057">
        <f t="shared" si="33"/>
        <v>9</v>
      </c>
      <c r="R2057">
        <v>30</v>
      </c>
    </row>
    <row r="2058" spans="16:18" x14ac:dyDescent="0.25">
      <c r="P2058" s="254">
        <v>41692</v>
      </c>
      <c r="Q2058">
        <f t="shared" si="33"/>
        <v>9</v>
      </c>
      <c r="R2058">
        <v>30</v>
      </c>
    </row>
    <row r="2059" spans="16:18" x14ac:dyDescent="0.25">
      <c r="P2059" s="254">
        <v>41691</v>
      </c>
      <c r="Q2059">
        <f t="shared" si="33"/>
        <v>9</v>
      </c>
      <c r="R2059">
        <v>30</v>
      </c>
    </row>
    <row r="2060" spans="16:18" x14ac:dyDescent="0.25">
      <c r="P2060" s="254">
        <v>41690</v>
      </c>
      <c r="Q2060">
        <f t="shared" si="33"/>
        <v>9</v>
      </c>
      <c r="R2060">
        <v>30</v>
      </c>
    </row>
    <row r="2061" spans="16:18" x14ac:dyDescent="0.25">
      <c r="P2061" s="254">
        <v>41689</v>
      </c>
      <c r="Q2061">
        <f t="shared" si="33"/>
        <v>9</v>
      </c>
      <c r="R2061">
        <v>30</v>
      </c>
    </row>
    <row r="2062" spans="16:18" x14ac:dyDescent="0.25">
      <c r="P2062" s="254">
        <v>41688</v>
      </c>
      <c r="Q2062">
        <f t="shared" si="33"/>
        <v>9</v>
      </c>
      <c r="R2062">
        <v>30</v>
      </c>
    </row>
    <row r="2063" spans="16:18" x14ac:dyDescent="0.25">
      <c r="P2063" s="254">
        <v>41687</v>
      </c>
      <c r="Q2063">
        <f t="shared" si="33"/>
        <v>9</v>
      </c>
      <c r="R2063">
        <v>30</v>
      </c>
    </row>
    <row r="2064" spans="16:18" x14ac:dyDescent="0.25">
      <c r="P2064" s="254">
        <v>41686</v>
      </c>
      <c r="Q2064">
        <f t="shared" si="33"/>
        <v>8</v>
      </c>
      <c r="R2064">
        <v>30</v>
      </c>
    </row>
    <row r="2065" spans="16:18" x14ac:dyDescent="0.25">
      <c r="P2065" s="254">
        <v>41685</v>
      </c>
      <c r="Q2065">
        <f t="shared" si="33"/>
        <v>8</v>
      </c>
      <c r="R2065">
        <v>30</v>
      </c>
    </row>
    <row r="2066" spans="16:18" x14ac:dyDescent="0.25">
      <c r="P2066" s="254">
        <v>41684</v>
      </c>
      <c r="Q2066">
        <f t="shared" si="33"/>
        <v>8</v>
      </c>
      <c r="R2066">
        <v>30</v>
      </c>
    </row>
    <row r="2067" spans="16:18" x14ac:dyDescent="0.25">
      <c r="P2067" s="254">
        <v>41683</v>
      </c>
      <c r="Q2067">
        <f t="shared" si="33"/>
        <v>8</v>
      </c>
      <c r="R2067">
        <v>30</v>
      </c>
    </row>
    <row r="2068" spans="16:18" x14ac:dyDescent="0.25">
      <c r="P2068" s="254">
        <v>41682</v>
      </c>
      <c r="Q2068">
        <f t="shared" si="33"/>
        <v>8</v>
      </c>
      <c r="R2068">
        <v>30</v>
      </c>
    </row>
    <row r="2069" spans="16:18" x14ac:dyDescent="0.25">
      <c r="P2069" s="254">
        <v>41681</v>
      </c>
      <c r="Q2069">
        <f t="shared" si="33"/>
        <v>8</v>
      </c>
      <c r="R2069">
        <v>30</v>
      </c>
    </row>
    <row r="2070" spans="16:18" x14ac:dyDescent="0.25">
      <c r="P2070" s="254">
        <v>41680</v>
      </c>
      <c r="Q2070">
        <f t="shared" si="33"/>
        <v>8</v>
      </c>
      <c r="R2070">
        <v>30</v>
      </c>
    </row>
    <row r="2071" spans="16:18" x14ac:dyDescent="0.25">
      <c r="P2071" s="254">
        <v>41679</v>
      </c>
      <c r="Q2071">
        <f t="shared" si="33"/>
        <v>7</v>
      </c>
      <c r="R2071">
        <v>30</v>
      </c>
    </row>
    <row r="2072" spans="16:18" x14ac:dyDescent="0.25">
      <c r="P2072" s="254">
        <v>41678</v>
      </c>
      <c r="Q2072">
        <f t="shared" si="33"/>
        <v>7</v>
      </c>
      <c r="R2072">
        <v>30</v>
      </c>
    </row>
    <row r="2073" spans="16:18" x14ac:dyDescent="0.25">
      <c r="P2073" s="254">
        <v>41677</v>
      </c>
      <c r="Q2073">
        <f t="shared" si="33"/>
        <v>7</v>
      </c>
      <c r="R2073">
        <v>30</v>
      </c>
    </row>
    <row r="2074" spans="16:18" x14ac:dyDescent="0.25">
      <c r="P2074" s="254">
        <v>41676</v>
      </c>
      <c r="Q2074">
        <f t="shared" si="33"/>
        <v>7</v>
      </c>
      <c r="R2074">
        <v>30</v>
      </c>
    </row>
    <row r="2075" spans="16:18" x14ac:dyDescent="0.25">
      <c r="P2075" s="254">
        <v>41675</v>
      </c>
      <c r="Q2075">
        <f t="shared" si="33"/>
        <v>7</v>
      </c>
      <c r="R2075">
        <v>30</v>
      </c>
    </row>
    <row r="2076" spans="16:18" x14ac:dyDescent="0.25">
      <c r="P2076" s="254">
        <v>41674</v>
      </c>
      <c r="Q2076">
        <f t="shared" si="33"/>
        <v>7</v>
      </c>
      <c r="R2076">
        <v>30</v>
      </c>
    </row>
    <row r="2077" spans="16:18" x14ac:dyDescent="0.25">
      <c r="P2077" s="254">
        <v>41673</v>
      </c>
      <c r="Q2077">
        <f t="shared" si="33"/>
        <v>7</v>
      </c>
      <c r="R2077">
        <v>30</v>
      </c>
    </row>
    <row r="2078" spans="16:18" x14ac:dyDescent="0.25">
      <c r="P2078" s="254">
        <v>41672</v>
      </c>
      <c r="Q2078">
        <f t="shared" si="33"/>
        <v>6</v>
      </c>
      <c r="R2078">
        <v>30</v>
      </c>
    </row>
    <row r="2079" spans="16:18" x14ac:dyDescent="0.25">
      <c r="P2079" s="254">
        <v>41671</v>
      </c>
      <c r="Q2079">
        <f t="shared" ref="Q2079:Q2142" si="34">Q2072-1</f>
        <v>6</v>
      </c>
      <c r="R2079">
        <v>30</v>
      </c>
    </row>
    <row r="2080" spans="16:18" x14ac:dyDescent="0.25">
      <c r="P2080" s="254">
        <v>41670</v>
      </c>
      <c r="Q2080">
        <f t="shared" si="34"/>
        <v>6</v>
      </c>
      <c r="R2080">
        <v>30</v>
      </c>
    </row>
    <row r="2081" spans="16:18" x14ac:dyDescent="0.25">
      <c r="P2081" s="254">
        <v>41669</v>
      </c>
      <c r="Q2081">
        <f t="shared" si="34"/>
        <v>6</v>
      </c>
      <c r="R2081">
        <v>30</v>
      </c>
    </row>
    <row r="2082" spans="16:18" x14ac:dyDescent="0.25">
      <c r="P2082" s="254">
        <v>41668</v>
      </c>
      <c r="Q2082">
        <f t="shared" si="34"/>
        <v>6</v>
      </c>
      <c r="R2082">
        <v>30</v>
      </c>
    </row>
    <row r="2083" spans="16:18" x14ac:dyDescent="0.25">
      <c r="P2083" s="254">
        <v>41667</v>
      </c>
      <c r="Q2083">
        <f t="shared" si="34"/>
        <v>6</v>
      </c>
      <c r="R2083">
        <v>30</v>
      </c>
    </row>
    <row r="2084" spans="16:18" x14ac:dyDescent="0.25">
      <c r="P2084" s="254">
        <v>41666</v>
      </c>
      <c r="Q2084">
        <f t="shared" si="34"/>
        <v>6</v>
      </c>
      <c r="R2084">
        <v>30</v>
      </c>
    </row>
    <row r="2085" spans="16:18" x14ac:dyDescent="0.25">
      <c r="P2085" s="254">
        <v>41665</v>
      </c>
      <c r="Q2085">
        <f t="shared" si="34"/>
        <v>5</v>
      </c>
      <c r="R2085">
        <v>30</v>
      </c>
    </row>
    <row r="2086" spans="16:18" x14ac:dyDescent="0.25">
      <c r="P2086" s="254">
        <v>41664</v>
      </c>
      <c r="Q2086">
        <f t="shared" si="34"/>
        <v>5</v>
      </c>
      <c r="R2086">
        <v>30</v>
      </c>
    </row>
    <row r="2087" spans="16:18" x14ac:dyDescent="0.25">
      <c r="P2087" s="254">
        <v>41663</v>
      </c>
      <c r="Q2087">
        <f t="shared" si="34"/>
        <v>5</v>
      </c>
      <c r="R2087">
        <v>30</v>
      </c>
    </row>
    <row r="2088" spans="16:18" x14ac:dyDescent="0.25">
      <c r="P2088" s="254">
        <v>41662</v>
      </c>
      <c r="Q2088">
        <f t="shared" si="34"/>
        <v>5</v>
      </c>
      <c r="R2088">
        <v>30</v>
      </c>
    </row>
    <row r="2089" spans="16:18" x14ac:dyDescent="0.25">
      <c r="P2089" s="254">
        <v>41661</v>
      </c>
      <c r="Q2089">
        <f t="shared" si="34"/>
        <v>5</v>
      </c>
      <c r="R2089">
        <v>30</v>
      </c>
    </row>
    <row r="2090" spans="16:18" x14ac:dyDescent="0.25">
      <c r="P2090" s="254">
        <v>41660</v>
      </c>
      <c r="Q2090">
        <f t="shared" si="34"/>
        <v>5</v>
      </c>
      <c r="R2090">
        <v>30</v>
      </c>
    </row>
    <row r="2091" spans="16:18" x14ac:dyDescent="0.25">
      <c r="P2091" s="254">
        <v>41659</v>
      </c>
      <c r="Q2091">
        <f t="shared" si="34"/>
        <v>5</v>
      </c>
      <c r="R2091">
        <v>30</v>
      </c>
    </row>
    <row r="2092" spans="16:18" x14ac:dyDescent="0.25">
      <c r="P2092" s="254">
        <v>41658</v>
      </c>
      <c r="Q2092">
        <f t="shared" si="34"/>
        <v>4</v>
      </c>
      <c r="R2092">
        <v>30</v>
      </c>
    </row>
    <row r="2093" spans="16:18" x14ac:dyDescent="0.25">
      <c r="P2093" s="254">
        <v>41657</v>
      </c>
      <c r="Q2093">
        <f t="shared" si="34"/>
        <v>4</v>
      </c>
      <c r="R2093">
        <v>30</v>
      </c>
    </row>
    <row r="2094" spans="16:18" x14ac:dyDescent="0.25">
      <c r="P2094" s="254">
        <v>41656</v>
      </c>
      <c r="Q2094">
        <f t="shared" si="34"/>
        <v>4</v>
      </c>
      <c r="R2094">
        <v>30</v>
      </c>
    </row>
    <row r="2095" spans="16:18" x14ac:dyDescent="0.25">
      <c r="P2095" s="254">
        <v>41655</v>
      </c>
      <c r="Q2095">
        <f t="shared" si="34"/>
        <v>4</v>
      </c>
      <c r="R2095">
        <v>30</v>
      </c>
    </row>
    <row r="2096" spans="16:18" x14ac:dyDescent="0.25">
      <c r="P2096" s="254">
        <v>41654</v>
      </c>
      <c r="Q2096">
        <f t="shared" si="34"/>
        <v>4</v>
      </c>
      <c r="R2096">
        <v>30</v>
      </c>
    </row>
    <row r="2097" spans="16:18" x14ac:dyDescent="0.25">
      <c r="P2097" s="254">
        <v>41653</v>
      </c>
      <c r="Q2097">
        <f t="shared" si="34"/>
        <v>4</v>
      </c>
      <c r="R2097">
        <v>30</v>
      </c>
    </row>
    <row r="2098" spans="16:18" x14ac:dyDescent="0.25">
      <c r="P2098" s="254">
        <v>41652</v>
      </c>
      <c r="Q2098">
        <f t="shared" si="34"/>
        <v>4</v>
      </c>
      <c r="R2098">
        <v>30</v>
      </c>
    </row>
    <row r="2099" spans="16:18" x14ac:dyDescent="0.25">
      <c r="P2099" s="254">
        <v>41651</v>
      </c>
      <c r="Q2099">
        <f t="shared" si="34"/>
        <v>3</v>
      </c>
      <c r="R2099">
        <v>30</v>
      </c>
    </row>
    <row r="2100" spans="16:18" x14ac:dyDescent="0.25">
      <c r="P2100" s="254">
        <v>41650</v>
      </c>
      <c r="Q2100">
        <f t="shared" si="34"/>
        <v>3</v>
      </c>
      <c r="R2100">
        <v>30</v>
      </c>
    </row>
    <row r="2101" spans="16:18" x14ac:dyDescent="0.25">
      <c r="P2101" s="254">
        <v>41649</v>
      </c>
      <c r="Q2101">
        <f t="shared" si="34"/>
        <v>3</v>
      </c>
      <c r="R2101">
        <v>30</v>
      </c>
    </row>
    <row r="2102" spans="16:18" x14ac:dyDescent="0.25">
      <c r="P2102" s="254">
        <v>41648</v>
      </c>
      <c r="Q2102">
        <f t="shared" si="34"/>
        <v>3</v>
      </c>
      <c r="R2102">
        <v>30</v>
      </c>
    </row>
    <row r="2103" spans="16:18" x14ac:dyDescent="0.25">
      <c r="P2103" s="254">
        <v>41647</v>
      </c>
      <c r="Q2103">
        <f t="shared" si="34"/>
        <v>3</v>
      </c>
      <c r="R2103">
        <v>30</v>
      </c>
    </row>
    <row r="2104" spans="16:18" x14ac:dyDescent="0.25">
      <c r="P2104" s="254">
        <v>41646</v>
      </c>
      <c r="Q2104">
        <f t="shared" si="34"/>
        <v>3</v>
      </c>
      <c r="R2104">
        <v>30</v>
      </c>
    </row>
    <row r="2105" spans="16:18" x14ac:dyDescent="0.25">
      <c r="P2105" s="254">
        <v>41645</v>
      </c>
      <c r="Q2105">
        <f t="shared" si="34"/>
        <v>3</v>
      </c>
      <c r="R2105">
        <v>30</v>
      </c>
    </row>
    <row r="2106" spans="16:18" x14ac:dyDescent="0.25">
      <c r="P2106" s="254">
        <v>41644</v>
      </c>
      <c r="Q2106">
        <f t="shared" si="34"/>
        <v>2</v>
      </c>
      <c r="R2106">
        <v>30</v>
      </c>
    </row>
    <row r="2107" spans="16:18" x14ac:dyDescent="0.25">
      <c r="P2107" s="254">
        <v>41643</v>
      </c>
      <c r="Q2107">
        <f t="shared" si="34"/>
        <v>2</v>
      </c>
      <c r="R2107">
        <v>30</v>
      </c>
    </row>
    <row r="2108" spans="16:18" x14ac:dyDescent="0.25">
      <c r="P2108" s="254">
        <v>41642</v>
      </c>
      <c r="Q2108">
        <f t="shared" si="34"/>
        <v>2</v>
      </c>
      <c r="R2108">
        <v>30</v>
      </c>
    </row>
    <row r="2109" spans="16:18" x14ac:dyDescent="0.25">
      <c r="P2109" s="254">
        <v>41641</v>
      </c>
      <c r="Q2109">
        <f t="shared" si="34"/>
        <v>2</v>
      </c>
      <c r="R2109">
        <v>30</v>
      </c>
    </row>
    <row r="2110" spans="16:18" x14ac:dyDescent="0.25">
      <c r="P2110" s="254">
        <v>41640</v>
      </c>
      <c r="Q2110">
        <f t="shared" si="34"/>
        <v>2</v>
      </c>
      <c r="R2110">
        <v>30</v>
      </c>
    </row>
    <row r="2111" spans="16:18" x14ac:dyDescent="0.25">
      <c r="P2111" s="254">
        <v>41639</v>
      </c>
      <c r="Q2111">
        <f t="shared" si="34"/>
        <v>2</v>
      </c>
      <c r="R2111">
        <v>30</v>
      </c>
    </row>
    <row r="2112" spans="16:18" x14ac:dyDescent="0.25">
      <c r="P2112" s="254">
        <v>41638</v>
      </c>
      <c r="Q2112">
        <f t="shared" si="34"/>
        <v>2</v>
      </c>
      <c r="R2112">
        <v>30</v>
      </c>
    </row>
    <row r="2113" spans="16:18" x14ac:dyDescent="0.25">
      <c r="P2113" s="254">
        <v>41637</v>
      </c>
      <c r="Q2113">
        <f t="shared" si="34"/>
        <v>1</v>
      </c>
      <c r="R2113">
        <v>30</v>
      </c>
    </row>
    <row r="2114" spans="16:18" x14ac:dyDescent="0.25">
      <c r="P2114" s="254">
        <v>41636</v>
      </c>
      <c r="Q2114">
        <f t="shared" si="34"/>
        <v>1</v>
      </c>
      <c r="R2114">
        <v>30</v>
      </c>
    </row>
    <row r="2115" spans="16:18" x14ac:dyDescent="0.25">
      <c r="P2115" s="254">
        <v>41635</v>
      </c>
      <c r="Q2115">
        <f t="shared" si="34"/>
        <v>1</v>
      </c>
      <c r="R2115">
        <v>30</v>
      </c>
    </row>
    <row r="2116" spans="16:18" x14ac:dyDescent="0.25">
      <c r="P2116" s="254">
        <v>41634</v>
      </c>
      <c r="Q2116">
        <f t="shared" si="34"/>
        <v>1</v>
      </c>
      <c r="R2116">
        <v>30</v>
      </c>
    </row>
    <row r="2117" spans="16:18" x14ac:dyDescent="0.25">
      <c r="P2117" s="254">
        <v>41633</v>
      </c>
      <c r="Q2117">
        <f t="shared" si="34"/>
        <v>1</v>
      </c>
      <c r="R2117">
        <v>30</v>
      </c>
    </row>
    <row r="2118" spans="16:18" x14ac:dyDescent="0.25">
      <c r="P2118" s="254">
        <v>41632</v>
      </c>
      <c r="Q2118">
        <f t="shared" si="34"/>
        <v>1</v>
      </c>
      <c r="R2118">
        <v>30</v>
      </c>
    </row>
    <row r="2119" spans="16:18" x14ac:dyDescent="0.25">
      <c r="P2119" s="254">
        <v>41631</v>
      </c>
      <c r="Q2119">
        <f t="shared" si="34"/>
        <v>1</v>
      </c>
      <c r="R2119">
        <v>30</v>
      </c>
    </row>
    <row r="2120" spans="16:18" x14ac:dyDescent="0.25">
      <c r="P2120" s="254">
        <v>41630</v>
      </c>
      <c r="Q2120">
        <v>16</v>
      </c>
      <c r="R2120">
        <v>29</v>
      </c>
    </row>
    <row r="2121" spans="16:18" x14ac:dyDescent="0.25">
      <c r="P2121" s="254">
        <v>41629</v>
      </c>
      <c r="Q2121">
        <v>16</v>
      </c>
      <c r="R2121">
        <v>29</v>
      </c>
    </row>
    <row r="2122" spans="16:18" x14ac:dyDescent="0.25">
      <c r="P2122" s="254">
        <v>41628</v>
      </c>
      <c r="Q2122">
        <v>16</v>
      </c>
      <c r="R2122">
        <v>29</v>
      </c>
    </row>
    <row r="2123" spans="16:18" x14ac:dyDescent="0.25">
      <c r="P2123" s="254">
        <v>41627</v>
      </c>
      <c r="Q2123">
        <v>16</v>
      </c>
      <c r="R2123">
        <v>29</v>
      </c>
    </row>
    <row r="2124" spans="16:18" x14ac:dyDescent="0.25">
      <c r="P2124" s="254">
        <v>41626</v>
      </c>
      <c r="Q2124">
        <v>16</v>
      </c>
      <c r="R2124">
        <v>29</v>
      </c>
    </row>
    <row r="2125" spans="16:18" x14ac:dyDescent="0.25">
      <c r="P2125" s="254">
        <v>41625</v>
      </c>
      <c r="Q2125">
        <v>16</v>
      </c>
      <c r="R2125">
        <v>29</v>
      </c>
    </row>
    <row r="2126" spans="16:18" x14ac:dyDescent="0.25">
      <c r="P2126" s="254">
        <v>41624</v>
      </c>
      <c r="Q2126">
        <v>16</v>
      </c>
      <c r="R2126">
        <v>29</v>
      </c>
    </row>
    <row r="2127" spans="16:18" x14ac:dyDescent="0.25">
      <c r="P2127" s="254">
        <v>41623</v>
      </c>
      <c r="Q2127">
        <f t="shared" si="34"/>
        <v>15</v>
      </c>
      <c r="R2127">
        <v>29</v>
      </c>
    </row>
    <row r="2128" spans="16:18" x14ac:dyDescent="0.25">
      <c r="P2128" s="254">
        <v>41622</v>
      </c>
      <c r="Q2128">
        <f t="shared" si="34"/>
        <v>15</v>
      </c>
      <c r="R2128">
        <v>29</v>
      </c>
    </row>
    <row r="2129" spans="16:18" x14ac:dyDescent="0.25">
      <c r="P2129" s="254">
        <v>41621</v>
      </c>
      <c r="Q2129">
        <f t="shared" si="34"/>
        <v>15</v>
      </c>
      <c r="R2129">
        <v>29</v>
      </c>
    </row>
    <row r="2130" spans="16:18" x14ac:dyDescent="0.25">
      <c r="P2130" s="254">
        <v>41620</v>
      </c>
      <c r="Q2130">
        <f t="shared" si="34"/>
        <v>15</v>
      </c>
      <c r="R2130">
        <v>29</v>
      </c>
    </row>
    <row r="2131" spans="16:18" x14ac:dyDescent="0.25">
      <c r="P2131" s="254">
        <v>41619</v>
      </c>
      <c r="Q2131">
        <f t="shared" si="34"/>
        <v>15</v>
      </c>
      <c r="R2131">
        <v>29</v>
      </c>
    </row>
    <row r="2132" spans="16:18" x14ac:dyDescent="0.25">
      <c r="P2132" s="254">
        <v>41618</v>
      </c>
      <c r="Q2132">
        <f t="shared" si="34"/>
        <v>15</v>
      </c>
      <c r="R2132">
        <v>29</v>
      </c>
    </row>
    <row r="2133" spans="16:18" x14ac:dyDescent="0.25">
      <c r="P2133" s="254">
        <v>41617</v>
      </c>
      <c r="Q2133">
        <f t="shared" si="34"/>
        <v>15</v>
      </c>
      <c r="R2133">
        <v>29</v>
      </c>
    </row>
    <row r="2134" spans="16:18" x14ac:dyDescent="0.25">
      <c r="P2134" s="254">
        <v>41616</v>
      </c>
      <c r="Q2134">
        <f t="shared" si="34"/>
        <v>14</v>
      </c>
      <c r="R2134">
        <v>29</v>
      </c>
    </row>
    <row r="2135" spans="16:18" x14ac:dyDescent="0.25">
      <c r="P2135" s="254">
        <v>41615</v>
      </c>
      <c r="Q2135">
        <f t="shared" si="34"/>
        <v>14</v>
      </c>
      <c r="R2135">
        <v>29</v>
      </c>
    </row>
    <row r="2136" spans="16:18" x14ac:dyDescent="0.25">
      <c r="P2136" s="254">
        <v>41614</v>
      </c>
      <c r="Q2136">
        <f t="shared" si="34"/>
        <v>14</v>
      </c>
      <c r="R2136">
        <v>29</v>
      </c>
    </row>
    <row r="2137" spans="16:18" x14ac:dyDescent="0.25">
      <c r="P2137" s="254">
        <v>41613</v>
      </c>
      <c r="Q2137">
        <f t="shared" si="34"/>
        <v>14</v>
      </c>
      <c r="R2137">
        <v>29</v>
      </c>
    </row>
    <row r="2138" spans="16:18" x14ac:dyDescent="0.25">
      <c r="P2138" s="254">
        <v>41612</v>
      </c>
      <c r="Q2138">
        <f t="shared" si="34"/>
        <v>14</v>
      </c>
      <c r="R2138">
        <v>29</v>
      </c>
    </row>
    <row r="2139" spans="16:18" x14ac:dyDescent="0.25">
      <c r="P2139" s="254">
        <v>41611</v>
      </c>
      <c r="Q2139">
        <f t="shared" si="34"/>
        <v>14</v>
      </c>
      <c r="R2139">
        <v>29</v>
      </c>
    </row>
    <row r="2140" spans="16:18" x14ac:dyDescent="0.25">
      <c r="P2140" s="254">
        <v>41610</v>
      </c>
      <c r="Q2140">
        <f t="shared" si="34"/>
        <v>14</v>
      </c>
      <c r="R2140">
        <v>29</v>
      </c>
    </row>
    <row r="2141" spans="16:18" x14ac:dyDescent="0.25">
      <c r="P2141" s="254">
        <v>41609</v>
      </c>
      <c r="Q2141">
        <f t="shared" si="34"/>
        <v>13</v>
      </c>
      <c r="R2141">
        <v>29</v>
      </c>
    </row>
    <row r="2142" spans="16:18" x14ac:dyDescent="0.25">
      <c r="P2142" s="254">
        <v>41608</v>
      </c>
      <c r="Q2142">
        <f t="shared" si="34"/>
        <v>13</v>
      </c>
      <c r="R2142">
        <v>29</v>
      </c>
    </row>
    <row r="2143" spans="16:18" x14ac:dyDescent="0.25">
      <c r="P2143" s="254">
        <v>41607</v>
      </c>
      <c r="Q2143">
        <f t="shared" ref="Q2143:Q2206" si="35">Q2136-1</f>
        <v>13</v>
      </c>
      <c r="R2143">
        <v>29</v>
      </c>
    </row>
    <row r="2144" spans="16:18" x14ac:dyDescent="0.25">
      <c r="P2144" s="254">
        <v>41606</v>
      </c>
      <c r="Q2144">
        <f t="shared" si="35"/>
        <v>13</v>
      </c>
      <c r="R2144">
        <v>29</v>
      </c>
    </row>
    <row r="2145" spans="16:18" x14ac:dyDescent="0.25">
      <c r="P2145" s="254">
        <v>41605</v>
      </c>
      <c r="Q2145">
        <f t="shared" si="35"/>
        <v>13</v>
      </c>
      <c r="R2145">
        <v>29</v>
      </c>
    </row>
    <row r="2146" spans="16:18" x14ac:dyDescent="0.25">
      <c r="P2146" s="254">
        <v>41604</v>
      </c>
      <c r="Q2146">
        <f t="shared" si="35"/>
        <v>13</v>
      </c>
      <c r="R2146">
        <v>29</v>
      </c>
    </row>
    <row r="2147" spans="16:18" x14ac:dyDescent="0.25">
      <c r="P2147" s="254">
        <v>41603</v>
      </c>
      <c r="Q2147">
        <f t="shared" si="35"/>
        <v>13</v>
      </c>
      <c r="R2147">
        <v>29</v>
      </c>
    </row>
    <row r="2148" spans="16:18" x14ac:dyDescent="0.25">
      <c r="P2148" s="254">
        <v>41602</v>
      </c>
      <c r="Q2148">
        <f t="shared" si="35"/>
        <v>12</v>
      </c>
      <c r="R2148">
        <v>29</v>
      </c>
    </row>
    <row r="2149" spans="16:18" x14ac:dyDescent="0.25">
      <c r="P2149" s="254">
        <v>41601</v>
      </c>
      <c r="Q2149">
        <f t="shared" si="35"/>
        <v>12</v>
      </c>
      <c r="R2149">
        <v>29</v>
      </c>
    </row>
    <row r="2150" spans="16:18" x14ac:dyDescent="0.25">
      <c r="P2150" s="254">
        <v>41600</v>
      </c>
      <c r="Q2150">
        <f t="shared" si="35"/>
        <v>12</v>
      </c>
      <c r="R2150">
        <v>29</v>
      </c>
    </row>
    <row r="2151" spans="16:18" x14ac:dyDescent="0.25">
      <c r="P2151" s="254">
        <v>41599</v>
      </c>
      <c r="Q2151">
        <f t="shared" si="35"/>
        <v>12</v>
      </c>
      <c r="R2151">
        <v>29</v>
      </c>
    </row>
    <row r="2152" spans="16:18" x14ac:dyDescent="0.25">
      <c r="P2152" s="254">
        <v>41598</v>
      </c>
      <c r="Q2152">
        <f t="shared" si="35"/>
        <v>12</v>
      </c>
      <c r="R2152">
        <v>29</v>
      </c>
    </row>
    <row r="2153" spans="16:18" x14ac:dyDescent="0.25">
      <c r="P2153" s="254">
        <v>41597</v>
      </c>
      <c r="Q2153">
        <f t="shared" si="35"/>
        <v>12</v>
      </c>
      <c r="R2153">
        <v>29</v>
      </c>
    </row>
    <row r="2154" spans="16:18" x14ac:dyDescent="0.25">
      <c r="P2154" s="254">
        <v>41596</v>
      </c>
      <c r="Q2154">
        <f t="shared" si="35"/>
        <v>12</v>
      </c>
      <c r="R2154">
        <v>29</v>
      </c>
    </row>
    <row r="2155" spans="16:18" x14ac:dyDescent="0.25">
      <c r="P2155" s="254">
        <v>41595</v>
      </c>
      <c r="Q2155">
        <f t="shared" si="35"/>
        <v>11</v>
      </c>
      <c r="R2155">
        <v>29</v>
      </c>
    </row>
    <row r="2156" spans="16:18" x14ac:dyDescent="0.25">
      <c r="P2156" s="254">
        <v>41594</v>
      </c>
      <c r="Q2156">
        <f t="shared" si="35"/>
        <v>11</v>
      </c>
      <c r="R2156">
        <v>29</v>
      </c>
    </row>
    <row r="2157" spans="16:18" x14ac:dyDescent="0.25">
      <c r="P2157" s="254">
        <v>41593</v>
      </c>
      <c r="Q2157">
        <f t="shared" si="35"/>
        <v>11</v>
      </c>
      <c r="R2157">
        <v>29</v>
      </c>
    </row>
    <row r="2158" spans="16:18" x14ac:dyDescent="0.25">
      <c r="P2158" s="254">
        <v>41592</v>
      </c>
      <c r="Q2158">
        <f t="shared" si="35"/>
        <v>11</v>
      </c>
      <c r="R2158">
        <v>29</v>
      </c>
    </row>
    <row r="2159" spans="16:18" x14ac:dyDescent="0.25">
      <c r="P2159" s="254">
        <v>41591</v>
      </c>
      <c r="Q2159">
        <f t="shared" si="35"/>
        <v>11</v>
      </c>
      <c r="R2159">
        <v>29</v>
      </c>
    </row>
    <row r="2160" spans="16:18" x14ac:dyDescent="0.25">
      <c r="P2160" s="254">
        <v>41590</v>
      </c>
      <c r="Q2160">
        <f t="shared" si="35"/>
        <v>11</v>
      </c>
      <c r="R2160">
        <v>29</v>
      </c>
    </row>
    <row r="2161" spans="16:18" x14ac:dyDescent="0.25">
      <c r="P2161" s="254">
        <v>41589</v>
      </c>
      <c r="Q2161">
        <f t="shared" si="35"/>
        <v>11</v>
      </c>
      <c r="R2161">
        <v>29</v>
      </c>
    </row>
    <row r="2162" spans="16:18" x14ac:dyDescent="0.25">
      <c r="P2162" s="254">
        <v>41588</v>
      </c>
      <c r="Q2162">
        <f t="shared" si="35"/>
        <v>10</v>
      </c>
      <c r="R2162">
        <v>29</v>
      </c>
    </row>
    <row r="2163" spans="16:18" x14ac:dyDescent="0.25">
      <c r="P2163" s="254">
        <v>41587</v>
      </c>
      <c r="Q2163">
        <f t="shared" si="35"/>
        <v>10</v>
      </c>
      <c r="R2163">
        <v>29</v>
      </c>
    </row>
    <row r="2164" spans="16:18" x14ac:dyDescent="0.25">
      <c r="P2164" s="254">
        <v>41586</v>
      </c>
      <c r="Q2164">
        <f t="shared" si="35"/>
        <v>10</v>
      </c>
      <c r="R2164">
        <v>29</v>
      </c>
    </row>
    <row r="2165" spans="16:18" x14ac:dyDescent="0.25">
      <c r="P2165" s="254">
        <v>41585</v>
      </c>
      <c r="Q2165">
        <f t="shared" si="35"/>
        <v>10</v>
      </c>
      <c r="R2165">
        <v>29</v>
      </c>
    </row>
    <row r="2166" spans="16:18" x14ac:dyDescent="0.25">
      <c r="P2166" s="254">
        <v>41584</v>
      </c>
      <c r="Q2166">
        <f t="shared" si="35"/>
        <v>10</v>
      </c>
      <c r="R2166">
        <v>29</v>
      </c>
    </row>
    <row r="2167" spans="16:18" x14ac:dyDescent="0.25">
      <c r="P2167" s="254">
        <v>41583</v>
      </c>
      <c r="Q2167">
        <f t="shared" si="35"/>
        <v>10</v>
      </c>
      <c r="R2167">
        <v>29</v>
      </c>
    </row>
    <row r="2168" spans="16:18" x14ac:dyDescent="0.25">
      <c r="P2168" s="254">
        <v>41582</v>
      </c>
      <c r="Q2168">
        <f t="shared" si="35"/>
        <v>10</v>
      </c>
      <c r="R2168">
        <v>29</v>
      </c>
    </row>
    <row r="2169" spans="16:18" x14ac:dyDescent="0.25">
      <c r="P2169" s="254">
        <v>41581</v>
      </c>
      <c r="Q2169">
        <f t="shared" si="35"/>
        <v>9</v>
      </c>
      <c r="R2169">
        <v>29</v>
      </c>
    </row>
    <row r="2170" spans="16:18" x14ac:dyDescent="0.25">
      <c r="P2170" s="254">
        <v>41580</v>
      </c>
      <c r="Q2170">
        <f t="shared" si="35"/>
        <v>9</v>
      </c>
      <c r="R2170">
        <v>29</v>
      </c>
    </row>
    <row r="2171" spans="16:18" x14ac:dyDescent="0.25">
      <c r="P2171" s="254">
        <v>41579</v>
      </c>
      <c r="Q2171">
        <f t="shared" si="35"/>
        <v>9</v>
      </c>
      <c r="R2171">
        <v>29</v>
      </c>
    </row>
    <row r="2172" spans="16:18" x14ac:dyDescent="0.25">
      <c r="P2172" s="254">
        <v>41578</v>
      </c>
      <c r="Q2172">
        <f t="shared" si="35"/>
        <v>9</v>
      </c>
      <c r="R2172">
        <v>29</v>
      </c>
    </row>
    <row r="2173" spans="16:18" x14ac:dyDescent="0.25">
      <c r="P2173" s="254">
        <v>41577</v>
      </c>
      <c r="Q2173">
        <f t="shared" si="35"/>
        <v>9</v>
      </c>
      <c r="R2173">
        <v>29</v>
      </c>
    </row>
    <row r="2174" spans="16:18" x14ac:dyDescent="0.25">
      <c r="P2174" s="254">
        <v>41576</v>
      </c>
      <c r="Q2174">
        <f t="shared" si="35"/>
        <v>9</v>
      </c>
      <c r="R2174">
        <v>29</v>
      </c>
    </row>
    <row r="2175" spans="16:18" x14ac:dyDescent="0.25">
      <c r="P2175" s="254">
        <v>41575</v>
      </c>
      <c r="Q2175">
        <f t="shared" si="35"/>
        <v>9</v>
      </c>
      <c r="R2175">
        <v>29</v>
      </c>
    </row>
    <row r="2176" spans="16:18" x14ac:dyDescent="0.25">
      <c r="P2176" s="254">
        <v>41574</v>
      </c>
      <c r="Q2176">
        <f t="shared" si="35"/>
        <v>8</v>
      </c>
      <c r="R2176">
        <v>29</v>
      </c>
    </row>
    <row r="2177" spans="16:18" x14ac:dyDescent="0.25">
      <c r="P2177" s="254">
        <v>41573</v>
      </c>
      <c r="Q2177">
        <f t="shared" si="35"/>
        <v>8</v>
      </c>
      <c r="R2177">
        <v>29</v>
      </c>
    </row>
    <row r="2178" spans="16:18" x14ac:dyDescent="0.25">
      <c r="P2178" s="254">
        <v>41572</v>
      </c>
      <c r="Q2178">
        <f t="shared" si="35"/>
        <v>8</v>
      </c>
      <c r="R2178">
        <v>29</v>
      </c>
    </row>
    <row r="2179" spans="16:18" x14ac:dyDescent="0.25">
      <c r="P2179" s="254">
        <v>41571</v>
      </c>
      <c r="Q2179">
        <f t="shared" si="35"/>
        <v>8</v>
      </c>
      <c r="R2179">
        <v>29</v>
      </c>
    </row>
    <row r="2180" spans="16:18" x14ac:dyDescent="0.25">
      <c r="P2180" s="254">
        <v>41570</v>
      </c>
      <c r="Q2180">
        <f t="shared" si="35"/>
        <v>8</v>
      </c>
      <c r="R2180">
        <v>29</v>
      </c>
    </row>
    <row r="2181" spans="16:18" x14ac:dyDescent="0.25">
      <c r="P2181" s="254">
        <v>41569</v>
      </c>
      <c r="Q2181">
        <f t="shared" si="35"/>
        <v>8</v>
      </c>
      <c r="R2181">
        <v>29</v>
      </c>
    </row>
    <row r="2182" spans="16:18" x14ac:dyDescent="0.25">
      <c r="P2182" s="254">
        <v>41568</v>
      </c>
      <c r="Q2182">
        <f t="shared" si="35"/>
        <v>8</v>
      </c>
      <c r="R2182">
        <v>29</v>
      </c>
    </row>
    <row r="2183" spans="16:18" x14ac:dyDescent="0.25">
      <c r="P2183" s="254">
        <v>41567</v>
      </c>
      <c r="Q2183">
        <f t="shared" si="35"/>
        <v>7</v>
      </c>
      <c r="R2183">
        <v>29</v>
      </c>
    </row>
    <row r="2184" spans="16:18" x14ac:dyDescent="0.25">
      <c r="P2184" s="254">
        <v>41566</v>
      </c>
      <c r="Q2184">
        <f t="shared" si="35"/>
        <v>7</v>
      </c>
      <c r="R2184">
        <v>29</v>
      </c>
    </row>
    <row r="2185" spans="16:18" x14ac:dyDescent="0.25">
      <c r="P2185" s="254">
        <v>41565</v>
      </c>
      <c r="Q2185">
        <f t="shared" si="35"/>
        <v>7</v>
      </c>
      <c r="R2185">
        <v>29</v>
      </c>
    </row>
    <row r="2186" spans="16:18" x14ac:dyDescent="0.25">
      <c r="P2186" s="254">
        <v>41564</v>
      </c>
      <c r="Q2186">
        <f t="shared" si="35"/>
        <v>7</v>
      </c>
      <c r="R2186">
        <v>29</v>
      </c>
    </row>
    <row r="2187" spans="16:18" x14ac:dyDescent="0.25">
      <c r="P2187" s="254">
        <v>41563</v>
      </c>
      <c r="Q2187">
        <f t="shared" si="35"/>
        <v>7</v>
      </c>
      <c r="R2187">
        <v>29</v>
      </c>
    </row>
    <row r="2188" spans="16:18" x14ac:dyDescent="0.25">
      <c r="P2188" s="254">
        <v>41562</v>
      </c>
      <c r="Q2188">
        <f t="shared" si="35"/>
        <v>7</v>
      </c>
      <c r="R2188">
        <v>29</v>
      </c>
    </row>
    <row r="2189" spans="16:18" x14ac:dyDescent="0.25">
      <c r="P2189" s="254">
        <v>41561</v>
      </c>
      <c r="Q2189">
        <f t="shared" si="35"/>
        <v>7</v>
      </c>
      <c r="R2189">
        <v>29</v>
      </c>
    </row>
    <row r="2190" spans="16:18" x14ac:dyDescent="0.25">
      <c r="P2190" s="254">
        <v>41560</v>
      </c>
      <c r="Q2190">
        <f t="shared" si="35"/>
        <v>6</v>
      </c>
      <c r="R2190">
        <v>29</v>
      </c>
    </row>
    <row r="2191" spans="16:18" x14ac:dyDescent="0.25">
      <c r="P2191" s="254">
        <v>41559</v>
      </c>
      <c r="Q2191">
        <f t="shared" si="35"/>
        <v>6</v>
      </c>
      <c r="R2191">
        <v>29</v>
      </c>
    </row>
    <row r="2192" spans="16:18" x14ac:dyDescent="0.25">
      <c r="P2192" s="254">
        <v>41558</v>
      </c>
      <c r="Q2192">
        <f t="shared" si="35"/>
        <v>6</v>
      </c>
      <c r="R2192">
        <v>29</v>
      </c>
    </row>
    <row r="2193" spans="16:18" x14ac:dyDescent="0.25">
      <c r="P2193" s="254">
        <v>41557</v>
      </c>
      <c r="Q2193">
        <f t="shared" si="35"/>
        <v>6</v>
      </c>
      <c r="R2193">
        <v>29</v>
      </c>
    </row>
    <row r="2194" spans="16:18" x14ac:dyDescent="0.25">
      <c r="P2194" s="254">
        <v>41556</v>
      </c>
      <c r="Q2194">
        <f t="shared" si="35"/>
        <v>6</v>
      </c>
      <c r="R2194">
        <v>29</v>
      </c>
    </row>
    <row r="2195" spans="16:18" x14ac:dyDescent="0.25">
      <c r="P2195" s="254">
        <v>41555</v>
      </c>
      <c r="Q2195">
        <f t="shared" si="35"/>
        <v>6</v>
      </c>
      <c r="R2195">
        <v>29</v>
      </c>
    </row>
    <row r="2196" spans="16:18" x14ac:dyDescent="0.25">
      <c r="P2196" s="254">
        <v>41554</v>
      </c>
      <c r="Q2196">
        <f t="shared" si="35"/>
        <v>6</v>
      </c>
      <c r="R2196">
        <v>29</v>
      </c>
    </row>
    <row r="2197" spans="16:18" x14ac:dyDescent="0.25">
      <c r="P2197" s="254">
        <v>41553</v>
      </c>
      <c r="Q2197">
        <f t="shared" si="35"/>
        <v>5</v>
      </c>
      <c r="R2197">
        <v>29</v>
      </c>
    </row>
    <row r="2198" spans="16:18" x14ac:dyDescent="0.25">
      <c r="P2198" s="254">
        <v>41552</v>
      </c>
      <c r="Q2198">
        <f t="shared" si="35"/>
        <v>5</v>
      </c>
      <c r="R2198">
        <v>29</v>
      </c>
    </row>
    <row r="2199" spans="16:18" x14ac:dyDescent="0.25">
      <c r="P2199" s="254">
        <v>41551</v>
      </c>
      <c r="Q2199">
        <f t="shared" si="35"/>
        <v>5</v>
      </c>
      <c r="R2199">
        <v>29</v>
      </c>
    </row>
    <row r="2200" spans="16:18" x14ac:dyDescent="0.25">
      <c r="P2200" s="254">
        <v>41550</v>
      </c>
      <c r="Q2200">
        <f t="shared" si="35"/>
        <v>5</v>
      </c>
      <c r="R2200">
        <v>29</v>
      </c>
    </row>
    <row r="2201" spans="16:18" x14ac:dyDescent="0.25">
      <c r="P2201" s="254">
        <v>41549</v>
      </c>
      <c r="Q2201">
        <f t="shared" si="35"/>
        <v>5</v>
      </c>
      <c r="R2201">
        <v>29</v>
      </c>
    </row>
    <row r="2202" spans="16:18" x14ac:dyDescent="0.25">
      <c r="P2202" s="254">
        <v>41548</v>
      </c>
      <c r="Q2202">
        <f t="shared" si="35"/>
        <v>5</v>
      </c>
      <c r="R2202">
        <v>29</v>
      </c>
    </row>
    <row r="2203" spans="16:18" x14ac:dyDescent="0.25">
      <c r="P2203" s="254">
        <v>41547</v>
      </c>
      <c r="Q2203">
        <f t="shared" si="35"/>
        <v>5</v>
      </c>
      <c r="R2203">
        <v>29</v>
      </c>
    </row>
    <row r="2204" spans="16:18" x14ac:dyDescent="0.25">
      <c r="P2204" s="254">
        <v>41546</v>
      </c>
      <c r="Q2204">
        <f t="shared" si="35"/>
        <v>4</v>
      </c>
      <c r="R2204">
        <v>29</v>
      </c>
    </row>
    <row r="2205" spans="16:18" x14ac:dyDescent="0.25">
      <c r="P2205" s="254">
        <v>41545</v>
      </c>
      <c r="Q2205">
        <f t="shared" si="35"/>
        <v>4</v>
      </c>
      <c r="R2205">
        <v>29</v>
      </c>
    </row>
    <row r="2206" spans="16:18" x14ac:dyDescent="0.25">
      <c r="P2206" s="254">
        <v>41544</v>
      </c>
      <c r="Q2206">
        <f t="shared" si="35"/>
        <v>4</v>
      </c>
      <c r="R2206">
        <v>29</v>
      </c>
    </row>
    <row r="2207" spans="16:18" x14ac:dyDescent="0.25">
      <c r="P2207" s="254">
        <v>41543</v>
      </c>
      <c r="Q2207">
        <f t="shared" ref="Q2207:Q2270" si="36">Q2200-1</f>
        <v>4</v>
      </c>
      <c r="R2207">
        <v>29</v>
      </c>
    </row>
    <row r="2208" spans="16:18" x14ac:dyDescent="0.25">
      <c r="P2208" s="254">
        <v>41542</v>
      </c>
      <c r="Q2208">
        <f t="shared" si="36"/>
        <v>4</v>
      </c>
      <c r="R2208">
        <v>29</v>
      </c>
    </row>
    <row r="2209" spans="16:18" x14ac:dyDescent="0.25">
      <c r="P2209" s="254">
        <v>41541</v>
      </c>
      <c r="Q2209">
        <f t="shared" si="36"/>
        <v>4</v>
      </c>
      <c r="R2209">
        <v>29</v>
      </c>
    </row>
    <row r="2210" spans="16:18" x14ac:dyDescent="0.25">
      <c r="P2210" s="254">
        <v>41540</v>
      </c>
      <c r="Q2210">
        <f t="shared" si="36"/>
        <v>4</v>
      </c>
      <c r="R2210">
        <v>29</v>
      </c>
    </row>
    <row r="2211" spans="16:18" x14ac:dyDescent="0.25">
      <c r="P2211" s="254">
        <v>41539</v>
      </c>
      <c r="Q2211">
        <f t="shared" si="36"/>
        <v>3</v>
      </c>
      <c r="R2211">
        <v>29</v>
      </c>
    </row>
    <row r="2212" spans="16:18" x14ac:dyDescent="0.25">
      <c r="P2212" s="254">
        <v>41538</v>
      </c>
      <c r="Q2212">
        <f t="shared" si="36"/>
        <v>3</v>
      </c>
      <c r="R2212">
        <v>29</v>
      </c>
    </row>
    <row r="2213" spans="16:18" x14ac:dyDescent="0.25">
      <c r="P2213" s="254">
        <v>41537</v>
      </c>
      <c r="Q2213">
        <f t="shared" si="36"/>
        <v>3</v>
      </c>
      <c r="R2213">
        <v>29</v>
      </c>
    </row>
    <row r="2214" spans="16:18" x14ac:dyDescent="0.25">
      <c r="P2214" s="254">
        <v>41536</v>
      </c>
      <c r="Q2214">
        <f t="shared" si="36"/>
        <v>3</v>
      </c>
      <c r="R2214">
        <v>29</v>
      </c>
    </row>
    <row r="2215" spans="16:18" x14ac:dyDescent="0.25">
      <c r="P2215" s="254">
        <v>41535</v>
      </c>
      <c r="Q2215">
        <f t="shared" si="36"/>
        <v>3</v>
      </c>
      <c r="R2215">
        <v>29</v>
      </c>
    </row>
    <row r="2216" spans="16:18" x14ac:dyDescent="0.25">
      <c r="P2216" s="254">
        <v>41534</v>
      </c>
      <c r="Q2216">
        <f t="shared" si="36"/>
        <v>3</v>
      </c>
      <c r="R2216">
        <v>29</v>
      </c>
    </row>
    <row r="2217" spans="16:18" x14ac:dyDescent="0.25">
      <c r="P2217" s="254">
        <v>41533</v>
      </c>
      <c r="Q2217">
        <f t="shared" si="36"/>
        <v>3</v>
      </c>
      <c r="R2217">
        <v>29</v>
      </c>
    </row>
    <row r="2218" spans="16:18" x14ac:dyDescent="0.25">
      <c r="P2218" s="254">
        <v>41532</v>
      </c>
      <c r="Q2218">
        <f t="shared" si="36"/>
        <v>2</v>
      </c>
      <c r="R2218">
        <v>29</v>
      </c>
    </row>
    <row r="2219" spans="16:18" x14ac:dyDescent="0.25">
      <c r="P2219" s="254">
        <v>41531</v>
      </c>
      <c r="Q2219">
        <f t="shared" si="36"/>
        <v>2</v>
      </c>
      <c r="R2219">
        <v>29</v>
      </c>
    </row>
    <row r="2220" spans="16:18" x14ac:dyDescent="0.25">
      <c r="P2220" s="254">
        <v>41530</v>
      </c>
      <c r="Q2220">
        <f t="shared" si="36"/>
        <v>2</v>
      </c>
      <c r="R2220">
        <v>29</v>
      </c>
    </row>
    <row r="2221" spans="16:18" x14ac:dyDescent="0.25">
      <c r="P2221" s="254">
        <v>41529</v>
      </c>
      <c r="Q2221">
        <f t="shared" si="36"/>
        <v>2</v>
      </c>
      <c r="R2221">
        <v>29</v>
      </c>
    </row>
    <row r="2222" spans="16:18" x14ac:dyDescent="0.25">
      <c r="P2222" s="254">
        <v>41528</v>
      </c>
      <c r="Q2222">
        <f t="shared" si="36"/>
        <v>2</v>
      </c>
      <c r="R2222">
        <v>29</v>
      </c>
    </row>
    <row r="2223" spans="16:18" x14ac:dyDescent="0.25">
      <c r="P2223" s="254">
        <v>41527</v>
      </c>
      <c r="Q2223">
        <f t="shared" si="36"/>
        <v>2</v>
      </c>
      <c r="R2223">
        <v>29</v>
      </c>
    </row>
    <row r="2224" spans="16:18" x14ac:dyDescent="0.25">
      <c r="P2224" s="254">
        <v>41526</v>
      </c>
      <c r="Q2224">
        <f t="shared" si="36"/>
        <v>2</v>
      </c>
      <c r="R2224">
        <v>29</v>
      </c>
    </row>
    <row r="2225" spans="16:18" x14ac:dyDescent="0.25">
      <c r="P2225" s="254">
        <v>41525</v>
      </c>
      <c r="Q2225">
        <f t="shared" si="36"/>
        <v>1</v>
      </c>
      <c r="R2225">
        <v>29</v>
      </c>
    </row>
    <row r="2226" spans="16:18" x14ac:dyDescent="0.25">
      <c r="P2226" s="254">
        <v>41524</v>
      </c>
      <c r="Q2226">
        <f t="shared" si="36"/>
        <v>1</v>
      </c>
      <c r="R2226">
        <v>29</v>
      </c>
    </row>
    <row r="2227" spans="16:18" x14ac:dyDescent="0.25">
      <c r="P2227" s="254">
        <v>41523</v>
      </c>
      <c r="Q2227">
        <f t="shared" si="36"/>
        <v>1</v>
      </c>
      <c r="R2227">
        <v>29</v>
      </c>
    </row>
    <row r="2228" spans="16:18" x14ac:dyDescent="0.25">
      <c r="P2228" s="254">
        <v>41522</v>
      </c>
      <c r="Q2228">
        <f t="shared" si="36"/>
        <v>1</v>
      </c>
      <c r="R2228">
        <v>29</v>
      </c>
    </row>
    <row r="2229" spans="16:18" x14ac:dyDescent="0.25">
      <c r="P2229" s="254">
        <v>41521</v>
      </c>
      <c r="Q2229">
        <f t="shared" si="36"/>
        <v>1</v>
      </c>
      <c r="R2229">
        <v>29</v>
      </c>
    </row>
    <row r="2230" spans="16:18" x14ac:dyDescent="0.25">
      <c r="P2230" s="254">
        <v>41520</v>
      </c>
      <c r="Q2230">
        <f t="shared" si="36"/>
        <v>1</v>
      </c>
      <c r="R2230">
        <v>29</v>
      </c>
    </row>
    <row r="2231" spans="16:18" x14ac:dyDescent="0.25">
      <c r="P2231" s="254">
        <v>41519</v>
      </c>
      <c r="Q2231">
        <f t="shared" si="36"/>
        <v>1</v>
      </c>
      <c r="R2231">
        <v>29</v>
      </c>
    </row>
    <row r="2232" spans="16:18" x14ac:dyDescent="0.25">
      <c r="P2232" s="254">
        <v>41518</v>
      </c>
      <c r="Q2232">
        <v>16</v>
      </c>
      <c r="R2232">
        <v>28</v>
      </c>
    </row>
    <row r="2233" spans="16:18" x14ac:dyDescent="0.25">
      <c r="P2233" s="254">
        <v>41517</v>
      </c>
      <c r="Q2233">
        <v>16</v>
      </c>
      <c r="R2233">
        <v>28</v>
      </c>
    </row>
    <row r="2234" spans="16:18" x14ac:dyDescent="0.25">
      <c r="P2234" s="254">
        <v>41516</v>
      </c>
      <c r="Q2234">
        <v>16</v>
      </c>
      <c r="R2234">
        <v>28</v>
      </c>
    </row>
    <row r="2235" spans="16:18" x14ac:dyDescent="0.25">
      <c r="P2235" s="254">
        <v>41515</v>
      </c>
      <c r="Q2235">
        <v>16</v>
      </c>
      <c r="R2235">
        <v>28</v>
      </c>
    </row>
    <row r="2236" spans="16:18" x14ac:dyDescent="0.25">
      <c r="P2236" s="254">
        <v>41514</v>
      </c>
      <c r="Q2236">
        <v>16</v>
      </c>
      <c r="R2236">
        <v>28</v>
      </c>
    </row>
    <row r="2237" spans="16:18" x14ac:dyDescent="0.25">
      <c r="P2237" s="254">
        <v>41513</v>
      </c>
      <c r="Q2237">
        <v>16</v>
      </c>
      <c r="R2237">
        <v>28</v>
      </c>
    </row>
    <row r="2238" spans="16:18" x14ac:dyDescent="0.25">
      <c r="P2238" s="254">
        <v>41512</v>
      </c>
      <c r="Q2238">
        <v>16</v>
      </c>
      <c r="R2238">
        <v>28</v>
      </c>
    </row>
    <row r="2239" spans="16:18" x14ac:dyDescent="0.25">
      <c r="P2239" s="254">
        <v>41511</v>
      </c>
      <c r="Q2239">
        <f t="shared" si="36"/>
        <v>15</v>
      </c>
      <c r="R2239">
        <v>28</v>
      </c>
    </row>
    <row r="2240" spans="16:18" x14ac:dyDescent="0.25">
      <c r="P2240" s="254">
        <v>41510</v>
      </c>
      <c r="Q2240">
        <f t="shared" si="36"/>
        <v>15</v>
      </c>
      <c r="R2240">
        <v>28</v>
      </c>
    </row>
    <row r="2241" spans="16:18" x14ac:dyDescent="0.25">
      <c r="P2241" s="254">
        <v>41509</v>
      </c>
      <c r="Q2241">
        <f t="shared" si="36"/>
        <v>15</v>
      </c>
      <c r="R2241">
        <v>28</v>
      </c>
    </row>
    <row r="2242" spans="16:18" x14ac:dyDescent="0.25">
      <c r="P2242" s="254">
        <v>41508</v>
      </c>
      <c r="Q2242">
        <f t="shared" si="36"/>
        <v>15</v>
      </c>
      <c r="R2242">
        <v>28</v>
      </c>
    </row>
    <row r="2243" spans="16:18" x14ac:dyDescent="0.25">
      <c r="P2243" s="254">
        <v>41507</v>
      </c>
      <c r="Q2243">
        <f t="shared" si="36"/>
        <v>15</v>
      </c>
      <c r="R2243">
        <v>28</v>
      </c>
    </row>
    <row r="2244" spans="16:18" x14ac:dyDescent="0.25">
      <c r="P2244" s="254">
        <v>41506</v>
      </c>
      <c r="Q2244">
        <f t="shared" si="36"/>
        <v>15</v>
      </c>
      <c r="R2244">
        <v>28</v>
      </c>
    </row>
    <row r="2245" spans="16:18" x14ac:dyDescent="0.25">
      <c r="P2245" s="254">
        <v>41505</v>
      </c>
      <c r="Q2245">
        <f t="shared" si="36"/>
        <v>15</v>
      </c>
      <c r="R2245">
        <v>28</v>
      </c>
    </row>
    <row r="2246" spans="16:18" x14ac:dyDescent="0.25">
      <c r="P2246" s="254">
        <v>41504</v>
      </c>
      <c r="Q2246">
        <f t="shared" si="36"/>
        <v>14</v>
      </c>
      <c r="R2246">
        <v>28</v>
      </c>
    </row>
    <row r="2247" spans="16:18" x14ac:dyDescent="0.25">
      <c r="P2247" s="254">
        <v>41503</v>
      </c>
      <c r="Q2247">
        <f t="shared" si="36"/>
        <v>14</v>
      </c>
      <c r="R2247">
        <v>28</v>
      </c>
    </row>
    <row r="2248" spans="16:18" x14ac:dyDescent="0.25">
      <c r="P2248" s="254">
        <v>41502</v>
      </c>
      <c r="Q2248">
        <f t="shared" si="36"/>
        <v>14</v>
      </c>
      <c r="R2248">
        <v>28</v>
      </c>
    </row>
    <row r="2249" spans="16:18" x14ac:dyDescent="0.25">
      <c r="P2249" s="254">
        <v>41501</v>
      </c>
      <c r="Q2249">
        <f t="shared" si="36"/>
        <v>14</v>
      </c>
      <c r="R2249">
        <v>28</v>
      </c>
    </row>
    <row r="2250" spans="16:18" x14ac:dyDescent="0.25">
      <c r="P2250" s="254">
        <v>41500</v>
      </c>
      <c r="Q2250">
        <f t="shared" si="36"/>
        <v>14</v>
      </c>
      <c r="R2250">
        <v>28</v>
      </c>
    </row>
    <row r="2251" spans="16:18" x14ac:dyDescent="0.25">
      <c r="P2251" s="254">
        <v>41499</v>
      </c>
      <c r="Q2251">
        <f t="shared" si="36"/>
        <v>14</v>
      </c>
      <c r="R2251">
        <v>28</v>
      </c>
    </row>
    <row r="2252" spans="16:18" x14ac:dyDescent="0.25">
      <c r="P2252" s="254">
        <v>41498</v>
      </c>
      <c r="Q2252">
        <f t="shared" si="36"/>
        <v>14</v>
      </c>
      <c r="R2252">
        <v>28</v>
      </c>
    </row>
    <row r="2253" spans="16:18" x14ac:dyDescent="0.25">
      <c r="P2253" s="254">
        <v>41497</v>
      </c>
      <c r="Q2253">
        <f t="shared" si="36"/>
        <v>13</v>
      </c>
      <c r="R2253">
        <v>28</v>
      </c>
    </row>
    <row r="2254" spans="16:18" x14ac:dyDescent="0.25">
      <c r="P2254" s="254">
        <v>41496</v>
      </c>
      <c r="Q2254">
        <f t="shared" si="36"/>
        <v>13</v>
      </c>
      <c r="R2254">
        <v>28</v>
      </c>
    </row>
    <row r="2255" spans="16:18" x14ac:dyDescent="0.25">
      <c r="P2255" s="254">
        <v>41495</v>
      </c>
      <c r="Q2255">
        <f t="shared" si="36"/>
        <v>13</v>
      </c>
      <c r="R2255">
        <v>28</v>
      </c>
    </row>
    <row r="2256" spans="16:18" x14ac:dyDescent="0.25">
      <c r="P2256" s="254">
        <v>41494</v>
      </c>
      <c r="Q2256">
        <f t="shared" si="36"/>
        <v>13</v>
      </c>
      <c r="R2256">
        <v>28</v>
      </c>
    </row>
    <row r="2257" spans="16:18" x14ac:dyDescent="0.25">
      <c r="P2257" s="254">
        <v>41493</v>
      </c>
      <c r="Q2257">
        <f t="shared" si="36"/>
        <v>13</v>
      </c>
      <c r="R2257">
        <v>28</v>
      </c>
    </row>
    <row r="2258" spans="16:18" x14ac:dyDescent="0.25">
      <c r="P2258" s="254">
        <v>41492</v>
      </c>
      <c r="Q2258">
        <f t="shared" si="36"/>
        <v>13</v>
      </c>
      <c r="R2258">
        <v>28</v>
      </c>
    </row>
    <row r="2259" spans="16:18" x14ac:dyDescent="0.25">
      <c r="P2259" s="254">
        <v>41491</v>
      </c>
      <c r="Q2259">
        <f t="shared" si="36"/>
        <v>13</v>
      </c>
      <c r="R2259">
        <v>28</v>
      </c>
    </row>
    <row r="2260" spans="16:18" x14ac:dyDescent="0.25">
      <c r="P2260" s="254">
        <v>41490</v>
      </c>
      <c r="Q2260">
        <f t="shared" si="36"/>
        <v>12</v>
      </c>
      <c r="R2260">
        <v>28</v>
      </c>
    </row>
    <row r="2261" spans="16:18" x14ac:dyDescent="0.25">
      <c r="P2261" s="254">
        <v>41489</v>
      </c>
      <c r="Q2261">
        <f t="shared" si="36"/>
        <v>12</v>
      </c>
      <c r="R2261">
        <v>28</v>
      </c>
    </row>
    <row r="2262" spans="16:18" x14ac:dyDescent="0.25">
      <c r="P2262" s="254">
        <v>41488</v>
      </c>
      <c r="Q2262">
        <f t="shared" si="36"/>
        <v>12</v>
      </c>
      <c r="R2262">
        <v>28</v>
      </c>
    </row>
    <row r="2263" spans="16:18" x14ac:dyDescent="0.25">
      <c r="P2263" s="254">
        <v>41487</v>
      </c>
      <c r="Q2263">
        <f t="shared" si="36"/>
        <v>12</v>
      </c>
      <c r="R2263">
        <v>28</v>
      </c>
    </row>
    <row r="2264" spans="16:18" x14ac:dyDescent="0.25">
      <c r="P2264" s="254">
        <v>41486</v>
      </c>
      <c r="Q2264">
        <f t="shared" si="36"/>
        <v>12</v>
      </c>
      <c r="R2264">
        <v>28</v>
      </c>
    </row>
    <row r="2265" spans="16:18" x14ac:dyDescent="0.25">
      <c r="P2265" s="254">
        <v>41485</v>
      </c>
      <c r="Q2265">
        <f t="shared" si="36"/>
        <v>12</v>
      </c>
      <c r="R2265">
        <v>28</v>
      </c>
    </row>
    <row r="2266" spans="16:18" x14ac:dyDescent="0.25">
      <c r="P2266" s="254">
        <v>41484</v>
      </c>
      <c r="Q2266">
        <f t="shared" si="36"/>
        <v>12</v>
      </c>
      <c r="R2266">
        <v>28</v>
      </c>
    </row>
    <row r="2267" spans="16:18" x14ac:dyDescent="0.25">
      <c r="P2267" s="254">
        <v>41483</v>
      </c>
      <c r="Q2267">
        <f t="shared" si="36"/>
        <v>11</v>
      </c>
      <c r="R2267">
        <v>28</v>
      </c>
    </row>
    <row r="2268" spans="16:18" x14ac:dyDescent="0.25">
      <c r="P2268" s="254">
        <v>41482</v>
      </c>
      <c r="Q2268">
        <f t="shared" si="36"/>
        <v>11</v>
      </c>
      <c r="R2268">
        <v>28</v>
      </c>
    </row>
    <row r="2269" spans="16:18" x14ac:dyDescent="0.25">
      <c r="P2269" s="254">
        <v>41481</v>
      </c>
      <c r="Q2269">
        <f t="shared" si="36"/>
        <v>11</v>
      </c>
      <c r="R2269">
        <v>28</v>
      </c>
    </row>
    <row r="2270" spans="16:18" x14ac:dyDescent="0.25">
      <c r="P2270" s="254">
        <v>41480</v>
      </c>
      <c r="Q2270">
        <f t="shared" si="36"/>
        <v>11</v>
      </c>
      <c r="R2270">
        <v>28</v>
      </c>
    </row>
    <row r="2271" spans="16:18" x14ac:dyDescent="0.25">
      <c r="P2271" s="254">
        <v>41479</v>
      </c>
      <c r="Q2271">
        <f t="shared" ref="Q2271:Q2334" si="37">Q2264-1</f>
        <v>11</v>
      </c>
      <c r="R2271">
        <v>28</v>
      </c>
    </row>
    <row r="2272" spans="16:18" x14ac:dyDescent="0.25">
      <c r="P2272" s="254">
        <v>41478</v>
      </c>
      <c r="Q2272">
        <f t="shared" si="37"/>
        <v>11</v>
      </c>
      <c r="R2272">
        <v>28</v>
      </c>
    </row>
    <row r="2273" spans="16:18" x14ac:dyDescent="0.25">
      <c r="P2273" s="254">
        <v>41477</v>
      </c>
      <c r="Q2273">
        <f t="shared" si="37"/>
        <v>11</v>
      </c>
      <c r="R2273">
        <v>28</v>
      </c>
    </row>
    <row r="2274" spans="16:18" x14ac:dyDescent="0.25">
      <c r="P2274" s="254">
        <v>41476</v>
      </c>
      <c r="Q2274">
        <f t="shared" si="37"/>
        <v>10</v>
      </c>
      <c r="R2274">
        <v>28</v>
      </c>
    </row>
    <row r="2275" spans="16:18" x14ac:dyDescent="0.25">
      <c r="P2275" s="254">
        <v>41475</v>
      </c>
      <c r="Q2275">
        <f t="shared" si="37"/>
        <v>10</v>
      </c>
      <c r="R2275">
        <v>28</v>
      </c>
    </row>
    <row r="2276" spans="16:18" x14ac:dyDescent="0.25">
      <c r="P2276" s="254">
        <v>41474</v>
      </c>
      <c r="Q2276">
        <f t="shared" si="37"/>
        <v>10</v>
      </c>
      <c r="R2276">
        <v>28</v>
      </c>
    </row>
    <row r="2277" spans="16:18" x14ac:dyDescent="0.25">
      <c r="P2277" s="254">
        <v>41473</v>
      </c>
      <c r="Q2277">
        <f t="shared" si="37"/>
        <v>10</v>
      </c>
      <c r="R2277">
        <v>28</v>
      </c>
    </row>
    <row r="2278" spans="16:18" x14ac:dyDescent="0.25">
      <c r="P2278" s="254">
        <v>41472</v>
      </c>
      <c r="Q2278">
        <f t="shared" si="37"/>
        <v>10</v>
      </c>
      <c r="R2278">
        <v>28</v>
      </c>
    </row>
    <row r="2279" spans="16:18" x14ac:dyDescent="0.25">
      <c r="P2279" s="254">
        <v>41471</v>
      </c>
      <c r="Q2279">
        <f t="shared" si="37"/>
        <v>10</v>
      </c>
      <c r="R2279">
        <v>28</v>
      </c>
    </row>
    <row r="2280" spans="16:18" x14ac:dyDescent="0.25">
      <c r="P2280" s="254">
        <v>41470</v>
      </c>
      <c r="Q2280">
        <f t="shared" si="37"/>
        <v>10</v>
      </c>
      <c r="R2280">
        <v>28</v>
      </c>
    </row>
    <row r="2281" spans="16:18" x14ac:dyDescent="0.25">
      <c r="P2281" s="254">
        <v>41469</v>
      </c>
      <c r="Q2281">
        <f t="shared" si="37"/>
        <v>9</v>
      </c>
      <c r="R2281">
        <v>28</v>
      </c>
    </row>
    <row r="2282" spans="16:18" x14ac:dyDescent="0.25">
      <c r="P2282" s="254">
        <v>41468</v>
      </c>
      <c r="Q2282">
        <f t="shared" si="37"/>
        <v>9</v>
      </c>
      <c r="R2282">
        <v>28</v>
      </c>
    </row>
    <row r="2283" spans="16:18" x14ac:dyDescent="0.25">
      <c r="P2283" s="254">
        <v>41467</v>
      </c>
      <c r="Q2283">
        <f t="shared" si="37"/>
        <v>9</v>
      </c>
      <c r="R2283">
        <v>28</v>
      </c>
    </row>
    <row r="2284" spans="16:18" x14ac:dyDescent="0.25">
      <c r="P2284" s="254">
        <v>41466</v>
      </c>
      <c r="Q2284">
        <f t="shared" si="37"/>
        <v>9</v>
      </c>
      <c r="R2284">
        <v>28</v>
      </c>
    </row>
    <row r="2285" spans="16:18" x14ac:dyDescent="0.25">
      <c r="P2285" s="254">
        <v>41465</v>
      </c>
      <c r="Q2285">
        <f t="shared" si="37"/>
        <v>9</v>
      </c>
      <c r="R2285">
        <v>28</v>
      </c>
    </row>
    <row r="2286" spans="16:18" x14ac:dyDescent="0.25">
      <c r="P2286" s="254">
        <v>41464</v>
      </c>
      <c r="Q2286">
        <f t="shared" si="37"/>
        <v>9</v>
      </c>
      <c r="R2286">
        <v>28</v>
      </c>
    </row>
    <row r="2287" spans="16:18" x14ac:dyDescent="0.25">
      <c r="P2287" s="254">
        <v>41463</v>
      </c>
      <c r="Q2287">
        <f t="shared" si="37"/>
        <v>9</v>
      </c>
      <c r="R2287">
        <v>28</v>
      </c>
    </row>
    <row r="2288" spans="16:18" x14ac:dyDescent="0.25">
      <c r="P2288" s="254">
        <v>41462</v>
      </c>
      <c r="Q2288">
        <f t="shared" si="37"/>
        <v>8</v>
      </c>
      <c r="R2288">
        <v>28</v>
      </c>
    </row>
    <row r="2289" spans="16:18" x14ac:dyDescent="0.25">
      <c r="P2289" s="254">
        <v>41461</v>
      </c>
      <c r="Q2289">
        <f t="shared" si="37"/>
        <v>8</v>
      </c>
      <c r="R2289">
        <v>28</v>
      </c>
    </row>
    <row r="2290" spans="16:18" x14ac:dyDescent="0.25">
      <c r="P2290" s="254">
        <v>41460</v>
      </c>
      <c r="Q2290">
        <f t="shared" si="37"/>
        <v>8</v>
      </c>
      <c r="R2290">
        <v>28</v>
      </c>
    </row>
    <row r="2291" spans="16:18" x14ac:dyDescent="0.25">
      <c r="P2291" s="254">
        <v>41459</v>
      </c>
      <c r="Q2291">
        <f t="shared" si="37"/>
        <v>8</v>
      </c>
      <c r="R2291">
        <v>28</v>
      </c>
    </row>
    <row r="2292" spans="16:18" x14ac:dyDescent="0.25">
      <c r="P2292" s="254">
        <v>41458</v>
      </c>
      <c r="Q2292">
        <f t="shared" si="37"/>
        <v>8</v>
      </c>
      <c r="R2292">
        <v>28</v>
      </c>
    </row>
    <row r="2293" spans="16:18" x14ac:dyDescent="0.25">
      <c r="P2293" s="254">
        <v>41457</v>
      </c>
      <c r="Q2293">
        <f t="shared" si="37"/>
        <v>8</v>
      </c>
      <c r="R2293">
        <v>28</v>
      </c>
    </row>
    <row r="2294" spans="16:18" x14ac:dyDescent="0.25">
      <c r="P2294" s="254">
        <v>41456</v>
      </c>
      <c r="Q2294">
        <f t="shared" si="37"/>
        <v>8</v>
      </c>
      <c r="R2294">
        <v>28</v>
      </c>
    </row>
    <row r="2295" spans="16:18" x14ac:dyDescent="0.25">
      <c r="P2295" s="254">
        <v>41455</v>
      </c>
      <c r="Q2295">
        <f t="shared" si="37"/>
        <v>7</v>
      </c>
      <c r="R2295">
        <v>28</v>
      </c>
    </row>
    <row r="2296" spans="16:18" x14ac:dyDescent="0.25">
      <c r="P2296" s="254">
        <v>41454</v>
      </c>
      <c r="Q2296">
        <f t="shared" si="37"/>
        <v>7</v>
      </c>
      <c r="R2296">
        <v>28</v>
      </c>
    </row>
    <row r="2297" spans="16:18" x14ac:dyDescent="0.25">
      <c r="P2297" s="254">
        <v>41453</v>
      </c>
      <c r="Q2297">
        <f t="shared" si="37"/>
        <v>7</v>
      </c>
      <c r="R2297">
        <v>28</v>
      </c>
    </row>
    <row r="2298" spans="16:18" x14ac:dyDescent="0.25">
      <c r="P2298" s="254">
        <v>41452</v>
      </c>
      <c r="Q2298">
        <f t="shared" si="37"/>
        <v>7</v>
      </c>
      <c r="R2298">
        <v>28</v>
      </c>
    </row>
    <row r="2299" spans="16:18" x14ac:dyDescent="0.25">
      <c r="P2299" s="254">
        <v>41451</v>
      </c>
      <c r="Q2299">
        <f t="shared" si="37"/>
        <v>7</v>
      </c>
      <c r="R2299">
        <v>28</v>
      </c>
    </row>
    <row r="2300" spans="16:18" x14ac:dyDescent="0.25">
      <c r="P2300" s="254">
        <v>41450</v>
      </c>
      <c r="Q2300">
        <f t="shared" si="37"/>
        <v>7</v>
      </c>
      <c r="R2300">
        <v>28</v>
      </c>
    </row>
    <row r="2301" spans="16:18" x14ac:dyDescent="0.25">
      <c r="P2301" s="254">
        <v>41449</v>
      </c>
      <c r="Q2301">
        <f t="shared" si="37"/>
        <v>7</v>
      </c>
      <c r="R2301">
        <v>28</v>
      </c>
    </row>
    <row r="2302" spans="16:18" x14ac:dyDescent="0.25">
      <c r="P2302" s="254">
        <v>41448</v>
      </c>
      <c r="Q2302">
        <f t="shared" si="37"/>
        <v>6</v>
      </c>
      <c r="R2302">
        <v>28</v>
      </c>
    </row>
    <row r="2303" spans="16:18" x14ac:dyDescent="0.25">
      <c r="P2303" s="254">
        <v>41447</v>
      </c>
      <c r="Q2303">
        <f t="shared" si="37"/>
        <v>6</v>
      </c>
      <c r="R2303">
        <v>28</v>
      </c>
    </row>
    <row r="2304" spans="16:18" x14ac:dyDescent="0.25">
      <c r="P2304" s="254">
        <v>41446</v>
      </c>
      <c r="Q2304">
        <f t="shared" si="37"/>
        <v>6</v>
      </c>
      <c r="R2304">
        <v>28</v>
      </c>
    </row>
    <row r="2305" spans="16:18" x14ac:dyDescent="0.25">
      <c r="P2305" s="254">
        <v>41445</v>
      </c>
      <c r="Q2305">
        <f t="shared" si="37"/>
        <v>6</v>
      </c>
      <c r="R2305">
        <v>28</v>
      </c>
    </row>
    <row r="2306" spans="16:18" x14ac:dyDescent="0.25">
      <c r="P2306" s="254">
        <v>41444</v>
      </c>
      <c r="Q2306">
        <f t="shared" si="37"/>
        <v>6</v>
      </c>
      <c r="R2306">
        <v>28</v>
      </c>
    </row>
    <row r="2307" spans="16:18" x14ac:dyDescent="0.25">
      <c r="P2307" s="254">
        <v>41443</v>
      </c>
      <c r="Q2307">
        <f t="shared" si="37"/>
        <v>6</v>
      </c>
      <c r="R2307">
        <v>28</v>
      </c>
    </row>
    <row r="2308" spans="16:18" x14ac:dyDescent="0.25">
      <c r="P2308" s="254">
        <v>41442</v>
      </c>
      <c r="Q2308">
        <f t="shared" si="37"/>
        <v>6</v>
      </c>
      <c r="R2308">
        <v>28</v>
      </c>
    </row>
    <row r="2309" spans="16:18" x14ac:dyDescent="0.25">
      <c r="P2309" s="254">
        <v>41441</v>
      </c>
      <c r="Q2309">
        <f t="shared" si="37"/>
        <v>5</v>
      </c>
      <c r="R2309">
        <v>28</v>
      </c>
    </row>
    <row r="2310" spans="16:18" x14ac:dyDescent="0.25">
      <c r="P2310" s="254">
        <v>41440</v>
      </c>
      <c r="Q2310">
        <f t="shared" si="37"/>
        <v>5</v>
      </c>
      <c r="R2310">
        <v>28</v>
      </c>
    </row>
    <row r="2311" spans="16:18" x14ac:dyDescent="0.25">
      <c r="P2311" s="254">
        <v>41439</v>
      </c>
      <c r="Q2311">
        <f t="shared" si="37"/>
        <v>5</v>
      </c>
      <c r="R2311">
        <v>28</v>
      </c>
    </row>
    <row r="2312" spans="16:18" x14ac:dyDescent="0.25">
      <c r="P2312" s="254">
        <v>41438</v>
      </c>
      <c r="Q2312">
        <f t="shared" si="37"/>
        <v>5</v>
      </c>
      <c r="R2312">
        <v>28</v>
      </c>
    </row>
    <row r="2313" spans="16:18" x14ac:dyDescent="0.25">
      <c r="P2313" s="254">
        <v>41437</v>
      </c>
      <c r="Q2313">
        <f t="shared" si="37"/>
        <v>5</v>
      </c>
      <c r="R2313">
        <v>28</v>
      </c>
    </row>
    <row r="2314" spans="16:18" x14ac:dyDescent="0.25">
      <c r="P2314" s="254">
        <v>41436</v>
      </c>
      <c r="Q2314">
        <f t="shared" si="37"/>
        <v>5</v>
      </c>
      <c r="R2314">
        <v>28</v>
      </c>
    </row>
    <row r="2315" spans="16:18" x14ac:dyDescent="0.25">
      <c r="P2315" s="254">
        <v>41435</v>
      </c>
      <c r="Q2315">
        <f t="shared" si="37"/>
        <v>5</v>
      </c>
      <c r="R2315">
        <v>28</v>
      </c>
    </row>
    <row r="2316" spans="16:18" x14ac:dyDescent="0.25">
      <c r="P2316" s="254">
        <v>41434</v>
      </c>
      <c r="Q2316">
        <f t="shared" si="37"/>
        <v>4</v>
      </c>
      <c r="R2316">
        <v>28</v>
      </c>
    </row>
    <row r="2317" spans="16:18" x14ac:dyDescent="0.25">
      <c r="P2317" s="254">
        <v>41433</v>
      </c>
      <c r="Q2317">
        <f t="shared" si="37"/>
        <v>4</v>
      </c>
      <c r="R2317">
        <v>28</v>
      </c>
    </row>
    <row r="2318" spans="16:18" x14ac:dyDescent="0.25">
      <c r="P2318" s="254">
        <v>41432</v>
      </c>
      <c r="Q2318">
        <f t="shared" si="37"/>
        <v>4</v>
      </c>
      <c r="R2318">
        <v>28</v>
      </c>
    </row>
    <row r="2319" spans="16:18" x14ac:dyDescent="0.25">
      <c r="P2319" s="254">
        <v>41431</v>
      </c>
      <c r="Q2319">
        <f t="shared" si="37"/>
        <v>4</v>
      </c>
      <c r="R2319">
        <v>28</v>
      </c>
    </row>
    <row r="2320" spans="16:18" x14ac:dyDescent="0.25">
      <c r="P2320" s="254">
        <v>41430</v>
      </c>
      <c r="Q2320">
        <f t="shared" si="37"/>
        <v>4</v>
      </c>
      <c r="R2320">
        <v>28</v>
      </c>
    </row>
    <row r="2321" spans="16:18" x14ac:dyDescent="0.25">
      <c r="P2321" s="254">
        <v>41429</v>
      </c>
      <c r="Q2321">
        <f t="shared" si="37"/>
        <v>4</v>
      </c>
      <c r="R2321">
        <v>28</v>
      </c>
    </row>
    <row r="2322" spans="16:18" x14ac:dyDescent="0.25">
      <c r="P2322" s="254">
        <v>41428</v>
      </c>
      <c r="Q2322">
        <f t="shared" si="37"/>
        <v>4</v>
      </c>
      <c r="R2322">
        <v>28</v>
      </c>
    </row>
    <row r="2323" spans="16:18" x14ac:dyDescent="0.25">
      <c r="P2323" s="254">
        <v>41427</v>
      </c>
      <c r="Q2323">
        <f t="shared" si="37"/>
        <v>3</v>
      </c>
      <c r="R2323">
        <v>28</v>
      </c>
    </row>
    <row r="2324" spans="16:18" x14ac:dyDescent="0.25">
      <c r="P2324" s="254">
        <v>41426</v>
      </c>
      <c r="Q2324">
        <f t="shared" si="37"/>
        <v>3</v>
      </c>
      <c r="R2324">
        <v>28</v>
      </c>
    </row>
    <row r="2325" spans="16:18" x14ac:dyDescent="0.25">
      <c r="P2325" s="254">
        <v>41425</v>
      </c>
      <c r="Q2325">
        <f t="shared" si="37"/>
        <v>3</v>
      </c>
      <c r="R2325">
        <v>28</v>
      </c>
    </row>
    <row r="2326" spans="16:18" x14ac:dyDescent="0.25">
      <c r="P2326" s="254">
        <v>41424</v>
      </c>
      <c r="Q2326">
        <f t="shared" si="37"/>
        <v>3</v>
      </c>
      <c r="R2326">
        <v>28</v>
      </c>
    </row>
    <row r="2327" spans="16:18" x14ac:dyDescent="0.25">
      <c r="P2327" s="254">
        <v>41423</v>
      </c>
      <c r="Q2327">
        <f t="shared" si="37"/>
        <v>3</v>
      </c>
      <c r="R2327">
        <v>28</v>
      </c>
    </row>
    <row r="2328" spans="16:18" x14ac:dyDescent="0.25">
      <c r="P2328" s="254">
        <v>41422</v>
      </c>
      <c r="Q2328">
        <f t="shared" si="37"/>
        <v>3</v>
      </c>
      <c r="R2328">
        <v>28</v>
      </c>
    </row>
    <row r="2329" spans="16:18" x14ac:dyDescent="0.25">
      <c r="P2329" s="254">
        <v>41421</v>
      </c>
      <c r="Q2329">
        <f t="shared" si="37"/>
        <v>3</v>
      </c>
      <c r="R2329">
        <v>28</v>
      </c>
    </row>
    <row r="2330" spans="16:18" x14ac:dyDescent="0.25">
      <c r="P2330" s="254">
        <v>41420</v>
      </c>
      <c r="Q2330">
        <f t="shared" si="37"/>
        <v>2</v>
      </c>
      <c r="R2330">
        <v>28</v>
      </c>
    </row>
    <row r="2331" spans="16:18" x14ac:dyDescent="0.25">
      <c r="P2331" s="254">
        <v>41419</v>
      </c>
      <c r="Q2331">
        <f t="shared" si="37"/>
        <v>2</v>
      </c>
      <c r="R2331">
        <v>28</v>
      </c>
    </row>
    <row r="2332" spans="16:18" x14ac:dyDescent="0.25">
      <c r="P2332" s="254">
        <v>41418</v>
      </c>
      <c r="Q2332">
        <f t="shared" si="37"/>
        <v>2</v>
      </c>
      <c r="R2332">
        <v>28</v>
      </c>
    </row>
    <row r="2333" spans="16:18" x14ac:dyDescent="0.25">
      <c r="P2333" s="254">
        <v>41417</v>
      </c>
      <c r="Q2333">
        <f t="shared" si="37"/>
        <v>2</v>
      </c>
      <c r="R2333">
        <v>28</v>
      </c>
    </row>
    <row r="2334" spans="16:18" x14ac:dyDescent="0.25">
      <c r="P2334" s="254">
        <v>41416</v>
      </c>
      <c r="Q2334">
        <f t="shared" si="37"/>
        <v>2</v>
      </c>
      <c r="R2334">
        <v>28</v>
      </c>
    </row>
    <row r="2335" spans="16:18" x14ac:dyDescent="0.25">
      <c r="P2335" s="254">
        <v>41415</v>
      </c>
      <c r="Q2335">
        <f t="shared" ref="Q2335:Q2398" si="38">Q2328-1</f>
        <v>2</v>
      </c>
      <c r="R2335">
        <v>28</v>
      </c>
    </row>
    <row r="2336" spans="16:18" x14ac:dyDescent="0.25">
      <c r="P2336" s="254">
        <v>41414</v>
      </c>
      <c r="Q2336">
        <f t="shared" si="38"/>
        <v>2</v>
      </c>
      <c r="R2336">
        <v>28</v>
      </c>
    </row>
    <row r="2337" spans="16:18" x14ac:dyDescent="0.25">
      <c r="P2337" s="254">
        <v>41413</v>
      </c>
      <c r="Q2337">
        <f t="shared" si="38"/>
        <v>1</v>
      </c>
      <c r="R2337">
        <v>28</v>
      </c>
    </row>
    <row r="2338" spans="16:18" x14ac:dyDescent="0.25">
      <c r="P2338" s="254">
        <v>41412</v>
      </c>
      <c r="Q2338">
        <f t="shared" si="38"/>
        <v>1</v>
      </c>
      <c r="R2338">
        <v>28</v>
      </c>
    </row>
    <row r="2339" spans="16:18" x14ac:dyDescent="0.25">
      <c r="P2339" s="254">
        <v>41411</v>
      </c>
      <c r="Q2339">
        <f t="shared" si="38"/>
        <v>1</v>
      </c>
      <c r="R2339">
        <v>28</v>
      </c>
    </row>
    <row r="2340" spans="16:18" x14ac:dyDescent="0.25">
      <c r="P2340" s="254">
        <v>41410</v>
      </c>
      <c r="Q2340">
        <f t="shared" si="38"/>
        <v>1</v>
      </c>
      <c r="R2340">
        <v>28</v>
      </c>
    </row>
    <row r="2341" spans="16:18" x14ac:dyDescent="0.25">
      <c r="P2341" s="254">
        <v>41409</v>
      </c>
      <c r="Q2341">
        <f t="shared" si="38"/>
        <v>1</v>
      </c>
      <c r="R2341">
        <v>28</v>
      </c>
    </row>
    <row r="2342" spans="16:18" x14ac:dyDescent="0.25">
      <c r="P2342" s="254">
        <v>41408</v>
      </c>
      <c r="Q2342">
        <f t="shared" si="38"/>
        <v>1</v>
      </c>
      <c r="R2342">
        <v>28</v>
      </c>
    </row>
    <row r="2343" spans="16:18" x14ac:dyDescent="0.25">
      <c r="P2343" s="254">
        <v>41407</v>
      </c>
      <c r="Q2343">
        <f t="shared" si="38"/>
        <v>1</v>
      </c>
      <c r="R2343">
        <v>28</v>
      </c>
    </row>
    <row r="2344" spans="16:18" x14ac:dyDescent="0.25">
      <c r="P2344" s="254">
        <v>41406</v>
      </c>
      <c r="Q2344">
        <v>16</v>
      </c>
      <c r="R2344">
        <v>27</v>
      </c>
    </row>
    <row r="2345" spans="16:18" x14ac:dyDescent="0.25">
      <c r="P2345" s="254">
        <v>41405</v>
      </c>
      <c r="Q2345">
        <v>16</v>
      </c>
      <c r="R2345">
        <v>27</v>
      </c>
    </row>
    <row r="2346" spans="16:18" x14ac:dyDescent="0.25">
      <c r="P2346" s="254">
        <v>41404</v>
      </c>
      <c r="Q2346">
        <v>16</v>
      </c>
      <c r="R2346">
        <v>27</v>
      </c>
    </row>
    <row r="2347" spans="16:18" x14ac:dyDescent="0.25">
      <c r="P2347" s="254">
        <v>41403</v>
      </c>
      <c r="Q2347">
        <v>16</v>
      </c>
      <c r="R2347">
        <v>27</v>
      </c>
    </row>
    <row r="2348" spans="16:18" x14ac:dyDescent="0.25">
      <c r="P2348" s="254">
        <v>41402</v>
      </c>
      <c r="Q2348">
        <v>16</v>
      </c>
      <c r="R2348">
        <v>27</v>
      </c>
    </row>
    <row r="2349" spans="16:18" x14ac:dyDescent="0.25">
      <c r="P2349" s="254">
        <v>41401</v>
      </c>
      <c r="Q2349">
        <v>16</v>
      </c>
      <c r="R2349">
        <v>27</v>
      </c>
    </row>
    <row r="2350" spans="16:18" x14ac:dyDescent="0.25">
      <c r="P2350" s="254">
        <v>41400</v>
      </c>
      <c r="Q2350">
        <v>16</v>
      </c>
      <c r="R2350">
        <v>27</v>
      </c>
    </row>
    <row r="2351" spans="16:18" x14ac:dyDescent="0.25">
      <c r="P2351" s="254">
        <v>41399</v>
      </c>
      <c r="Q2351">
        <f t="shared" si="38"/>
        <v>15</v>
      </c>
      <c r="R2351">
        <v>27</v>
      </c>
    </row>
    <row r="2352" spans="16:18" x14ac:dyDescent="0.25">
      <c r="P2352" s="254">
        <v>41398</v>
      </c>
      <c r="Q2352">
        <f t="shared" si="38"/>
        <v>15</v>
      </c>
      <c r="R2352">
        <v>27</v>
      </c>
    </row>
    <row r="2353" spans="16:18" x14ac:dyDescent="0.25">
      <c r="P2353" s="254">
        <v>41397</v>
      </c>
      <c r="Q2353">
        <f t="shared" si="38"/>
        <v>15</v>
      </c>
      <c r="R2353">
        <v>27</v>
      </c>
    </row>
    <row r="2354" spans="16:18" x14ac:dyDescent="0.25">
      <c r="P2354" s="254">
        <v>41396</v>
      </c>
      <c r="Q2354">
        <f t="shared" si="38"/>
        <v>15</v>
      </c>
      <c r="R2354">
        <v>27</v>
      </c>
    </row>
    <row r="2355" spans="16:18" x14ac:dyDescent="0.25">
      <c r="P2355" s="254">
        <v>41395</v>
      </c>
      <c r="Q2355">
        <f t="shared" si="38"/>
        <v>15</v>
      </c>
      <c r="R2355">
        <v>27</v>
      </c>
    </row>
    <row r="2356" spans="16:18" x14ac:dyDescent="0.25">
      <c r="P2356" s="254">
        <v>41394</v>
      </c>
      <c r="Q2356">
        <f t="shared" si="38"/>
        <v>15</v>
      </c>
      <c r="R2356">
        <v>27</v>
      </c>
    </row>
    <row r="2357" spans="16:18" x14ac:dyDescent="0.25">
      <c r="P2357" s="254">
        <v>41393</v>
      </c>
      <c r="Q2357">
        <f t="shared" si="38"/>
        <v>15</v>
      </c>
      <c r="R2357">
        <v>27</v>
      </c>
    </row>
    <row r="2358" spans="16:18" x14ac:dyDescent="0.25">
      <c r="P2358" s="254">
        <v>41392</v>
      </c>
      <c r="Q2358">
        <f t="shared" si="38"/>
        <v>14</v>
      </c>
      <c r="R2358">
        <v>27</v>
      </c>
    </row>
    <row r="2359" spans="16:18" x14ac:dyDescent="0.25">
      <c r="P2359" s="254">
        <v>41391</v>
      </c>
      <c r="Q2359">
        <f t="shared" si="38"/>
        <v>14</v>
      </c>
      <c r="R2359">
        <v>27</v>
      </c>
    </row>
    <row r="2360" spans="16:18" x14ac:dyDescent="0.25">
      <c r="P2360" s="254">
        <v>41390</v>
      </c>
      <c r="Q2360">
        <f t="shared" si="38"/>
        <v>14</v>
      </c>
      <c r="R2360">
        <v>27</v>
      </c>
    </row>
    <row r="2361" spans="16:18" x14ac:dyDescent="0.25">
      <c r="P2361" s="254">
        <v>41389</v>
      </c>
      <c r="Q2361">
        <f t="shared" si="38"/>
        <v>14</v>
      </c>
      <c r="R2361">
        <v>27</v>
      </c>
    </row>
    <row r="2362" spans="16:18" x14ac:dyDescent="0.25">
      <c r="P2362" s="254">
        <v>41388</v>
      </c>
      <c r="Q2362">
        <f t="shared" si="38"/>
        <v>14</v>
      </c>
      <c r="R2362">
        <v>27</v>
      </c>
    </row>
    <row r="2363" spans="16:18" x14ac:dyDescent="0.25">
      <c r="P2363" s="254">
        <v>41387</v>
      </c>
      <c r="Q2363">
        <f t="shared" si="38"/>
        <v>14</v>
      </c>
      <c r="R2363">
        <v>27</v>
      </c>
    </row>
    <row r="2364" spans="16:18" x14ac:dyDescent="0.25">
      <c r="P2364" s="254">
        <v>41386</v>
      </c>
      <c r="Q2364">
        <f t="shared" si="38"/>
        <v>14</v>
      </c>
      <c r="R2364">
        <v>27</v>
      </c>
    </row>
    <row r="2365" spans="16:18" x14ac:dyDescent="0.25">
      <c r="P2365" s="254">
        <v>41385</v>
      </c>
      <c r="Q2365">
        <f t="shared" si="38"/>
        <v>13</v>
      </c>
      <c r="R2365">
        <v>27</v>
      </c>
    </row>
    <row r="2366" spans="16:18" x14ac:dyDescent="0.25">
      <c r="P2366" s="254">
        <v>41384</v>
      </c>
      <c r="Q2366">
        <f t="shared" si="38"/>
        <v>13</v>
      </c>
      <c r="R2366">
        <v>27</v>
      </c>
    </row>
    <row r="2367" spans="16:18" x14ac:dyDescent="0.25">
      <c r="P2367" s="254">
        <v>41383</v>
      </c>
      <c r="Q2367">
        <f t="shared" si="38"/>
        <v>13</v>
      </c>
      <c r="R2367">
        <v>27</v>
      </c>
    </row>
    <row r="2368" spans="16:18" x14ac:dyDescent="0.25">
      <c r="P2368" s="254">
        <v>41382</v>
      </c>
      <c r="Q2368">
        <f t="shared" si="38"/>
        <v>13</v>
      </c>
      <c r="R2368">
        <v>27</v>
      </c>
    </row>
    <row r="2369" spans="16:18" x14ac:dyDescent="0.25">
      <c r="P2369" s="254">
        <v>41381</v>
      </c>
      <c r="Q2369">
        <f t="shared" si="38"/>
        <v>13</v>
      </c>
      <c r="R2369">
        <v>27</v>
      </c>
    </row>
    <row r="2370" spans="16:18" x14ac:dyDescent="0.25">
      <c r="P2370" s="254">
        <v>41380</v>
      </c>
      <c r="Q2370">
        <f t="shared" si="38"/>
        <v>13</v>
      </c>
      <c r="R2370">
        <v>27</v>
      </c>
    </row>
    <row r="2371" spans="16:18" x14ac:dyDescent="0.25">
      <c r="P2371" s="254">
        <v>41379</v>
      </c>
      <c r="Q2371">
        <f t="shared" si="38"/>
        <v>13</v>
      </c>
      <c r="R2371">
        <v>27</v>
      </c>
    </row>
    <row r="2372" spans="16:18" x14ac:dyDescent="0.25">
      <c r="P2372" s="254">
        <v>41378</v>
      </c>
      <c r="Q2372">
        <f t="shared" si="38"/>
        <v>12</v>
      </c>
      <c r="R2372">
        <v>27</v>
      </c>
    </row>
    <row r="2373" spans="16:18" x14ac:dyDescent="0.25">
      <c r="P2373" s="254">
        <v>41377</v>
      </c>
      <c r="Q2373">
        <f t="shared" si="38"/>
        <v>12</v>
      </c>
      <c r="R2373">
        <v>27</v>
      </c>
    </row>
    <row r="2374" spans="16:18" x14ac:dyDescent="0.25">
      <c r="P2374" s="254">
        <v>41376</v>
      </c>
      <c r="Q2374">
        <f t="shared" si="38"/>
        <v>12</v>
      </c>
      <c r="R2374">
        <v>27</v>
      </c>
    </row>
    <row r="2375" spans="16:18" x14ac:dyDescent="0.25">
      <c r="P2375" s="254">
        <v>41375</v>
      </c>
      <c r="Q2375">
        <f t="shared" si="38"/>
        <v>12</v>
      </c>
      <c r="R2375">
        <v>27</v>
      </c>
    </row>
    <row r="2376" spans="16:18" x14ac:dyDescent="0.25">
      <c r="P2376" s="254">
        <v>41374</v>
      </c>
      <c r="Q2376">
        <f t="shared" si="38"/>
        <v>12</v>
      </c>
      <c r="R2376">
        <v>27</v>
      </c>
    </row>
    <row r="2377" spans="16:18" x14ac:dyDescent="0.25">
      <c r="P2377" s="254">
        <v>41373</v>
      </c>
      <c r="Q2377">
        <f t="shared" si="38"/>
        <v>12</v>
      </c>
      <c r="R2377">
        <v>27</v>
      </c>
    </row>
    <row r="2378" spans="16:18" x14ac:dyDescent="0.25">
      <c r="P2378" s="254">
        <v>41372</v>
      </c>
      <c r="Q2378">
        <f t="shared" si="38"/>
        <v>12</v>
      </c>
      <c r="R2378">
        <v>27</v>
      </c>
    </row>
    <row r="2379" spans="16:18" x14ac:dyDescent="0.25">
      <c r="P2379" s="254">
        <v>41371</v>
      </c>
      <c r="Q2379">
        <f t="shared" si="38"/>
        <v>11</v>
      </c>
      <c r="R2379">
        <v>27</v>
      </c>
    </row>
    <row r="2380" spans="16:18" x14ac:dyDescent="0.25">
      <c r="P2380" s="254">
        <v>41370</v>
      </c>
      <c r="Q2380">
        <f t="shared" si="38"/>
        <v>11</v>
      </c>
      <c r="R2380">
        <v>27</v>
      </c>
    </row>
    <row r="2381" spans="16:18" x14ac:dyDescent="0.25">
      <c r="P2381" s="254">
        <v>41369</v>
      </c>
      <c r="Q2381">
        <f t="shared" si="38"/>
        <v>11</v>
      </c>
      <c r="R2381">
        <v>27</v>
      </c>
    </row>
    <row r="2382" spans="16:18" x14ac:dyDescent="0.25">
      <c r="P2382" s="254">
        <v>41368</v>
      </c>
      <c r="Q2382">
        <f t="shared" si="38"/>
        <v>11</v>
      </c>
      <c r="R2382">
        <v>27</v>
      </c>
    </row>
    <row r="2383" spans="16:18" x14ac:dyDescent="0.25">
      <c r="P2383" s="254">
        <v>41367</v>
      </c>
      <c r="Q2383">
        <f t="shared" si="38"/>
        <v>11</v>
      </c>
      <c r="R2383">
        <v>27</v>
      </c>
    </row>
    <row r="2384" spans="16:18" x14ac:dyDescent="0.25">
      <c r="P2384" s="254">
        <v>41366</v>
      </c>
      <c r="Q2384">
        <f t="shared" si="38"/>
        <v>11</v>
      </c>
      <c r="R2384">
        <v>27</v>
      </c>
    </row>
    <row r="2385" spans="16:18" x14ac:dyDescent="0.25">
      <c r="P2385" s="254">
        <v>41365</v>
      </c>
      <c r="Q2385">
        <f t="shared" si="38"/>
        <v>11</v>
      </c>
      <c r="R2385">
        <v>27</v>
      </c>
    </row>
    <row r="2386" spans="16:18" x14ac:dyDescent="0.25">
      <c r="P2386" s="254">
        <v>41364</v>
      </c>
      <c r="Q2386">
        <f t="shared" si="38"/>
        <v>10</v>
      </c>
      <c r="R2386">
        <v>27</v>
      </c>
    </row>
    <row r="2387" spans="16:18" x14ac:dyDescent="0.25">
      <c r="P2387" s="254">
        <v>41363</v>
      </c>
      <c r="Q2387">
        <f t="shared" si="38"/>
        <v>10</v>
      </c>
      <c r="R2387">
        <v>27</v>
      </c>
    </row>
    <row r="2388" spans="16:18" x14ac:dyDescent="0.25">
      <c r="P2388" s="254">
        <v>41362</v>
      </c>
      <c r="Q2388">
        <f t="shared" si="38"/>
        <v>10</v>
      </c>
      <c r="R2388">
        <v>27</v>
      </c>
    </row>
    <row r="2389" spans="16:18" x14ac:dyDescent="0.25">
      <c r="P2389" s="254">
        <v>41361</v>
      </c>
      <c r="Q2389">
        <f t="shared" si="38"/>
        <v>10</v>
      </c>
      <c r="R2389">
        <v>27</v>
      </c>
    </row>
    <row r="2390" spans="16:18" x14ac:dyDescent="0.25">
      <c r="P2390" s="254">
        <v>41360</v>
      </c>
      <c r="Q2390">
        <f t="shared" si="38"/>
        <v>10</v>
      </c>
      <c r="R2390">
        <v>27</v>
      </c>
    </row>
    <row r="2391" spans="16:18" x14ac:dyDescent="0.25">
      <c r="P2391" s="254">
        <v>41359</v>
      </c>
      <c r="Q2391">
        <f t="shared" si="38"/>
        <v>10</v>
      </c>
      <c r="R2391">
        <v>27</v>
      </c>
    </row>
    <row r="2392" spans="16:18" x14ac:dyDescent="0.25">
      <c r="P2392" s="254">
        <v>41358</v>
      </c>
      <c r="Q2392">
        <f t="shared" si="38"/>
        <v>10</v>
      </c>
      <c r="R2392">
        <v>27</v>
      </c>
    </row>
    <row r="2393" spans="16:18" x14ac:dyDescent="0.25">
      <c r="P2393" s="254">
        <v>41357</v>
      </c>
      <c r="Q2393">
        <f t="shared" si="38"/>
        <v>9</v>
      </c>
      <c r="R2393">
        <v>27</v>
      </c>
    </row>
    <row r="2394" spans="16:18" x14ac:dyDescent="0.25">
      <c r="P2394" s="254">
        <v>41356</v>
      </c>
      <c r="Q2394">
        <f t="shared" si="38"/>
        <v>9</v>
      </c>
      <c r="R2394">
        <v>27</v>
      </c>
    </row>
    <row r="2395" spans="16:18" x14ac:dyDescent="0.25">
      <c r="P2395" s="254">
        <v>41355</v>
      </c>
      <c r="Q2395">
        <f t="shared" si="38"/>
        <v>9</v>
      </c>
      <c r="R2395">
        <v>27</v>
      </c>
    </row>
    <row r="2396" spans="16:18" x14ac:dyDescent="0.25">
      <c r="P2396" s="254">
        <v>41354</v>
      </c>
      <c r="Q2396">
        <f t="shared" si="38"/>
        <v>9</v>
      </c>
      <c r="R2396">
        <v>27</v>
      </c>
    </row>
    <row r="2397" spans="16:18" x14ac:dyDescent="0.25">
      <c r="P2397" s="254">
        <v>41353</v>
      </c>
      <c r="Q2397">
        <f t="shared" si="38"/>
        <v>9</v>
      </c>
      <c r="R2397">
        <v>27</v>
      </c>
    </row>
    <row r="2398" spans="16:18" x14ac:dyDescent="0.25">
      <c r="P2398" s="254">
        <v>41352</v>
      </c>
      <c r="Q2398">
        <f t="shared" si="38"/>
        <v>9</v>
      </c>
      <c r="R2398">
        <v>27</v>
      </c>
    </row>
    <row r="2399" spans="16:18" x14ac:dyDescent="0.25">
      <c r="P2399" s="254">
        <v>41351</v>
      </c>
      <c r="Q2399">
        <f t="shared" ref="Q2399:Q2455" si="39">Q2392-1</f>
        <v>9</v>
      </c>
      <c r="R2399">
        <v>27</v>
      </c>
    </row>
    <row r="2400" spans="16:18" x14ac:dyDescent="0.25">
      <c r="P2400" s="254">
        <v>41350</v>
      </c>
      <c r="Q2400">
        <f t="shared" si="39"/>
        <v>8</v>
      </c>
      <c r="R2400">
        <v>27</v>
      </c>
    </row>
    <row r="2401" spans="16:18" x14ac:dyDescent="0.25">
      <c r="P2401" s="254">
        <v>41349</v>
      </c>
      <c r="Q2401">
        <f t="shared" si="39"/>
        <v>8</v>
      </c>
      <c r="R2401">
        <v>27</v>
      </c>
    </row>
    <row r="2402" spans="16:18" x14ac:dyDescent="0.25">
      <c r="P2402" s="254">
        <v>41348</v>
      </c>
      <c r="Q2402">
        <f t="shared" si="39"/>
        <v>8</v>
      </c>
      <c r="R2402">
        <v>27</v>
      </c>
    </row>
    <row r="2403" spans="16:18" x14ac:dyDescent="0.25">
      <c r="P2403" s="254">
        <v>41347</v>
      </c>
      <c r="Q2403">
        <f t="shared" si="39"/>
        <v>8</v>
      </c>
      <c r="R2403">
        <v>27</v>
      </c>
    </row>
    <row r="2404" spans="16:18" x14ac:dyDescent="0.25">
      <c r="P2404" s="254">
        <v>41346</v>
      </c>
      <c r="Q2404">
        <f t="shared" si="39"/>
        <v>8</v>
      </c>
      <c r="R2404">
        <v>27</v>
      </c>
    </row>
    <row r="2405" spans="16:18" x14ac:dyDescent="0.25">
      <c r="P2405" s="254">
        <v>41345</v>
      </c>
      <c r="Q2405">
        <f t="shared" si="39"/>
        <v>8</v>
      </c>
      <c r="R2405">
        <v>27</v>
      </c>
    </row>
    <row r="2406" spans="16:18" x14ac:dyDescent="0.25">
      <c r="P2406" s="254">
        <v>41344</v>
      </c>
      <c r="Q2406">
        <f t="shared" si="39"/>
        <v>8</v>
      </c>
      <c r="R2406">
        <v>27</v>
      </c>
    </row>
    <row r="2407" spans="16:18" x14ac:dyDescent="0.25">
      <c r="P2407" s="254">
        <v>41343</v>
      </c>
      <c r="Q2407">
        <f t="shared" si="39"/>
        <v>7</v>
      </c>
      <c r="R2407">
        <v>27</v>
      </c>
    </row>
    <row r="2408" spans="16:18" x14ac:dyDescent="0.25">
      <c r="P2408" s="254">
        <v>41342</v>
      </c>
      <c r="Q2408">
        <f t="shared" si="39"/>
        <v>7</v>
      </c>
      <c r="R2408">
        <v>27</v>
      </c>
    </row>
    <row r="2409" spans="16:18" x14ac:dyDescent="0.25">
      <c r="P2409" s="254">
        <v>41341</v>
      </c>
      <c r="Q2409">
        <f t="shared" si="39"/>
        <v>7</v>
      </c>
      <c r="R2409">
        <v>27</v>
      </c>
    </row>
    <row r="2410" spans="16:18" x14ac:dyDescent="0.25">
      <c r="P2410" s="254">
        <v>41340</v>
      </c>
      <c r="Q2410">
        <f t="shared" si="39"/>
        <v>7</v>
      </c>
      <c r="R2410">
        <v>27</v>
      </c>
    </row>
    <row r="2411" spans="16:18" x14ac:dyDescent="0.25">
      <c r="P2411" s="254">
        <v>41339</v>
      </c>
      <c r="Q2411">
        <f t="shared" si="39"/>
        <v>7</v>
      </c>
      <c r="R2411">
        <v>27</v>
      </c>
    </row>
    <row r="2412" spans="16:18" x14ac:dyDescent="0.25">
      <c r="P2412" s="254">
        <v>41338</v>
      </c>
      <c r="Q2412">
        <f t="shared" si="39"/>
        <v>7</v>
      </c>
      <c r="R2412">
        <v>27</v>
      </c>
    </row>
    <row r="2413" spans="16:18" x14ac:dyDescent="0.25">
      <c r="P2413" s="254">
        <v>41337</v>
      </c>
      <c r="Q2413">
        <f t="shared" si="39"/>
        <v>7</v>
      </c>
      <c r="R2413">
        <v>27</v>
      </c>
    </row>
    <row r="2414" spans="16:18" x14ac:dyDescent="0.25">
      <c r="P2414" s="254">
        <v>41336</v>
      </c>
      <c r="Q2414">
        <f t="shared" si="39"/>
        <v>6</v>
      </c>
      <c r="R2414">
        <v>27</v>
      </c>
    </row>
    <row r="2415" spans="16:18" x14ac:dyDescent="0.25">
      <c r="P2415" s="254">
        <v>41335</v>
      </c>
      <c r="Q2415">
        <f t="shared" si="39"/>
        <v>6</v>
      </c>
      <c r="R2415">
        <v>27</v>
      </c>
    </row>
    <row r="2416" spans="16:18" x14ac:dyDescent="0.25">
      <c r="P2416" s="254">
        <v>41334</v>
      </c>
      <c r="Q2416">
        <f t="shared" si="39"/>
        <v>6</v>
      </c>
      <c r="R2416">
        <v>27</v>
      </c>
    </row>
    <row r="2417" spans="16:18" x14ac:dyDescent="0.25">
      <c r="P2417" s="254">
        <v>41333</v>
      </c>
      <c r="Q2417">
        <f t="shared" si="39"/>
        <v>6</v>
      </c>
      <c r="R2417">
        <v>27</v>
      </c>
    </row>
    <row r="2418" spans="16:18" x14ac:dyDescent="0.25">
      <c r="P2418" s="254">
        <v>41332</v>
      </c>
      <c r="Q2418">
        <f t="shared" si="39"/>
        <v>6</v>
      </c>
      <c r="R2418">
        <v>27</v>
      </c>
    </row>
    <row r="2419" spans="16:18" x14ac:dyDescent="0.25">
      <c r="P2419" s="254">
        <v>41331</v>
      </c>
      <c r="Q2419">
        <f t="shared" si="39"/>
        <v>6</v>
      </c>
      <c r="R2419">
        <v>27</v>
      </c>
    </row>
    <row r="2420" spans="16:18" x14ac:dyDescent="0.25">
      <c r="P2420" s="254">
        <v>41330</v>
      </c>
      <c r="Q2420">
        <f t="shared" si="39"/>
        <v>6</v>
      </c>
      <c r="R2420">
        <v>27</v>
      </c>
    </row>
    <row r="2421" spans="16:18" x14ac:dyDescent="0.25">
      <c r="P2421" s="254">
        <v>41329</v>
      </c>
      <c r="Q2421">
        <f t="shared" si="39"/>
        <v>5</v>
      </c>
      <c r="R2421">
        <v>27</v>
      </c>
    </row>
    <row r="2422" spans="16:18" x14ac:dyDescent="0.25">
      <c r="P2422" s="254">
        <v>41328</v>
      </c>
      <c r="Q2422">
        <f t="shared" si="39"/>
        <v>5</v>
      </c>
      <c r="R2422">
        <v>27</v>
      </c>
    </row>
    <row r="2423" spans="16:18" x14ac:dyDescent="0.25">
      <c r="P2423" s="254">
        <v>41327</v>
      </c>
      <c r="Q2423">
        <f t="shared" si="39"/>
        <v>5</v>
      </c>
      <c r="R2423">
        <v>27</v>
      </c>
    </row>
    <row r="2424" spans="16:18" x14ac:dyDescent="0.25">
      <c r="P2424" s="254">
        <v>41326</v>
      </c>
      <c r="Q2424">
        <f t="shared" si="39"/>
        <v>5</v>
      </c>
      <c r="R2424">
        <v>27</v>
      </c>
    </row>
    <row r="2425" spans="16:18" x14ac:dyDescent="0.25">
      <c r="P2425" s="254">
        <v>41325</v>
      </c>
      <c r="Q2425">
        <f t="shared" si="39"/>
        <v>5</v>
      </c>
      <c r="R2425">
        <v>27</v>
      </c>
    </row>
    <row r="2426" spans="16:18" x14ac:dyDescent="0.25">
      <c r="P2426" s="254">
        <v>41324</v>
      </c>
      <c r="Q2426">
        <f t="shared" si="39"/>
        <v>5</v>
      </c>
      <c r="R2426">
        <v>27</v>
      </c>
    </row>
    <row r="2427" spans="16:18" x14ac:dyDescent="0.25">
      <c r="P2427" s="254">
        <v>41323</v>
      </c>
      <c r="Q2427">
        <f t="shared" si="39"/>
        <v>5</v>
      </c>
      <c r="R2427">
        <v>27</v>
      </c>
    </row>
    <row r="2428" spans="16:18" x14ac:dyDescent="0.25">
      <c r="P2428" s="254">
        <v>41322</v>
      </c>
      <c r="Q2428">
        <f t="shared" si="39"/>
        <v>4</v>
      </c>
      <c r="R2428">
        <v>27</v>
      </c>
    </row>
    <row r="2429" spans="16:18" x14ac:dyDescent="0.25">
      <c r="P2429" s="254">
        <v>41321</v>
      </c>
      <c r="Q2429">
        <f t="shared" si="39"/>
        <v>4</v>
      </c>
      <c r="R2429">
        <v>27</v>
      </c>
    </row>
    <row r="2430" spans="16:18" x14ac:dyDescent="0.25">
      <c r="P2430" s="254">
        <v>41320</v>
      </c>
      <c r="Q2430">
        <f t="shared" si="39"/>
        <v>4</v>
      </c>
      <c r="R2430">
        <v>27</v>
      </c>
    </row>
    <row r="2431" spans="16:18" x14ac:dyDescent="0.25">
      <c r="P2431" s="254">
        <v>41319</v>
      </c>
      <c r="Q2431">
        <f t="shared" si="39"/>
        <v>4</v>
      </c>
      <c r="R2431">
        <v>27</v>
      </c>
    </row>
    <row r="2432" spans="16:18" x14ac:dyDescent="0.25">
      <c r="P2432" s="254">
        <v>41318</v>
      </c>
      <c r="Q2432">
        <f t="shared" si="39"/>
        <v>4</v>
      </c>
      <c r="R2432">
        <v>27</v>
      </c>
    </row>
    <row r="2433" spans="16:18" x14ac:dyDescent="0.25">
      <c r="P2433" s="254">
        <v>41317</v>
      </c>
      <c r="Q2433">
        <f t="shared" si="39"/>
        <v>4</v>
      </c>
      <c r="R2433">
        <v>27</v>
      </c>
    </row>
    <row r="2434" spans="16:18" x14ac:dyDescent="0.25">
      <c r="P2434" s="254">
        <v>41316</v>
      </c>
      <c r="Q2434">
        <f t="shared" si="39"/>
        <v>4</v>
      </c>
      <c r="R2434">
        <v>27</v>
      </c>
    </row>
    <row r="2435" spans="16:18" x14ac:dyDescent="0.25">
      <c r="P2435" s="254">
        <v>41315</v>
      </c>
      <c r="Q2435">
        <f t="shared" si="39"/>
        <v>3</v>
      </c>
      <c r="R2435">
        <v>27</v>
      </c>
    </row>
    <row r="2436" spans="16:18" x14ac:dyDescent="0.25">
      <c r="P2436" s="254">
        <v>41314</v>
      </c>
      <c r="Q2436">
        <f t="shared" si="39"/>
        <v>3</v>
      </c>
      <c r="R2436">
        <v>27</v>
      </c>
    </row>
    <row r="2437" spans="16:18" x14ac:dyDescent="0.25">
      <c r="P2437" s="254">
        <v>41313</v>
      </c>
      <c r="Q2437">
        <f t="shared" si="39"/>
        <v>3</v>
      </c>
      <c r="R2437">
        <v>27</v>
      </c>
    </row>
    <row r="2438" spans="16:18" x14ac:dyDescent="0.25">
      <c r="P2438" s="254">
        <v>41312</v>
      </c>
      <c r="Q2438">
        <f t="shared" si="39"/>
        <v>3</v>
      </c>
      <c r="R2438">
        <v>27</v>
      </c>
    </row>
    <row r="2439" spans="16:18" x14ac:dyDescent="0.25">
      <c r="P2439" s="254">
        <v>41311</v>
      </c>
      <c r="Q2439">
        <f t="shared" si="39"/>
        <v>3</v>
      </c>
      <c r="R2439">
        <v>27</v>
      </c>
    </row>
    <row r="2440" spans="16:18" x14ac:dyDescent="0.25">
      <c r="P2440" s="254">
        <v>41310</v>
      </c>
      <c r="Q2440">
        <f t="shared" si="39"/>
        <v>3</v>
      </c>
      <c r="R2440">
        <v>27</v>
      </c>
    </row>
    <row r="2441" spans="16:18" x14ac:dyDescent="0.25">
      <c r="P2441" s="254">
        <v>41309</v>
      </c>
      <c r="Q2441">
        <f t="shared" si="39"/>
        <v>3</v>
      </c>
      <c r="R2441">
        <v>27</v>
      </c>
    </row>
    <row r="2442" spans="16:18" x14ac:dyDescent="0.25">
      <c r="P2442" s="254">
        <v>41308</v>
      </c>
      <c r="Q2442">
        <f t="shared" si="39"/>
        <v>2</v>
      </c>
      <c r="R2442">
        <v>27</v>
      </c>
    </row>
    <row r="2443" spans="16:18" x14ac:dyDescent="0.25">
      <c r="P2443" s="254">
        <v>41307</v>
      </c>
      <c r="Q2443">
        <f t="shared" si="39"/>
        <v>2</v>
      </c>
      <c r="R2443">
        <v>27</v>
      </c>
    </row>
    <row r="2444" spans="16:18" x14ac:dyDescent="0.25">
      <c r="P2444" s="254">
        <v>41306</v>
      </c>
      <c r="Q2444">
        <f t="shared" si="39"/>
        <v>2</v>
      </c>
      <c r="R2444">
        <v>27</v>
      </c>
    </row>
    <row r="2445" spans="16:18" x14ac:dyDescent="0.25">
      <c r="P2445" s="254">
        <v>41305</v>
      </c>
      <c r="Q2445">
        <f t="shared" si="39"/>
        <v>2</v>
      </c>
      <c r="R2445">
        <v>27</v>
      </c>
    </row>
    <row r="2446" spans="16:18" x14ac:dyDescent="0.25">
      <c r="P2446" s="254">
        <v>41304</v>
      </c>
      <c r="Q2446">
        <f t="shared" si="39"/>
        <v>2</v>
      </c>
      <c r="R2446">
        <v>27</v>
      </c>
    </row>
    <row r="2447" spans="16:18" x14ac:dyDescent="0.25">
      <c r="P2447" s="254">
        <v>41303</v>
      </c>
      <c r="Q2447">
        <f t="shared" si="39"/>
        <v>2</v>
      </c>
      <c r="R2447">
        <v>27</v>
      </c>
    </row>
    <row r="2448" spans="16:18" x14ac:dyDescent="0.25">
      <c r="P2448" s="254">
        <v>41302</v>
      </c>
      <c r="Q2448">
        <f t="shared" si="39"/>
        <v>2</v>
      </c>
      <c r="R2448">
        <v>27</v>
      </c>
    </row>
    <row r="2449" spans="16:18" x14ac:dyDescent="0.25">
      <c r="P2449" s="254">
        <v>41301</v>
      </c>
      <c r="Q2449">
        <f t="shared" si="39"/>
        <v>1</v>
      </c>
      <c r="R2449">
        <v>27</v>
      </c>
    </row>
    <row r="2450" spans="16:18" x14ac:dyDescent="0.25">
      <c r="P2450" s="254">
        <v>41300</v>
      </c>
      <c r="Q2450">
        <f t="shared" si="39"/>
        <v>1</v>
      </c>
      <c r="R2450">
        <v>27</v>
      </c>
    </row>
    <row r="2451" spans="16:18" x14ac:dyDescent="0.25">
      <c r="P2451" s="254">
        <v>41299</v>
      </c>
      <c r="Q2451">
        <f t="shared" si="39"/>
        <v>1</v>
      </c>
      <c r="R2451">
        <v>27</v>
      </c>
    </row>
    <row r="2452" spans="16:18" x14ac:dyDescent="0.25">
      <c r="P2452" s="254">
        <v>41298</v>
      </c>
      <c r="Q2452">
        <f t="shared" si="39"/>
        <v>1</v>
      </c>
      <c r="R2452">
        <v>27</v>
      </c>
    </row>
    <row r="2453" spans="16:18" x14ac:dyDescent="0.25">
      <c r="P2453" s="254">
        <v>41297</v>
      </c>
      <c r="Q2453">
        <f t="shared" si="39"/>
        <v>1</v>
      </c>
      <c r="R2453">
        <v>27</v>
      </c>
    </row>
    <row r="2454" spans="16:18" x14ac:dyDescent="0.25">
      <c r="P2454" s="254">
        <v>41296</v>
      </c>
      <c r="Q2454">
        <f t="shared" si="39"/>
        <v>1</v>
      </c>
      <c r="R2454">
        <v>27</v>
      </c>
    </row>
    <row r="2455" spans="16:18" x14ac:dyDescent="0.25">
      <c r="P2455" s="254">
        <v>41295</v>
      </c>
      <c r="Q2455">
        <f t="shared" si="39"/>
        <v>1</v>
      </c>
      <c r="R2455">
        <v>27</v>
      </c>
    </row>
    <row r="2456" spans="16:18" x14ac:dyDescent="0.25">
      <c r="P2456" s="254">
        <v>41294</v>
      </c>
      <c r="Q2456">
        <v>16</v>
      </c>
      <c r="R2456">
        <v>26</v>
      </c>
    </row>
    <row r="2457" spans="16:18" x14ac:dyDescent="0.25">
      <c r="P2457" s="254">
        <v>41293</v>
      </c>
      <c r="Q2457">
        <v>16</v>
      </c>
      <c r="R2457">
        <v>26</v>
      </c>
    </row>
    <row r="2458" spans="16:18" x14ac:dyDescent="0.25">
      <c r="P2458" s="254">
        <v>41292</v>
      </c>
      <c r="Q2458">
        <v>16</v>
      </c>
      <c r="R2458">
        <v>26</v>
      </c>
    </row>
    <row r="2459" spans="16:18" x14ac:dyDescent="0.25">
      <c r="P2459" s="254">
        <v>41291</v>
      </c>
      <c r="Q2459">
        <v>16</v>
      </c>
      <c r="R2459">
        <v>26</v>
      </c>
    </row>
    <row r="2460" spans="16:18" x14ac:dyDescent="0.25">
      <c r="P2460" s="254">
        <v>41290</v>
      </c>
      <c r="Q2460">
        <v>16</v>
      </c>
      <c r="R2460">
        <v>26</v>
      </c>
    </row>
    <row r="2461" spans="16:18" x14ac:dyDescent="0.25">
      <c r="P2461" s="254">
        <v>41289</v>
      </c>
      <c r="Q2461">
        <v>16</v>
      </c>
      <c r="R2461">
        <v>26</v>
      </c>
    </row>
    <row r="2462" spans="16:18" x14ac:dyDescent="0.25">
      <c r="P2462" s="254">
        <v>41288</v>
      </c>
      <c r="Q2462">
        <v>16</v>
      </c>
      <c r="R2462">
        <v>26</v>
      </c>
    </row>
    <row r="2463" spans="16:18" x14ac:dyDescent="0.25">
      <c r="P2463" s="254">
        <v>41287</v>
      </c>
      <c r="Q2463">
        <f t="shared" ref="Q2463:Q2526" si="40">Q2456-1</f>
        <v>15</v>
      </c>
      <c r="R2463">
        <v>26</v>
      </c>
    </row>
    <row r="2464" spans="16:18" x14ac:dyDescent="0.25">
      <c r="P2464" s="254">
        <v>41286</v>
      </c>
      <c r="Q2464">
        <f t="shared" si="40"/>
        <v>15</v>
      </c>
      <c r="R2464">
        <v>26</v>
      </c>
    </row>
    <row r="2465" spans="16:18" x14ac:dyDescent="0.25">
      <c r="P2465" s="254">
        <v>41285</v>
      </c>
      <c r="Q2465">
        <f t="shared" si="40"/>
        <v>15</v>
      </c>
      <c r="R2465">
        <v>26</v>
      </c>
    </row>
    <row r="2466" spans="16:18" x14ac:dyDescent="0.25">
      <c r="P2466" s="254">
        <v>41284</v>
      </c>
      <c r="Q2466">
        <f t="shared" si="40"/>
        <v>15</v>
      </c>
      <c r="R2466">
        <v>26</v>
      </c>
    </row>
    <row r="2467" spans="16:18" x14ac:dyDescent="0.25">
      <c r="P2467" s="254">
        <v>41283</v>
      </c>
      <c r="Q2467">
        <f t="shared" si="40"/>
        <v>15</v>
      </c>
      <c r="R2467">
        <v>26</v>
      </c>
    </row>
    <row r="2468" spans="16:18" x14ac:dyDescent="0.25">
      <c r="P2468" s="254">
        <v>41282</v>
      </c>
      <c r="Q2468">
        <f t="shared" si="40"/>
        <v>15</v>
      </c>
      <c r="R2468">
        <v>26</v>
      </c>
    </row>
    <row r="2469" spans="16:18" x14ac:dyDescent="0.25">
      <c r="P2469" s="254">
        <v>41281</v>
      </c>
      <c r="Q2469">
        <f t="shared" si="40"/>
        <v>15</v>
      </c>
      <c r="R2469">
        <v>26</v>
      </c>
    </row>
    <row r="2470" spans="16:18" x14ac:dyDescent="0.25">
      <c r="P2470" s="254">
        <v>41280</v>
      </c>
      <c r="Q2470">
        <f t="shared" si="40"/>
        <v>14</v>
      </c>
      <c r="R2470">
        <v>26</v>
      </c>
    </row>
    <row r="2471" spans="16:18" x14ac:dyDescent="0.25">
      <c r="P2471" s="254">
        <v>41279</v>
      </c>
      <c r="Q2471">
        <f t="shared" si="40"/>
        <v>14</v>
      </c>
      <c r="R2471">
        <v>26</v>
      </c>
    </row>
    <row r="2472" spans="16:18" x14ac:dyDescent="0.25">
      <c r="P2472" s="254">
        <v>41278</v>
      </c>
      <c r="Q2472">
        <f t="shared" si="40"/>
        <v>14</v>
      </c>
      <c r="R2472">
        <v>26</v>
      </c>
    </row>
    <row r="2473" spans="16:18" x14ac:dyDescent="0.25">
      <c r="P2473" s="254">
        <v>41277</v>
      </c>
      <c r="Q2473">
        <f t="shared" si="40"/>
        <v>14</v>
      </c>
      <c r="R2473">
        <v>26</v>
      </c>
    </row>
    <row r="2474" spans="16:18" x14ac:dyDescent="0.25">
      <c r="P2474" s="254">
        <v>41276</v>
      </c>
      <c r="Q2474">
        <f t="shared" si="40"/>
        <v>14</v>
      </c>
      <c r="R2474">
        <v>26</v>
      </c>
    </row>
    <row r="2475" spans="16:18" x14ac:dyDescent="0.25">
      <c r="P2475" s="254">
        <v>41275</v>
      </c>
      <c r="Q2475">
        <f t="shared" si="40"/>
        <v>14</v>
      </c>
      <c r="R2475">
        <v>26</v>
      </c>
    </row>
    <row r="2476" spans="16:18" x14ac:dyDescent="0.25">
      <c r="P2476" s="254">
        <v>41274</v>
      </c>
      <c r="Q2476">
        <f t="shared" si="40"/>
        <v>14</v>
      </c>
      <c r="R2476">
        <v>26</v>
      </c>
    </row>
    <row r="2477" spans="16:18" x14ac:dyDescent="0.25">
      <c r="P2477" s="254">
        <v>41273</v>
      </c>
      <c r="Q2477">
        <f t="shared" si="40"/>
        <v>13</v>
      </c>
      <c r="R2477">
        <v>26</v>
      </c>
    </row>
    <row r="2478" spans="16:18" x14ac:dyDescent="0.25">
      <c r="P2478" s="254">
        <v>41272</v>
      </c>
      <c r="Q2478">
        <f t="shared" si="40"/>
        <v>13</v>
      </c>
      <c r="R2478">
        <v>26</v>
      </c>
    </row>
    <row r="2479" spans="16:18" x14ac:dyDescent="0.25">
      <c r="P2479" s="254">
        <v>41271</v>
      </c>
      <c r="Q2479">
        <f t="shared" si="40"/>
        <v>13</v>
      </c>
      <c r="R2479">
        <v>26</v>
      </c>
    </row>
    <row r="2480" spans="16:18" x14ac:dyDescent="0.25">
      <c r="P2480" s="254">
        <v>41270</v>
      </c>
      <c r="Q2480">
        <f t="shared" si="40"/>
        <v>13</v>
      </c>
      <c r="R2480">
        <v>26</v>
      </c>
    </row>
    <row r="2481" spans="16:18" x14ac:dyDescent="0.25">
      <c r="P2481" s="254">
        <v>41269</v>
      </c>
      <c r="Q2481">
        <f t="shared" si="40"/>
        <v>13</v>
      </c>
      <c r="R2481">
        <v>26</v>
      </c>
    </row>
    <row r="2482" spans="16:18" x14ac:dyDescent="0.25">
      <c r="P2482" s="254">
        <v>41268</v>
      </c>
      <c r="Q2482">
        <f t="shared" si="40"/>
        <v>13</v>
      </c>
      <c r="R2482">
        <v>26</v>
      </c>
    </row>
    <row r="2483" spans="16:18" x14ac:dyDescent="0.25">
      <c r="P2483" s="254">
        <v>41267</v>
      </c>
      <c r="Q2483">
        <f t="shared" si="40"/>
        <v>13</v>
      </c>
      <c r="R2483">
        <v>26</v>
      </c>
    </row>
    <row r="2484" spans="16:18" x14ac:dyDescent="0.25">
      <c r="P2484" s="254">
        <v>41266</v>
      </c>
      <c r="Q2484">
        <f t="shared" si="40"/>
        <v>12</v>
      </c>
      <c r="R2484">
        <v>26</v>
      </c>
    </row>
    <row r="2485" spans="16:18" x14ac:dyDescent="0.25">
      <c r="P2485" s="254">
        <v>41265</v>
      </c>
      <c r="Q2485">
        <f t="shared" si="40"/>
        <v>12</v>
      </c>
      <c r="R2485">
        <v>26</v>
      </c>
    </row>
    <row r="2486" spans="16:18" x14ac:dyDescent="0.25">
      <c r="P2486" s="254">
        <v>41264</v>
      </c>
      <c r="Q2486">
        <f t="shared" si="40"/>
        <v>12</v>
      </c>
      <c r="R2486">
        <v>26</v>
      </c>
    </row>
    <row r="2487" spans="16:18" x14ac:dyDescent="0.25">
      <c r="P2487" s="254">
        <v>41263</v>
      </c>
      <c r="Q2487">
        <f t="shared" si="40"/>
        <v>12</v>
      </c>
      <c r="R2487">
        <v>26</v>
      </c>
    </row>
    <row r="2488" spans="16:18" x14ac:dyDescent="0.25">
      <c r="P2488" s="254">
        <v>41262</v>
      </c>
      <c r="Q2488">
        <f t="shared" si="40"/>
        <v>12</v>
      </c>
      <c r="R2488">
        <v>26</v>
      </c>
    </row>
    <row r="2489" spans="16:18" x14ac:dyDescent="0.25">
      <c r="P2489" s="254">
        <v>41261</v>
      </c>
      <c r="Q2489">
        <f t="shared" si="40"/>
        <v>12</v>
      </c>
      <c r="R2489">
        <v>26</v>
      </c>
    </row>
    <row r="2490" spans="16:18" x14ac:dyDescent="0.25">
      <c r="P2490" s="254">
        <v>41260</v>
      </c>
      <c r="Q2490">
        <f t="shared" si="40"/>
        <v>12</v>
      </c>
      <c r="R2490">
        <v>26</v>
      </c>
    </row>
    <row r="2491" spans="16:18" x14ac:dyDescent="0.25">
      <c r="P2491" s="254">
        <v>41259</v>
      </c>
      <c r="Q2491">
        <f t="shared" si="40"/>
        <v>11</v>
      </c>
      <c r="R2491">
        <v>26</v>
      </c>
    </row>
    <row r="2492" spans="16:18" x14ac:dyDescent="0.25">
      <c r="P2492" s="254">
        <v>41258</v>
      </c>
      <c r="Q2492">
        <f t="shared" si="40"/>
        <v>11</v>
      </c>
      <c r="R2492">
        <v>26</v>
      </c>
    </row>
    <row r="2493" spans="16:18" x14ac:dyDescent="0.25">
      <c r="P2493" s="254">
        <v>41257</v>
      </c>
      <c r="Q2493">
        <f t="shared" si="40"/>
        <v>11</v>
      </c>
      <c r="R2493">
        <v>26</v>
      </c>
    </row>
    <row r="2494" spans="16:18" x14ac:dyDescent="0.25">
      <c r="P2494" s="254">
        <v>41256</v>
      </c>
      <c r="Q2494">
        <f t="shared" si="40"/>
        <v>11</v>
      </c>
      <c r="R2494">
        <v>26</v>
      </c>
    </row>
    <row r="2495" spans="16:18" x14ac:dyDescent="0.25">
      <c r="P2495" s="254">
        <v>41255</v>
      </c>
      <c r="Q2495">
        <f t="shared" si="40"/>
        <v>11</v>
      </c>
      <c r="R2495">
        <v>26</v>
      </c>
    </row>
    <row r="2496" spans="16:18" x14ac:dyDescent="0.25">
      <c r="P2496" s="254">
        <v>41254</v>
      </c>
      <c r="Q2496">
        <f t="shared" si="40"/>
        <v>11</v>
      </c>
      <c r="R2496">
        <v>26</v>
      </c>
    </row>
    <row r="2497" spans="16:18" x14ac:dyDescent="0.25">
      <c r="P2497" s="254">
        <v>41253</v>
      </c>
      <c r="Q2497">
        <f t="shared" si="40"/>
        <v>11</v>
      </c>
      <c r="R2497">
        <v>26</v>
      </c>
    </row>
    <row r="2498" spans="16:18" x14ac:dyDescent="0.25">
      <c r="P2498" s="254">
        <v>41252</v>
      </c>
      <c r="Q2498">
        <f t="shared" si="40"/>
        <v>10</v>
      </c>
      <c r="R2498">
        <v>26</v>
      </c>
    </row>
    <row r="2499" spans="16:18" x14ac:dyDescent="0.25">
      <c r="P2499" s="254">
        <v>41251</v>
      </c>
      <c r="Q2499">
        <f t="shared" si="40"/>
        <v>10</v>
      </c>
      <c r="R2499">
        <v>26</v>
      </c>
    </row>
    <row r="2500" spans="16:18" x14ac:dyDescent="0.25">
      <c r="P2500" s="254">
        <v>41250</v>
      </c>
      <c r="Q2500">
        <f t="shared" si="40"/>
        <v>10</v>
      </c>
      <c r="R2500">
        <v>26</v>
      </c>
    </row>
    <row r="2501" spans="16:18" x14ac:dyDescent="0.25">
      <c r="P2501" s="254">
        <v>41249</v>
      </c>
      <c r="Q2501">
        <f t="shared" si="40"/>
        <v>10</v>
      </c>
      <c r="R2501">
        <v>26</v>
      </c>
    </row>
    <row r="2502" spans="16:18" x14ac:dyDescent="0.25">
      <c r="P2502" s="254">
        <v>41248</v>
      </c>
      <c r="Q2502">
        <f t="shared" si="40"/>
        <v>10</v>
      </c>
      <c r="R2502">
        <v>26</v>
      </c>
    </row>
    <row r="2503" spans="16:18" x14ac:dyDescent="0.25">
      <c r="P2503" s="254">
        <v>41247</v>
      </c>
      <c r="Q2503">
        <f t="shared" si="40"/>
        <v>10</v>
      </c>
      <c r="R2503">
        <v>26</v>
      </c>
    </row>
    <row r="2504" spans="16:18" x14ac:dyDescent="0.25">
      <c r="P2504" s="254">
        <v>41246</v>
      </c>
      <c r="Q2504">
        <f t="shared" si="40"/>
        <v>10</v>
      </c>
      <c r="R2504">
        <v>26</v>
      </c>
    </row>
    <row r="2505" spans="16:18" x14ac:dyDescent="0.25">
      <c r="P2505" s="254">
        <v>41245</v>
      </c>
      <c r="Q2505">
        <f t="shared" si="40"/>
        <v>9</v>
      </c>
      <c r="R2505">
        <v>26</v>
      </c>
    </row>
    <row r="2506" spans="16:18" x14ac:dyDescent="0.25">
      <c r="P2506" s="254">
        <v>41244</v>
      </c>
      <c r="Q2506">
        <f t="shared" si="40"/>
        <v>9</v>
      </c>
      <c r="R2506">
        <v>26</v>
      </c>
    </row>
    <row r="2507" spans="16:18" x14ac:dyDescent="0.25">
      <c r="P2507" s="254">
        <v>41243</v>
      </c>
      <c r="Q2507">
        <f t="shared" si="40"/>
        <v>9</v>
      </c>
      <c r="R2507">
        <v>26</v>
      </c>
    </row>
    <row r="2508" spans="16:18" x14ac:dyDescent="0.25">
      <c r="P2508" s="254">
        <v>41242</v>
      </c>
      <c r="Q2508">
        <f t="shared" si="40"/>
        <v>9</v>
      </c>
      <c r="R2508">
        <v>26</v>
      </c>
    </row>
    <row r="2509" spans="16:18" x14ac:dyDescent="0.25">
      <c r="P2509" s="254">
        <v>41241</v>
      </c>
      <c r="Q2509">
        <f t="shared" si="40"/>
        <v>9</v>
      </c>
      <c r="R2509">
        <v>26</v>
      </c>
    </row>
    <row r="2510" spans="16:18" x14ac:dyDescent="0.25">
      <c r="P2510" s="254">
        <v>41240</v>
      </c>
      <c r="Q2510">
        <f t="shared" si="40"/>
        <v>9</v>
      </c>
      <c r="R2510">
        <v>26</v>
      </c>
    </row>
    <row r="2511" spans="16:18" x14ac:dyDescent="0.25">
      <c r="P2511" s="254">
        <v>41239</v>
      </c>
      <c r="Q2511">
        <f t="shared" si="40"/>
        <v>9</v>
      </c>
      <c r="R2511">
        <v>26</v>
      </c>
    </row>
    <row r="2512" spans="16:18" x14ac:dyDescent="0.25">
      <c r="P2512" s="254">
        <v>41238</v>
      </c>
      <c r="Q2512">
        <f t="shared" si="40"/>
        <v>8</v>
      </c>
      <c r="R2512">
        <v>26</v>
      </c>
    </row>
    <row r="2513" spans="16:18" x14ac:dyDescent="0.25">
      <c r="P2513" s="254">
        <v>41237</v>
      </c>
      <c r="Q2513">
        <f t="shared" si="40"/>
        <v>8</v>
      </c>
      <c r="R2513">
        <v>26</v>
      </c>
    </row>
    <row r="2514" spans="16:18" x14ac:dyDescent="0.25">
      <c r="P2514" s="254">
        <v>41236</v>
      </c>
      <c r="Q2514">
        <f t="shared" si="40"/>
        <v>8</v>
      </c>
      <c r="R2514">
        <v>26</v>
      </c>
    </row>
    <row r="2515" spans="16:18" x14ac:dyDescent="0.25">
      <c r="P2515" s="254">
        <v>41235</v>
      </c>
      <c r="Q2515">
        <f t="shared" si="40"/>
        <v>8</v>
      </c>
      <c r="R2515">
        <v>26</v>
      </c>
    </row>
    <row r="2516" spans="16:18" x14ac:dyDescent="0.25">
      <c r="P2516" s="254">
        <v>41234</v>
      </c>
      <c r="Q2516">
        <f t="shared" si="40"/>
        <v>8</v>
      </c>
      <c r="R2516">
        <v>26</v>
      </c>
    </row>
    <row r="2517" spans="16:18" x14ac:dyDescent="0.25">
      <c r="P2517" s="254">
        <v>41233</v>
      </c>
      <c r="Q2517">
        <f t="shared" si="40"/>
        <v>8</v>
      </c>
      <c r="R2517">
        <v>26</v>
      </c>
    </row>
    <row r="2518" spans="16:18" x14ac:dyDescent="0.25">
      <c r="P2518" s="254">
        <v>41232</v>
      </c>
      <c r="Q2518">
        <f t="shared" si="40"/>
        <v>8</v>
      </c>
      <c r="R2518">
        <v>26</v>
      </c>
    </row>
    <row r="2519" spans="16:18" x14ac:dyDescent="0.25">
      <c r="P2519" s="254">
        <v>41231</v>
      </c>
      <c r="Q2519">
        <f t="shared" si="40"/>
        <v>7</v>
      </c>
      <c r="R2519">
        <v>26</v>
      </c>
    </row>
    <row r="2520" spans="16:18" x14ac:dyDescent="0.25">
      <c r="P2520" s="254">
        <v>41230</v>
      </c>
      <c r="Q2520">
        <f t="shared" si="40"/>
        <v>7</v>
      </c>
      <c r="R2520">
        <v>26</v>
      </c>
    </row>
    <row r="2521" spans="16:18" x14ac:dyDescent="0.25">
      <c r="P2521" s="254">
        <v>41229</v>
      </c>
      <c r="Q2521">
        <f t="shared" si="40"/>
        <v>7</v>
      </c>
      <c r="R2521">
        <v>26</v>
      </c>
    </row>
    <row r="2522" spans="16:18" x14ac:dyDescent="0.25">
      <c r="P2522" s="254">
        <v>41228</v>
      </c>
      <c r="Q2522">
        <f t="shared" si="40"/>
        <v>7</v>
      </c>
      <c r="R2522">
        <v>26</v>
      </c>
    </row>
    <row r="2523" spans="16:18" x14ac:dyDescent="0.25">
      <c r="P2523" s="254">
        <v>41227</v>
      </c>
      <c r="Q2523">
        <f t="shared" si="40"/>
        <v>7</v>
      </c>
      <c r="R2523">
        <v>26</v>
      </c>
    </row>
    <row r="2524" spans="16:18" x14ac:dyDescent="0.25">
      <c r="P2524" s="254">
        <v>41226</v>
      </c>
      <c r="Q2524">
        <f t="shared" si="40"/>
        <v>7</v>
      </c>
      <c r="R2524">
        <v>26</v>
      </c>
    </row>
    <row r="2525" spans="16:18" x14ac:dyDescent="0.25">
      <c r="P2525" s="254">
        <v>41225</v>
      </c>
      <c r="Q2525">
        <f t="shared" si="40"/>
        <v>7</v>
      </c>
      <c r="R2525">
        <v>26</v>
      </c>
    </row>
    <row r="2526" spans="16:18" x14ac:dyDescent="0.25">
      <c r="P2526" s="254">
        <v>41224</v>
      </c>
      <c r="Q2526">
        <f t="shared" si="40"/>
        <v>6</v>
      </c>
      <c r="R2526">
        <v>26</v>
      </c>
    </row>
    <row r="2527" spans="16:18" x14ac:dyDescent="0.25">
      <c r="P2527" s="254">
        <v>41223</v>
      </c>
      <c r="Q2527">
        <f t="shared" ref="Q2527:Q2590" si="41">Q2520-1</f>
        <v>6</v>
      </c>
      <c r="R2527">
        <v>26</v>
      </c>
    </row>
    <row r="2528" spans="16:18" x14ac:dyDescent="0.25">
      <c r="P2528" s="254">
        <v>41222</v>
      </c>
      <c r="Q2528">
        <f t="shared" si="41"/>
        <v>6</v>
      </c>
      <c r="R2528">
        <v>26</v>
      </c>
    </row>
    <row r="2529" spans="16:18" x14ac:dyDescent="0.25">
      <c r="P2529" s="254">
        <v>41221</v>
      </c>
      <c r="Q2529">
        <f t="shared" si="41"/>
        <v>6</v>
      </c>
      <c r="R2529">
        <v>26</v>
      </c>
    </row>
    <row r="2530" spans="16:18" x14ac:dyDescent="0.25">
      <c r="P2530" s="254">
        <v>41220</v>
      </c>
      <c r="Q2530">
        <f t="shared" si="41"/>
        <v>6</v>
      </c>
      <c r="R2530">
        <v>26</v>
      </c>
    </row>
    <row r="2531" spans="16:18" x14ac:dyDescent="0.25">
      <c r="P2531" s="254">
        <v>41219</v>
      </c>
      <c r="Q2531">
        <f t="shared" si="41"/>
        <v>6</v>
      </c>
      <c r="R2531">
        <v>26</v>
      </c>
    </row>
    <row r="2532" spans="16:18" x14ac:dyDescent="0.25">
      <c r="P2532" s="254">
        <v>41218</v>
      </c>
      <c r="Q2532">
        <f t="shared" si="41"/>
        <v>6</v>
      </c>
      <c r="R2532">
        <v>26</v>
      </c>
    </row>
    <row r="2533" spans="16:18" x14ac:dyDescent="0.25">
      <c r="P2533" s="254">
        <v>41217</v>
      </c>
      <c r="Q2533">
        <f t="shared" si="41"/>
        <v>5</v>
      </c>
      <c r="R2533">
        <v>26</v>
      </c>
    </row>
    <row r="2534" spans="16:18" x14ac:dyDescent="0.25">
      <c r="P2534" s="254">
        <v>41216</v>
      </c>
      <c r="Q2534">
        <f t="shared" si="41"/>
        <v>5</v>
      </c>
      <c r="R2534">
        <v>26</v>
      </c>
    </row>
    <row r="2535" spans="16:18" x14ac:dyDescent="0.25">
      <c r="P2535" s="254">
        <v>41215</v>
      </c>
      <c r="Q2535">
        <f t="shared" si="41"/>
        <v>5</v>
      </c>
      <c r="R2535">
        <v>26</v>
      </c>
    </row>
    <row r="2536" spans="16:18" x14ac:dyDescent="0.25">
      <c r="P2536" s="254">
        <v>41214</v>
      </c>
      <c r="Q2536">
        <f t="shared" si="41"/>
        <v>5</v>
      </c>
      <c r="R2536">
        <v>26</v>
      </c>
    </row>
    <row r="2537" spans="16:18" x14ac:dyDescent="0.25">
      <c r="P2537" s="254">
        <v>41213</v>
      </c>
      <c r="Q2537">
        <f t="shared" si="41"/>
        <v>5</v>
      </c>
      <c r="R2537">
        <v>26</v>
      </c>
    </row>
    <row r="2538" spans="16:18" x14ac:dyDescent="0.25">
      <c r="P2538" s="254">
        <v>41212</v>
      </c>
      <c r="Q2538">
        <f t="shared" si="41"/>
        <v>5</v>
      </c>
      <c r="R2538">
        <v>26</v>
      </c>
    </row>
    <row r="2539" spans="16:18" x14ac:dyDescent="0.25">
      <c r="P2539" s="254">
        <v>41211</v>
      </c>
      <c r="Q2539">
        <f t="shared" si="41"/>
        <v>5</v>
      </c>
      <c r="R2539">
        <v>26</v>
      </c>
    </row>
    <row r="2540" spans="16:18" x14ac:dyDescent="0.25">
      <c r="P2540" s="254">
        <v>41210</v>
      </c>
      <c r="Q2540">
        <f t="shared" si="41"/>
        <v>4</v>
      </c>
      <c r="R2540">
        <v>26</v>
      </c>
    </row>
    <row r="2541" spans="16:18" x14ac:dyDescent="0.25">
      <c r="P2541" s="254">
        <v>41209</v>
      </c>
      <c r="Q2541">
        <f t="shared" si="41"/>
        <v>4</v>
      </c>
      <c r="R2541">
        <v>26</v>
      </c>
    </row>
    <row r="2542" spans="16:18" x14ac:dyDescent="0.25">
      <c r="P2542" s="254">
        <v>41208</v>
      </c>
      <c r="Q2542">
        <f t="shared" si="41"/>
        <v>4</v>
      </c>
      <c r="R2542">
        <v>26</v>
      </c>
    </row>
    <row r="2543" spans="16:18" x14ac:dyDescent="0.25">
      <c r="P2543" s="254">
        <v>41207</v>
      </c>
      <c r="Q2543">
        <f t="shared" si="41"/>
        <v>4</v>
      </c>
      <c r="R2543">
        <v>26</v>
      </c>
    </row>
    <row r="2544" spans="16:18" x14ac:dyDescent="0.25">
      <c r="P2544" s="254">
        <v>41206</v>
      </c>
      <c r="Q2544">
        <f t="shared" si="41"/>
        <v>4</v>
      </c>
      <c r="R2544">
        <v>26</v>
      </c>
    </row>
    <row r="2545" spans="16:18" x14ac:dyDescent="0.25">
      <c r="P2545" s="254">
        <v>41205</v>
      </c>
      <c r="Q2545">
        <f t="shared" si="41"/>
        <v>4</v>
      </c>
      <c r="R2545">
        <v>26</v>
      </c>
    </row>
    <row r="2546" spans="16:18" x14ac:dyDescent="0.25">
      <c r="P2546" s="254">
        <v>41204</v>
      </c>
      <c r="Q2546">
        <f t="shared" si="41"/>
        <v>4</v>
      </c>
      <c r="R2546">
        <v>26</v>
      </c>
    </row>
    <row r="2547" spans="16:18" x14ac:dyDescent="0.25">
      <c r="P2547" s="254">
        <v>41203</v>
      </c>
      <c r="Q2547">
        <f t="shared" si="41"/>
        <v>3</v>
      </c>
      <c r="R2547">
        <v>26</v>
      </c>
    </row>
    <row r="2548" spans="16:18" x14ac:dyDescent="0.25">
      <c r="P2548" s="254">
        <v>41202</v>
      </c>
      <c r="Q2548">
        <f t="shared" si="41"/>
        <v>3</v>
      </c>
      <c r="R2548">
        <v>26</v>
      </c>
    </row>
    <row r="2549" spans="16:18" x14ac:dyDescent="0.25">
      <c r="P2549" s="254">
        <v>41201</v>
      </c>
      <c r="Q2549">
        <f t="shared" si="41"/>
        <v>3</v>
      </c>
      <c r="R2549">
        <v>26</v>
      </c>
    </row>
    <row r="2550" spans="16:18" x14ac:dyDescent="0.25">
      <c r="P2550" s="254">
        <v>41200</v>
      </c>
      <c r="Q2550">
        <f t="shared" si="41"/>
        <v>3</v>
      </c>
      <c r="R2550">
        <v>26</v>
      </c>
    </row>
    <row r="2551" spans="16:18" x14ac:dyDescent="0.25">
      <c r="P2551" s="254">
        <v>41199</v>
      </c>
      <c r="Q2551">
        <f t="shared" si="41"/>
        <v>3</v>
      </c>
      <c r="R2551">
        <v>26</v>
      </c>
    </row>
    <row r="2552" spans="16:18" x14ac:dyDescent="0.25">
      <c r="P2552" s="254">
        <v>41198</v>
      </c>
      <c r="Q2552">
        <f t="shared" si="41"/>
        <v>3</v>
      </c>
      <c r="R2552">
        <v>26</v>
      </c>
    </row>
    <row r="2553" spans="16:18" x14ac:dyDescent="0.25">
      <c r="P2553" s="254">
        <v>41197</v>
      </c>
      <c r="Q2553">
        <f t="shared" si="41"/>
        <v>3</v>
      </c>
      <c r="R2553">
        <v>26</v>
      </c>
    </row>
    <row r="2554" spans="16:18" x14ac:dyDescent="0.25">
      <c r="P2554" s="254">
        <v>41196</v>
      </c>
      <c r="Q2554">
        <f t="shared" si="41"/>
        <v>2</v>
      </c>
      <c r="R2554">
        <v>26</v>
      </c>
    </row>
    <row r="2555" spans="16:18" x14ac:dyDescent="0.25">
      <c r="P2555" s="254">
        <v>41195</v>
      </c>
      <c r="Q2555">
        <f t="shared" si="41"/>
        <v>2</v>
      </c>
      <c r="R2555">
        <v>26</v>
      </c>
    </row>
    <row r="2556" spans="16:18" x14ac:dyDescent="0.25">
      <c r="P2556" s="254">
        <v>41194</v>
      </c>
      <c r="Q2556">
        <f t="shared" si="41"/>
        <v>2</v>
      </c>
      <c r="R2556">
        <v>26</v>
      </c>
    </row>
    <row r="2557" spans="16:18" x14ac:dyDescent="0.25">
      <c r="P2557" s="254">
        <v>41193</v>
      </c>
      <c r="Q2557">
        <f t="shared" si="41"/>
        <v>2</v>
      </c>
      <c r="R2557">
        <v>26</v>
      </c>
    </row>
    <row r="2558" spans="16:18" x14ac:dyDescent="0.25">
      <c r="P2558" s="254">
        <v>41192</v>
      </c>
      <c r="Q2558">
        <f t="shared" si="41"/>
        <v>2</v>
      </c>
      <c r="R2558">
        <v>26</v>
      </c>
    </row>
    <row r="2559" spans="16:18" x14ac:dyDescent="0.25">
      <c r="P2559" s="254">
        <v>41191</v>
      </c>
      <c r="Q2559">
        <f t="shared" si="41"/>
        <v>2</v>
      </c>
      <c r="R2559">
        <v>26</v>
      </c>
    </row>
    <row r="2560" spans="16:18" x14ac:dyDescent="0.25">
      <c r="P2560" s="254">
        <v>41190</v>
      </c>
      <c r="Q2560">
        <f t="shared" si="41"/>
        <v>2</v>
      </c>
      <c r="R2560">
        <v>26</v>
      </c>
    </row>
    <row r="2561" spans="16:18" x14ac:dyDescent="0.25">
      <c r="P2561" s="254">
        <v>41189</v>
      </c>
      <c r="Q2561">
        <f t="shared" si="41"/>
        <v>1</v>
      </c>
      <c r="R2561">
        <v>26</v>
      </c>
    </row>
    <row r="2562" spans="16:18" x14ac:dyDescent="0.25">
      <c r="P2562" s="254">
        <v>41188</v>
      </c>
      <c r="Q2562">
        <f t="shared" si="41"/>
        <v>1</v>
      </c>
      <c r="R2562">
        <v>26</v>
      </c>
    </row>
    <row r="2563" spans="16:18" x14ac:dyDescent="0.25">
      <c r="P2563" s="254">
        <v>41187</v>
      </c>
      <c r="Q2563">
        <f t="shared" si="41"/>
        <v>1</v>
      </c>
      <c r="R2563">
        <v>26</v>
      </c>
    </row>
    <row r="2564" spans="16:18" x14ac:dyDescent="0.25">
      <c r="P2564" s="254">
        <v>41186</v>
      </c>
      <c r="Q2564">
        <f t="shared" si="41"/>
        <v>1</v>
      </c>
      <c r="R2564">
        <v>26</v>
      </c>
    </row>
    <row r="2565" spans="16:18" x14ac:dyDescent="0.25">
      <c r="P2565" s="254">
        <v>41185</v>
      </c>
      <c r="Q2565">
        <f t="shared" si="41"/>
        <v>1</v>
      </c>
      <c r="R2565">
        <v>26</v>
      </c>
    </row>
    <row r="2566" spans="16:18" x14ac:dyDescent="0.25">
      <c r="P2566" s="254">
        <v>41184</v>
      </c>
      <c r="Q2566">
        <f t="shared" si="41"/>
        <v>1</v>
      </c>
      <c r="R2566">
        <v>26</v>
      </c>
    </row>
    <row r="2567" spans="16:18" x14ac:dyDescent="0.25">
      <c r="P2567" s="254">
        <v>41183</v>
      </c>
      <c r="Q2567">
        <f t="shared" si="41"/>
        <v>1</v>
      </c>
      <c r="R2567">
        <v>26</v>
      </c>
    </row>
    <row r="2568" spans="16:18" x14ac:dyDescent="0.25">
      <c r="P2568" s="254">
        <v>41182</v>
      </c>
      <c r="Q2568">
        <v>16</v>
      </c>
      <c r="R2568">
        <v>25</v>
      </c>
    </row>
    <row r="2569" spans="16:18" x14ac:dyDescent="0.25">
      <c r="P2569" s="254">
        <v>41181</v>
      </c>
      <c r="Q2569">
        <v>16</v>
      </c>
      <c r="R2569">
        <v>25</v>
      </c>
    </row>
    <row r="2570" spans="16:18" x14ac:dyDescent="0.25">
      <c r="P2570" s="254">
        <v>41180</v>
      </c>
      <c r="Q2570">
        <v>16</v>
      </c>
      <c r="R2570">
        <v>25</v>
      </c>
    </row>
    <row r="2571" spans="16:18" x14ac:dyDescent="0.25">
      <c r="P2571" s="254">
        <v>41179</v>
      </c>
      <c r="Q2571">
        <v>16</v>
      </c>
      <c r="R2571">
        <v>25</v>
      </c>
    </row>
    <row r="2572" spans="16:18" x14ac:dyDescent="0.25">
      <c r="P2572" s="254">
        <v>41178</v>
      </c>
      <c r="Q2572">
        <v>16</v>
      </c>
      <c r="R2572">
        <v>25</v>
      </c>
    </row>
    <row r="2573" spans="16:18" x14ac:dyDescent="0.25">
      <c r="P2573" s="254">
        <v>41177</v>
      </c>
      <c r="Q2573">
        <v>16</v>
      </c>
      <c r="R2573">
        <v>25</v>
      </c>
    </row>
    <row r="2574" spans="16:18" x14ac:dyDescent="0.25">
      <c r="P2574" s="254">
        <v>41176</v>
      </c>
      <c r="Q2574">
        <v>16</v>
      </c>
      <c r="R2574">
        <v>25</v>
      </c>
    </row>
    <row r="2575" spans="16:18" x14ac:dyDescent="0.25">
      <c r="P2575" s="254">
        <v>41175</v>
      </c>
      <c r="Q2575">
        <f t="shared" si="41"/>
        <v>15</v>
      </c>
      <c r="R2575">
        <v>25</v>
      </c>
    </row>
    <row r="2576" spans="16:18" x14ac:dyDescent="0.25">
      <c r="P2576" s="254">
        <v>41174</v>
      </c>
      <c r="Q2576">
        <f t="shared" si="41"/>
        <v>15</v>
      </c>
      <c r="R2576">
        <v>25</v>
      </c>
    </row>
    <row r="2577" spans="16:18" x14ac:dyDescent="0.25">
      <c r="P2577" s="254">
        <v>41173</v>
      </c>
      <c r="Q2577">
        <f t="shared" si="41"/>
        <v>15</v>
      </c>
      <c r="R2577">
        <v>25</v>
      </c>
    </row>
    <row r="2578" spans="16:18" x14ac:dyDescent="0.25">
      <c r="P2578" s="254">
        <v>41172</v>
      </c>
      <c r="Q2578">
        <f t="shared" si="41"/>
        <v>15</v>
      </c>
      <c r="R2578">
        <v>25</v>
      </c>
    </row>
    <row r="2579" spans="16:18" x14ac:dyDescent="0.25">
      <c r="P2579" s="254">
        <v>41171</v>
      </c>
      <c r="Q2579">
        <f t="shared" si="41"/>
        <v>15</v>
      </c>
      <c r="R2579">
        <v>25</v>
      </c>
    </row>
    <row r="2580" spans="16:18" x14ac:dyDescent="0.25">
      <c r="P2580" s="254">
        <v>41170</v>
      </c>
      <c r="Q2580">
        <f t="shared" si="41"/>
        <v>15</v>
      </c>
      <c r="R2580">
        <v>25</v>
      </c>
    </row>
    <row r="2581" spans="16:18" x14ac:dyDescent="0.25">
      <c r="P2581" s="254">
        <v>41169</v>
      </c>
      <c r="Q2581">
        <f t="shared" si="41"/>
        <v>15</v>
      </c>
      <c r="R2581">
        <v>25</v>
      </c>
    </row>
    <row r="2582" spans="16:18" x14ac:dyDescent="0.25">
      <c r="P2582" s="254">
        <v>41168</v>
      </c>
      <c r="Q2582">
        <f t="shared" si="41"/>
        <v>14</v>
      </c>
      <c r="R2582">
        <v>25</v>
      </c>
    </row>
    <row r="2583" spans="16:18" x14ac:dyDescent="0.25">
      <c r="P2583" s="254">
        <v>41167</v>
      </c>
      <c r="Q2583">
        <f t="shared" si="41"/>
        <v>14</v>
      </c>
      <c r="R2583">
        <v>25</v>
      </c>
    </row>
    <row r="2584" spans="16:18" x14ac:dyDescent="0.25">
      <c r="P2584" s="254">
        <v>41166</v>
      </c>
      <c r="Q2584">
        <f t="shared" si="41"/>
        <v>14</v>
      </c>
      <c r="R2584">
        <v>25</v>
      </c>
    </row>
    <row r="2585" spans="16:18" x14ac:dyDescent="0.25">
      <c r="P2585" s="254">
        <v>41165</v>
      </c>
      <c r="Q2585">
        <f t="shared" si="41"/>
        <v>14</v>
      </c>
      <c r="R2585">
        <v>25</v>
      </c>
    </row>
    <row r="2586" spans="16:18" x14ac:dyDescent="0.25">
      <c r="P2586" s="254">
        <v>41164</v>
      </c>
      <c r="Q2586">
        <f t="shared" si="41"/>
        <v>14</v>
      </c>
      <c r="R2586">
        <v>25</v>
      </c>
    </row>
    <row r="2587" spans="16:18" x14ac:dyDescent="0.25">
      <c r="P2587" s="254">
        <v>41163</v>
      </c>
      <c r="Q2587">
        <f t="shared" si="41"/>
        <v>14</v>
      </c>
      <c r="R2587">
        <v>25</v>
      </c>
    </row>
    <row r="2588" spans="16:18" x14ac:dyDescent="0.25">
      <c r="P2588" s="254">
        <v>41162</v>
      </c>
      <c r="Q2588">
        <f t="shared" si="41"/>
        <v>14</v>
      </c>
      <c r="R2588">
        <v>25</v>
      </c>
    </row>
    <row r="2589" spans="16:18" x14ac:dyDescent="0.25">
      <c r="P2589" s="254">
        <v>41161</v>
      </c>
      <c r="Q2589">
        <f t="shared" si="41"/>
        <v>13</v>
      </c>
      <c r="R2589">
        <v>25</v>
      </c>
    </row>
    <row r="2590" spans="16:18" x14ac:dyDescent="0.25">
      <c r="P2590" s="254">
        <v>41160</v>
      </c>
      <c r="Q2590">
        <f t="shared" si="41"/>
        <v>13</v>
      </c>
      <c r="R2590">
        <v>25</v>
      </c>
    </row>
    <row r="2591" spans="16:18" x14ac:dyDescent="0.25">
      <c r="P2591" s="254">
        <v>41159</v>
      </c>
      <c r="Q2591">
        <f t="shared" ref="Q2591:Q2654" si="42">Q2584-1</f>
        <v>13</v>
      </c>
      <c r="R2591">
        <v>25</v>
      </c>
    </row>
    <row r="2592" spans="16:18" x14ac:dyDescent="0.25">
      <c r="P2592" s="254">
        <v>41158</v>
      </c>
      <c r="Q2592">
        <f t="shared" si="42"/>
        <v>13</v>
      </c>
      <c r="R2592">
        <v>25</v>
      </c>
    </row>
    <row r="2593" spans="16:18" x14ac:dyDescent="0.25">
      <c r="P2593" s="254">
        <v>41157</v>
      </c>
      <c r="Q2593">
        <f t="shared" si="42"/>
        <v>13</v>
      </c>
      <c r="R2593">
        <v>25</v>
      </c>
    </row>
    <row r="2594" spans="16:18" x14ac:dyDescent="0.25">
      <c r="P2594" s="254">
        <v>41156</v>
      </c>
      <c r="Q2594">
        <f t="shared" si="42"/>
        <v>13</v>
      </c>
      <c r="R2594">
        <v>25</v>
      </c>
    </row>
    <row r="2595" spans="16:18" x14ac:dyDescent="0.25">
      <c r="P2595" s="254">
        <v>41155</v>
      </c>
      <c r="Q2595">
        <f t="shared" si="42"/>
        <v>13</v>
      </c>
      <c r="R2595">
        <v>25</v>
      </c>
    </row>
    <row r="2596" spans="16:18" x14ac:dyDescent="0.25">
      <c r="P2596" s="254">
        <v>41154</v>
      </c>
      <c r="Q2596">
        <f t="shared" si="42"/>
        <v>12</v>
      </c>
      <c r="R2596">
        <v>25</v>
      </c>
    </row>
    <row r="2597" spans="16:18" x14ac:dyDescent="0.25">
      <c r="P2597" s="254">
        <v>41153</v>
      </c>
      <c r="Q2597">
        <f t="shared" si="42"/>
        <v>12</v>
      </c>
      <c r="R2597">
        <v>25</v>
      </c>
    </row>
    <row r="2598" spans="16:18" x14ac:dyDescent="0.25">
      <c r="P2598" s="254">
        <v>41152</v>
      </c>
      <c r="Q2598">
        <f t="shared" si="42"/>
        <v>12</v>
      </c>
      <c r="R2598">
        <v>25</v>
      </c>
    </row>
    <row r="2599" spans="16:18" x14ac:dyDescent="0.25">
      <c r="P2599" s="254">
        <v>41151</v>
      </c>
      <c r="Q2599">
        <f t="shared" si="42"/>
        <v>12</v>
      </c>
      <c r="R2599">
        <v>25</v>
      </c>
    </row>
    <row r="2600" spans="16:18" x14ac:dyDescent="0.25">
      <c r="P2600" s="254">
        <v>41150</v>
      </c>
      <c r="Q2600">
        <f t="shared" si="42"/>
        <v>12</v>
      </c>
      <c r="R2600">
        <v>25</v>
      </c>
    </row>
    <row r="2601" spans="16:18" x14ac:dyDescent="0.25">
      <c r="P2601" s="254">
        <v>41149</v>
      </c>
      <c r="Q2601">
        <f t="shared" si="42"/>
        <v>12</v>
      </c>
      <c r="R2601">
        <v>25</v>
      </c>
    </row>
    <row r="2602" spans="16:18" x14ac:dyDescent="0.25">
      <c r="P2602" s="254">
        <v>41148</v>
      </c>
      <c r="Q2602">
        <f t="shared" si="42"/>
        <v>12</v>
      </c>
      <c r="R2602">
        <v>25</v>
      </c>
    </row>
    <row r="2603" spans="16:18" x14ac:dyDescent="0.25">
      <c r="P2603" s="254">
        <v>41147</v>
      </c>
      <c r="Q2603">
        <f t="shared" si="42"/>
        <v>11</v>
      </c>
      <c r="R2603">
        <v>25</v>
      </c>
    </row>
    <row r="2604" spans="16:18" x14ac:dyDescent="0.25">
      <c r="P2604" s="254">
        <v>41146</v>
      </c>
      <c r="Q2604">
        <f t="shared" si="42"/>
        <v>11</v>
      </c>
      <c r="R2604">
        <v>25</v>
      </c>
    </row>
    <row r="2605" spans="16:18" x14ac:dyDescent="0.25">
      <c r="P2605" s="254">
        <v>41145</v>
      </c>
      <c r="Q2605">
        <f t="shared" si="42"/>
        <v>11</v>
      </c>
      <c r="R2605">
        <v>25</v>
      </c>
    </row>
    <row r="2606" spans="16:18" x14ac:dyDescent="0.25">
      <c r="P2606" s="254">
        <v>41144</v>
      </c>
      <c r="Q2606">
        <f t="shared" si="42"/>
        <v>11</v>
      </c>
      <c r="R2606">
        <v>25</v>
      </c>
    </row>
    <row r="2607" spans="16:18" x14ac:dyDescent="0.25">
      <c r="P2607" s="254">
        <v>41143</v>
      </c>
      <c r="Q2607">
        <f t="shared" si="42"/>
        <v>11</v>
      </c>
      <c r="R2607">
        <v>25</v>
      </c>
    </row>
    <row r="2608" spans="16:18" x14ac:dyDescent="0.25">
      <c r="P2608" s="254">
        <v>41142</v>
      </c>
      <c r="Q2608">
        <f t="shared" si="42"/>
        <v>11</v>
      </c>
      <c r="R2608">
        <v>25</v>
      </c>
    </row>
    <row r="2609" spans="16:18" x14ac:dyDescent="0.25">
      <c r="P2609" s="254">
        <v>41141</v>
      </c>
      <c r="Q2609">
        <f t="shared" si="42"/>
        <v>11</v>
      </c>
      <c r="R2609">
        <v>25</v>
      </c>
    </row>
    <row r="2610" spans="16:18" x14ac:dyDescent="0.25">
      <c r="P2610" s="254">
        <v>41140</v>
      </c>
      <c r="Q2610">
        <f t="shared" si="42"/>
        <v>10</v>
      </c>
      <c r="R2610">
        <v>25</v>
      </c>
    </row>
    <row r="2611" spans="16:18" x14ac:dyDescent="0.25">
      <c r="P2611" s="254">
        <v>41139</v>
      </c>
      <c r="Q2611">
        <f t="shared" si="42"/>
        <v>10</v>
      </c>
      <c r="R2611">
        <v>25</v>
      </c>
    </row>
    <row r="2612" spans="16:18" x14ac:dyDescent="0.25">
      <c r="P2612" s="254">
        <v>41138</v>
      </c>
      <c r="Q2612">
        <f t="shared" si="42"/>
        <v>10</v>
      </c>
      <c r="R2612">
        <v>25</v>
      </c>
    </row>
    <row r="2613" spans="16:18" x14ac:dyDescent="0.25">
      <c r="P2613" s="254">
        <v>41137</v>
      </c>
      <c r="Q2613">
        <f t="shared" si="42"/>
        <v>10</v>
      </c>
      <c r="R2613">
        <v>25</v>
      </c>
    </row>
    <row r="2614" spans="16:18" x14ac:dyDescent="0.25">
      <c r="P2614" s="254">
        <v>41136</v>
      </c>
      <c r="Q2614">
        <f t="shared" si="42"/>
        <v>10</v>
      </c>
      <c r="R2614">
        <v>25</v>
      </c>
    </row>
    <row r="2615" spans="16:18" x14ac:dyDescent="0.25">
      <c r="P2615" s="254">
        <v>41135</v>
      </c>
      <c r="Q2615">
        <f t="shared" si="42"/>
        <v>10</v>
      </c>
      <c r="R2615">
        <v>25</v>
      </c>
    </row>
    <row r="2616" spans="16:18" x14ac:dyDescent="0.25">
      <c r="P2616" s="254">
        <v>41134</v>
      </c>
      <c r="Q2616">
        <f t="shared" si="42"/>
        <v>10</v>
      </c>
      <c r="R2616">
        <v>25</v>
      </c>
    </row>
    <row r="2617" spans="16:18" x14ac:dyDescent="0.25">
      <c r="P2617" s="254">
        <v>41133</v>
      </c>
      <c r="Q2617">
        <f t="shared" si="42"/>
        <v>9</v>
      </c>
      <c r="R2617">
        <v>25</v>
      </c>
    </row>
    <row r="2618" spans="16:18" x14ac:dyDescent="0.25">
      <c r="P2618" s="254">
        <v>41132</v>
      </c>
      <c r="Q2618">
        <f t="shared" si="42"/>
        <v>9</v>
      </c>
      <c r="R2618">
        <v>25</v>
      </c>
    </row>
    <row r="2619" spans="16:18" x14ac:dyDescent="0.25">
      <c r="P2619" s="254">
        <v>41131</v>
      </c>
      <c r="Q2619">
        <f t="shared" si="42"/>
        <v>9</v>
      </c>
      <c r="R2619">
        <v>25</v>
      </c>
    </row>
    <row r="2620" spans="16:18" x14ac:dyDescent="0.25">
      <c r="P2620" s="254">
        <v>41130</v>
      </c>
      <c r="Q2620">
        <f t="shared" si="42"/>
        <v>9</v>
      </c>
      <c r="R2620">
        <v>25</v>
      </c>
    </row>
    <row r="2621" spans="16:18" x14ac:dyDescent="0.25">
      <c r="P2621" s="254">
        <v>41129</v>
      </c>
      <c r="Q2621">
        <f t="shared" si="42"/>
        <v>9</v>
      </c>
      <c r="R2621">
        <v>25</v>
      </c>
    </row>
    <row r="2622" spans="16:18" x14ac:dyDescent="0.25">
      <c r="P2622" s="254">
        <v>41128</v>
      </c>
      <c r="Q2622">
        <f t="shared" si="42"/>
        <v>9</v>
      </c>
      <c r="R2622">
        <v>25</v>
      </c>
    </row>
    <row r="2623" spans="16:18" x14ac:dyDescent="0.25">
      <c r="P2623" s="254">
        <v>41127</v>
      </c>
      <c r="Q2623">
        <f t="shared" si="42"/>
        <v>9</v>
      </c>
      <c r="R2623">
        <v>25</v>
      </c>
    </row>
    <row r="2624" spans="16:18" x14ac:dyDescent="0.25">
      <c r="P2624" s="254">
        <v>41126</v>
      </c>
      <c r="Q2624">
        <f t="shared" si="42"/>
        <v>8</v>
      </c>
      <c r="R2624">
        <v>25</v>
      </c>
    </row>
    <row r="2625" spans="16:18" x14ac:dyDescent="0.25">
      <c r="P2625" s="254">
        <v>41125</v>
      </c>
      <c r="Q2625">
        <f t="shared" si="42"/>
        <v>8</v>
      </c>
      <c r="R2625">
        <v>25</v>
      </c>
    </row>
    <row r="2626" spans="16:18" x14ac:dyDescent="0.25">
      <c r="P2626" s="254">
        <v>41124</v>
      </c>
      <c r="Q2626">
        <f t="shared" si="42"/>
        <v>8</v>
      </c>
      <c r="R2626">
        <v>25</v>
      </c>
    </row>
    <row r="2627" spans="16:18" x14ac:dyDescent="0.25">
      <c r="P2627" s="254">
        <v>41123</v>
      </c>
      <c r="Q2627">
        <f t="shared" si="42"/>
        <v>8</v>
      </c>
      <c r="R2627">
        <v>25</v>
      </c>
    </row>
    <row r="2628" spans="16:18" x14ac:dyDescent="0.25">
      <c r="P2628" s="254">
        <v>41122</v>
      </c>
      <c r="Q2628">
        <f t="shared" si="42"/>
        <v>8</v>
      </c>
      <c r="R2628">
        <v>25</v>
      </c>
    </row>
    <row r="2629" spans="16:18" x14ac:dyDescent="0.25">
      <c r="P2629" s="254">
        <v>41121</v>
      </c>
      <c r="Q2629">
        <f t="shared" si="42"/>
        <v>8</v>
      </c>
      <c r="R2629">
        <v>25</v>
      </c>
    </row>
    <row r="2630" spans="16:18" x14ac:dyDescent="0.25">
      <c r="P2630" s="254">
        <v>41120</v>
      </c>
      <c r="Q2630">
        <f t="shared" si="42"/>
        <v>8</v>
      </c>
      <c r="R2630">
        <v>25</v>
      </c>
    </row>
    <row r="2631" spans="16:18" x14ac:dyDescent="0.25">
      <c r="P2631" s="254">
        <v>41119</v>
      </c>
      <c r="Q2631">
        <f t="shared" si="42"/>
        <v>7</v>
      </c>
      <c r="R2631">
        <v>25</v>
      </c>
    </row>
    <row r="2632" spans="16:18" x14ac:dyDescent="0.25">
      <c r="P2632" s="254">
        <v>41118</v>
      </c>
      <c r="Q2632">
        <f t="shared" si="42"/>
        <v>7</v>
      </c>
      <c r="R2632">
        <v>25</v>
      </c>
    </row>
    <row r="2633" spans="16:18" x14ac:dyDescent="0.25">
      <c r="P2633" s="254">
        <v>41117</v>
      </c>
      <c r="Q2633">
        <f t="shared" si="42"/>
        <v>7</v>
      </c>
      <c r="R2633">
        <v>25</v>
      </c>
    </row>
    <row r="2634" spans="16:18" x14ac:dyDescent="0.25">
      <c r="P2634" s="254">
        <v>41116</v>
      </c>
      <c r="Q2634">
        <f t="shared" si="42"/>
        <v>7</v>
      </c>
      <c r="R2634">
        <v>25</v>
      </c>
    </row>
    <row r="2635" spans="16:18" x14ac:dyDescent="0.25">
      <c r="P2635" s="254">
        <v>41115</v>
      </c>
      <c r="Q2635">
        <f t="shared" si="42"/>
        <v>7</v>
      </c>
      <c r="R2635">
        <v>25</v>
      </c>
    </row>
    <row r="2636" spans="16:18" x14ac:dyDescent="0.25">
      <c r="P2636" s="254">
        <v>41114</v>
      </c>
      <c r="Q2636">
        <f t="shared" si="42"/>
        <v>7</v>
      </c>
      <c r="R2636">
        <v>25</v>
      </c>
    </row>
    <row r="2637" spans="16:18" x14ac:dyDescent="0.25">
      <c r="P2637" s="254">
        <v>41113</v>
      </c>
      <c r="Q2637">
        <f t="shared" si="42"/>
        <v>7</v>
      </c>
      <c r="R2637">
        <v>25</v>
      </c>
    </row>
    <row r="2638" spans="16:18" x14ac:dyDescent="0.25">
      <c r="P2638" s="254">
        <v>41112</v>
      </c>
      <c r="Q2638">
        <f t="shared" si="42"/>
        <v>6</v>
      </c>
      <c r="R2638">
        <v>25</v>
      </c>
    </row>
    <row r="2639" spans="16:18" x14ac:dyDescent="0.25">
      <c r="P2639" s="254">
        <v>41111</v>
      </c>
      <c r="Q2639">
        <f t="shared" si="42"/>
        <v>6</v>
      </c>
      <c r="R2639">
        <v>25</v>
      </c>
    </row>
    <row r="2640" spans="16:18" x14ac:dyDescent="0.25">
      <c r="P2640" s="254">
        <v>41110</v>
      </c>
      <c r="Q2640">
        <f t="shared" si="42"/>
        <v>6</v>
      </c>
      <c r="R2640">
        <v>25</v>
      </c>
    </row>
    <row r="2641" spans="16:18" x14ac:dyDescent="0.25">
      <c r="P2641" s="254">
        <v>41109</v>
      </c>
      <c r="Q2641">
        <f t="shared" si="42"/>
        <v>6</v>
      </c>
      <c r="R2641">
        <v>25</v>
      </c>
    </row>
    <row r="2642" spans="16:18" x14ac:dyDescent="0.25">
      <c r="P2642" s="254">
        <v>41108</v>
      </c>
      <c r="Q2642">
        <f t="shared" si="42"/>
        <v>6</v>
      </c>
      <c r="R2642">
        <v>25</v>
      </c>
    </row>
    <row r="2643" spans="16:18" x14ac:dyDescent="0.25">
      <c r="P2643" s="254">
        <v>41107</v>
      </c>
      <c r="Q2643">
        <f t="shared" si="42"/>
        <v>6</v>
      </c>
      <c r="R2643">
        <v>25</v>
      </c>
    </row>
    <row r="2644" spans="16:18" x14ac:dyDescent="0.25">
      <c r="P2644" s="254">
        <v>41106</v>
      </c>
      <c r="Q2644">
        <f t="shared" si="42"/>
        <v>6</v>
      </c>
      <c r="R2644">
        <v>25</v>
      </c>
    </row>
    <row r="2645" spans="16:18" x14ac:dyDescent="0.25">
      <c r="P2645" s="254">
        <v>41105</v>
      </c>
      <c r="Q2645">
        <f t="shared" si="42"/>
        <v>5</v>
      </c>
      <c r="R2645">
        <v>25</v>
      </c>
    </row>
    <row r="2646" spans="16:18" x14ac:dyDescent="0.25">
      <c r="P2646" s="254">
        <v>41104</v>
      </c>
      <c r="Q2646">
        <f t="shared" si="42"/>
        <v>5</v>
      </c>
      <c r="R2646">
        <v>25</v>
      </c>
    </row>
    <row r="2647" spans="16:18" x14ac:dyDescent="0.25">
      <c r="P2647" s="254">
        <v>41103</v>
      </c>
      <c r="Q2647">
        <f t="shared" si="42"/>
        <v>5</v>
      </c>
      <c r="R2647">
        <v>25</v>
      </c>
    </row>
    <row r="2648" spans="16:18" x14ac:dyDescent="0.25">
      <c r="P2648" s="254">
        <v>41102</v>
      </c>
      <c r="Q2648">
        <f t="shared" si="42"/>
        <v>5</v>
      </c>
      <c r="R2648">
        <v>25</v>
      </c>
    </row>
    <row r="2649" spans="16:18" x14ac:dyDescent="0.25">
      <c r="P2649" s="254">
        <v>41101</v>
      </c>
      <c r="Q2649">
        <f t="shared" si="42"/>
        <v>5</v>
      </c>
      <c r="R2649">
        <v>25</v>
      </c>
    </row>
    <row r="2650" spans="16:18" x14ac:dyDescent="0.25">
      <c r="P2650" s="254">
        <v>41100</v>
      </c>
      <c r="Q2650">
        <f t="shared" si="42"/>
        <v>5</v>
      </c>
      <c r="R2650">
        <v>25</v>
      </c>
    </row>
    <row r="2651" spans="16:18" x14ac:dyDescent="0.25">
      <c r="P2651" s="254">
        <v>41099</v>
      </c>
      <c r="Q2651">
        <f t="shared" si="42"/>
        <v>5</v>
      </c>
      <c r="R2651">
        <v>25</v>
      </c>
    </row>
    <row r="2652" spans="16:18" x14ac:dyDescent="0.25">
      <c r="P2652" s="254">
        <v>41098</v>
      </c>
      <c r="Q2652">
        <f t="shared" si="42"/>
        <v>4</v>
      </c>
      <c r="R2652">
        <v>25</v>
      </c>
    </row>
    <row r="2653" spans="16:18" x14ac:dyDescent="0.25">
      <c r="P2653" s="254">
        <v>41097</v>
      </c>
      <c r="Q2653">
        <f t="shared" si="42"/>
        <v>4</v>
      </c>
      <c r="R2653">
        <v>25</v>
      </c>
    </row>
    <row r="2654" spans="16:18" x14ac:dyDescent="0.25">
      <c r="P2654" s="254">
        <v>41096</v>
      </c>
      <c r="Q2654">
        <f t="shared" si="42"/>
        <v>4</v>
      </c>
      <c r="R2654">
        <v>25</v>
      </c>
    </row>
    <row r="2655" spans="16:18" x14ac:dyDescent="0.25">
      <c r="P2655" s="254">
        <v>41095</v>
      </c>
      <c r="Q2655">
        <f t="shared" ref="Q2655:Q2718" si="43">Q2648-1</f>
        <v>4</v>
      </c>
      <c r="R2655">
        <v>25</v>
      </c>
    </row>
    <row r="2656" spans="16:18" x14ac:dyDescent="0.25">
      <c r="P2656" s="254">
        <v>41094</v>
      </c>
      <c r="Q2656">
        <f t="shared" si="43"/>
        <v>4</v>
      </c>
      <c r="R2656">
        <v>25</v>
      </c>
    </row>
    <row r="2657" spans="16:18" x14ac:dyDescent="0.25">
      <c r="P2657" s="254">
        <v>41093</v>
      </c>
      <c r="Q2657">
        <f t="shared" si="43"/>
        <v>4</v>
      </c>
      <c r="R2657">
        <v>25</v>
      </c>
    </row>
    <row r="2658" spans="16:18" x14ac:dyDescent="0.25">
      <c r="P2658" s="254">
        <v>41092</v>
      </c>
      <c r="Q2658">
        <f t="shared" si="43"/>
        <v>4</v>
      </c>
      <c r="R2658">
        <v>25</v>
      </c>
    </row>
    <row r="2659" spans="16:18" x14ac:dyDescent="0.25">
      <c r="P2659" s="254">
        <v>41091</v>
      </c>
      <c r="Q2659">
        <f t="shared" si="43"/>
        <v>3</v>
      </c>
      <c r="R2659">
        <v>25</v>
      </c>
    </row>
    <row r="2660" spans="16:18" x14ac:dyDescent="0.25">
      <c r="P2660" s="254">
        <v>41090</v>
      </c>
      <c r="Q2660">
        <f t="shared" si="43"/>
        <v>3</v>
      </c>
      <c r="R2660">
        <v>25</v>
      </c>
    </row>
    <row r="2661" spans="16:18" x14ac:dyDescent="0.25">
      <c r="P2661" s="254">
        <v>41089</v>
      </c>
      <c r="Q2661">
        <f t="shared" si="43"/>
        <v>3</v>
      </c>
      <c r="R2661">
        <v>25</v>
      </c>
    </row>
    <row r="2662" spans="16:18" x14ac:dyDescent="0.25">
      <c r="P2662" s="254">
        <v>41088</v>
      </c>
      <c r="Q2662">
        <f t="shared" si="43"/>
        <v>3</v>
      </c>
      <c r="R2662">
        <v>25</v>
      </c>
    </row>
    <row r="2663" spans="16:18" x14ac:dyDescent="0.25">
      <c r="P2663" s="254">
        <v>41087</v>
      </c>
      <c r="Q2663">
        <f t="shared" si="43"/>
        <v>3</v>
      </c>
      <c r="R2663">
        <v>25</v>
      </c>
    </row>
    <row r="2664" spans="16:18" x14ac:dyDescent="0.25">
      <c r="P2664" s="254">
        <v>41086</v>
      </c>
      <c r="Q2664">
        <f t="shared" si="43"/>
        <v>3</v>
      </c>
      <c r="R2664">
        <v>25</v>
      </c>
    </row>
    <row r="2665" spans="16:18" x14ac:dyDescent="0.25">
      <c r="P2665" s="254">
        <v>41085</v>
      </c>
      <c r="Q2665">
        <f t="shared" si="43"/>
        <v>3</v>
      </c>
      <c r="R2665">
        <v>25</v>
      </c>
    </row>
    <row r="2666" spans="16:18" x14ac:dyDescent="0.25">
      <c r="P2666" s="254">
        <v>41084</v>
      </c>
      <c r="Q2666">
        <f t="shared" si="43"/>
        <v>2</v>
      </c>
      <c r="R2666">
        <v>25</v>
      </c>
    </row>
    <row r="2667" spans="16:18" x14ac:dyDescent="0.25">
      <c r="P2667" s="254">
        <v>41083</v>
      </c>
      <c r="Q2667">
        <f t="shared" si="43"/>
        <v>2</v>
      </c>
      <c r="R2667">
        <v>25</v>
      </c>
    </row>
    <row r="2668" spans="16:18" x14ac:dyDescent="0.25">
      <c r="P2668" s="254">
        <v>41082</v>
      </c>
      <c r="Q2668">
        <f t="shared" si="43"/>
        <v>2</v>
      </c>
      <c r="R2668">
        <v>25</v>
      </c>
    </row>
    <row r="2669" spans="16:18" x14ac:dyDescent="0.25">
      <c r="P2669" s="254">
        <v>41081</v>
      </c>
      <c r="Q2669">
        <f t="shared" si="43"/>
        <v>2</v>
      </c>
      <c r="R2669">
        <v>25</v>
      </c>
    </row>
    <row r="2670" spans="16:18" x14ac:dyDescent="0.25">
      <c r="P2670" s="254">
        <v>41080</v>
      </c>
      <c r="Q2670">
        <f t="shared" si="43"/>
        <v>2</v>
      </c>
      <c r="R2670">
        <v>25</v>
      </c>
    </row>
    <row r="2671" spans="16:18" x14ac:dyDescent="0.25">
      <c r="P2671" s="254">
        <v>41079</v>
      </c>
      <c r="Q2671">
        <f t="shared" si="43"/>
        <v>2</v>
      </c>
      <c r="R2671">
        <v>25</v>
      </c>
    </row>
    <row r="2672" spans="16:18" x14ac:dyDescent="0.25">
      <c r="P2672" s="254">
        <v>41078</v>
      </c>
      <c r="Q2672">
        <f t="shared" si="43"/>
        <v>2</v>
      </c>
      <c r="R2672">
        <v>25</v>
      </c>
    </row>
    <row r="2673" spans="16:18" x14ac:dyDescent="0.25">
      <c r="P2673" s="254">
        <v>41077</v>
      </c>
      <c r="Q2673">
        <f t="shared" si="43"/>
        <v>1</v>
      </c>
      <c r="R2673">
        <v>25</v>
      </c>
    </row>
    <row r="2674" spans="16:18" x14ac:dyDescent="0.25">
      <c r="P2674" s="254">
        <v>41076</v>
      </c>
      <c r="Q2674">
        <f t="shared" si="43"/>
        <v>1</v>
      </c>
      <c r="R2674">
        <v>25</v>
      </c>
    </row>
    <row r="2675" spans="16:18" x14ac:dyDescent="0.25">
      <c r="P2675" s="254">
        <v>41075</v>
      </c>
      <c r="Q2675">
        <f t="shared" si="43"/>
        <v>1</v>
      </c>
      <c r="R2675">
        <v>25</v>
      </c>
    </row>
    <row r="2676" spans="16:18" x14ac:dyDescent="0.25">
      <c r="P2676" s="254">
        <v>41074</v>
      </c>
      <c r="Q2676">
        <f t="shared" si="43"/>
        <v>1</v>
      </c>
      <c r="R2676">
        <v>25</v>
      </c>
    </row>
    <row r="2677" spans="16:18" x14ac:dyDescent="0.25">
      <c r="P2677" s="254">
        <v>41073</v>
      </c>
      <c r="Q2677">
        <f t="shared" si="43"/>
        <v>1</v>
      </c>
      <c r="R2677">
        <v>25</v>
      </c>
    </row>
    <row r="2678" spans="16:18" x14ac:dyDescent="0.25">
      <c r="P2678" s="254">
        <v>41072</v>
      </c>
      <c r="Q2678">
        <f t="shared" si="43"/>
        <v>1</v>
      </c>
      <c r="R2678">
        <v>25</v>
      </c>
    </row>
    <row r="2679" spans="16:18" x14ac:dyDescent="0.25">
      <c r="P2679" s="254">
        <v>41071</v>
      </c>
      <c r="Q2679">
        <f t="shared" si="43"/>
        <v>1</v>
      </c>
      <c r="R2679">
        <v>25</v>
      </c>
    </row>
    <row r="2680" spans="16:18" x14ac:dyDescent="0.25">
      <c r="P2680" s="254">
        <v>41070</v>
      </c>
      <c r="Q2680">
        <v>16</v>
      </c>
      <c r="R2680">
        <v>24</v>
      </c>
    </row>
    <row r="2681" spans="16:18" x14ac:dyDescent="0.25">
      <c r="P2681" s="254">
        <v>41069</v>
      </c>
      <c r="Q2681">
        <v>16</v>
      </c>
      <c r="R2681">
        <v>24</v>
      </c>
    </row>
    <row r="2682" spans="16:18" x14ac:dyDescent="0.25">
      <c r="P2682" s="254">
        <v>41068</v>
      </c>
      <c r="Q2682">
        <v>16</v>
      </c>
      <c r="R2682">
        <v>24</v>
      </c>
    </row>
    <row r="2683" spans="16:18" x14ac:dyDescent="0.25">
      <c r="P2683" s="254">
        <v>41067</v>
      </c>
      <c r="Q2683">
        <v>16</v>
      </c>
      <c r="R2683">
        <v>24</v>
      </c>
    </row>
    <row r="2684" spans="16:18" x14ac:dyDescent="0.25">
      <c r="P2684" s="254">
        <v>41066</v>
      </c>
      <c r="Q2684">
        <v>16</v>
      </c>
      <c r="R2684">
        <v>24</v>
      </c>
    </row>
    <row r="2685" spans="16:18" x14ac:dyDescent="0.25">
      <c r="P2685" s="254">
        <v>41065</v>
      </c>
      <c r="Q2685">
        <v>16</v>
      </c>
      <c r="R2685">
        <v>24</v>
      </c>
    </row>
    <row r="2686" spans="16:18" x14ac:dyDescent="0.25">
      <c r="P2686" s="254">
        <v>41064</v>
      </c>
      <c r="Q2686">
        <v>16</v>
      </c>
      <c r="R2686">
        <v>24</v>
      </c>
    </row>
    <row r="2687" spans="16:18" x14ac:dyDescent="0.25">
      <c r="P2687" s="254">
        <v>41063</v>
      </c>
      <c r="Q2687">
        <f t="shared" si="43"/>
        <v>15</v>
      </c>
      <c r="R2687">
        <v>24</v>
      </c>
    </row>
    <row r="2688" spans="16:18" x14ac:dyDescent="0.25">
      <c r="P2688" s="254">
        <v>41062</v>
      </c>
      <c r="Q2688">
        <f t="shared" si="43"/>
        <v>15</v>
      </c>
      <c r="R2688">
        <v>24</v>
      </c>
    </row>
    <row r="2689" spans="16:18" x14ac:dyDescent="0.25">
      <c r="P2689" s="254">
        <v>41061</v>
      </c>
      <c r="Q2689">
        <f t="shared" si="43"/>
        <v>15</v>
      </c>
      <c r="R2689">
        <v>24</v>
      </c>
    </row>
    <row r="2690" spans="16:18" x14ac:dyDescent="0.25">
      <c r="P2690" s="254">
        <v>41060</v>
      </c>
      <c r="Q2690">
        <f t="shared" si="43"/>
        <v>15</v>
      </c>
      <c r="R2690">
        <v>24</v>
      </c>
    </row>
    <row r="2691" spans="16:18" x14ac:dyDescent="0.25">
      <c r="P2691" s="254">
        <v>41059</v>
      </c>
      <c r="Q2691">
        <f t="shared" si="43"/>
        <v>15</v>
      </c>
      <c r="R2691">
        <v>24</v>
      </c>
    </row>
    <row r="2692" spans="16:18" x14ac:dyDescent="0.25">
      <c r="P2692" s="254">
        <v>41058</v>
      </c>
      <c r="Q2692">
        <f t="shared" si="43"/>
        <v>15</v>
      </c>
      <c r="R2692">
        <v>24</v>
      </c>
    </row>
    <row r="2693" spans="16:18" x14ac:dyDescent="0.25">
      <c r="P2693" s="254">
        <v>41057</v>
      </c>
      <c r="Q2693">
        <f t="shared" si="43"/>
        <v>15</v>
      </c>
      <c r="R2693">
        <v>24</v>
      </c>
    </row>
    <row r="2694" spans="16:18" x14ac:dyDescent="0.25">
      <c r="P2694" s="254">
        <v>41056</v>
      </c>
      <c r="Q2694">
        <f t="shared" si="43"/>
        <v>14</v>
      </c>
      <c r="R2694">
        <v>24</v>
      </c>
    </row>
    <row r="2695" spans="16:18" x14ac:dyDescent="0.25">
      <c r="P2695" s="254">
        <v>41055</v>
      </c>
      <c r="Q2695">
        <f t="shared" si="43"/>
        <v>14</v>
      </c>
      <c r="R2695">
        <v>24</v>
      </c>
    </row>
    <row r="2696" spans="16:18" x14ac:dyDescent="0.25">
      <c r="P2696" s="254">
        <v>41054</v>
      </c>
      <c r="Q2696">
        <f t="shared" si="43"/>
        <v>14</v>
      </c>
      <c r="R2696">
        <v>24</v>
      </c>
    </row>
    <row r="2697" spans="16:18" x14ac:dyDescent="0.25">
      <c r="P2697" s="254">
        <v>41053</v>
      </c>
      <c r="Q2697">
        <f t="shared" si="43"/>
        <v>14</v>
      </c>
      <c r="R2697">
        <v>24</v>
      </c>
    </row>
    <row r="2698" spans="16:18" x14ac:dyDescent="0.25">
      <c r="P2698" s="254">
        <v>41052</v>
      </c>
      <c r="Q2698">
        <f t="shared" si="43"/>
        <v>14</v>
      </c>
      <c r="R2698">
        <v>24</v>
      </c>
    </row>
    <row r="2699" spans="16:18" x14ac:dyDescent="0.25">
      <c r="P2699" s="254">
        <v>41051</v>
      </c>
      <c r="Q2699">
        <f t="shared" si="43"/>
        <v>14</v>
      </c>
      <c r="R2699">
        <v>24</v>
      </c>
    </row>
    <row r="2700" spans="16:18" x14ac:dyDescent="0.25">
      <c r="P2700" s="254">
        <v>41050</v>
      </c>
      <c r="Q2700">
        <f t="shared" si="43"/>
        <v>14</v>
      </c>
      <c r="R2700">
        <v>24</v>
      </c>
    </row>
    <row r="2701" spans="16:18" x14ac:dyDescent="0.25">
      <c r="P2701" s="254">
        <v>41049</v>
      </c>
      <c r="Q2701">
        <f t="shared" si="43"/>
        <v>13</v>
      </c>
      <c r="R2701">
        <v>24</v>
      </c>
    </row>
    <row r="2702" spans="16:18" x14ac:dyDescent="0.25">
      <c r="P2702" s="254">
        <v>41048</v>
      </c>
      <c r="Q2702">
        <f t="shared" si="43"/>
        <v>13</v>
      </c>
      <c r="R2702">
        <v>24</v>
      </c>
    </row>
    <row r="2703" spans="16:18" x14ac:dyDescent="0.25">
      <c r="P2703" s="254">
        <v>41047</v>
      </c>
      <c r="Q2703">
        <f t="shared" si="43"/>
        <v>13</v>
      </c>
      <c r="R2703">
        <v>24</v>
      </c>
    </row>
    <row r="2704" spans="16:18" x14ac:dyDescent="0.25">
      <c r="P2704" s="254">
        <v>41046</v>
      </c>
      <c r="Q2704">
        <f t="shared" si="43"/>
        <v>13</v>
      </c>
      <c r="R2704">
        <v>24</v>
      </c>
    </row>
    <row r="2705" spans="16:18" x14ac:dyDescent="0.25">
      <c r="P2705" s="254">
        <v>41045</v>
      </c>
      <c r="Q2705">
        <f t="shared" si="43"/>
        <v>13</v>
      </c>
      <c r="R2705">
        <v>24</v>
      </c>
    </row>
    <row r="2706" spans="16:18" x14ac:dyDescent="0.25">
      <c r="P2706" s="254">
        <v>41044</v>
      </c>
      <c r="Q2706">
        <f t="shared" si="43"/>
        <v>13</v>
      </c>
      <c r="R2706">
        <v>24</v>
      </c>
    </row>
    <row r="2707" spans="16:18" x14ac:dyDescent="0.25">
      <c r="P2707" s="254">
        <v>41043</v>
      </c>
      <c r="Q2707">
        <f t="shared" si="43"/>
        <v>13</v>
      </c>
      <c r="R2707">
        <v>24</v>
      </c>
    </row>
    <row r="2708" spans="16:18" x14ac:dyDescent="0.25">
      <c r="P2708" s="254">
        <v>41042</v>
      </c>
      <c r="Q2708">
        <f t="shared" si="43"/>
        <v>12</v>
      </c>
      <c r="R2708">
        <v>24</v>
      </c>
    </row>
    <row r="2709" spans="16:18" x14ac:dyDescent="0.25">
      <c r="P2709" s="254">
        <v>41041</v>
      </c>
      <c r="Q2709">
        <f t="shared" si="43"/>
        <v>12</v>
      </c>
      <c r="R2709">
        <v>24</v>
      </c>
    </row>
    <row r="2710" spans="16:18" x14ac:dyDescent="0.25">
      <c r="P2710" s="254">
        <v>41040</v>
      </c>
      <c r="Q2710">
        <f t="shared" si="43"/>
        <v>12</v>
      </c>
      <c r="R2710">
        <v>24</v>
      </c>
    </row>
    <row r="2711" spans="16:18" x14ac:dyDescent="0.25">
      <c r="P2711" s="254">
        <v>41039</v>
      </c>
      <c r="Q2711">
        <f t="shared" si="43"/>
        <v>12</v>
      </c>
      <c r="R2711">
        <v>24</v>
      </c>
    </row>
    <row r="2712" spans="16:18" x14ac:dyDescent="0.25">
      <c r="P2712" s="254">
        <v>41038</v>
      </c>
      <c r="Q2712">
        <f t="shared" si="43"/>
        <v>12</v>
      </c>
      <c r="R2712">
        <v>24</v>
      </c>
    </row>
    <row r="2713" spans="16:18" x14ac:dyDescent="0.25">
      <c r="P2713" s="254">
        <v>41037</v>
      </c>
      <c r="Q2713">
        <f t="shared" si="43"/>
        <v>12</v>
      </c>
      <c r="R2713">
        <v>24</v>
      </c>
    </row>
    <row r="2714" spans="16:18" x14ac:dyDescent="0.25">
      <c r="P2714" s="254">
        <v>41036</v>
      </c>
      <c r="Q2714">
        <f t="shared" si="43"/>
        <v>12</v>
      </c>
      <c r="R2714">
        <v>24</v>
      </c>
    </row>
    <row r="2715" spans="16:18" x14ac:dyDescent="0.25">
      <c r="P2715" s="254">
        <v>41035</v>
      </c>
      <c r="Q2715">
        <f t="shared" si="43"/>
        <v>11</v>
      </c>
      <c r="R2715">
        <v>24</v>
      </c>
    </row>
    <row r="2716" spans="16:18" x14ac:dyDescent="0.25">
      <c r="P2716" s="254">
        <v>41034</v>
      </c>
      <c r="Q2716">
        <f t="shared" si="43"/>
        <v>11</v>
      </c>
      <c r="R2716">
        <v>24</v>
      </c>
    </row>
    <row r="2717" spans="16:18" x14ac:dyDescent="0.25">
      <c r="P2717" s="254">
        <v>41033</v>
      </c>
      <c r="Q2717">
        <f t="shared" si="43"/>
        <v>11</v>
      </c>
      <c r="R2717">
        <v>24</v>
      </c>
    </row>
    <row r="2718" spans="16:18" x14ac:dyDescent="0.25">
      <c r="P2718" s="254">
        <v>41032</v>
      </c>
      <c r="Q2718">
        <f t="shared" si="43"/>
        <v>11</v>
      </c>
      <c r="R2718">
        <v>24</v>
      </c>
    </row>
    <row r="2719" spans="16:18" x14ac:dyDescent="0.25">
      <c r="P2719" s="254">
        <v>41031</v>
      </c>
      <c r="Q2719">
        <f t="shared" ref="Q2719:Q2782" si="44">Q2712-1</f>
        <v>11</v>
      </c>
      <c r="R2719">
        <v>24</v>
      </c>
    </row>
    <row r="2720" spans="16:18" x14ac:dyDescent="0.25">
      <c r="P2720" s="254">
        <v>41030</v>
      </c>
      <c r="Q2720">
        <f t="shared" si="44"/>
        <v>11</v>
      </c>
      <c r="R2720">
        <v>24</v>
      </c>
    </row>
    <row r="2721" spans="16:18" x14ac:dyDescent="0.25">
      <c r="P2721" s="254">
        <v>41029</v>
      </c>
      <c r="Q2721">
        <f t="shared" si="44"/>
        <v>11</v>
      </c>
      <c r="R2721">
        <v>24</v>
      </c>
    </row>
    <row r="2722" spans="16:18" x14ac:dyDescent="0.25">
      <c r="P2722" s="254">
        <v>41028</v>
      </c>
      <c r="Q2722">
        <f t="shared" si="44"/>
        <v>10</v>
      </c>
      <c r="R2722">
        <v>24</v>
      </c>
    </row>
    <row r="2723" spans="16:18" x14ac:dyDescent="0.25">
      <c r="P2723" s="254">
        <v>41027</v>
      </c>
      <c r="Q2723">
        <f t="shared" si="44"/>
        <v>10</v>
      </c>
      <c r="R2723">
        <v>24</v>
      </c>
    </row>
    <row r="2724" spans="16:18" x14ac:dyDescent="0.25">
      <c r="P2724" s="254">
        <v>41026</v>
      </c>
      <c r="Q2724">
        <f t="shared" si="44"/>
        <v>10</v>
      </c>
      <c r="R2724">
        <v>24</v>
      </c>
    </row>
    <row r="2725" spans="16:18" x14ac:dyDescent="0.25">
      <c r="P2725" s="254">
        <v>41025</v>
      </c>
      <c r="Q2725">
        <f t="shared" si="44"/>
        <v>10</v>
      </c>
      <c r="R2725">
        <v>24</v>
      </c>
    </row>
    <row r="2726" spans="16:18" x14ac:dyDescent="0.25">
      <c r="P2726" s="254">
        <v>41024</v>
      </c>
      <c r="Q2726">
        <f t="shared" si="44"/>
        <v>10</v>
      </c>
      <c r="R2726">
        <v>24</v>
      </c>
    </row>
    <row r="2727" spans="16:18" x14ac:dyDescent="0.25">
      <c r="P2727" s="254">
        <v>41023</v>
      </c>
      <c r="Q2727">
        <f t="shared" si="44"/>
        <v>10</v>
      </c>
      <c r="R2727">
        <v>24</v>
      </c>
    </row>
    <row r="2728" spans="16:18" x14ac:dyDescent="0.25">
      <c r="P2728" s="254">
        <v>41022</v>
      </c>
      <c r="Q2728">
        <f t="shared" si="44"/>
        <v>10</v>
      </c>
      <c r="R2728">
        <v>24</v>
      </c>
    </row>
    <row r="2729" spans="16:18" x14ac:dyDescent="0.25">
      <c r="P2729" s="254">
        <v>41021</v>
      </c>
      <c r="Q2729">
        <f t="shared" si="44"/>
        <v>9</v>
      </c>
      <c r="R2729">
        <v>24</v>
      </c>
    </row>
    <row r="2730" spans="16:18" x14ac:dyDescent="0.25">
      <c r="P2730" s="254">
        <v>41020</v>
      </c>
      <c r="Q2730">
        <f t="shared" si="44"/>
        <v>9</v>
      </c>
      <c r="R2730">
        <v>24</v>
      </c>
    </row>
    <row r="2731" spans="16:18" x14ac:dyDescent="0.25">
      <c r="P2731" s="254">
        <v>41019</v>
      </c>
      <c r="Q2731">
        <f t="shared" si="44"/>
        <v>9</v>
      </c>
      <c r="R2731">
        <v>24</v>
      </c>
    </row>
    <row r="2732" spans="16:18" x14ac:dyDescent="0.25">
      <c r="P2732" s="254">
        <v>41018</v>
      </c>
      <c r="Q2732">
        <f t="shared" si="44"/>
        <v>9</v>
      </c>
      <c r="R2732">
        <v>24</v>
      </c>
    </row>
    <row r="2733" spans="16:18" x14ac:dyDescent="0.25">
      <c r="P2733" s="254">
        <v>41017</v>
      </c>
      <c r="Q2733">
        <f t="shared" si="44"/>
        <v>9</v>
      </c>
      <c r="R2733">
        <v>24</v>
      </c>
    </row>
    <row r="2734" spans="16:18" x14ac:dyDescent="0.25">
      <c r="P2734" s="254">
        <v>41016</v>
      </c>
      <c r="Q2734">
        <f t="shared" si="44"/>
        <v>9</v>
      </c>
      <c r="R2734">
        <v>24</v>
      </c>
    </row>
    <row r="2735" spans="16:18" x14ac:dyDescent="0.25">
      <c r="P2735" s="254">
        <v>41015</v>
      </c>
      <c r="Q2735">
        <f t="shared" si="44"/>
        <v>9</v>
      </c>
      <c r="R2735">
        <v>24</v>
      </c>
    </row>
    <row r="2736" spans="16:18" x14ac:dyDescent="0.25">
      <c r="P2736" s="254">
        <v>41014</v>
      </c>
      <c r="Q2736">
        <f t="shared" si="44"/>
        <v>8</v>
      </c>
      <c r="R2736">
        <v>24</v>
      </c>
    </row>
    <row r="2737" spans="16:18" x14ac:dyDescent="0.25">
      <c r="P2737" s="254">
        <v>41013</v>
      </c>
      <c r="Q2737">
        <f t="shared" si="44"/>
        <v>8</v>
      </c>
      <c r="R2737">
        <v>24</v>
      </c>
    </row>
    <row r="2738" spans="16:18" x14ac:dyDescent="0.25">
      <c r="P2738" s="254">
        <v>41012</v>
      </c>
      <c r="Q2738">
        <f t="shared" si="44"/>
        <v>8</v>
      </c>
      <c r="R2738">
        <v>24</v>
      </c>
    </row>
    <row r="2739" spans="16:18" x14ac:dyDescent="0.25">
      <c r="P2739" s="254">
        <v>41011</v>
      </c>
      <c r="Q2739">
        <f t="shared" si="44"/>
        <v>8</v>
      </c>
      <c r="R2739">
        <v>24</v>
      </c>
    </row>
    <row r="2740" spans="16:18" x14ac:dyDescent="0.25">
      <c r="P2740" s="254">
        <v>41010</v>
      </c>
      <c r="Q2740">
        <f t="shared" si="44"/>
        <v>8</v>
      </c>
      <c r="R2740">
        <v>24</v>
      </c>
    </row>
    <row r="2741" spans="16:18" x14ac:dyDescent="0.25">
      <c r="P2741" s="254">
        <v>41009</v>
      </c>
      <c r="Q2741">
        <f t="shared" si="44"/>
        <v>8</v>
      </c>
      <c r="R2741">
        <v>24</v>
      </c>
    </row>
    <row r="2742" spans="16:18" x14ac:dyDescent="0.25">
      <c r="P2742" s="254">
        <v>41008</v>
      </c>
      <c r="Q2742">
        <f t="shared" si="44"/>
        <v>8</v>
      </c>
      <c r="R2742">
        <v>24</v>
      </c>
    </row>
    <row r="2743" spans="16:18" x14ac:dyDescent="0.25">
      <c r="P2743" s="254">
        <v>41007</v>
      </c>
      <c r="Q2743">
        <f t="shared" si="44"/>
        <v>7</v>
      </c>
      <c r="R2743">
        <v>24</v>
      </c>
    </row>
    <row r="2744" spans="16:18" x14ac:dyDescent="0.25">
      <c r="P2744" s="254">
        <v>41006</v>
      </c>
      <c r="Q2744">
        <f t="shared" si="44"/>
        <v>7</v>
      </c>
      <c r="R2744">
        <v>24</v>
      </c>
    </row>
    <row r="2745" spans="16:18" x14ac:dyDescent="0.25">
      <c r="P2745" s="254">
        <v>41005</v>
      </c>
      <c r="Q2745">
        <f t="shared" si="44"/>
        <v>7</v>
      </c>
      <c r="R2745">
        <v>24</v>
      </c>
    </row>
    <row r="2746" spans="16:18" x14ac:dyDescent="0.25">
      <c r="P2746" s="254">
        <v>41004</v>
      </c>
      <c r="Q2746">
        <f t="shared" si="44"/>
        <v>7</v>
      </c>
      <c r="R2746">
        <v>24</v>
      </c>
    </row>
    <row r="2747" spans="16:18" x14ac:dyDescent="0.25">
      <c r="P2747" s="254">
        <v>41003</v>
      </c>
      <c r="Q2747">
        <f t="shared" si="44"/>
        <v>7</v>
      </c>
      <c r="R2747">
        <v>24</v>
      </c>
    </row>
    <row r="2748" spans="16:18" x14ac:dyDescent="0.25">
      <c r="P2748" s="254">
        <v>41002</v>
      </c>
      <c r="Q2748">
        <f t="shared" si="44"/>
        <v>7</v>
      </c>
      <c r="R2748">
        <v>24</v>
      </c>
    </row>
    <row r="2749" spans="16:18" x14ac:dyDescent="0.25">
      <c r="P2749" s="254">
        <v>41001</v>
      </c>
      <c r="Q2749">
        <f t="shared" si="44"/>
        <v>7</v>
      </c>
      <c r="R2749">
        <v>24</v>
      </c>
    </row>
    <row r="2750" spans="16:18" x14ac:dyDescent="0.25">
      <c r="P2750" s="254">
        <v>41000</v>
      </c>
      <c r="Q2750">
        <f t="shared" si="44"/>
        <v>6</v>
      </c>
      <c r="R2750">
        <v>24</v>
      </c>
    </row>
    <row r="2751" spans="16:18" x14ac:dyDescent="0.25">
      <c r="P2751" s="254">
        <v>40999</v>
      </c>
      <c r="Q2751">
        <f t="shared" si="44"/>
        <v>6</v>
      </c>
      <c r="R2751">
        <v>24</v>
      </c>
    </row>
    <row r="2752" spans="16:18" x14ac:dyDescent="0.25">
      <c r="P2752" s="254">
        <v>40998</v>
      </c>
      <c r="Q2752">
        <f t="shared" si="44"/>
        <v>6</v>
      </c>
      <c r="R2752">
        <v>24</v>
      </c>
    </row>
    <row r="2753" spans="16:18" x14ac:dyDescent="0.25">
      <c r="P2753" s="254">
        <v>40997</v>
      </c>
      <c r="Q2753">
        <f t="shared" si="44"/>
        <v>6</v>
      </c>
      <c r="R2753">
        <v>24</v>
      </c>
    </row>
    <row r="2754" spans="16:18" x14ac:dyDescent="0.25">
      <c r="P2754" s="254">
        <v>40996</v>
      </c>
      <c r="Q2754">
        <f t="shared" si="44"/>
        <v>6</v>
      </c>
      <c r="R2754">
        <v>24</v>
      </c>
    </row>
    <row r="2755" spans="16:18" x14ac:dyDescent="0.25">
      <c r="P2755" s="254">
        <v>40995</v>
      </c>
      <c r="Q2755">
        <f t="shared" si="44"/>
        <v>6</v>
      </c>
      <c r="R2755">
        <v>24</v>
      </c>
    </row>
    <row r="2756" spans="16:18" x14ac:dyDescent="0.25">
      <c r="P2756" s="254">
        <v>40994</v>
      </c>
      <c r="Q2756">
        <f t="shared" si="44"/>
        <v>6</v>
      </c>
      <c r="R2756">
        <v>24</v>
      </c>
    </row>
    <row r="2757" spans="16:18" x14ac:dyDescent="0.25">
      <c r="P2757" s="254">
        <v>40993</v>
      </c>
      <c r="Q2757">
        <f t="shared" si="44"/>
        <v>5</v>
      </c>
      <c r="R2757">
        <v>24</v>
      </c>
    </row>
    <row r="2758" spans="16:18" x14ac:dyDescent="0.25">
      <c r="P2758" s="254">
        <v>40992</v>
      </c>
      <c r="Q2758">
        <f t="shared" si="44"/>
        <v>5</v>
      </c>
      <c r="R2758">
        <v>24</v>
      </c>
    </row>
    <row r="2759" spans="16:18" x14ac:dyDescent="0.25">
      <c r="P2759" s="254">
        <v>40991</v>
      </c>
      <c r="Q2759">
        <f t="shared" si="44"/>
        <v>5</v>
      </c>
      <c r="R2759">
        <v>24</v>
      </c>
    </row>
    <row r="2760" spans="16:18" x14ac:dyDescent="0.25">
      <c r="P2760" s="254">
        <v>40990</v>
      </c>
      <c r="Q2760">
        <f t="shared" si="44"/>
        <v>5</v>
      </c>
      <c r="R2760">
        <v>24</v>
      </c>
    </row>
    <row r="2761" spans="16:18" x14ac:dyDescent="0.25">
      <c r="P2761" s="254">
        <v>40989</v>
      </c>
      <c r="Q2761">
        <f t="shared" si="44"/>
        <v>5</v>
      </c>
      <c r="R2761">
        <v>24</v>
      </c>
    </row>
    <row r="2762" spans="16:18" x14ac:dyDescent="0.25">
      <c r="P2762" s="254">
        <v>40988</v>
      </c>
      <c r="Q2762">
        <f t="shared" si="44"/>
        <v>5</v>
      </c>
      <c r="R2762">
        <v>24</v>
      </c>
    </row>
    <row r="2763" spans="16:18" x14ac:dyDescent="0.25">
      <c r="P2763" s="254">
        <v>40987</v>
      </c>
      <c r="Q2763">
        <f t="shared" si="44"/>
        <v>5</v>
      </c>
      <c r="R2763">
        <v>24</v>
      </c>
    </row>
    <row r="2764" spans="16:18" x14ac:dyDescent="0.25">
      <c r="P2764" s="254">
        <v>40986</v>
      </c>
      <c r="Q2764">
        <f t="shared" si="44"/>
        <v>4</v>
      </c>
      <c r="R2764">
        <v>24</v>
      </c>
    </row>
    <row r="2765" spans="16:18" x14ac:dyDescent="0.25">
      <c r="P2765" s="254">
        <v>40985</v>
      </c>
      <c r="Q2765">
        <f t="shared" si="44"/>
        <v>4</v>
      </c>
      <c r="R2765">
        <v>24</v>
      </c>
    </row>
    <row r="2766" spans="16:18" x14ac:dyDescent="0.25">
      <c r="P2766" s="254">
        <v>40984</v>
      </c>
      <c r="Q2766">
        <f t="shared" si="44"/>
        <v>4</v>
      </c>
      <c r="R2766">
        <v>24</v>
      </c>
    </row>
    <row r="2767" spans="16:18" x14ac:dyDescent="0.25">
      <c r="P2767" s="254">
        <v>40983</v>
      </c>
      <c r="Q2767">
        <f t="shared" si="44"/>
        <v>4</v>
      </c>
      <c r="R2767">
        <v>24</v>
      </c>
    </row>
    <row r="2768" spans="16:18" x14ac:dyDescent="0.25">
      <c r="P2768" s="254">
        <v>40982</v>
      </c>
      <c r="Q2768">
        <f t="shared" si="44"/>
        <v>4</v>
      </c>
      <c r="R2768">
        <v>24</v>
      </c>
    </row>
    <row r="2769" spans="16:18" x14ac:dyDescent="0.25">
      <c r="P2769" s="254">
        <v>40981</v>
      </c>
      <c r="Q2769">
        <f t="shared" si="44"/>
        <v>4</v>
      </c>
      <c r="R2769">
        <v>24</v>
      </c>
    </row>
    <row r="2770" spans="16:18" x14ac:dyDescent="0.25">
      <c r="P2770" s="254">
        <v>40980</v>
      </c>
      <c r="Q2770">
        <f t="shared" si="44"/>
        <v>4</v>
      </c>
      <c r="R2770">
        <v>24</v>
      </c>
    </row>
    <row r="2771" spans="16:18" x14ac:dyDescent="0.25">
      <c r="P2771" s="254">
        <v>40979</v>
      </c>
      <c r="Q2771">
        <f t="shared" si="44"/>
        <v>3</v>
      </c>
      <c r="R2771">
        <v>24</v>
      </c>
    </row>
    <row r="2772" spans="16:18" x14ac:dyDescent="0.25">
      <c r="P2772" s="254">
        <v>40978</v>
      </c>
      <c r="Q2772">
        <f t="shared" si="44"/>
        <v>3</v>
      </c>
      <c r="R2772">
        <v>24</v>
      </c>
    </row>
    <row r="2773" spans="16:18" x14ac:dyDescent="0.25">
      <c r="P2773" s="254">
        <v>40977</v>
      </c>
      <c r="Q2773">
        <f t="shared" si="44"/>
        <v>3</v>
      </c>
      <c r="R2773">
        <v>24</v>
      </c>
    </row>
    <row r="2774" spans="16:18" x14ac:dyDescent="0.25">
      <c r="P2774" s="254">
        <v>40976</v>
      </c>
      <c r="Q2774">
        <f t="shared" si="44"/>
        <v>3</v>
      </c>
      <c r="R2774">
        <v>24</v>
      </c>
    </row>
    <row r="2775" spans="16:18" x14ac:dyDescent="0.25">
      <c r="P2775" s="254">
        <v>40975</v>
      </c>
      <c r="Q2775">
        <f t="shared" si="44"/>
        <v>3</v>
      </c>
      <c r="R2775">
        <v>24</v>
      </c>
    </row>
    <row r="2776" spans="16:18" x14ac:dyDescent="0.25">
      <c r="P2776" s="254">
        <v>40974</v>
      </c>
      <c r="Q2776">
        <f t="shared" si="44"/>
        <v>3</v>
      </c>
      <c r="R2776">
        <v>24</v>
      </c>
    </row>
    <row r="2777" spans="16:18" x14ac:dyDescent="0.25">
      <c r="P2777" s="254">
        <v>40973</v>
      </c>
      <c r="Q2777">
        <f t="shared" si="44"/>
        <v>3</v>
      </c>
      <c r="R2777">
        <v>24</v>
      </c>
    </row>
    <row r="2778" spans="16:18" x14ac:dyDescent="0.25">
      <c r="P2778" s="254">
        <v>40972</v>
      </c>
      <c r="Q2778">
        <f t="shared" si="44"/>
        <v>2</v>
      </c>
      <c r="R2778">
        <v>24</v>
      </c>
    </row>
    <row r="2779" spans="16:18" x14ac:dyDescent="0.25">
      <c r="P2779" s="254">
        <v>40971</v>
      </c>
      <c r="Q2779">
        <f t="shared" si="44"/>
        <v>2</v>
      </c>
      <c r="R2779">
        <v>24</v>
      </c>
    </row>
    <row r="2780" spans="16:18" x14ac:dyDescent="0.25">
      <c r="P2780" s="254">
        <v>40970</v>
      </c>
      <c r="Q2780">
        <f t="shared" si="44"/>
        <v>2</v>
      </c>
      <c r="R2780">
        <v>24</v>
      </c>
    </row>
    <row r="2781" spans="16:18" x14ac:dyDescent="0.25">
      <c r="P2781" s="254">
        <v>40969</v>
      </c>
      <c r="Q2781">
        <f t="shared" si="44"/>
        <v>2</v>
      </c>
      <c r="R2781">
        <v>24</v>
      </c>
    </row>
    <row r="2782" spans="16:18" x14ac:dyDescent="0.25">
      <c r="P2782" s="254">
        <v>40968</v>
      </c>
      <c r="Q2782">
        <f t="shared" si="44"/>
        <v>2</v>
      </c>
      <c r="R2782">
        <v>24</v>
      </c>
    </row>
    <row r="2783" spans="16:18" x14ac:dyDescent="0.25">
      <c r="P2783" s="254">
        <v>40967</v>
      </c>
      <c r="Q2783">
        <f t="shared" ref="Q2783:Q2846" si="45">Q2776-1</f>
        <v>2</v>
      </c>
      <c r="R2783">
        <v>24</v>
      </c>
    </row>
    <row r="2784" spans="16:18" x14ac:dyDescent="0.25">
      <c r="P2784" s="254">
        <v>40966</v>
      </c>
      <c r="Q2784">
        <f t="shared" si="45"/>
        <v>2</v>
      </c>
      <c r="R2784">
        <v>24</v>
      </c>
    </row>
    <row r="2785" spans="16:18" x14ac:dyDescent="0.25">
      <c r="P2785" s="254">
        <v>40965</v>
      </c>
      <c r="Q2785">
        <f t="shared" si="45"/>
        <v>1</v>
      </c>
      <c r="R2785">
        <v>24</v>
      </c>
    </row>
    <row r="2786" spans="16:18" x14ac:dyDescent="0.25">
      <c r="P2786" s="254">
        <v>40964</v>
      </c>
      <c r="Q2786">
        <f t="shared" si="45"/>
        <v>1</v>
      </c>
      <c r="R2786">
        <v>24</v>
      </c>
    </row>
    <row r="2787" spans="16:18" x14ac:dyDescent="0.25">
      <c r="P2787" s="254">
        <v>40963</v>
      </c>
      <c r="Q2787">
        <f t="shared" si="45"/>
        <v>1</v>
      </c>
      <c r="R2787">
        <v>24</v>
      </c>
    </row>
    <row r="2788" spans="16:18" x14ac:dyDescent="0.25">
      <c r="P2788" s="254">
        <v>40962</v>
      </c>
      <c r="Q2788">
        <f t="shared" si="45"/>
        <v>1</v>
      </c>
      <c r="R2788">
        <v>24</v>
      </c>
    </row>
    <row r="2789" spans="16:18" x14ac:dyDescent="0.25">
      <c r="P2789" s="254">
        <v>40961</v>
      </c>
      <c r="Q2789">
        <f t="shared" si="45"/>
        <v>1</v>
      </c>
      <c r="R2789">
        <v>24</v>
      </c>
    </row>
    <row r="2790" spans="16:18" x14ac:dyDescent="0.25">
      <c r="P2790" s="254">
        <v>40960</v>
      </c>
      <c r="Q2790">
        <f t="shared" si="45"/>
        <v>1</v>
      </c>
      <c r="R2790">
        <v>24</v>
      </c>
    </row>
    <row r="2791" spans="16:18" x14ac:dyDescent="0.25">
      <c r="P2791" s="254">
        <v>40959</v>
      </c>
      <c r="Q2791">
        <f t="shared" si="45"/>
        <v>1</v>
      </c>
      <c r="R2791">
        <v>24</v>
      </c>
    </row>
    <row r="2792" spans="16:18" x14ac:dyDescent="0.25">
      <c r="P2792" s="254">
        <v>40958</v>
      </c>
      <c r="Q2792">
        <v>16</v>
      </c>
      <c r="R2792">
        <v>23</v>
      </c>
    </row>
    <row r="2793" spans="16:18" x14ac:dyDescent="0.25">
      <c r="P2793" s="254">
        <v>40957</v>
      </c>
      <c r="Q2793">
        <v>16</v>
      </c>
      <c r="R2793">
        <v>23</v>
      </c>
    </row>
    <row r="2794" spans="16:18" x14ac:dyDescent="0.25">
      <c r="P2794" s="254">
        <v>40956</v>
      </c>
      <c r="Q2794">
        <v>16</v>
      </c>
      <c r="R2794">
        <v>23</v>
      </c>
    </row>
    <row r="2795" spans="16:18" x14ac:dyDescent="0.25">
      <c r="P2795" s="254">
        <v>40955</v>
      </c>
      <c r="Q2795">
        <v>16</v>
      </c>
      <c r="R2795">
        <v>23</v>
      </c>
    </row>
    <row r="2796" spans="16:18" x14ac:dyDescent="0.25">
      <c r="P2796" s="254">
        <v>40954</v>
      </c>
      <c r="Q2796">
        <v>16</v>
      </c>
      <c r="R2796">
        <v>23</v>
      </c>
    </row>
    <row r="2797" spans="16:18" x14ac:dyDescent="0.25">
      <c r="P2797" s="254">
        <v>40953</v>
      </c>
      <c r="Q2797">
        <v>16</v>
      </c>
      <c r="R2797">
        <v>23</v>
      </c>
    </row>
    <row r="2798" spans="16:18" x14ac:dyDescent="0.25">
      <c r="P2798" s="254">
        <v>40952</v>
      </c>
      <c r="Q2798">
        <v>16</v>
      </c>
      <c r="R2798">
        <v>23</v>
      </c>
    </row>
    <row r="2799" spans="16:18" x14ac:dyDescent="0.25">
      <c r="P2799" s="254">
        <v>40951</v>
      </c>
      <c r="Q2799">
        <f t="shared" si="45"/>
        <v>15</v>
      </c>
      <c r="R2799">
        <v>23</v>
      </c>
    </row>
    <row r="2800" spans="16:18" x14ac:dyDescent="0.25">
      <c r="P2800" s="254">
        <v>40950</v>
      </c>
      <c r="Q2800">
        <f t="shared" si="45"/>
        <v>15</v>
      </c>
      <c r="R2800">
        <v>23</v>
      </c>
    </row>
    <row r="2801" spans="16:18" x14ac:dyDescent="0.25">
      <c r="P2801" s="254">
        <v>40949</v>
      </c>
      <c r="Q2801">
        <f t="shared" si="45"/>
        <v>15</v>
      </c>
      <c r="R2801">
        <v>23</v>
      </c>
    </row>
    <row r="2802" spans="16:18" x14ac:dyDescent="0.25">
      <c r="P2802" s="254">
        <v>40948</v>
      </c>
      <c r="Q2802">
        <f t="shared" si="45"/>
        <v>15</v>
      </c>
      <c r="R2802">
        <v>23</v>
      </c>
    </row>
    <row r="2803" spans="16:18" x14ac:dyDescent="0.25">
      <c r="P2803" s="254">
        <v>40947</v>
      </c>
      <c r="Q2803">
        <f t="shared" si="45"/>
        <v>15</v>
      </c>
      <c r="R2803">
        <v>23</v>
      </c>
    </row>
    <row r="2804" spans="16:18" x14ac:dyDescent="0.25">
      <c r="P2804" s="254">
        <v>40946</v>
      </c>
      <c r="Q2804">
        <f t="shared" si="45"/>
        <v>15</v>
      </c>
      <c r="R2804">
        <v>23</v>
      </c>
    </row>
    <row r="2805" spans="16:18" x14ac:dyDescent="0.25">
      <c r="P2805" s="254">
        <v>40945</v>
      </c>
      <c r="Q2805">
        <f t="shared" si="45"/>
        <v>15</v>
      </c>
      <c r="R2805">
        <v>23</v>
      </c>
    </row>
    <row r="2806" spans="16:18" x14ac:dyDescent="0.25">
      <c r="P2806" s="254">
        <v>40944</v>
      </c>
      <c r="Q2806">
        <f t="shared" si="45"/>
        <v>14</v>
      </c>
      <c r="R2806">
        <v>23</v>
      </c>
    </row>
    <row r="2807" spans="16:18" x14ac:dyDescent="0.25">
      <c r="P2807" s="254">
        <v>40943</v>
      </c>
      <c r="Q2807">
        <f t="shared" si="45"/>
        <v>14</v>
      </c>
      <c r="R2807">
        <v>23</v>
      </c>
    </row>
    <row r="2808" spans="16:18" x14ac:dyDescent="0.25">
      <c r="P2808" s="254">
        <v>40942</v>
      </c>
      <c r="Q2808">
        <f t="shared" si="45"/>
        <v>14</v>
      </c>
      <c r="R2808">
        <v>23</v>
      </c>
    </row>
    <row r="2809" spans="16:18" x14ac:dyDescent="0.25">
      <c r="P2809" s="254">
        <v>40941</v>
      </c>
      <c r="Q2809">
        <f t="shared" si="45"/>
        <v>14</v>
      </c>
      <c r="R2809">
        <v>23</v>
      </c>
    </row>
    <row r="2810" spans="16:18" x14ac:dyDescent="0.25">
      <c r="P2810" s="254">
        <v>40940</v>
      </c>
      <c r="Q2810">
        <f t="shared" si="45"/>
        <v>14</v>
      </c>
      <c r="R2810">
        <v>23</v>
      </c>
    </row>
    <row r="2811" spans="16:18" x14ac:dyDescent="0.25">
      <c r="P2811" s="254">
        <v>40939</v>
      </c>
      <c r="Q2811">
        <f t="shared" si="45"/>
        <v>14</v>
      </c>
      <c r="R2811">
        <v>23</v>
      </c>
    </row>
    <row r="2812" spans="16:18" x14ac:dyDescent="0.25">
      <c r="P2812" s="254">
        <v>40938</v>
      </c>
      <c r="Q2812">
        <f t="shared" si="45"/>
        <v>14</v>
      </c>
      <c r="R2812">
        <v>23</v>
      </c>
    </row>
    <row r="2813" spans="16:18" x14ac:dyDescent="0.25">
      <c r="P2813" s="254">
        <v>40937</v>
      </c>
      <c r="Q2813">
        <f t="shared" si="45"/>
        <v>13</v>
      </c>
      <c r="R2813">
        <v>23</v>
      </c>
    </row>
    <row r="2814" spans="16:18" x14ac:dyDescent="0.25">
      <c r="P2814" s="254">
        <v>40936</v>
      </c>
      <c r="Q2814">
        <f t="shared" si="45"/>
        <v>13</v>
      </c>
      <c r="R2814">
        <v>23</v>
      </c>
    </row>
    <row r="2815" spans="16:18" x14ac:dyDescent="0.25">
      <c r="P2815" s="254">
        <v>40935</v>
      </c>
      <c r="Q2815">
        <f t="shared" si="45"/>
        <v>13</v>
      </c>
      <c r="R2815">
        <v>23</v>
      </c>
    </row>
    <row r="2816" spans="16:18" x14ac:dyDescent="0.25">
      <c r="P2816" s="254">
        <v>40934</v>
      </c>
      <c r="Q2816">
        <f t="shared" si="45"/>
        <v>13</v>
      </c>
      <c r="R2816">
        <v>23</v>
      </c>
    </row>
    <row r="2817" spans="16:18" x14ac:dyDescent="0.25">
      <c r="P2817" s="254">
        <v>40933</v>
      </c>
      <c r="Q2817">
        <f t="shared" si="45"/>
        <v>13</v>
      </c>
      <c r="R2817">
        <v>23</v>
      </c>
    </row>
    <row r="2818" spans="16:18" x14ac:dyDescent="0.25">
      <c r="P2818" s="254">
        <v>40932</v>
      </c>
      <c r="Q2818">
        <f t="shared" si="45"/>
        <v>13</v>
      </c>
      <c r="R2818">
        <v>23</v>
      </c>
    </row>
    <row r="2819" spans="16:18" x14ac:dyDescent="0.25">
      <c r="P2819" s="254">
        <v>40931</v>
      </c>
      <c r="Q2819">
        <f t="shared" si="45"/>
        <v>13</v>
      </c>
      <c r="R2819">
        <v>23</v>
      </c>
    </row>
    <row r="2820" spans="16:18" x14ac:dyDescent="0.25">
      <c r="P2820" s="254">
        <v>40930</v>
      </c>
      <c r="Q2820">
        <f t="shared" si="45"/>
        <v>12</v>
      </c>
      <c r="R2820">
        <v>23</v>
      </c>
    </row>
    <row r="2821" spans="16:18" x14ac:dyDescent="0.25">
      <c r="P2821" s="254">
        <v>40929</v>
      </c>
      <c r="Q2821">
        <f t="shared" si="45"/>
        <v>12</v>
      </c>
      <c r="R2821">
        <v>23</v>
      </c>
    </row>
    <row r="2822" spans="16:18" x14ac:dyDescent="0.25">
      <c r="P2822" s="254">
        <v>40928</v>
      </c>
      <c r="Q2822">
        <f t="shared" si="45"/>
        <v>12</v>
      </c>
      <c r="R2822">
        <v>23</v>
      </c>
    </row>
    <row r="2823" spans="16:18" x14ac:dyDescent="0.25">
      <c r="P2823" s="254">
        <v>40927</v>
      </c>
      <c r="Q2823">
        <f t="shared" si="45"/>
        <v>12</v>
      </c>
      <c r="R2823">
        <v>23</v>
      </c>
    </row>
    <row r="2824" spans="16:18" x14ac:dyDescent="0.25">
      <c r="P2824" s="254">
        <v>40926</v>
      </c>
      <c r="Q2824">
        <f t="shared" si="45"/>
        <v>12</v>
      </c>
      <c r="R2824">
        <v>23</v>
      </c>
    </row>
    <row r="2825" spans="16:18" x14ac:dyDescent="0.25">
      <c r="P2825" s="254">
        <v>40925</v>
      </c>
      <c r="Q2825">
        <f t="shared" si="45"/>
        <v>12</v>
      </c>
      <c r="R2825">
        <v>23</v>
      </c>
    </row>
    <row r="2826" spans="16:18" x14ac:dyDescent="0.25">
      <c r="P2826" s="254">
        <v>40924</v>
      </c>
      <c r="Q2826">
        <f t="shared" si="45"/>
        <v>12</v>
      </c>
      <c r="R2826">
        <v>23</v>
      </c>
    </row>
    <row r="2827" spans="16:18" x14ac:dyDescent="0.25">
      <c r="P2827" s="254">
        <v>40923</v>
      </c>
      <c r="Q2827">
        <f t="shared" si="45"/>
        <v>11</v>
      </c>
      <c r="R2827">
        <v>23</v>
      </c>
    </row>
    <row r="2828" spans="16:18" x14ac:dyDescent="0.25">
      <c r="P2828" s="254">
        <v>40922</v>
      </c>
      <c r="Q2828">
        <f t="shared" si="45"/>
        <v>11</v>
      </c>
      <c r="R2828">
        <v>23</v>
      </c>
    </row>
    <row r="2829" spans="16:18" x14ac:dyDescent="0.25">
      <c r="P2829" s="254">
        <v>40921</v>
      </c>
      <c r="Q2829">
        <f t="shared" si="45"/>
        <v>11</v>
      </c>
      <c r="R2829">
        <v>23</v>
      </c>
    </row>
    <row r="2830" spans="16:18" x14ac:dyDescent="0.25">
      <c r="P2830" s="254">
        <v>40920</v>
      </c>
      <c r="Q2830">
        <f t="shared" si="45"/>
        <v>11</v>
      </c>
      <c r="R2830">
        <v>23</v>
      </c>
    </row>
    <row r="2831" spans="16:18" x14ac:dyDescent="0.25">
      <c r="P2831" s="254">
        <v>40919</v>
      </c>
      <c r="Q2831">
        <f t="shared" si="45"/>
        <v>11</v>
      </c>
      <c r="R2831">
        <v>23</v>
      </c>
    </row>
    <row r="2832" spans="16:18" x14ac:dyDescent="0.25">
      <c r="P2832" s="254">
        <v>40918</v>
      </c>
      <c r="Q2832">
        <f t="shared" si="45"/>
        <v>11</v>
      </c>
      <c r="R2832">
        <v>23</v>
      </c>
    </row>
    <row r="2833" spans="16:18" x14ac:dyDescent="0.25">
      <c r="P2833" s="254">
        <v>40917</v>
      </c>
      <c r="Q2833">
        <f t="shared" si="45"/>
        <v>11</v>
      </c>
      <c r="R2833">
        <v>23</v>
      </c>
    </row>
    <row r="2834" spans="16:18" x14ac:dyDescent="0.25">
      <c r="P2834" s="254">
        <v>40916</v>
      </c>
      <c r="Q2834">
        <f t="shared" si="45"/>
        <v>10</v>
      </c>
      <c r="R2834">
        <v>23</v>
      </c>
    </row>
    <row r="2835" spans="16:18" x14ac:dyDescent="0.25">
      <c r="P2835" s="254">
        <v>40915</v>
      </c>
      <c r="Q2835">
        <f t="shared" si="45"/>
        <v>10</v>
      </c>
      <c r="R2835">
        <v>23</v>
      </c>
    </row>
    <row r="2836" spans="16:18" x14ac:dyDescent="0.25">
      <c r="P2836" s="254">
        <v>40914</v>
      </c>
      <c r="Q2836">
        <f t="shared" si="45"/>
        <v>10</v>
      </c>
      <c r="R2836">
        <v>23</v>
      </c>
    </row>
    <row r="2837" spans="16:18" x14ac:dyDescent="0.25">
      <c r="P2837" s="254">
        <v>40913</v>
      </c>
      <c r="Q2837">
        <f t="shared" si="45"/>
        <v>10</v>
      </c>
      <c r="R2837">
        <v>23</v>
      </c>
    </row>
    <row r="2838" spans="16:18" x14ac:dyDescent="0.25">
      <c r="P2838" s="254">
        <v>40912</v>
      </c>
      <c r="Q2838">
        <f t="shared" si="45"/>
        <v>10</v>
      </c>
      <c r="R2838">
        <v>23</v>
      </c>
    </row>
    <row r="2839" spans="16:18" x14ac:dyDescent="0.25">
      <c r="P2839" s="254">
        <v>40911</v>
      </c>
      <c r="Q2839">
        <f t="shared" si="45"/>
        <v>10</v>
      </c>
      <c r="R2839">
        <v>23</v>
      </c>
    </row>
    <row r="2840" spans="16:18" x14ac:dyDescent="0.25">
      <c r="P2840" s="254">
        <v>40910</v>
      </c>
      <c r="Q2840">
        <f t="shared" si="45"/>
        <v>10</v>
      </c>
      <c r="R2840">
        <v>23</v>
      </c>
    </row>
    <row r="2841" spans="16:18" x14ac:dyDescent="0.25">
      <c r="P2841" s="254">
        <v>40909</v>
      </c>
      <c r="Q2841">
        <f t="shared" si="45"/>
        <v>9</v>
      </c>
      <c r="R2841">
        <v>23</v>
      </c>
    </row>
    <row r="2842" spans="16:18" x14ac:dyDescent="0.25">
      <c r="P2842" s="254">
        <v>40908</v>
      </c>
      <c r="Q2842">
        <f t="shared" si="45"/>
        <v>9</v>
      </c>
      <c r="R2842">
        <v>23</v>
      </c>
    </row>
    <row r="2843" spans="16:18" x14ac:dyDescent="0.25">
      <c r="P2843" s="254">
        <v>40907</v>
      </c>
      <c r="Q2843">
        <f t="shared" si="45"/>
        <v>9</v>
      </c>
      <c r="R2843">
        <v>23</v>
      </c>
    </row>
    <row r="2844" spans="16:18" x14ac:dyDescent="0.25">
      <c r="P2844" s="254">
        <v>40906</v>
      </c>
      <c r="Q2844">
        <f t="shared" si="45"/>
        <v>9</v>
      </c>
      <c r="R2844">
        <v>23</v>
      </c>
    </row>
    <row r="2845" spans="16:18" x14ac:dyDescent="0.25">
      <c r="P2845" s="254">
        <v>40905</v>
      </c>
      <c r="Q2845">
        <f t="shared" si="45"/>
        <v>9</v>
      </c>
      <c r="R2845">
        <v>23</v>
      </c>
    </row>
    <row r="2846" spans="16:18" x14ac:dyDescent="0.25">
      <c r="P2846" s="254">
        <v>40904</v>
      </c>
      <c r="Q2846">
        <f t="shared" si="45"/>
        <v>9</v>
      </c>
      <c r="R2846">
        <v>23</v>
      </c>
    </row>
    <row r="2847" spans="16:18" x14ac:dyDescent="0.25">
      <c r="P2847" s="254">
        <v>40903</v>
      </c>
      <c r="Q2847">
        <f t="shared" ref="Q2847:Q2903" si="46">Q2840-1</f>
        <v>9</v>
      </c>
      <c r="R2847">
        <v>23</v>
      </c>
    </row>
    <row r="2848" spans="16:18" x14ac:dyDescent="0.25">
      <c r="P2848" s="254">
        <v>40902</v>
      </c>
      <c r="Q2848">
        <f t="shared" si="46"/>
        <v>8</v>
      </c>
      <c r="R2848">
        <v>23</v>
      </c>
    </row>
    <row r="2849" spans="16:18" x14ac:dyDescent="0.25">
      <c r="P2849" s="254">
        <v>40901</v>
      </c>
      <c r="Q2849">
        <f t="shared" si="46"/>
        <v>8</v>
      </c>
      <c r="R2849">
        <v>23</v>
      </c>
    </row>
    <row r="2850" spans="16:18" x14ac:dyDescent="0.25">
      <c r="P2850" s="254">
        <v>40900</v>
      </c>
      <c r="Q2850">
        <f t="shared" si="46"/>
        <v>8</v>
      </c>
      <c r="R2850">
        <v>23</v>
      </c>
    </row>
    <row r="2851" spans="16:18" x14ac:dyDescent="0.25">
      <c r="P2851" s="254">
        <v>40899</v>
      </c>
      <c r="Q2851">
        <f t="shared" si="46"/>
        <v>8</v>
      </c>
      <c r="R2851">
        <v>23</v>
      </c>
    </row>
    <row r="2852" spans="16:18" x14ac:dyDescent="0.25">
      <c r="P2852" s="254">
        <v>40898</v>
      </c>
      <c r="Q2852">
        <f t="shared" si="46"/>
        <v>8</v>
      </c>
      <c r="R2852">
        <v>23</v>
      </c>
    </row>
    <row r="2853" spans="16:18" x14ac:dyDescent="0.25">
      <c r="P2853" s="254">
        <v>40897</v>
      </c>
      <c r="Q2853">
        <f t="shared" si="46"/>
        <v>8</v>
      </c>
      <c r="R2853">
        <v>23</v>
      </c>
    </row>
    <row r="2854" spans="16:18" x14ac:dyDescent="0.25">
      <c r="P2854" s="254">
        <v>40896</v>
      </c>
      <c r="Q2854">
        <f t="shared" si="46"/>
        <v>8</v>
      </c>
      <c r="R2854">
        <v>23</v>
      </c>
    </row>
    <row r="2855" spans="16:18" x14ac:dyDescent="0.25">
      <c r="P2855" s="254">
        <v>40895</v>
      </c>
      <c r="Q2855">
        <f t="shared" si="46"/>
        <v>7</v>
      </c>
      <c r="R2855">
        <v>23</v>
      </c>
    </row>
    <row r="2856" spans="16:18" x14ac:dyDescent="0.25">
      <c r="P2856" s="254">
        <v>40894</v>
      </c>
      <c r="Q2856">
        <f t="shared" si="46"/>
        <v>7</v>
      </c>
      <c r="R2856">
        <v>23</v>
      </c>
    </row>
    <row r="2857" spans="16:18" x14ac:dyDescent="0.25">
      <c r="P2857" s="254">
        <v>40893</v>
      </c>
      <c r="Q2857">
        <f t="shared" si="46"/>
        <v>7</v>
      </c>
      <c r="R2857">
        <v>23</v>
      </c>
    </row>
    <row r="2858" spans="16:18" x14ac:dyDescent="0.25">
      <c r="P2858" s="254">
        <v>40892</v>
      </c>
      <c r="Q2858">
        <f t="shared" si="46"/>
        <v>7</v>
      </c>
      <c r="R2858">
        <v>23</v>
      </c>
    </row>
    <row r="2859" spans="16:18" x14ac:dyDescent="0.25">
      <c r="P2859" s="254">
        <v>40891</v>
      </c>
      <c r="Q2859">
        <f t="shared" si="46"/>
        <v>7</v>
      </c>
      <c r="R2859">
        <v>23</v>
      </c>
    </row>
    <row r="2860" spans="16:18" x14ac:dyDescent="0.25">
      <c r="P2860" s="254">
        <v>40890</v>
      </c>
      <c r="Q2860">
        <f t="shared" si="46"/>
        <v>7</v>
      </c>
      <c r="R2860">
        <v>23</v>
      </c>
    </row>
    <row r="2861" spans="16:18" x14ac:dyDescent="0.25">
      <c r="P2861" s="254">
        <v>40889</v>
      </c>
      <c r="Q2861">
        <f t="shared" si="46"/>
        <v>7</v>
      </c>
      <c r="R2861">
        <v>23</v>
      </c>
    </row>
    <row r="2862" spans="16:18" x14ac:dyDescent="0.25">
      <c r="P2862" s="254">
        <v>40888</v>
      </c>
      <c r="Q2862">
        <f t="shared" si="46"/>
        <v>6</v>
      </c>
      <c r="R2862">
        <v>23</v>
      </c>
    </row>
    <row r="2863" spans="16:18" x14ac:dyDescent="0.25">
      <c r="P2863" s="254">
        <v>40887</v>
      </c>
      <c r="Q2863">
        <f t="shared" si="46"/>
        <v>6</v>
      </c>
      <c r="R2863">
        <v>23</v>
      </c>
    </row>
    <row r="2864" spans="16:18" x14ac:dyDescent="0.25">
      <c r="P2864" s="254">
        <v>40886</v>
      </c>
      <c r="Q2864">
        <f t="shared" si="46"/>
        <v>6</v>
      </c>
      <c r="R2864">
        <v>23</v>
      </c>
    </row>
    <row r="2865" spans="16:18" x14ac:dyDescent="0.25">
      <c r="P2865" s="254">
        <v>40885</v>
      </c>
      <c r="Q2865">
        <f t="shared" si="46"/>
        <v>6</v>
      </c>
      <c r="R2865">
        <v>23</v>
      </c>
    </row>
    <row r="2866" spans="16:18" x14ac:dyDescent="0.25">
      <c r="P2866" s="254">
        <v>40884</v>
      </c>
      <c r="Q2866">
        <f t="shared" si="46"/>
        <v>6</v>
      </c>
      <c r="R2866">
        <v>23</v>
      </c>
    </row>
    <row r="2867" spans="16:18" x14ac:dyDescent="0.25">
      <c r="P2867" s="254">
        <v>40883</v>
      </c>
      <c r="Q2867">
        <f t="shared" si="46"/>
        <v>6</v>
      </c>
      <c r="R2867">
        <v>23</v>
      </c>
    </row>
    <row r="2868" spans="16:18" x14ac:dyDescent="0.25">
      <c r="P2868" s="254">
        <v>40882</v>
      </c>
      <c r="Q2868">
        <f t="shared" si="46"/>
        <v>6</v>
      </c>
      <c r="R2868">
        <v>23</v>
      </c>
    </row>
    <row r="2869" spans="16:18" x14ac:dyDescent="0.25">
      <c r="P2869" s="254">
        <v>40881</v>
      </c>
      <c r="Q2869">
        <f t="shared" si="46"/>
        <v>5</v>
      </c>
      <c r="R2869">
        <v>23</v>
      </c>
    </row>
    <row r="2870" spans="16:18" x14ac:dyDescent="0.25">
      <c r="P2870" s="254">
        <v>40880</v>
      </c>
      <c r="Q2870">
        <f t="shared" si="46"/>
        <v>5</v>
      </c>
      <c r="R2870">
        <v>23</v>
      </c>
    </row>
    <row r="2871" spans="16:18" x14ac:dyDescent="0.25">
      <c r="P2871" s="254">
        <v>40879</v>
      </c>
      <c r="Q2871">
        <f t="shared" si="46"/>
        <v>5</v>
      </c>
      <c r="R2871">
        <v>23</v>
      </c>
    </row>
    <row r="2872" spans="16:18" x14ac:dyDescent="0.25">
      <c r="P2872" s="254">
        <v>40878</v>
      </c>
      <c r="Q2872">
        <f t="shared" si="46"/>
        <v>5</v>
      </c>
      <c r="R2872">
        <v>23</v>
      </c>
    </row>
    <row r="2873" spans="16:18" x14ac:dyDescent="0.25">
      <c r="P2873" s="254">
        <v>40877</v>
      </c>
      <c r="Q2873">
        <f t="shared" si="46"/>
        <v>5</v>
      </c>
      <c r="R2873">
        <v>23</v>
      </c>
    </row>
    <row r="2874" spans="16:18" x14ac:dyDescent="0.25">
      <c r="P2874" s="254">
        <v>40876</v>
      </c>
      <c r="Q2874">
        <f t="shared" si="46"/>
        <v>5</v>
      </c>
      <c r="R2874">
        <v>23</v>
      </c>
    </row>
    <row r="2875" spans="16:18" x14ac:dyDescent="0.25">
      <c r="P2875" s="254">
        <v>40875</v>
      </c>
      <c r="Q2875">
        <f t="shared" si="46"/>
        <v>5</v>
      </c>
      <c r="R2875">
        <v>23</v>
      </c>
    </row>
    <row r="2876" spans="16:18" x14ac:dyDescent="0.25">
      <c r="P2876" s="254">
        <v>40874</v>
      </c>
      <c r="Q2876">
        <f t="shared" si="46"/>
        <v>4</v>
      </c>
      <c r="R2876">
        <v>23</v>
      </c>
    </row>
    <row r="2877" spans="16:18" x14ac:dyDescent="0.25">
      <c r="P2877" s="254">
        <v>40873</v>
      </c>
      <c r="Q2877">
        <f t="shared" si="46"/>
        <v>4</v>
      </c>
      <c r="R2877">
        <v>23</v>
      </c>
    </row>
    <row r="2878" spans="16:18" x14ac:dyDescent="0.25">
      <c r="P2878" s="254">
        <v>40872</v>
      </c>
      <c r="Q2878">
        <f t="shared" si="46"/>
        <v>4</v>
      </c>
      <c r="R2878">
        <v>23</v>
      </c>
    </row>
    <row r="2879" spans="16:18" x14ac:dyDescent="0.25">
      <c r="P2879" s="254">
        <v>40871</v>
      </c>
      <c r="Q2879">
        <f t="shared" si="46"/>
        <v>4</v>
      </c>
      <c r="R2879">
        <v>23</v>
      </c>
    </row>
    <row r="2880" spans="16:18" x14ac:dyDescent="0.25">
      <c r="P2880" s="254">
        <v>40870</v>
      </c>
      <c r="Q2880">
        <f t="shared" si="46"/>
        <v>4</v>
      </c>
      <c r="R2880">
        <v>23</v>
      </c>
    </row>
    <row r="2881" spans="16:18" x14ac:dyDescent="0.25">
      <c r="P2881" s="254">
        <v>40869</v>
      </c>
      <c r="Q2881">
        <f t="shared" si="46"/>
        <v>4</v>
      </c>
      <c r="R2881">
        <v>23</v>
      </c>
    </row>
    <row r="2882" spans="16:18" x14ac:dyDescent="0.25">
      <c r="P2882" s="254">
        <v>40868</v>
      </c>
      <c r="Q2882">
        <f t="shared" si="46"/>
        <v>4</v>
      </c>
      <c r="R2882">
        <v>23</v>
      </c>
    </row>
    <row r="2883" spans="16:18" x14ac:dyDescent="0.25">
      <c r="P2883" s="254">
        <v>40867</v>
      </c>
      <c r="Q2883">
        <f t="shared" si="46"/>
        <v>3</v>
      </c>
      <c r="R2883">
        <v>23</v>
      </c>
    </row>
    <row r="2884" spans="16:18" x14ac:dyDescent="0.25">
      <c r="P2884" s="254">
        <v>40866</v>
      </c>
      <c r="Q2884">
        <f t="shared" si="46"/>
        <v>3</v>
      </c>
      <c r="R2884">
        <v>23</v>
      </c>
    </row>
    <row r="2885" spans="16:18" x14ac:dyDescent="0.25">
      <c r="P2885" s="254">
        <v>40865</v>
      </c>
      <c r="Q2885">
        <f t="shared" si="46"/>
        <v>3</v>
      </c>
      <c r="R2885">
        <v>23</v>
      </c>
    </row>
    <row r="2886" spans="16:18" x14ac:dyDescent="0.25">
      <c r="P2886" s="254">
        <v>40864</v>
      </c>
      <c r="Q2886">
        <f t="shared" si="46"/>
        <v>3</v>
      </c>
      <c r="R2886">
        <v>23</v>
      </c>
    </row>
    <row r="2887" spans="16:18" x14ac:dyDescent="0.25">
      <c r="P2887" s="254">
        <v>40863</v>
      </c>
      <c r="Q2887">
        <f t="shared" si="46"/>
        <v>3</v>
      </c>
      <c r="R2887">
        <v>23</v>
      </c>
    </row>
    <row r="2888" spans="16:18" x14ac:dyDescent="0.25">
      <c r="P2888" s="254">
        <v>40862</v>
      </c>
      <c r="Q2888">
        <f t="shared" si="46"/>
        <v>3</v>
      </c>
      <c r="R2888">
        <v>23</v>
      </c>
    </row>
    <row r="2889" spans="16:18" x14ac:dyDescent="0.25">
      <c r="P2889" s="254">
        <v>40861</v>
      </c>
      <c r="Q2889">
        <f t="shared" si="46"/>
        <v>3</v>
      </c>
      <c r="R2889">
        <v>23</v>
      </c>
    </row>
    <row r="2890" spans="16:18" x14ac:dyDescent="0.25">
      <c r="P2890" s="254">
        <v>40860</v>
      </c>
      <c r="Q2890">
        <f t="shared" si="46"/>
        <v>2</v>
      </c>
      <c r="R2890">
        <v>23</v>
      </c>
    </row>
    <row r="2891" spans="16:18" x14ac:dyDescent="0.25">
      <c r="P2891" s="254">
        <v>40859</v>
      </c>
      <c r="Q2891">
        <f t="shared" si="46"/>
        <v>2</v>
      </c>
      <c r="R2891">
        <v>23</v>
      </c>
    </row>
    <row r="2892" spans="16:18" x14ac:dyDescent="0.25">
      <c r="P2892" s="254">
        <v>40858</v>
      </c>
      <c r="Q2892">
        <f t="shared" si="46"/>
        <v>2</v>
      </c>
      <c r="R2892">
        <v>23</v>
      </c>
    </row>
    <row r="2893" spans="16:18" x14ac:dyDescent="0.25">
      <c r="P2893" s="254">
        <v>40857</v>
      </c>
      <c r="Q2893">
        <f t="shared" si="46"/>
        <v>2</v>
      </c>
      <c r="R2893">
        <v>23</v>
      </c>
    </row>
    <row r="2894" spans="16:18" x14ac:dyDescent="0.25">
      <c r="P2894" s="254">
        <v>40856</v>
      </c>
      <c r="Q2894">
        <f t="shared" si="46"/>
        <v>2</v>
      </c>
      <c r="R2894">
        <v>23</v>
      </c>
    </row>
    <row r="2895" spans="16:18" x14ac:dyDescent="0.25">
      <c r="P2895" s="254">
        <v>40855</v>
      </c>
      <c r="Q2895">
        <f t="shared" si="46"/>
        <v>2</v>
      </c>
      <c r="R2895">
        <v>23</v>
      </c>
    </row>
    <row r="2896" spans="16:18" x14ac:dyDescent="0.25">
      <c r="P2896" s="254">
        <v>40854</v>
      </c>
      <c r="Q2896">
        <f t="shared" si="46"/>
        <v>2</v>
      </c>
      <c r="R2896">
        <v>23</v>
      </c>
    </row>
    <row r="2897" spans="16:18" x14ac:dyDescent="0.25">
      <c r="P2897" s="254">
        <v>40853</v>
      </c>
      <c r="Q2897">
        <f t="shared" si="46"/>
        <v>1</v>
      </c>
      <c r="R2897">
        <v>23</v>
      </c>
    </row>
    <row r="2898" spans="16:18" x14ac:dyDescent="0.25">
      <c r="P2898" s="254">
        <v>40852</v>
      </c>
      <c r="Q2898">
        <f t="shared" si="46"/>
        <v>1</v>
      </c>
      <c r="R2898">
        <v>23</v>
      </c>
    </row>
    <row r="2899" spans="16:18" x14ac:dyDescent="0.25">
      <c r="P2899" s="254">
        <v>40851</v>
      </c>
      <c r="Q2899">
        <f t="shared" si="46"/>
        <v>1</v>
      </c>
      <c r="R2899">
        <v>23</v>
      </c>
    </row>
    <row r="2900" spans="16:18" x14ac:dyDescent="0.25">
      <c r="P2900" s="254">
        <v>40850</v>
      </c>
      <c r="Q2900">
        <f t="shared" si="46"/>
        <v>1</v>
      </c>
      <c r="R2900">
        <v>23</v>
      </c>
    </row>
    <row r="2901" spans="16:18" x14ac:dyDescent="0.25">
      <c r="P2901" s="254">
        <v>40849</v>
      </c>
      <c r="Q2901">
        <f t="shared" si="46"/>
        <v>1</v>
      </c>
      <c r="R2901">
        <v>23</v>
      </c>
    </row>
    <row r="2902" spans="16:18" x14ac:dyDescent="0.25">
      <c r="P2902" s="254">
        <v>40848</v>
      </c>
      <c r="Q2902">
        <f t="shared" si="46"/>
        <v>1</v>
      </c>
      <c r="R2902">
        <v>23</v>
      </c>
    </row>
    <row r="2903" spans="16:18" x14ac:dyDescent="0.25">
      <c r="P2903" s="254">
        <v>40847</v>
      </c>
      <c r="Q2903">
        <f t="shared" si="46"/>
        <v>1</v>
      </c>
      <c r="R2903">
        <v>23</v>
      </c>
    </row>
    <row r="2904" spans="16:18" x14ac:dyDescent="0.25">
      <c r="P2904" s="254">
        <v>40846</v>
      </c>
      <c r="Q2904">
        <v>16</v>
      </c>
      <c r="R2904">
        <v>22</v>
      </c>
    </row>
    <row r="2905" spans="16:18" x14ac:dyDescent="0.25">
      <c r="P2905" s="254">
        <v>40845</v>
      </c>
      <c r="Q2905">
        <v>16</v>
      </c>
      <c r="R2905">
        <v>22</v>
      </c>
    </row>
    <row r="2906" spans="16:18" x14ac:dyDescent="0.25">
      <c r="P2906" s="254">
        <v>40844</v>
      </c>
      <c r="Q2906">
        <v>16</v>
      </c>
      <c r="R2906">
        <v>22</v>
      </c>
    </row>
    <row r="2907" spans="16:18" x14ac:dyDescent="0.25">
      <c r="P2907" s="254">
        <v>40843</v>
      </c>
      <c r="Q2907">
        <v>16</v>
      </c>
      <c r="R2907">
        <v>22</v>
      </c>
    </row>
    <row r="2908" spans="16:18" x14ac:dyDescent="0.25">
      <c r="P2908" s="254">
        <v>40842</v>
      </c>
      <c r="Q2908">
        <v>16</v>
      </c>
      <c r="R2908">
        <v>22</v>
      </c>
    </row>
    <row r="2909" spans="16:18" x14ac:dyDescent="0.25">
      <c r="P2909" s="254">
        <v>40841</v>
      </c>
      <c r="Q2909">
        <v>16</v>
      </c>
      <c r="R2909">
        <v>22</v>
      </c>
    </row>
    <row r="2910" spans="16:18" x14ac:dyDescent="0.25">
      <c r="P2910" s="254">
        <v>40840</v>
      </c>
      <c r="Q2910">
        <v>16</v>
      </c>
      <c r="R2910">
        <v>22</v>
      </c>
    </row>
    <row r="2911" spans="16:18" x14ac:dyDescent="0.25">
      <c r="P2911" s="254">
        <v>40839</v>
      </c>
      <c r="Q2911">
        <f t="shared" ref="Q2911:Q2974" si="47">Q2904-1</f>
        <v>15</v>
      </c>
      <c r="R2911">
        <v>22</v>
      </c>
    </row>
    <row r="2912" spans="16:18" x14ac:dyDescent="0.25">
      <c r="P2912" s="254">
        <v>40838</v>
      </c>
      <c r="Q2912">
        <f t="shared" si="47"/>
        <v>15</v>
      </c>
      <c r="R2912">
        <v>22</v>
      </c>
    </row>
    <row r="2913" spans="16:18" x14ac:dyDescent="0.25">
      <c r="P2913" s="254">
        <v>40837</v>
      </c>
      <c r="Q2913">
        <f t="shared" si="47"/>
        <v>15</v>
      </c>
      <c r="R2913">
        <v>22</v>
      </c>
    </row>
    <row r="2914" spans="16:18" x14ac:dyDescent="0.25">
      <c r="P2914" s="254">
        <v>40836</v>
      </c>
      <c r="Q2914">
        <f t="shared" si="47"/>
        <v>15</v>
      </c>
      <c r="R2914">
        <v>22</v>
      </c>
    </row>
    <row r="2915" spans="16:18" x14ac:dyDescent="0.25">
      <c r="P2915" s="254">
        <v>40835</v>
      </c>
      <c r="Q2915">
        <f t="shared" si="47"/>
        <v>15</v>
      </c>
      <c r="R2915">
        <v>22</v>
      </c>
    </row>
    <row r="2916" spans="16:18" x14ac:dyDescent="0.25">
      <c r="P2916" s="254">
        <v>40834</v>
      </c>
      <c r="Q2916">
        <f t="shared" si="47"/>
        <v>15</v>
      </c>
      <c r="R2916">
        <v>22</v>
      </c>
    </row>
    <row r="2917" spans="16:18" x14ac:dyDescent="0.25">
      <c r="P2917" s="254">
        <v>40833</v>
      </c>
      <c r="Q2917">
        <f t="shared" si="47"/>
        <v>15</v>
      </c>
      <c r="R2917">
        <v>22</v>
      </c>
    </row>
    <row r="2918" spans="16:18" x14ac:dyDescent="0.25">
      <c r="P2918" s="254">
        <v>40832</v>
      </c>
      <c r="Q2918">
        <f t="shared" si="47"/>
        <v>14</v>
      </c>
      <c r="R2918">
        <v>22</v>
      </c>
    </row>
    <row r="2919" spans="16:18" x14ac:dyDescent="0.25">
      <c r="P2919" s="254">
        <v>40831</v>
      </c>
      <c r="Q2919">
        <f t="shared" si="47"/>
        <v>14</v>
      </c>
      <c r="R2919">
        <v>22</v>
      </c>
    </row>
    <row r="2920" spans="16:18" x14ac:dyDescent="0.25">
      <c r="P2920" s="254">
        <v>40830</v>
      </c>
      <c r="Q2920">
        <f t="shared" si="47"/>
        <v>14</v>
      </c>
      <c r="R2920">
        <v>22</v>
      </c>
    </row>
    <row r="2921" spans="16:18" x14ac:dyDescent="0.25">
      <c r="P2921" s="254">
        <v>40829</v>
      </c>
      <c r="Q2921">
        <f t="shared" si="47"/>
        <v>14</v>
      </c>
      <c r="R2921">
        <v>22</v>
      </c>
    </row>
    <row r="2922" spans="16:18" x14ac:dyDescent="0.25">
      <c r="P2922" s="254">
        <v>40828</v>
      </c>
      <c r="Q2922">
        <f t="shared" si="47"/>
        <v>14</v>
      </c>
      <c r="R2922">
        <v>22</v>
      </c>
    </row>
    <row r="2923" spans="16:18" x14ac:dyDescent="0.25">
      <c r="P2923" s="254">
        <v>40827</v>
      </c>
      <c r="Q2923">
        <f t="shared" si="47"/>
        <v>14</v>
      </c>
      <c r="R2923">
        <v>22</v>
      </c>
    </row>
    <row r="2924" spans="16:18" x14ac:dyDescent="0.25">
      <c r="P2924" s="254">
        <v>40826</v>
      </c>
      <c r="Q2924">
        <f t="shared" si="47"/>
        <v>14</v>
      </c>
      <c r="R2924">
        <v>22</v>
      </c>
    </row>
    <row r="2925" spans="16:18" x14ac:dyDescent="0.25">
      <c r="P2925" s="254">
        <v>40825</v>
      </c>
      <c r="Q2925">
        <f t="shared" si="47"/>
        <v>13</v>
      </c>
      <c r="R2925">
        <v>22</v>
      </c>
    </row>
    <row r="2926" spans="16:18" x14ac:dyDescent="0.25">
      <c r="P2926" s="254">
        <v>40824</v>
      </c>
      <c r="Q2926">
        <f t="shared" si="47"/>
        <v>13</v>
      </c>
      <c r="R2926">
        <v>22</v>
      </c>
    </row>
    <row r="2927" spans="16:18" x14ac:dyDescent="0.25">
      <c r="P2927" s="254">
        <v>40823</v>
      </c>
      <c r="Q2927">
        <f t="shared" si="47"/>
        <v>13</v>
      </c>
      <c r="R2927">
        <v>22</v>
      </c>
    </row>
    <row r="2928" spans="16:18" x14ac:dyDescent="0.25">
      <c r="P2928" s="254">
        <v>40822</v>
      </c>
      <c r="Q2928">
        <f t="shared" si="47"/>
        <v>13</v>
      </c>
      <c r="R2928">
        <v>22</v>
      </c>
    </row>
    <row r="2929" spans="16:18" x14ac:dyDescent="0.25">
      <c r="P2929" s="254">
        <v>40821</v>
      </c>
      <c r="Q2929">
        <f t="shared" si="47"/>
        <v>13</v>
      </c>
      <c r="R2929">
        <v>22</v>
      </c>
    </row>
    <row r="2930" spans="16:18" x14ac:dyDescent="0.25">
      <c r="P2930" s="254">
        <v>40820</v>
      </c>
      <c r="Q2930">
        <f t="shared" si="47"/>
        <v>13</v>
      </c>
      <c r="R2930">
        <v>22</v>
      </c>
    </row>
    <row r="2931" spans="16:18" x14ac:dyDescent="0.25">
      <c r="P2931" s="254">
        <v>40819</v>
      </c>
      <c r="Q2931">
        <f t="shared" si="47"/>
        <v>13</v>
      </c>
      <c r="R2931">
        <v>22</v>
      </c>
    </row>
    <row r="2932" spans="16:18" x14ac:dyDescent="0.25">
      <c r="P2932" s="254">
        <v>40818</v>
      </c>
      <c r="Q2932">
        <f t="shared" si="47"/>
        <v>12</v>
      </c>
      <c r="R2932">
        <v>22</v>
      </c>
    </row>
    <row r="2933" spans="16:18" x14ac:dyDescent="0.25">
      <c r="P2933" s="254">
        <v>40817</v>
      </c>
      <c r="Q2933">
        <f t="shared" si="47"/>
        <v>12</v>
      </c>
      <c r="R2933">
        <v>22</v>
      </c>
    </row>
    <row r="2934" spans="16:18" x14ac:dyDescent="0.25">
      <c r="P2934" s="254">
        <v>40816</v>
      </c>
      <c r="Q2934">
        <f t="shared" si="47"/>
        <v>12</v>
      </c>
      <c r="R2934">
        <v>22</v>
      </c>
    </row>
    <row r="2935" spans="16:18" x14ac:dyDescent="0.25">
      <c r="P2935" s="254">
        <v>40815</v>
      </c>
      <c r="Q2935">
        <f t="shared" si="47"/>
        <v>12</v>
      </c>
      <c r="R2935">
        <v>22</v>
      </c>
    </row>
    <row r="2936" spans="16:18" x14ac:dyDescent="0.25">
      <c r="P2936" s="254">
        <v>40814</v>
      </c>
      <c r="Q2936">
        <f t="shared" si="47"/>
        <v>12</v>
      </c>
      <c r="R2936">
        <v>22</v>
      </c>
    </row>
    <row r="2937" spans="16:18" x14ac:dyDescent="0.25">
      <c r="P2937" s="254">
        <v>40813</v>
      </c>
      <c r="Q2937">
        <f t="shared" si="47"/>
        <v>12</v>
      </c>
      <c r="R2937">
        <v>22</v>
      </c>
    </row>
    <row r="2938" spans="16:18" x14ac:dyDescent="0.25">
      <c r="P2938" s="254">
        <v>40812</v>
      </c>
      <c r="Q2938">
        <f t="shared" si="47"/>
        <v>12</v>
      </c>
      <c r="R2938">
        <v>22</v>
      </c>
    </row>
    <row r="2939" spans="16:18" x14ac:dyDescent="0.25">
      <c r="P2939" s="254">
        <v>40811</v>
      </c>
      <c r="Q2939">
        <f t="shared" si="47"/>
        <v>11</v>
      </c>
      <c r="R2939">
        <v>22</v>
      </c>
    </row>
    <row r="2940" spans="16:18" x14ac:dyDescent="0.25">
      <c r="P2940" s="254">
        <v>40810</v>
      </c>
      <c r="Q2940">
        <f t="shared" si="47"/>
        <v>11</v>
      </c>
      <c r="R2940">
        <v>22</v>
      </c>
    </row>
    <row r="2941" spans="16:18" x14ac:dyDescent="0.25">
      <c r="P2941" s="254">
        <v>40809</v>
      </c>
      <c r="Q2941">
        <f t="shared" si="47"/>
        <v>11</v>
      </c>
      <c r="R2941">
        <v>22</v>
      </c>
    </row>
    <row r="2942" spans="16:18" x14ac:dyDescent="0.25">
      <c r="P2942" s="254">
        <v>40808</v>
      </c>
      <c r="Q2942">
        <f t="shared" si="47"/>
        <v>11</v>
      </c>
      <c r="R2942">
        <v>22</v>
      </c>
    </row>
    <row r="2943" spans="16:18" x14ac:dyDescent="0.25">
      <c r="P2943" s="254">
        <v>40807</v>
      </c>
      <c r="Q2943">
        <f t="shared" si="47"/>
        <v>11</v>
      </c>
      <c r="R2943">
        <v>22</v>
      </c>
    </row>
    <row r="2944" spans="16:18" x14ac:dyDescent="0.25">
      <c r="P2944" s="254">
        <v>40806</v>
      </c>
      <c r="Q2944">
        <f t="shared" si="47"/>
        <v>11</v>
      </c>
      <c r="R2944">
        <v>22</v>
      </c>
    </row>
    <row r="2945" spans="16:18" x14ac:dyDescent="0.25">
      <c r="P2945" s="254">
        <v>40805</v>
      </c>
      <c r="Q2945">
        <f t="shared" si="47"/>
        <v>11</v>
      </c>
      <c r="R2945">
        <v>22</v>
      </c>
    </row>
    <row r="2946" spans="16:18" x14ac:dyDescent="0.25">
      <c r="P2946" s="254">
        <v>40804</v>
      </c>
      <c r="Q2946">
        <f t="shared" si="47"/>
        <v>10</v>
      </c>
      <c r="R2946">
        <v>22</v>
      </c>
    </row>
    <row r="2947" spans="16:18" x14ac:dyDescent="0.25">
      <c r="P2947" s="254">
        <v>40803</v>
      </c>
      <c r="Q2947">
        <f t="shared" si="47"/>
        <v>10</v>
      </c>
      <c r="R2947">
        <v>22</v>
      </c>
    </row>
    <row r="2948" spans="16:18" x14ac:dyDescent="0.25">
      <c r="P2948" s="254">
        <v>40802</v>
      </c>
      <c r="Q2948">
        <f t="shared" si="47"/>
        <v>10</v>
      </c>
      <c r="R2948">
        <v>22</v>
      </c>
    </row>
    <row r="2949" spans="16:18" x14ac:dyDescent="0.25">
      <c r="P2949" s="254">
        <v>40801</v>
      </c>
      <c r="Q2949">
        <f t="shared" si="47"/>
        <v>10</v>
      </c>
      <c r="R2949">
        <v>22</v>
      </c>
    </row>
    <row r="2950" spans="16:18" x14ac:dyDescent="0.25">
      <c r="P2950" s="254">
        <v>40800</v>
      </c>
      <c r="Q2950">
        <f t="shared" si="47"/>
        <v>10</v>
      </c>
      <c r="R2950">
        <v>22</v>
      </c>
    </row>
    <row r="2951" spans="16:18" x14ac:dyDescent="0.25">
      <c r="P2951" s="254">
        <v>40799</v>
      </c>
      <c r="Q2951">
        <f t="shared" si="47"/>
        <v>10</v>
      </c>
      <c r="R2951">
        <v>22</v>
      </c>
    </row>
    <row r="2952" spans="16:18" x14ac:dyDescent="0.25">
      <c r="P2952" s="254">
        <v>40798</v>
      </c>
      <c r="Q2952">
        <f t="shared" si="47"/>
        <v>10</v>
      </c>
      <c r="R2952">
        <v>22</v>
      </c>
    </row>
    <row r="2953" spans="16:18" x14ac:dyDescent="0.25">
      <c r="P2953" s="254">
        <v>40797</v>
      </c>
      <c r="Q2953">
        <f t="shared" si="47"/>
        <v>9</v>
      </c>
      <c r="R2953">
        <v>22</v>
      </c>
    </row>
    <row r="2954" spans="16:18" x14ac:dyDescent="0.25">
      <c r="P2954" s="254">
        <v>40796</v>
      </c>
      <c r="Q2954">
        <f t="shared" si="47"/>
        <v>9</v>
      </c>
      <c r="R2954">
        <v>22</v>
      </c>
    </row>
    <row r="2955" spans="16:18" x14ac:dyDescent="0.25">
      <c r="P2955" s="254">
        <v>40795</v>
      </c>
      <c r="Q2955">
        <f t="shared" si="47"/>
        <v>9</v>
      </c>
      <c r="R2955">
        <v>22</v>
      </c>
    </row>
    <row r="2956" spans="16:18" x14ac:dyDescent="0.25">
      <c r="P2956" s="254">
        <v>40794</v>
      </c>
      <c r="Q2956">
        <f t="shared" si="47"/>
        <v>9</v>
      </c>
      <c r="R2956">
        <v>22</v>
      </c>
    </row>
    <row r="2957" spans="16:18" x14ac:dyDescent="0.25">
      <c r="P2957" s="254">
        <v>40793</v>
      </c>
      <c r="Q2957">
        <f t="shared" si="47"/>
        <v>9</v>
      </c>
      <c r="R2957">
        <v>22</v>
      </c>
    </row>
    <row r="2958" spans="16:18" x14ac:dyDescent="0.25">
      <c r="P2958" s="254">
        <v>40792</v>
      </c>
      <c r="Q2958">
        <f t="shared" si="47"/>
        <v>9</v>
      </c>
      <c r="R2958">
        <v>22</v>
      </c>
    </row>
    <row r="2959" spans="16:18" x14ac:dyDescent="0.25">
      <c r="P2959" s="254">
        <v>40791</v>
      </c>
      <c r="Q2959">
        <f t="shared" si="47"/>
        <v>9</v>
      </c>
      <c r="R2959">
        <v>22</v>
      </c>
    </row>
    <row r="2960" spans="16:18" x14ac:dyDescent="0.25">
      <c r="P2960" s="254">
        <v>40790</v>
      </c>
      <c r="Q2960">
        <f t="shared" si="47"/>
        <v>8</v>
      </c>
      <c r="R2960">
        <v>22</v>
      </c>
    </row>
    <row r="2961" spans="16:18" x14ac:dyDescent="0.25">
      <c r="P2961" s="254">
        <v>40789</v>
      </c>
      <c r="Q2961">
        <f t="shared" si="47"/>
        <v>8</v>
      </c>
      <c r="R2961">
        <v>22</v>
      </c>
    </row>
    <row r="2962" spans="16:18" x14ac:dyDescent="0.25">
      <c r="P2962" s="254">
        <v>40788</v>
      </c>
      <c r="Q2962">
        <f t="shared" si="47"/>
        <v>8</v>
      </c>
      <c r="R2962">
        <v>22</v>
      </c>
    </row>
    <row r="2963" spans="16:18" x14ac:dyDescent="0.25">
      <c r="P2963" s="254">
        <v>40787</v>
      </c>
      <c r="Q2963">
        <f t="shared" si="47"/>
        <v>8</v>
      </c>
      <c r="R2963">
        <v>22</v>
      </c>
    </row>
    <row r="2964" spans="16:18" x14ac:dyDescent="0.25">
      <c r="P2964" s="254">
        <v>40786</v>
      </c>
      <c r="Q2964">
        <f t="shared" si="47"/>
        <v>8</v>
      </c>
      <c r="R2964">
        <v>22</v>
      </c>
    </row>
    <row r="2965" spans="16:18" x14ac:dyDescent="0.25">
      <c r="P2965" s="254">
        <v>40785</v>
      </c>
      <c r="Q2965">
        <f t="shared" si="47"/>
        <v>8</v>
      </c>
      <c r="R2965">
        <v>22</v>
      </c>
    </row>
    <row r="2966" spans="16:18" x14ac:dyDescent="0.25">
      <c r="P2966" s="254">
        <v>40784</v>
      </c>
      <c r="Q2966">
        <f t="shared" si="47"/>
        <v>8</v>
      </c>
      <c r="R2966">
        <v>22</v>
      </c>
    </row>
    <row r="2967" spans="16:18" x14ac:dyDescent="0.25">
      <c r="P2967" s="254">
        <v>40783</v>
      </c>
      <c r="Q2967">
        <f t="shared" si="47"/>
        <v>7</v>
      </c>
      <c r="R2967">
        <v>22</v>
      </c>
    </row>
    <row r="2968" spans="16:18" x14ac:dyDescent="0.25">
      <c r="P2968" s="254">
        <v>40782</v>
      </c>
      <c r="Q2968">
        <f t="shared" si="47"/>
        <v>7</v>
      </c>
      <c r="R2968">
        <v>22</v>
      </c>
    </row>
    <row r="2969" spans="16:18" x14ac:dyDescent="0.25">
      <c r="P2969" s="254">
        <v>40781</v>
      </c>
      <c r="Q2969">
        <f t="shared" si="47"/>
        <v>7</v>
      </c>
      <c r="R2969">
        <v>22</v>
      </c>
    </row>
    <row r="2970" spans="16:18" x14ac:dyDescent="0.25">
      <c r="P2970" s="254">
        <v>40780</v>
      </c>
      <c r="Q2970">
        <f t="shared" si="47"/>
        <v>7</v>
      </c>
      <c r="R2970">
        <v>22</v>
      </c>
    </row>
    <row r="2971" spans="16:18" x14ac:dyDescent="0.25">
      <c r="P2971" s="254">
        <v>40779</v>
      </c>
      <c r="Q2971">
        <f t="shared" si="47"/>
        <v>7</v>
      </c>
      <c r="R2971">
        <v>22</v>
      </c>
    </row>
    <row r="2972" spans="16:18" x14ac:dyDescent="0.25">
      <c r="P2972" s="254">
        <v>40778</v>
      </c>
      <c r="Q2972">
        <f t="shared" si="47"/>
        <v>7</v>
      </c>
      <c r="R2972">
        <v>22</v>
      </c>
    </row>
    <row r="2973" spans="16:18" x14ac:dyDescent="0.25">
      <c r="P2973" s="254">
        <v>40777</v>
      </c>
      <c r="Q2973">
        <f t="shared" si="47"/>
        <v>7</v>
      </c>
      <c r="R2973">
        <v>22</v>
      </c>
    </row>
    <row r="2974" spans="16:18" x14ac:dyDescent="0.25">
      <c r="P2974" s="254">
        <v>40776</v>
      </c>
      <c r="Q2974">
        <f t="shared" si="47"/>
        <v>6</v>
      </c>
      <c r="R2974">
        <v>22</v>
      </c>
    </row>
    <row r="2975" spans="16:18" x14ac:dyDescent="0.25">
      <c r="P2975" s="254">
        <v>40775</v>
      </c>
      <c r="Q2975">
        <f t="shared" ref="Q2975:Q3038" si="48">Q2968-1</f>
        <v>6</v>
      </c>
      <c r="R2975">
        <v>22</v>
      </c>
    </row>
    <row r="2976" spans="16:18" x14ac:dyDescent="0.25">
      <c r="P2976" s="254">
        <v>40774</v>
      </c>
      <c r="Q2976">
        <f t="shared" si="48"/>
        <v>6</v>
      </c>
      <c r="R2976">
        <v>22</v>
      </c>
    </row>
    <row r="2977" spans="16:18" x14ac:dyDescent="0.25">
      <c r="P2977" s="254">
        <v>40773</v>
      </c>
      <c r="Q2977">
        <f t="shared" si="48"/>
        <v>6</v>
      </c>
      <c r="R2977">
        <v>22</v>
      </c>
    </row>
    <row r="2978" spans="16:18" x14ac:dyDescent="0.25">
      <c r="P2978" s="254">
        <v>40772</v>
      </c>
      <c r="Q2978">
        <f t="shared" si="48"/>
        <v>6</v>
      </c>
      <c r="R2978">
        <v>22</v>
      </c>
    </row>
    <row r="2979" spans="16:18" x14ac:dyDescent="0.25">
      <c r="P2979" s="254">
        <v>40771</v>
      </c>
      <c r="Q2979">
        <f t="shared" si="48"/>
        <v>6</v>
      </c>
      <c r="R2979">
        <v>22</v>
      </c>
    </row>
    <row r="2980" spans="16:18" x14ac:dyDescent="0.25">
      <c r="P2980" s="254">
        <v>40770</v>
      </c>
      <c r="Q2980">
        <f t="shared" si="48"/>
        <v>6</v>
      </c>
      <c r="R2980">
        <v>22</v>
      </c>
    </row>
    <row r="2981" spans="16:18" x14ac:dyDescent="0.25">
      <c r="P2981" s="254">
        <v>40769</v>
      </c>
      <c r="Q2981">
        <f t="shared" si="48"/>
        <v>5</v>
      </c>
      <c r="R2981">
        <v>22</v>
      </c>
    </row>
    <row r="2982" spans="16:18" x14ac:dyDescent="0.25">
      <c r="P2982" s="254">
        <v>40768</v>
      </c>
      <c r="Q2982">
        <f t="shared" si="48"/>
        <v>5</v>
      </c>
      <c r="R2982">
        <v>22</v>
      </c>
    </row>
    <row r="2983" spans="16:18" x14ac:dyDescent="0.25">
      <c r="P2983" s="254">
        <v>40767</v>
      </c>
      <c r="Q2983">
        <f t="shared" si="48"/>
        <v>5</v>
      </c>
      <c r="R2983">
        <v>22</v>
      </c>
    </row>
    <row r="2984" spans="16:18" x14ac:dyDescent="0.25">
      <c r="P2984" s="254">
        <v>40766</v>
      </c>
      <c r="Q2984">
        <f t="shared" si="48"/>
        <v>5</v>
      </c>
      <c r="R2984">
        <v>22</v>
      </c>
    </row>
    <row r="2985" spans="16:18" x14ac:dyDescent="0.25">
      <c r="P2985" s="254">
        <v>40765</v>
      </c>
      <c r="Q2985">
        <f t="shared" si="48"/>
        <v>5</v>
      </c>
      <c r="R2985">
        <v>22</v>
      </c>
    </row>
    <row r="2986" spans="16:18" x14ac:dyDescent="0.25">
      <c r="P2986" s="254">
        <v>40764</v>
      </c>
      <c r="Q2986">
        <f t="shared" si="48"/>
        <v>5</v>
      </c>
      <c r="R2986">
        <v>22</v>
      </c>
    </row>
    <row r="2987" spans="16:18" x14ac:dyDescent="0.25">
      <c r="P2987" s="254">
        <v>40763</v>
      </c>
      <c r="Q2987">
        <f t="shared" si="48"/>
        <v>5</v>
      </c>
      <c r="R2987">
        <v>22</v>
      </c>
    </row>
    <row r="2988" spans="16:18" x14ac:dyDescent="0.25">
      <c r="P2988" s="254">
        <v>40762</v>
      </c>
      <c r="Q2988">
        <f t="shared" si="48"/>
        <v>4</v>
      </c>
      <c r="R2988">
        <v>22</v>
      </c>
    </row>
    <row r="2989" spans="16:18" x14ac:dyDescent="0.25">
      <c r="P2989" s="254">
        <v>40761</v>
      </c>
      <c r="Q2989">
        <f t="shared" si="48"/>
        <v>4</v>
      </c>
      <c r="R2989">
        <v>22</v>
      </c>
    </row>
    <row r="2990" spans="16:18" x14ac:dyDescent="0.25">
      <c r="P2990" s="254">
        <v>40760</v>
      </c>
      <c r="Q2990">
        <f t="shared" si="48"/>
        <v>4</v>
      </c>
      <c r="R2990">
        <v>22</v>
      </c>
    </row>
    <row r="2991" spans="16:18" x14ac:dyDescent="0.25">
      <c r="P2991" s="254">
        <v>40759</v>
      </c>
      <c r="Q2991">
        <f t="shared" si="48"/>
        <v>4</v>
      </c>
      <c r="R2991">
        <v>22</v>
      </c>
    </row>
    <row r="2992" spans="16:18" x14ac:dyDescent="0.25">
      <c r="P2992" s="254">
        <v>40758</v>
      </c>
      <c r="Q2992">
        <f t="shared" si="48"/>
        <v>4</v>
      </c>
      <c r="R2992">
        <v>22</v>
      </c>
    </row>
    <row r="2993" spans="16:18" x14ac:dyDescent="0.25">
      <c r="P2993" s="254">
        <v>40757</v>
      </c>
      <c r="Q2993">
        <f t="shared" si="48"/>
        <v>4</v>
      </c>
      <c r="R2993">
        <v>22</v>
      </c>
    </row>
    <row r="2994" spans="16:18" x14ac:dyDescent="0.25">
      <c r="P2994" s="254">
        <v>40756</v>
      </c>
      <c r="Q2994">
        <f t="shared" si="48"/>
        <v>4</v>
      </c>
      <c r="R2994">
        <v>22</v>
      </c>
    </row>
    <row r="2995" spans="16:18" x14ac:dyDescent="0.25">
      <c r="P2995" s="254">
        <v>40755</v>
      </c>
      <c r="Q2995">
        <f t="shared" si="48"/>
        <v>3</v>
      </c>
      <c r="R2995">
        <v>22</v>
      </c>
    </row>
    <row r="2996" spans="16:18" x14ac:dyDescent="0.25">
      <c r="P2996" s="254">
        <v>40754</v>
      </c>
      <c r="Q2996">
        <f t="shared" si="48"/>
        <v>3</v>
      </c>
      <c r="R2996">
        <v>22</v>
      </c>
    </row>
    <row r="2997" spans="16:18" x14ac:dyDescent="0.25">
      <c r="P2997" s="254">
        <v>40753</v>
      </c>
      <c r="Q2997">
        <f t="shared" si="48"/>
        <v>3</v>
      </c>
      <c r="R2997">
        <v>22</v>
      </c>
    </row>
    <row r="2998" spans="16:18" x14ac:dyDescent="0.25">
      <c r="P2998" s="254">
        <v>40752</v>
      </c>
      <c r="Q2998">
        <f t="shared" si="48"/>
        <v>3</v>
      </c>
      <c r="R2998">
        <v>22</v>
      </c>
    </row>
    <row r="2999" spans="16:18" x14ac:dyDescent="0.25">
      <c r="P2999" s="254">
        <v>40751</v>
      </c>
      <c r="Q2999">
        <f t="shared" si="48"/>
        <v>3</v>
      </c>
      <c r="R2999">
        <v>22</v>
      </c>
    </row>
    <row r="3000" spans="16:18" x14ac:dyDescent="0.25">
      <c r="P3000" s="254">
        <v>40750</v>
      </c>
      <c r="Q3000">
        <f t="shared" si="48"/>
        <v>3</v>
      </c>
      <c r="R3000">
        <v>22</v>
      </c>
    </row>
    <row r="3001" spans="16:18" x14ac:dyDescent="0.25">
      <c r="P3001" s="254">
        <v>40749</v>
      </c>
      <c r="Q3001">
        <f t="shared" si="48"/>
        <v>3</v>
      </c>
      <c r="R3001">
        <v>22</v>
      </c>
    </row>
    <row r="3002" spans="16:18" x14ac:dyDescent="0.25">
      <c r="P3002" s="254">
        <v>40748</v>
      </c>
      <c r="Q3002">
        <f t="shared" si="48"/>
        <v>2</v>
      </c>
      <c r="R3002">
        <v>22</v>
      </c>
    </row>
    <row r="3003" spans="16:18" x14ac:dyDescent="0.25">
      <c r="P3003" s="254">
        <v>40747</v>
      </c>
      <c r="Q3003">
        <f t="shared" si="48"/>
        <v>2</v>
      </c>
      <c r="R3003">
        <v>22</v>
      </c>
    </row>
    <row r="3004" spans="16:18" x14ac:dyDescent="0.25">
      <c r="P3004" s="254">
        <v>40746</v>
      </c>
      <c r="Q3004">
        <f t="shared" si="48"/>
        <v>2</v>
      </c>
      <c r="R3004">
        <v>22</v>
      </c>
    </row>
    <row r="3005" spans="16:18" x14ac:dyDescent="0.25">
      <c r="P3005" s="254">
        <v>40745</v>
      </c>
      <c r="Q3005">
        <f t="shared" si="48"/>
        <v>2</v>
      </c>
      <c r="R3005">
        <v>22</v>
      </c>
    </row>
    <row r="3006" spans="16:18" x14ac:dyDescent="0.25">
      <c r="P3006" s="254">
        <v>40744</v>
      </c>
      <c r="Q3006">
        <f t="shared" si="48"/>
        <v>2</v>
      </c>
      <c r="R3006">
        <v>22</v>
      </c>
    </row>
    <row r="3007" spans="16:18" x14ac:dyDescent="0.25">
      <c r="P3007" s="254">
        <v>40743</v>
      </c>
      <c r="Q3007">
        <f t="shared" si="48"/>
        <v>2</v>
      </c>
      <c r="R3007">
        <v>22</v>
      </c>
    </row>
    <row r="3008" spans="16:18" x14ac:dyDescent="0.25">
      <c r="P3008" s="254">
        <v>40742</v>
      </c>
      <c r="Q3008">
        <f t="shared" si="48"/>
        <v>2</v>
      </c>
      <c r="R3008">
        <v>22</v>
      </c>
    </row>
    <row r="3009" spans="16:18" x14ac:dyDescent="0.25">
      <c r="P3009" s="254">
        <v>40741</v>
      </c>
      <c r="Q3009">
        <f t="shared" si="48"/>
        <v>1</v>
      </c>
      <c r="R3009">
        <v>22</v>
      </c>
    </row>
    <row r="3010" spans="16:18" x14ac:dyDescent="0.25">
      <c r="P3010" s="254">
        <v>40740</v>
      </c>
      <c r="Q3010">
        <f t="shared" si="48"/>
        <v>1</v>
      </c>
      <c r="R3010">
        <v>22</v>
      </c>
    </row>
    <row r="3011" spans="16:18" x14ac:dyDescent="0.25">
      <c r="P3011" s="254">
        <v>40739</v>
      </c>
      <c r="Q3011">
        <f t="shared" si="48"/>
        <v>1</v>
      </c>
      <c r="R3011">
        <v>22</v>
      </c>
    </row>
    <row r="3012" spans="16:18" x14ac:dyDescent="0.25">
      <c r="P3012" s="254">
        <v>40738</v>
      </c>
      <c r="Q3012">
        <f t="shared" si="48"/>
        <v>1</v>
      </c>
      <c r="R3012">
        <v>22</v>
      </c>
    </row>
    <row r="3013" spans="16:18" x14ac:dyDescent="0.25">
      <c r="P3013" s="254">
        <v>40737</v>
      </c>
      <c r="Q3013">
        <f t="shared" si="48"/>
        <v>1</v>
      </c>
      <c r="R3013">
        <v>22</v>
      </c>
    </row>
    <row r="3014" spans="16:18" x14ac:dyDescent="0.25">
      <c r="P3014" s="254">
        <v>40736</v>
      </c>
      <c r="Q3014">
        <f t="shared" si="48"/>
        <v>1</v>
      </c>
      <c r="R3014">
        <v>22</v>
      </c>
    </row>
    <row r="3015" spans="16:18" x14ac:dyDescent="0.25">
      <c r="P3015" s="254">
        <v>40735</v>
      </c>
      <c r="Q3015">
        <f t="shared" si="48"/>
        <v>1</v>
      </c>
      <c r="R3015">
        <v>22</v>
      </c>
    </row>
    <row r="3016" spans="16:18" x14ac:dyDescent="0.25">
      <c r="P3016" s="254">
        <v>40734</v>
      </c>
      <c r="Q3016">
        <v>16</v>
      </c>
      <c r="R3016">
        <v>21</v>
      </c>
    </row>
    <row r="3017" spans="16:18" x14ac:dyDescent="0.25">
      <c r="P3017" s="254">
        <v>40733</v>
      </c>
      <c r="Q3017">
        <v>16</v>
      </c>
      <c r="R3017">
        <v>21</v>
      </c>
    </row>
    <row r="3018" spans="16:18" x14ac:dyDescent="0.25">
      <c r="P3018" s="254">
        <v>40732</v>
      </c>
      <c r="Q3018">
        <v>16</v>
      </c>
      <c r="R3018">
        <v>21</v>
      </c>
    </row>
    <row r="3019" spans="16:18" x14ac:dyDescent="0.25">
      <c r="P3019" s="254">
        <v>40731</v>
      </c>
      <c r="Q3019">
        <v>16</v>
      </c>
      <c r="R3019">
        <v>21</v>
      </c>
    </row>
    <row r="3020" spans="16:18" x14ac:dyDescent="0.25">
      <c r="P3020" s="254">
        <v>40730</v>
      </c>
      <c r="Q3020">
        <v>16</v>
      </c>
      <c r="R3020">
        <v>21</v>
      </c>
    </row>
    <row r="3021" spans="16:18" x14ac:dyDescent="0.25">
      <c r="P3021" s="254">
        <v>40729</v>
      </c>
      <c r="Q3021">
        <v>16</v>
      </c>
      <c r="R3021">
        <v>21</v>
      </c>
    </row>
    <row r="3022" spans="16:18" x14ac:dyDescent="0.25">
      <c r="P3022" s="254">
        <v>40728</v>
      </c>
      <c r="Q3022">
        <v>16</v>
      </c>
      <c r="R3022">
        <v>21</v>
      </c>
    </row>
    <row r="3023" spans="16:18" x14ac:dyDescent="0.25">
      <c r="P3023" s="254">
        <v>40727</v>
      </c>
      <c r="Q3023">
        <f t="shared" si="48"/>
        <v>15</v>
      </c>
      <c r="R3023">
        <v>21</v>
      </c>
    </row>
    <row r="3024" spans="16:18" x14ac:dyDescent="0.25">
      <c r="P3024" s="254">
        <v>40726</v>
      </c>
      <c r="Q3024">
        <f t="shared" si="48"/>
        <v>15</v>
      </c>
      <c r="R3024">
        <v>21</v>
      </c>
    </row>
    <row r="3025" spans="16:18" x14ac:dyDescent="0.25">
      <c r="P3025" s="254">
        <v>40725</v>
      </c>
      <c r="Q3025">
        <f t="shared" si="48"/>
        <v>15</v>
      </c>
      <c r="R3025">
        <v>21</v>
      </c>
    </row>
    <row r="3026" spans="16:18" x14ac:dyDescent="0.25">
      <c r="P3026" s="254">
        <v>40724</v>
      </c>
      <c r="Q3026">
        <f t="shared" si="48"/>
        <v>15</v>
      </c>
      <c r="R3026">
        <v>21</v>
      </c>
    </row>
    <row r="3027" spans="16:18" x14ac:dyDescent="0.25">
      <c r="P3027" s="254">
        <v>40723</v>
      </c>
      <c r="Q3027">
        <f t="shared" si="48"/>
        <v>15</v>
      </c>
      <c r="R3027">
        <v>21</v>
      </c>
    </row>
    <row r="3028" spans="16:18" x14ac:dyDescent="0.25">
      <c r="P3028" s="254">
        <v>40722</v>
      </c>
      <c r="Q3028">
        <f t="shared" si="48"/>
        <v>15</v>
      </c>
      <c r="R3028">
        <v>21</v>
      </c>
    </row>
    <row r="3029" spans="16:18" x14ac:dyDescent="0.25">
      <c r="P3029" s="254">
        <v>40721</v>
      </c>
      <c r="Q3029">
        <f t="shared" si="48"/>
        <v>15</v>
      </c>
      <c r="R3029">
        <v>21</v>
      </c>
    </row>
    <row r="3030" spans="16:18" x14ac:dyDescent="0.25">
      <c r="P3030" s="254">
        <v>40720</v>
      </c>
      <c r="Q3030">
        <f t="shared" si="48"/>
        <v>14</v>
      </c>
      <c r="R3030">
        <v>21</v>
      </c>
    </row>
    <row r="3031" spans="16:18" x14ac:dyDescent="0.25">
      <c r="P3031" s="254">
        <v>40719</v>
      </c>
      <c r="Q3031">
        <f t="shared" si="48"/>
        <v>14</v>
      </c>
      <c r="R3031">
        <v>21</v>
      </c>
    </row>
    <row r="3032" spans="16:18" x14ac:dyDescent="0.25">
      <c r="P3032" s="254">
        <v>40718</v>
      </c>
      <c r="Q3032">
        <f t="shared" si="48"/>
        <v>14</v>
      </c>
      <c r="R3032">
        <v>21</v>
      </c>
    </row>
    <row r="3033" spans="16:18" x14ac:dyDescent="0.25">
      <c r="P3033" s="254">
        <v>40717</v>
      </c>
      <c r="Q3033">
        <f t="shared" si="48"/>
        <v>14</v>
      </c>
      <c r="R3033">
        <v>21</v>
      </c>
    </row>
    <row r="3034" spans="16:18" x14ac:dyDescent="0.25">
      <c r="P3034" s="254">
        <v>40716</v>
      </c>
      <c r="Q3034">
        <f t="shared" si="48"/>
        <v>14</v>
      </c>
      <c r="R3034">
        <v>21</v>
      </c>
    </row>
    <row r="3035" spans="16:18" x14ac:dyDescent="0.25">
      <c r="P3035" s="254">
        <v>40715</v>
      </c>
      <c r="Q3035">
        <f t="shared" si="48"/>
        <v>14</v>
      </c>
      <c r="R3035">
        <v>21</v>
      </c>
    </row>
    <row r="3036" spans="16:18" x14ac:dyDescent="0.25">
      <c r="P3036" s="254">
        <v>40714</v>
      </c>
      <c r="Q3036">
        <f t="shared" si="48"/>
        <v>14</v>
      </c>
      <c r="R3036">
        <v>21</v>
      </c>
    </row>
    <row r="3037" spans="16:18" x14ac:dyDescent="0.25">
      <c r="P3037" s="254">
        <v>40713</v>
      </c>
      <c r="Q3037">
        <f t="shared" si="48"/>
        <v>13</v>
      </c>
      <c r="R3037">
        <v>21</v>
      </c>
    </row>
    <row r="3038" spans="16:18" x14ac:dyDescent="0.25">
      <c r="P3038" s="254">
        <v>40712</v>
      </c>
      <c r="Q3038">
        <f t="shared" si="48"/>
        <v>13</v>
      </c>
      <c r="R3038">
        <v>21</v>
      </c>
    </row>
    <row r="3039" spans="16:18" x14ac:dyDescent="0.25">
      <c r="P3039" s="254">
        <v>40711</v>
      </c>
      <c r="Q3039">
        <f t="shared" ref="Q3039:Q3102" si="49">Q3032-1</f>
        <v>13</v>
      </c>
      <c r="R3039">
        <v>21</v>
      </c>
    </row>
    <row r="3040" spans="16:18" x14ac:dyDescent="0.25">
      <c r="P3040" s="254">
        <v>40710</v>
      </c>
      <c r="Q3040">
        <f t="shared" si="49"/>
        <v>13</v>
      </c>
      <c r="R3040">
        <v>21</v>
      </c>
    </row>
    <row r="3041" spans="16:18" x14ac:dyDescent="0.25">
      <c r="P3041" s="254">
        <v>40709</v>
      </c>
      <c r="Q3041">
        <f t="shared" si="49"/>
        <v>13</v>
      </c>
      <c r="R3041">
        <v>21</v>
      </c>
    </row>
    <row r="3042" spans="16:18" x14ac:dyDescent="0.25">
      <c r="P3042" s="254">
        <v>40708</v>
      </c>
      <c r="Q3042">
        <f t="shared" si="49"/>
        <v>13</v>
      </c>
      <c r="R3042">
        <v>21</v>
      </c>
    </row>
    <row r="3043" spans="16:18" x14ac:dyDescent="0.25">
      <c r="P3043" s="254">
        <v>40707</v>
      </c>
      <c r="Q3043">
        <f t="shared" si="49"/>
        <v>13</v>
      </c>
      <c r="R3043">
        <v>21</v>
      </c>
    </row>
    <row r="3044" spans="16:18" x14ac:dyDescent="0.25">
      <c r="P3044" s="254">
        <v>40706</v>
      </c>
      <c r="Q3044">
        <f t="shared" si="49"/>
        <v>12</v>
      </c>
      <c r="R3044">
        <v>21</v>
      </c>
    </row>
    <row r="3045" spans="16:18" x14ac:dyDescent="0.25">
      <c r="P3045" s="254">
        <v>40705</v>
      </c>
      <c r="Q3045">
        <f t="shared" si="49"/>
        <v>12</v>
      </c>
      <c r="R3045">
        <v>21</v>
      </c>
    </row>
    <row r="3046" spans="16:18" x14ac:dyDescent="0.25">
      <c r="P3046" s="254">
        <v>40704</v>
      </c>
      <c r="Q3046">
        <f t="shared" si="49"/>
        <v>12</v>
      </c>
      <c r="R3046">
        <v>21</v>
      </c>
    </row>
    <row r="3047" spans="16:18" x14ac:dyDescent="0.25">
      <c r="P3047" s="254">
        <v>40703</v>
      </c>
      <c r="Q3047">
        <f t="shared" si="49"/>
        <v>12</v>
      </c>
      <c r="R3047">
        <v>21</v>
      </c>
    </row>
    <row r="3048" spans="16:18" x14ac:dyDescent="0.25">
      <c r="P3048" s="254">
        <v>40702</v>
      </c>
      <c r="Q3048">
        <f t="shared" si="49"/>
        <v>12</v>
      </c>
      <c r="R3048">
        <v>21</v>
      </c>
    </row>
    <row r="3049" spans="16:18" x14ac:dyDescent="0.25">
      <c r="P3049" s="254">
        <v>40701</v>
      </c>
      <c r="Q3049">
        <f t="shared" si="49"/>
        <v>12</v>
      </c>
      <c r="R3049">
        <v>21</v>
      </c>
    </row>
    <row r="3050" spans="16:18" x14ac:dyDescent="0.25">
      <c r="P3050" s="254">
        <v>40700</v>
      </c>
      <c r="Q3050">
        <f t="shared" si="49"/>
        <v>12</v>
      </c>
      <c r="R3050">
        <v>21</v>
      </c>
    </row>
    <row r="3051" spans="16:18" x14ac:dyDescent="0.25">
      <c r="P3051" s="254">
        <v>40699</v>
      </c>
      <c r="Q3051">
        <f t="shared" si="49"/>
        <v>11</v>
      </c>
      <c r="R3051">
        <v>21</v>
      </c>
    </row>
    <row r="3052" spans="16:18" x14ac:dyDescent="0.25">
      <c r="P3052" s="254">
        <v>40698</v>
      </c>
      <c r="Q3052">
        <f t="shared" si="49"/>
        <v>11</v>
      </c>
      <c r="R3052">
        <v>21</v>
      </c>
    </row>
    <row r="3053" spans="16:18" x14ac:dyDescent="0.25">
      <c r="P3053" s="254">
        <v>40697</v>
      </c>
      <c r="Q3053">
        <f t="shared" si="49"/>
        <v>11</v>
      </c>
      <c r="R3053">
        <v>21</v>
      </c>
    </row>
    <row r="3054" spans="16:18" x14ac:dyDescent="0.25">
      <c r="P3054" s="254">
        <v>40696</v>
      </c>
      <c r="Q3054">
        <f t="shared" si="49"/>
        <v>11</v>
      </c>
      <c r="R3054">
        <v>21</v>
      </c>
    </row>
    <row r="3055" spans="16:18" x14ac:dyDescent="0.25">
      <c r="P3055" s="254">
        <v>40695</v>
      </c>
      <c r="Q3055">
        <f t="shared" si="49"/>
        <v>11</v>
      </c>
      <c r="R3055">
        <v>21</v>
      </c>
    </row>
    <row r="3056" spans="16:18" x14ac:dyDescent="0.25">
      <c r="P3056" s="254">
        <v>40694</v>
      </c>
      <c r="Q3056">
        <f t="shared" si="49"/>
        <v>11</v>
      </c>
      <c r="R3056">
        <v>21</v>
      </c>
    </row>
    <row r="3057" spans="16:18" x14ac:dyDescent="0.25">
      <c r="P3057" s="254">
        <v>40693</v>
      </c>
      <c r="Q3057">
        <f t="shared" si="49"/>
        <v>11</v>
      </c>
      <c r="R3057">
        <v>21</v>
      </c>
    </row>
    <row r="3058" spans="16:18" x14ac:dyDescent="0.25">
      <c r="P3058" s="254">
        <v>40692</v>
      </c>
      <c r="Q3058">
        <f t="shared" si="49"/>
        <v>10</v>
      </c>
      <c r="R3058">
        <v>21</v>
      </c>
    </row>
    <row r="3059" spans="16:18" x14ac:dyDescent="0.25">
      <c r="P3059" s="254">
        <v>40691</v>
      </c>
      <c r="Q3059">
        <f t="shared" si="49"/>
        <v>10</v>
      </c>
      <c r="R3059">
        <v>21</v>
      </c>
    </row>
    <row r="3060" spans="16:18" x14ac:dyDescent="0.25">
      <c r="P3060" s="254">
        <v>40690</v>
      </c>
      <c r="Q3060">
        <f t="shared" si="49"/>
        <v>10</v>
      </c>
      <c r="R3060">
        <v>21</v>
      </c>
    </row>
    <row r="3061" spans="16:18" x14ac:dyDescent="0.25">
      <c r="P3061" s="254">
        <v>40689</v>
      </c>
      <c r="Q3061">
        <f t="shared" si="49"/>
        <v>10</v>
      </c>
      <c r="R3061">
        <v>21</v>
      </c>
    </row>
    <row r="3062" spans="16:18" x14ac:dyDescent="0.25">
      <c r="P3062" s="254">
        <v>40688</v>
      </c>
      <c r="Q3062">
        <f t="shared" si="49"/>
        <v>10</v>
      </c>
      <c r="R3062">
        <v>21</v>
      </c>
    </row>
    <row r="3063" spans="16:18" x14ac:dyDescent="0.25">
      <c r="P3063" s="254">
        <v>40687</v>
      </c>
      <c r="Q3063">
        <f t="shared" si="49"/>
        <v>10</v>
      </c>
      <c r="R3063">
        <v>21</v>
      </c>
    </row>
    <row r="3064" spans="16:18" x14ac:dyDescent="0.25">
      <c r="P3064" s="254">
        <v>40686</v>
      </c>
      <c r="Q3064">
        <f t="shared" si="49"/>
        <v>10</v>
      </c>
      <c r="R3064">
        <v>21</v>
      </c>
    </row>
    <row r="3065" spans="16:18" x14ac:dyDescent="0.25">
      <c r="P3065" s="254">
        <v>40685</v>
      </c>
      <c r="Q3065">
        <f t="shared" si="49"/>
        <v>9</v>
      </c>
      <c r="R3065">
        <v>21</v>
      </c>
    </row>
    <row r="3066" spans="16:18" x14ac:dyDescent="0.25">
      <c r="P3066" s="254">
        <v>40684</v>
      </c>
      <c r="Q3066">
        <f t="shared" si="49"/>
        <v>9</v>
      </c>
      <c r="R3066">
        <v>21</v>
      </c>
    </row>
    <row r="3067" spans="16:18" x14ac:dyDescent="0.25">
      <c r="P3067" s="254">
        <v>40683</v>
      </c>
      <c r="Q3067">
        <f t="shared" si="49"/>
        <v>9</v>
      </c>
      <c r="R3067">
        <v>21</v>
      </c>
    </row>
    <row r="3068" spans="16:18" x14ac:dyDescent="0.25">
      <c r="P3068" s="254">
        <v>40682</v>
      </c>
      <c r="Q3068">
        <f t="shared" si="49"/>
        <v>9</v>
      </c>
      <c r="R3068">
        <v>21</v>
      </c>
    </row>
    <row r="3069" spans="16:18" x14ac:dyDescent="0.25">
      <c r="P3069" s="254">
        <v>40681</v>
      </c>
      <c r="Q3069">
        <f t="shared" si="49"/>
        <v>9</v>
      </c>
      <c r="R3069">
        <v>21</v>
      </c>
    </row>
    <row r="3070" spans="16:18" x14ac:dyDescent="0.25">
      <c r="P3070" s="254">
        <v>40680</v>
      </c>
      <c r="Q3070">
        <f t="shared" si="49"/>
        <v>9</v>
      </c>
      <c r="R3070">
        <v>21</v>
      </c>
    </row>
    <row r="3071" spans="16:18" x14ac:dyDescent="0.25">
      <c r="P3071" s="254">
        <v>40679</v>
      </c>
      <c r="Q3071">
        <f t="shared" si="49"/>
        <v>9</v>
      </c>
      <c r="R3071">
        <v>21</v>
      </c>
    </row>
    <row r="3072" spans="16:18" x14ac:dyDescent="0.25">
      <c r="P3072" s="254">
        <v>40678</v>
      </c>
      <c r="Q3072">
        <f t="shared" si="49"/>
        <v>8</v>
      </c>
      <c r="R3072">
        <v>21</v>
      </c>
    </row>
    <row r="3073" spans="16:18" x14ac:dyDescent="0.25">
      <c r="P3073" s="254">
        <v>40677</v>
      </c>
      <c r="Q3073">
        <f t="shared" si="49"/>
        <v>8</v>
      </c>
      <c r="R3073">
        <v>21</v>
      </c>
    </row>
    <row r="3074" spans="16:18" x14ac:dyDescent="0.25">
      <c r="P3074" s="254">
        <v>40676</v>
      </c>
      <c r="Q3074">
        <f t="shared" si="49"/>
        <v>8</v>
      </c>
      <c r="R3074">
        <v>21</v>
      </c>
    </row>
    <row r="3075" spans="16:18" x14ac:dyDescent="0.25">
      <c r="P3075" s="254">
        <v>40675</v>
      </c>
      <c r="Q3075">
        <f t="shared" si="49"/>
        <v>8</v>
      </c>
      <c r="R3075">
        <v>21</v>
      </c>
    </row>
    <row r="3076" spans="16:18" x14ac:dyDescent="0.25">
      <c r="P3076" s="254">
        <v>40674</v>
      </c>
      <c r="Q3076">
        <f t="shared" si="49"/>
        <v>8</v>
      </c>
      <c r="R3076">
        <v>21</v>
      </c>
    </row>
    <row r="3077" spans="16:18" x14ac:dyDescent="0.25">
      <c r="P3077" s="254">
        <v>40673</v>
      </c>
      <c r="Q3077">
        <f t="shared" si="49"/>
        <v>8</v>
      </c>
      <c r="R3077">
        <v>21</v>
      </c>
    </row>
    <row r="3078" spans="16:18" x14ac:dyDescent="0.25">
      <c r="P3078" s="254">
        <v>40672</v>
      </c>
      <c r="Q3078">
        <f t="shared" si="49"/>
        <v>8</v>
      </c>
      <c r="R3078">
        <v>21</v>
      </c>
    </row>
    <row r="3079" spans="16:18" x14ac:dyDescent="0.25">
      <c r="P3079" s="254">
        <v>40671</v>
      </c>
      <c r="Q3079">
        <f t="shared" si="49"/>
        <v>7</v>
      </c>
      <c r="R3079">
        <v>21</v>
      </c>
    </row>
    <row r="3080" spans="16:18" x14ac:dyDescent="0.25">
      <c r="P3080" s="254">
        <v>40670</v>
      </c>
      <c r="Q3080">
        <f t="shared" si="49"/>
        <v>7</v>
      </c>
      <c r="R3080">
        <v>21</v>
      </c>
    </row>
    <row r="3081" spans="16:18" x14ac:dyDescent="0.25">
      <c r="P3081" s="254">
        <v>40669</v>
      </c>
      <c r="Q3081">
        <f t="shared" si="49"/>
        <v>7</v>
      </c>
      <c r="R3081">
        <v>21</v>
      </c>
    </row>
    <row r="3082" spans="16:18" x14ac:dyDescent="0.25">
      <c r="P3082" s="254">
        <v>40668</v>
      </c>
      <c r="Q3082">
        <f t="shared" si="49"/>
        <v>7</v>
      </c>
      <c r="R3082">
        <v>21</v>
      </c>
    </row>
    <row r="3083" spans="16:18" x14ac:dyDescent="0.25">
      <c r="P3083" s="254">
        <v>40667</v>
      </c>
      <c r="Q3083">
        <f t="shared" si="49"/>
        <v>7</v>
      </c>
      <c r="R3083">
        <v>21</v>
      </c>
    </row>
    <row r="3084" spans="16:18" x14ac:dyDescent="0.25">
      <c r="P3084" s="254">
        <v>40666</v>
      </c>
      <c r="Q3084">
        <f t="shared" si="49"/>
        <v>7</v>
      </c>
      <c r="R3084">
        <v>21</v>
      </c>
    </row>
    <row r="3085" spans="16:18" x14ac:dyDescent="0.25">
      <c r="P3085" s="254">
        <v>40665</v>
      </c>
      <c r="Q3085">
        <f t="shared" si="49"/>
        <v>7</v>
      </c>
      <c r="R3085">
        <v>21</v>
      </c>
    </row>
    <row r="3086" spans="16:18" x14ac:dyDescent="0.25">
      <c r="P3086" s="254">
        <v>40664</v>
      </c>
      <c r="Q3086">
        <f t="shared" si="49"/>
        <v>6</v>
      </c>
      <c r="R3086">
        <v>21</v>
      </c>
    </row>
    <row r="3087" spans="16:18" x14ac:dyDescent="0.25">
      <c r="P3087" s="254">
        <v>40663</v>
      </c>
      <c r="Q3087">
        <f t="shared" si="49"/>
        <v>6</v>
      </c>
      <c r="R3087">
        <v>21</v>
      </c>
    </row>
    <row r="3088" spans="16:18" x14ac:dyDescent="0.25">
      <c r="P3088" s="254">
        <v>40662</v>
      </c>
      <c r="Q3088">
        <f t="shared" si="49"/>
        <v>6</v>
      </c>
      <c r="R3088">
        <v>21</v>
      </c>
    </row>
    <row r="3089" spans="16:18" x14ac:dyDescent="0.25">
      <c r="P3089" s="254">
        <v>40661</v>
      </c>
      <c r="Q3089">
        <f t="shared" si="49"/>
        <v>6</v>
      </c>
      <c r="R3089">
        <v>21</v>
      </c>
    </row>
    <row r="3090" spans="16:18" x14ac:dyDescent="0.25">
      <c r="P3090" s="254">
        <v>40660</v>
      </c>
      <c r="Q3090">
        <f t="shared" si="49"/>
        <v>6</v>
      </c>
      <c r="R3090">
        <v>21</v>
      </c>
    </row>
    <row r="3091" spans="16:18" x14ac:dyDescent="0.25">
      <c r="P3091" s="254">
        <v>40659</v>
      </c>
      <c r="Q3091">
        <f t="shared" si="49"/>
        <v>6</v>
      </c>
      <c r="R3091">
        <v>21</v>
      </c>
    </row>
    <row r="3092" spans="16:18" x14ac:dyDescent="0.25">
      <c r="P3092" s="254">
        <v>40658</v>
      </c>
      <c r="Q3092">
        <f t="shared" si="49"/>
        <v>6</v>
      </c>
      <c r="R3092">
        <v>21</v>
      </c>
    </row>
    <row r="3093" spans="16:18" x14ac:dyDescent="0.25">
      <c r="P3093" s="254">
        <v>40657</v>
      </c>
      <c r="Q3093">
        <f t="shared" si="49"/>
        <v>5</v>
      </c>
      <c r="R3093">
        <v>21</v>
      </c>
    </row>
    <row r="3094" spans="16:18" x14ac:dyDescent="0.25">
      <c r="P3094" s="254">
        <v>40656</v>
      </c>
      <c r="Q3094">
        <f t="shared" si="49"/>
        <v>5</v>
      </c>
      <c r="R3094">
        <v>21</v>
      </c>
    </row>
    <row r="3095" spans="16:18" x14ac:dyDescent="0.25">
      <c r="P3095" s="254">
        <v>40655</v>
      </c>
      <c r="Q3095">
        <f t="shared" si="49"/>
        <v>5</v>
      </c>
      <c r="R3095">
        <v>21</v>
      </c>
    </row>
    <row r="3096" spans="16:18" x14ac:dyDescent="0.25">
      <c r="P3096" s="254">
        <v>40654</v>
      </c>
      <c r="Q3096">
        <f t="shared" si="49"/>
        <v>5</v>
      </c>
      <c r="R3096">
        <v>21</v>
      </c>
    </row>
    <row r="3097" spans="16:18" x14ac:dyDescent="0.25">
      <c r="P3097" s="254">
        <v>40653</v>
      </c>
      <c r="Q3097">
        <f t="shared" si="49"/>
        <v>5</v>
      </c>
      <c r="R3097">
        <v>21</v>
      </c>
    </row>
    <row r="3098" spans="16:18" x14ac:dyDescent="0.25">
      <c r="P3098" s="254">
        <v>40652</v>
      </c>
      <c r="Q3098">
        <f t="shared" si="49"/>
        <v>5</v>
      </c>
      <c r="R3098">
        <v>21</v>
      </c>
    </row>
    <row r="3099" spans="16:18" x14ac:dyDescent="0.25">
      <c r="P3099" s="254">
        <v>40651</v>
      </c>
      <c r="Q3099">
        <f t="shared" si="49"/>
        <v>5</v>
      </c>
      <c r="R3099">
        <v>21</v>
      </c>
    </row>
    <row r="3100" spans="16:18" x14ac:dyDescent="0.25">
      <c r="P3100" s="254">
        <v>40650</v>
      </c>
      <c r="Q3100">
        <f t="shared" si="49"/>
        <v>4</v>
      </c>
      <c r="R3100">
        <v>21</v>
      </c>
    </row>
    <row r="3101" spans="16:18" x14ac:dyDescent="0.25">
      <c r="P3101" s="254">
        <v>40649</v>
      </c>
      <c r="Q3101">
        <f t="shared" si="49"/>
        <v>4</v>
      </c>
      <c r="R3101">
        <v>21</v>
      </c>
    </row>
    <row r="3102" spans="16:18" x14ac:dyDescent="0.25">
      <c r="P3102" s="254">
        <v>40648</v>
      </c>
      <c r="Q3102">
        <f t="shared" si="49"/>
        <v>4</v>
      </c>
      <c r="R3102">
        <v>21</v>
      </c>
    </row>
    <row r="3103" spans="16:18" x14ac:dyDescent="0.25">
      <c r="P3103" s="254">
        <v>40647</v>
      </c>
      <c r="Q3103">
        <f t="shared" ref="Q3103:Q3166" si="50">Q3096-1</f>
        <v>4</v>
      </c>
      <c r="R3103">
        <v>21</v>
      </c>
    </row>
    <row r="3104" spans="16:18" x14ac:dyDescent="0.25">
      <c r="P3104" s="254">
        <v>40646</v>
      </c>
      <c r="Q3104">
        <f t="shared" si="50"/>
        <v>4</v>
      </c>
      <c r="R3104">
        <v>21</v>
      </c>
    </row>
    <row r="3105" spans="16:18" x14ac:dyDescent="0.25">
      <c r="P3105" s="254">
        <v>40645</v>
      </c>
      <c r="Q3105">
        <f t="shared" si="50"/>
        <v>4</v>
      </c>
      <c r="R3105">
        <v>21</v>
      </c>
    </row>
    <row r="3106" spans="16:18" x14ac:dyDescent="0.25">
      <c r="P3106" s="254">
        <v>40644</v>
      </c>
      <c r="Q3106">
        <f t="shared" si="50"/>
        <v>4</v>
      </c>
      <c r="R3106">
        <v>21</v>
      </c>
    </row>
    <row r="3107" spans="16:18" x14ac:dyDescent="0.25">
      <c r="P3107" s="254">
        <v>40643</v>
      </c>
      <c r="Q3107">
        <f t="shared" si="50"/>
        <v>3</v>
      </c>
      <c r="R3107">
        <v>21</v>
      </c>
    </row>
    <row r="3108" spans="16:18" x14ac:dyDescent="0.25">
      <c r="P3108" s="254">
        <v>40642</v>
      </c>
      <c r="Q3108">
        <f t="shared" si="50"/>
        <v>3</v>
      </c>
      <c r="R3108">
        <v>21</v>
      </c>
    </row>
    <row r="3109" spans="16:18" x14ac:dyDescent="0.25">
      <c r="P3109" s="254">
        <v>40641</v>
      </c>
      <c r="Q3109">
        <f t="shared" si="50"/>
        <v>3</v>
      </c>
      <c r="R3109">
        <v>21</v>
      </c>
    </row>
    <row r="3110" spans="16:18" x14ac:dyDescent="0.25">
      <c r="P3110" s="254">
        <v>40640</v>
      </c>
      <c r="Q3110">
        <f t="shared" si="50"/>
        <v>3</v>
      </c>
      <c r="R3110">
        <v>21</v>
      </c>
    </row>
    <row r="3111" spans="16:18" x14ac:dyDescent="0.25">
      <c r="P3111" s="254">
        <v>40639</v>
      </c>
      <c r="Q3111">
        <f t="shared" si="50"/>
        <v>3</v>
      </c>
      <c r="R3111">
        <v>21</v>
      </c>
    </row>
    <row r="3112" spans="16:18" x14ac:dyDescent="0.25">
      <c r="P3112" s="254">
        <v>40638</v>
      </c>
      <c r="Q3112">
        <f t="shared" si="50"/>
        <v>3</v>
      </c>
      <c r="R3112">
        <v>21</v>
      </c>
    </row>
    <row r="3113" spans="16:18" x14ac:dyDescent="0.25">
      <c r="P3113" s="254">
        <v>40637</v>
      </c>
      <c r="Q3113">
        <f t="shared" si="50"/>
        <v>3</v>
      </c>
      <c r="R3113">
        <v>21</v>
      </c>
    </row>
    <row r="3114" spans="16:18" x14ac:dyDescent="0.25">
      <c r="P3114" s="254">
        <v>40636</v>
      </c>
      <c r="Q3114">
        <f t="shared" si="50"/>
        <v>2</v>
      </c>
      <c r="R3114">
        <v>21</v>
      </c>
    </row>
    <row r="3115" spans="16:18" x14ac:dyDescent="0.25">
      <c r="P3115" s="254">
        <v>40635</v>
      </c>
      <c r="Q3115">
        <f t="shared" si="50"/>
        <v>2</v>
      </c>
      <c r="R3115">
        <v>21</v>
      </c>
    </row>
    <row r="3116" spans="16:18" x14ac:dyDescent="0.25">
      <c r="P3116" s="254">
        <v>40634</v>
      </c>
      <c r="Q3116">
        <f t="shared" si="50"/>
        <v>2</v>
      </c>
      <c r="R3116">
        <v>21</v>
      </c>
    </row>
    <row r="3117" spans="16:18" x14ac:dyDescent="0.25">
      <c r="P3117" s="254">
        <v>40633</v>
      </c>
      <c r="Q3117">
        <f t="shared" si="50"/>
        <v>2</v>
      </c>
      <c r="R3117">
        <v>21</v>
      </c>
    </row>
    <row r="3118" spans="16:18" x14ac:dyDescent="0.25">
      <c r="P3118" s="254">
        <v>40632</v>
      </c>
      <c r="Q3118">
        <f t="shared" si="50"/>
        <v>2</v>
      </c>
      <c r="R3118">
        <v>21</v>
      </c>
    </row>
    <row r="3119" spans="16:18" x14ac:dyDescent="0.25">
      <c r="P3119" s="254">
        <v>40631</v>
      </c>
      <c r="Q3119">
        <f t="shared" si="50"/>
        <v>2</v>
      </c>
      <c r="R3119">
        <v>21</v>
      </c>
    </row>
    <row r="3120" spans="16:18" x14ac:dyDescent="0.25">
      <c r="P3120" s="254">
        <v>40630</v>
      </c>
      <c r="Q3120">
        <f t="shared" si="50"/>
        <v>2</v>
      </c>
      <c r="R3120">
        <v>21</v>
      </c>
    </row>
    <row r="3121" spans="16:18" x14ac:dyDescent="0.25">
      <c r="P3121" s="254">
        <v>40629</v>
      </c>
      <c r="Q3121">
        <f t="shared" si="50"/>
        <v>1</v>
      </c>
      <c r="R3121">
        <v>21</v>
      </c>
    </row>
    <row r="3122" spans="16:18" x14ac:dyDescent="0.25">
      <c r="P3122" s="254">
        <v>40628</v>
      </c>
      <c r="Q3122">
        <f t="shared" si="50"/>
        <v>1</v>
      </c>
      <c r="R3122">
        <v>21</v>
      </c>
    </row>
    <row r="3123" spans="16:18" x14ac:dyDescent="0.25">
      <c r="P3123" s="254">
        <v>40627</v>
      </c>
      <c r="Q3123">
        <f t="shared" si="50"/>
        <v>1</v>
      </c>
      <c r="R3123">
        <v>21</v>
      </c>
    </row>
    <row r="3124" spans="16:18" x14ac:dyDescent="0.25">
      <c r="P3124" s="254">
        <v>40626</v>
      </c>
      <c r="Q3124">
        <f t="shared" si="50"/>
        <v>1</v>
      </c>
      <c r="R3124">
        <v>21</v>
      </c>
    </row>
    <row r="3125" spans="16:18" x14ac:dyDescent="0.25">
      <c r="P3125" s="254">
        <v>40625</v>
      </c>
      <c r="Q3125">
        <f t="shared" si="50"/>
        <v>1</v>
      </c>
      <c r="R3125">
        <v>21</v>
      </c>
    </row>
    <row r="3126" spans="16:18" x14ac:dyDescent="0.25">
      <c r="P3126" s="254">
        <v>40624</v>
      </c>
      <c r="Q3126">
        <f t="shared" si="50"/>
        <v>1</v>
      </c>
      <c r="R3126">
        <v>21</v>
      </c>
    </row>
    <row r="3127" spans="16:18" x14ac:dyDescent="0.25">
      <c r="P3127" s="254">
        <v>40623</v>
      </c>
      <c r="Q3127">
        <f t="shared" si="50"/>
        <v>1</v>
      </c>
      <c r="R3127">
        <v>21</v>
      </c>
    </row>
    <row r="3128" spans="16:18" x14ac:dyDescent="0.25">
      <c r="P3128" s="254">
        <v>40622</v>
      </c>
      <c r="Q3128">
        <v>16</v>
      </c>
      <c r="R3128">
        <v>20</v>
      </c>
    </row>
    <row r="3129" spans="16:18" x14ac:dyDescent="0.25">
      <c r="P3129" s="254">
        <v>40621</v>
      </c>
      <c r="Q3129">
        <v>16</v>
      </c>
      <c r="R3129">
        <v>20</v>
      </c>
    </row>
    <row r="3130" spans="16:18" x14ac:dyDescent="0.25">
      <c r="P3130" s="254">
        <v>40620</v>
      </c>
      <c r="Q3130">
        <v>16</v>
      </c>
      <c r="R3130">
        <v>20</v>
      </c>
    </row>
    <row r="3131" spans="16:18" x14ac:dyDescent="0.25">
      <c r="P3131" s="254">
        <v>40619</v>
      </c>
      <c r="Q3131">
        <v>16</v>
      </c>
      <c r="R3131">
        <v>20</v>
      </c>
    </row>
    <row r="3132" spans="16:18" x14ac:dyDescent="0.25">
      <c r="P3132" s="254">
        <v>40618</v>
      </c>
      <c r="Q3132">
        <v>16</v>
      </c>
      <c r="R3132">
        <v>20</v>
      </c>
    </row>
    <row r="3133" spans="16:18" x14ac:dyDescent="0.25">
      <c r="P3133" s="254">
        <v>40617</v>
      </c>
      <c r="Q3133">
        <v>16</v>
      </c>
      <c r="R3133">
        <v>20</v>
      </c>
    </row>
    <row r="3134" spans="16:18" x14ac:dyDescent="0.25">
      <c r="P3134" s="254">
        <v>40616</v>
      </c>
      <c r="Q3134">
        <v>16</v>
      </c>
      <c r="R3134">
        <v>20</v>
      </c>
    </row>
    <row r="3135" spans="16:18" x14ac:dyDescent="0.25">
      <c r="P3135" s="254">
        <v>40615</v>
      </c>
      <c r="Q3135">
        <f t="shared" si="50"/>
        <v>15</v>
      </c>
      <c r="R3135">
        <v>20</v>
      </c>
    </row>
    <row r="3136" spans="16:18" x14ac:dyDescent="0.25">
      <c r="P3136" s="254">
        <v>40614</v>
      </c>
      <c r="Q3136">
        <f t="shared" si="50"/>
        <v>15</v>
      </c>
      <c r="R3136">
        <v>20</v>
      </c>
    </row>
    <row r="3137" spans="16:18" x14ac:dyDescent="0.25">
      <c r="P3137" s="254">
        <v>40613</v>
      </c>
      <c r="Q3137">
        <f t="shared" si="50"/>
        <v>15</v>
      </c>
      <c r="R3137">
        <v>20</v>
      </c>
    </row>
    <row r="3138" spans="16:18" x14ac:dyDescent="0.25">
      <c r="P3138" s="254">
        <v>40612</v>
      </c>
      <c r="Q3138">
        <f t="shared" si="50"/>
        <v>15</v>
      </c>
      <c r="R3138">
        <v>20</v>
      </c>
    </row>
    <row r="3139" spans="16:18" x14ac:dyDescent="0.25">
      <c r="P3139" s="254">
        <v>40611</v>
      </c>
      <c r="Q3139">
        <f t="shared" si="50"/>
        <v>15</v>
      </c>
      <c r="R3139">
        <v>20</v>
      </c>
    </row>
    <row r="3140" spans="16:18" x14ac:dyDescent="0.25">
      <c r="P3140" s="254">
        <v>40610</v>
      </c>
      <c r="Q3140">
        <f t="shared" si="50"/>
        <v>15</v>
      </c>
      <c r="R3140">
        <v>20</v>
      </c>
    </row>
    <row r="3141" spans="16:18" x14ac:dyDescent="0.25">
      <c r="P3141" s="254">
        <v>40609</v>
      </c>
      <c r="Q3141">
        <f t="shared" si="50"/>
        <v>15</v>
      </c>
      <c r="R3141">
        <v>20</v>
      </c>
    </row>
    <row r="3142" spans="16:18" x14ac:dyDescent="0.25">
      <c r="P3142" s="254">
        <v>40608</v>
      </c>
      <c r="Q3142">
        <f t="shared" si="50"/>
        <v>14</v>
      </c>
      <c r="R3142">
        <v>20</v>
      </c>
    </row>
    <row r="3143" spans="16:18" x14ac:dyDescent="0.25">
      <c r="P3143" s="254">
        <v>40607</v>
      </c>
      <c r="Q3143">
        <f t="shared" si="50"/>
        <v>14</v>
      </c>
      <c r="R3143">
        <v>20</v>
      </c>
    </row>
    <row r="3144" spans="16:18" x14ac:dyDescent="0.25">
      <c r="P3144" s="254">
        <v>40606</v>
      </c>
      <c r="Q3144">
        <f t="shared" si="50"/>
        <v>14</v>
      </c>
      <c r="R3144">
        <v>20</v>
      </c>
    </row>
    <row r="3145" spans="16:18" x14ac:dyDescent="0.25">
      <c r="P3145" s="254">
        <v>40605</v>
      </c>
      <c r="Q3145">
        <f t="shared" si="50"/>
        <v>14</v>
      </c>
      <c r="R3145">
        <v>20</v>
      </c>
    </row>
    <row r="3146" spans="16:18" x14ac:dyDescent="0.25">
      <c r="P3146" s="254">
        <v>40604</v>
      </c>
      <c r="Q3146">
        <f t="shared" si="50"/>
        <v>14</v>
      </c>
      <c r="R3146">
        <v>20</v>
      </c>
    </row>
    <row r="3147" spans="16:18" x14ac:dyDescent="0.25">
      <c r="P3147" s="254">
        <v>40603</v>
      </c>
      <c r="Q3147">
        <f t="shared" si="50"/>
        <v>14</v>
      </c>
      <c r="R3147">
        <v>20</v>
      </c>
    </row>
    <row r="3148" spans="16:18" x14ac:dyDescent="0.25">
      <c r="P3148" s="254">
        <v>40602</v>
      </c>
      <c r="Q3148">
        <f t="shared" si="50"/>
        <v>14</v>
      </c>
      <c r="R3148">
        <v>20</v>
      </c>
    </row>
    <row r="3149" spans="16:18" x14ac:dyDescent="0.25">
      <c r="P3149" s="254">
        <v>40601</v>
      </c>
      <c r="Q3149">
        <f t="shared" si="50"/>
        <v>13</v>
      </c>
      <c r="R3149">
        <v>20</v>
      </c>
    </row>
    <row r="3150" spans="16:18" x14ac:dyDescent="0.25">
      <c r="P3150" s="254">
        <v>40600</v>
      </c>
      <c r="Q3150">
        <f t="shared" si="50"/>
        <v>13</v>
      </c>
      <c r="R3150">
        <v>20</v>
      </c>
    </row>
    <row r="3151" spans="16:18" x14ac:dyDescent="0.25">
      <c r="P3151" s="254">
        <v>40599</v>
      </c>
      <c r="Q3151">
        <f t="shared" si="50"/>
        <v>13</v>
      </c>
      <c r="R3151">
        <v>20</v>
      </c>
    </row>
    <row r="3152" spans="16:18" x14ac:dyDescent="0.25">
      <c r="P3152" s="254">
        <v>40598</v>
      </c>
      <c r="Q3152">
        <f t="shared" si="50"/>
        <v>13</v>
      </c>
      <c r="R3152">
        <v>20</v>
      </c>
    </row>
    <row r="3153" spans="16:18" x14ac:dyDescent="0.25">
      <c r="P3153" s="254">
        <v>40597</v>
      </c>
      <c r="Q3153">
        <f t="shared" si="50"/>
        <v>13</v>
      </c>
      <c r="R3153">
        <v>20</v>
      </c>
    </row>
    <row r="3154" spans="16:18" x14ac:dyDescent="0.25">
      <c r="P3154" s="254">
        <v>40596</v>
      </c>
      <c r="Q3154">
        <f t="shared" si="50"/>
        <v>13</v>
      </c>
      <c r="R3154">
        <v>20</v>
      </c>
    </row>
    <row r="3155" spans="16:18" x14ac:dyDescent="0.25">
      <c r="P3155" s="254">
        <v>40595</v>
      </c>
      <c r="Q3155">
        <f t="shared" si="50"/>
        <v>13</v>
      </c>
      <c r="R3155">
        <v>20</v>
      </c>
    </row>
    <row r="3156" spans="16:18" x14ac:dyDescent="0.25">
      <c r="P3156" s="254">
        <v>40594</v>
      </c>
      <c r="Q3156">
        <f t="shared" si="50"/>
        <v>12</v>
      </c>
      <c r="R3156">
        <v>20</v>
      </c>
    </row>
    <row r="3157" spans="16:18" x14ac:dyDescent="0.25">
      <c r="P3157" s="254">
        <v>40593</v>
      </c>
      <c r="Q3157">
        <f t="shared" si="50"/>
        <v>12</v>
      </c>
      <c r="R3157">
        <v>20</v>
      </c>
    </row>
    <row r="3158" spans="16:18" x14ac:dyDescent="0.25">
      <c r="P3158" s="254">
        <v>40592</v>
      </c>
      <c r="Q3158">
        <f t="shared" si="50"/>
        <v>12</v>
      </c>
      <c r="R3158">
        <v>20</v>
      </c>
    </row>
    <row r="3159" spans="16:18" x14ac:dyDescent="0.25">
      <c r="P3159" s="254">
        <v>40591</v>
      </c>
      <c r="Q3159">
        <f t="shared" si="50"/>
        <v>12</v>
      </c>
      <c r="R3159">
        <v>20</v>
      </c>
    </row>
    <row r="3160" spans="16:18" x14ac:dyDescent="0.25">
      <c r="P3160" s="254">
        <v>40590</v>
      </c>
      <c r="Q3160">
        <f t="shared" si="50"/>
        <v>12</v>
      </c>
      <c r="R3160">
        <v>20</v>
      </c>
    </row>
    <row r="3161" spans="16:18" x14ac:dyDescent="0.25">
      <c r="P3161" s="254">
        <v>40589</v>
      </c>
      <c r="Q3161">
        <f t="shared" si="50"/>
        <v>12</v>
      </c>
      <c r="R3161">
        <v>20</v>
      </c>
    </row>
    <row r="3162" spans="16:18" x14ac:dyDescent="0.25">
      <c r="P3162" s="254">
        <v>40588</v>
      </c>
      <c r="Q3162">
        <f t="shared" si="50"/>
        <v>12</v>
      </c>
      <c r="R3162">
        <v>20</v>
      </c>
    </row>
    <row r="3163" spans="16:18" x14ac:dyDescent="0.25">
      <c r="P3163" s="254">
        <v>40587</v>
      </c>
      <c r="Q3163">
        <f t="shared" si="50"/>
        <v>11</v>
      </c>
      <c r="R3163">
        <v>20</v>
      </c>
    </row>
    <row r="3164" spans="16:18" x14ac:dyDescent="0.25">
      <c r="P3164" s="254">
        <v>40586</v>
      </c>
      <c r="Q3164">
        <f t="shared" si="50"/>
        <v>11</v>
      </c>
      <c r="R3164">
        <v>20</v>
      </c>
    </row>
    <row r="3165" spans="16:18" x14ac:dyDescent="0.25">
      <c r="P3165" s="254">
        <v>40585</v>
      </c>
      <c r="Q3165">
        <f t="shared" si="50"/>
        <v>11</v>
      </c>
      <c r="R3165">
        <v>20</v>
      </c>
    </row>
    <row r="3166" spans="16:18" x14ac:dyDescent="0.25">
      <c r="P3166" s="254">
        <v>40584</v>
      </c>
      <c r="Q3166">
        <f t="shared" si="50"/>
        <v>11</v>
      </c>
      <c r="R3166">
        <v>20</v>
      </c>
    </row>
    <row r="3167" spans="16:18" x14ac:dyDescent="0.25">
      <c r="P3167" s="254">
        <v>40583</v>
      </c>
      <c r="Q3167">
        <f t="shared" ref="Q3167:Q3230" si="51">Q3160-1</f>
        <v>11</v>
      </c>
      <c r="R3167">
        <v>20</v>
      </c>
    </row>
    <row r="3168" spans="16:18" x14ac:dyDescent="0.25">
      <c r="P3168" s="254">
        <v>40582</v>
      </c>
      <c r="Q3168">
        <f t="shared" si="51"/>
        <v>11</v>
      </c>
      <c r="R3168">
        <v>20</v>
      </c>
    </row>
    <row r="3169" spans="16:18" x14ac:dyDescent="0.25">
      <c r="P3169" s="254">
        <v>40581</v>
      </c>
      <c r="Q3169">
        <f t="shared" si="51"/>
        <v>11</v>
      </c>
      <c r="R3169">
        <v>20</v>
      </c>
    </row>
    <row r="3170" spans="16:18" x14ac:dyDescent="0.25">
      <c r="P3170" s="254">
        <v>40580</v>
      </c>
      <c r="Q3170">
        <f t="shared" si="51"/>
        <v>10</v>
      </c>
      <c r="R3170">
        <v>20</v>
      </c>
    </row>
    <row r="3171" spans="16:18" x14ac:dyDescent="0.25">
      <c r="P3171" s="254">
        <v>40579</v>
      </c>
      <c r="Q3171">
        <f t="shared" si="51"/>
        <v>10</v>
      </c>
      <c r="R3171">
        <v>20</v>
      </c>
    </row>
    <row r="3172" spans="16:18" x14ac:dyDescent="0.25">
      <c r="P3172" s="254">
        <v>40578</v>
      </c>
      <c r="Q3172">
        <f t="shared" si="51"/>
        <v>10</v>
      </c>
      <c r="R3172">
        <v>20</v>
      </c>
    </row>
    <row r="3173" spans="16:18" x14ac:dyDescent="0.25">
      <c r="P3173" s="254">
        <v>40577</v>
      </c>
      <c r="Q3173">
        <f t="shared" si="51"/>
        <v>10</v>
      </c>
      <c r="R3173">
        <v>20</v>
      </c>
    </row>
    <row r="3174" spans="16:18" x14ac:dyDescent="0.25">
      <c r="P3174" s="254">
        <v>40576</v>
      </c>
      <c r="Q3174">
        <f t="shared" si="51"/>
        <v>10</v>
      </c>
      <c r="R3174">
        <v>20</v>
      </c>
    </row>
    <row r="3175" spans="16:18" x14ac:dyDescent="0.25">
      <c r="P3175" s="254">
        <v>40575</v>
      </c>
      <c r="Q3175">
        <f t="shared" si="51"/>
        <v>10</v>
      </c>
      <c r="R3175">
        <v>20</v>
      </c>
    </row>
    <row r="3176" spans="16:18" x14ac:dyDescent="0.25">
      <c r="P3176" s="254">
        <v>40574</v>
      </c>
      <c r="Q3176">
        <f t="shared" si="51"/>
        <v>10</v>
      </c>
      <c r="R3176">
        <v>20</v>
      </c>
    </row>
    <row r="3177" spans="16:18" x14ac:dyDescent="0.25">
      <c r="P3177" s="254">
        <v>40573</v>
      </c>
      <c r="Q3177">
        <f t="shared" si="51"/>
        <v>9</v>
      </c>
      <c r="R3177">
        <v>20</v>
      </c>
    </row>
    <row r="3178" spans="16:18" x14ac:dyDescent="0.25">
      <c r="P3178" s="254">
        <v>40572</v>
      </c>
      <c r="Q3178">
        <f t="shared" si="51"/>
        <v>9</v>
      </c>
      <c r="R3178">
        <v>20</v>
      </c>
    </row>
    <row r="3179" spans="16:18" x14ac:dyDescent="0.25">
      <c r="P3179" s="254">
        <v>40571</v>
      </c>
      <c r="Q3179">
        <f t="shared" si="51"/>
        <v>9</v>
      </c>
      <c r="R3179">
        <v>20</v>
      </c>
    </row>
    <row r="3180" spans="16:18" x14ac:dyDescent="0.25">
      <c r="P3180" s="254">
        <v>40570</v>
      </c>
      <c r="Q3180">
        <f t="shared" si="51"/>
        <v>9</v>
      </c>
      <c r="R3180">
        <v>20</v>
      </c>
    </row>
    <row r="3181" spans="16:18" x14ac:dyDescent="0.25">
      <c r="P3181" s="254">
        <v>40569</v>
      </c>
      <c r="Q3181">
        <f t="shared" si="51"/>
        <v>9</v>
      </c>
      <c r="R3181">
        <v>20</v>
      </c>
    </row>
    <row r="3182" spans="16:18" x14ac:dyDescent="0.25">
      <c r="P3182" s="254">
        <v>40568</v>
      </c>
      <c r="Q3182">
        <f t="shared" si="51"/>
        <v>9</v>
      </c>
      <c r="R3182">
        <v>20</v>
      </c>
    </row>
    <row r="3183" spans="16:18" x14ac:dyDescent="0.25">
      <c r="P3183" s="254">
        <v>40567</v>
      </c>
      <c r="Q3183">
        <f t="shared" si="51"/>
        <v>9</v>
      </c>
      <c r="R3183">
        <v>20</v>
      </c>
    </row>
    <row r="3184" spans="16:18" x14ac:dyDescent="0.25">
      <c r="P3184" s="254">
        <v>40566</v>
      </c>
      <c r="Q3184">
        <f t="shared" si="51"/>
        <v>8</v>
      </c>
      <c r="R3184">
        <v>20</v>
      </c>
    </row>
    <row r="3185" spans="16:18" x14ac:dyDescent="0.25">
      <c r="P3185" s="254">
        <v>40565</v>
      </c>
      <c r="Q3185">
        <f t="shared" si="51"/>
        <v>8</v>
      </c>
      <c r="R3185">
        <v>20</v>
      </c>
    </row>
    <row r="3186" spans="16:18" x14ac:dyDescent="0.25">
      <c r="P3186" s="254">
        <v>40564</v>
      </c>
      <c r="Q3186">
        <f t="shared" si="51"/>
        <v>8</v>
      </c>
      <c r="R3186">
        <v>20</v>
      </c>
    </row>
    <row r="3187" spans="16:18" x14ac:dyDescent="0.25">
      <c r="P3187" s="254">
        <v>40563</v>
      </c>
      <c r="Q3187">
        <f t="shared" si="51"/>
        <v>8</v>
      </c>
      <c r="R3187">
        <v>20</v>
      </c>
    </row>
    <row r="3188" spans="16:18" x14ac:dyDescent="0.25">
      <c r="P3188" s="254">
        <v>40562</v>
      </c>
      <c r="Q3188">
        <f t="shared" si="51"/>
        <v>8</v>
      </c>
      <c r="R3188">
        <v>20</v>
      </c>
    </row>
    <row r="3189" spans="16:18" x14ac:dyDescent="0.25">
      <c r="P3189" s="254">
        <v>40561</v>
      </c>
      <c r="Q3189">
        <f t="shared" si="51"/>
        <v>8</v>
      </c>
      <c r="R3189">
        <v>20</v>
      </c>
    </row>
    <row r="3190" spans="16:18" x14ac:dyDescent="0.25">
      <c r="P3190" s="254">
        <v>40560</v>
      </c>
      <c r="Q3190">
        <f t="shared" si="51"/>
        <v>8</v>
      </c>
      <c r="R3190">
        <v>20</v>
      </c>
    </row>
    <row r="3191" spans="16:18" x14ac:dyDescent="0.25">
      <c r="P3191" s="254">
        <v>40559</v>
      </c>
      <c r="Q3191">
        <f t="shared" si="51"/>
        <v>7</v>
      </c>
      <c r="R3191">
        <v>20</v>
      </c>
    </row>
    <row r="3192" spans="16:18" x14ac:dyDescent="0.25">
      <c r="P3192" s="254">
        <v>40558</v>
      </c>
      <c r="Q3192">
        <f t="shared" si="51"/>
        <v>7</v>
      </c>
      <c r="R3192">
        <v>20</v>
      </c>
    </row>
    <row r="3193" spans="16:18" x14ac:dyDescent="0.25">
      <c r="P3193" s="254">
        <v>40557</v>
      </c>
      <c r="Q3193">
        <f t="shared" si="51"/>
        <v>7</v>
      </c>
      <c r="R3193">
        <v>20</v>
      </c>
    </row>
    <row r="3194" spans="16:18" x14ac:dyDescent="0.25">
      <c r="P3194" s="254">
        <v>40556</v>
      </c>
      <c r="Q3194">
        <f t="shared" si="51"/>
        <v>7</v>
      </c>
      <c r="R3194">
        <v>20</v>
      </c>
    </row>
    <row r="3195" spans="16:18" x14ac:dyDescent="0.25">
      <c r="P3195" s="254">
        <v>40555</v>
      </c>
      <c r="Q3195">
        <f t="shared" si="51"/>
        <v>7</v>
      </c>
      <c r="R3195">
        <v>20</v>
      </c>
    </row>
    <row r="3196" spans="16:18" x14ac:dyDescent="0.25">
      <c r="P3196" s="254">
        <v>40554</v>
      </c>
      <c r="Q3196">
        <f t="shared" si="51"/>
        <v>7</v>
      </c>
      <c r="R3196">
        <v>20</v>
      </c>
    </row>
    <row r="3197" spans="16:18" x14ac:dyDescent="0.25">
      <c r="P3197" s="254">
        <v>40553</v>
      </c>
      <c r="Q3197">
        <f t="shared" si="51"/>
        <v>7</v>
      </c>
      <c r="R3197">
        <v>20</v>
      </c>
    </row>
    <row r="3198" spans="16:18" x14ac:dyDescent="0.25">
      <c r="P3198" s="254">
        <v>40552</v>
      </c>
      <c r="Q3198">
        <f t="shared" si="51"/>
        <v>6</v>
      </c>
      <c r="R3198">
        <v>20</v>
      </c>
    </row>
    <row r="3199" spans="16:18" x14ac:dyDescent="0.25">
      <c r="P3199" s="254">
        <v>40551</v>
      </c>
      <c r="Q3199">
        <f t="shared" si="51"/>
        <v>6</v>
      </c>
      <c r="R3199">
        <v>20</v>
      </c>
    </row>
    <row r="3200" spans="16:18" x14ac:dyDescent="0.25">
      <c r="P3200" s="254">
        <v>40550</v>
      </c>
      <c r="Q3200">
        <f t="shared" si="51"/>
        <v>6</v>
      </c>
      <c r="R3200">
        <v>20</v>
      </c>
    </row>
    <row r="3201" spans="16:18" x14ac:dyDescent="0.25">
      <c r="P3201" s="254">
        <v>40549</v>
      </c>
      <c r="Q3201">
        <f t="shared" si="51"/>
        <v>6</v>
      </c>
      <c r="R3201">
        <v>20</v>
      </c>
    </row>
    <row r="3202" spans="16:18" x14ac:dyDescent="0.25">
      <c r="P3202" s="254">
        <v>40548</v>
      </c>
      <c r="Q3202">
        <f t="shared" si="51"/>
        <v>6</v>
      </c>
      <c r="R3202">
        <v>20</v>
      </c>
    </row>
    <row r="3203" spans="16:18" x14ac:dyDescent="0.25">
      <c r="P3203" s="254">
        <v>40547</v>
      </c>
      <c r="Q3203">
        <f t="shared" si="51"/>
        <v>6</v>
      </c>
      <c r="R3203">
        <v>20</v>
      </c>
    </row>
    <row r="3204" spans="16:18" x14ac:dyDescent="0.25">
      <c r="P3204" s="254">
        <v>40546</v>
      </c>
      <c r="Q3204">
        <f t="shared" si="51"/>
        <v>6</v>
      </c>
      <c r="R3204">
        <v>20</v>
      </c>
    </row>
    <row r="3205" spans="16:18" x14ac:dyDescent="0.25">
      <c r="P3205" s="254">
        <v>40545</v>
      </c>
      <c r="Q3205">
        <f t="shared" si="51"/>
        <v>5</v>
      </c>
      <c r="R3205">
        <v>20</v>
      </c>
    </row>
    <row r="3206" spans="16:18" x14ac:dyDescent="0.25">
      <c r="P3206" s="254">
        <v>40544</v>
      </c>
      <c r="Q3206">
        <f t="shared" si="51"/>
        <v>5</v>
      </c>
      <c r="R3206">
        <v>20</v>
      </c>
    </row>
    <row r="3207" spans="16:18" x14ac:dyDescent="0.25">
      <c r="P3207" s="254">
        <v>40543</v>
      </c>
      <c r="Q3207">
        <f t="shared" si="51"/>
        <v>5</v>
      </c>
      <c r="R3207">
        <v>20</v>
      </c>
    </row>
    <row r="3208" spans="16:18" x14ac:dyDescent="0.25">
      <c r="P3208" s="254">
        <v>40542</v>
      </c>
      <c r="Q3208">
        <f t="shared" si="51"/>
        <v>5</v>
      </c>
      <c r="R3208">
        <v>20</v>
      </c>
    </row>
    <row r="3209" spans="16:18" x14ac:dyDescent="0.25">
      <c r="P3209" s="254">
        <v>40541</v>
      </c>
      <c r="Q3209">
        <f t="shared" si="51"/>
        <v>5</v>
      </c>
      <c r="R3209">
        <v>20</v>
      </c>
    </row>
    <row r="3210" spans="16:18" x14ac:dyDescent="0.25">
      <c r="P3210" s="254">
        <v>40540</v>
      </c>
      <c r="Q3210">
        <f t="shared" si="51"/>
        <v>5</v>
      </c>
      <c r="R3210">
        <v>20</v>
      </c>
    </row>
    <row r="3211" spans="16:18" x14ac:dyDescent="0.25">
      <c r="P3211" s="254">
        <v>40539</v>
      </c>
      <c r="Q3211">
        <f t="shared" si="51"/>
        <v>5</v>
      </c>
      <c r="R3211">
        <v>20</v>
      </c>
    </row>
    <row r="3212" spans="16:18" x14ac:dyDescent="0.25">
      <c r="P3212" s="254">
        <v>40538</v>
      </c>
      <c r="Q3212">
        <f t="shared" si="51"/>
        <v>4</v>
      </c>
      <c r="R3212">
        <v>20</v>
      </c>
    </row>
    <row r="3213" spans="16:18" x14ac:dyDescent="0.25">
      <c r="P3213" s="254">
        <v>40537</v>
      </c>
      <c r="Q3213">
        <f t="shared" si="51"/>
        <v>4</v>
      </c>
      <c r="R3213">
        <v>20</v>
      </c>
    </row>
    <row r="3214" spans="16:18" x14ac:dyDescent="0.25">
      <c r="P3214" s="254">
        <v>40536</v>
      </c>
      <c r="Q3214">
        <f t="shared" si="51"/>
        <v>4</v>
      </c>
      <c r="R3214">
        <v>20</v>
      </c>
    </row>
    <row r="3215" spans="16:18" x14ac:dyDescent="0.25">
      <c r="P3215" s="254">
        <v>40535</v>
      </c>
      <c r="Q3215">
        <f t="shared" si="51"/>
        <v>4</v>
      </c>
      <c r="R3215">
        <v>20</v>
      </c>
    </row>
    <row r="3216" spans="16:18" x14ac:dyDescent="0.25">
      <c r="P3216" s="254">
        <v>40534</v>
      </c>
      <c r="Q3216">
        <f t="shared" si="51"/>
        <v>4</v>
      </c>
      <c r="R3216">
        <v>20</v>
      </c>
    </row>
    <row r="3217" spans="16:18" x14ac:dyDescent="0.25">
      <c r="P3217" s="254">
        <v>40533</v>
      </c>
      <c r="Q3217">
        <f t="shared" si="51"/>
        <v>4</v>
      </c>
      <c r="R3217">
        <v>20</v>
      </c>
    </row>
    <row r="3218" spans="16:18" x14ac:dyDescent="0.25">
      <c r="P3218" s="254">
        <v>40532</v>
      </c>
      <c r="Q3218">
        <f t="shared" si="51"/>
        <v>4</v>
      </c>
      <c r="R3218">
        <v>20</v>
      </c>
    </row>
    <row r="3219" spans="16:18" x14ac:dyDescent="0.25">
      <c r="P3219" s="254">
        <v>40531</v>
      </c>
      <c r="Q3219">
        <f t="shared" si="51"/>
        <v>3</v>
      </c>
      <c r="R3219">
        <v>20</v>
      </c>
    </row>
    <row r="3220" spans="16:18" x14ac:dyDescent="0.25">
      <c r="P3220" s="254">
        <v>40530</v>
      </c>
      <c r="Q3220">
        <f t="shared" si="51"/>
        <v>3</v>
      </c>
      <c r="R3220">
        <v>20</v>
      </c>
    </row>
    <row r="3221" spans="16:18" x14ac:dyDescent="0.25">
      <c r="P3221" s="254">
        <v>40529</v>
      </c>
      <c r="Q3221">
        <f t="shared" si="51"/>
        <v>3</v>
      </c>
      <c r="R3221">
        <v>20</v>
      </c>
    </row>
    <row r="3222" spans="16:18" x14ac:dyDescent="0.25">
      <c r="P3222" s="254">
        <v>40528</v>
      </c>
      <c r="Q3222">
        <f t="shared" si="51"/>
        <v>3</v>
      </c>
      <c r="R3222">
        <v>20</v>
      </c>
    </row>
    <row r="3223" spans="16:18" x14ac:dyDescent="0.25">
      <c r="P3223" s="254">
        <v>40527</v>
      </c>
      <c r="Q3223">
        <f t="shared" si="51"/>
        <v>3</v>
      </c>
      <c r="R3223">
        <v>20</v>
      </c>
    </row>
    <row r="3224" spans="16:18" x14ac:dyDescent="0.25">
      <c r="P3224" s="254">
        <v>40526</v>
      </c>
      <c r="Q3224">
        <f t="shared" si="51"/>
        <v>3</v>
      </c>
      <c r="R3224">
        <v>20</v>
      </c>
    </row>
    <row r="3225" spans="16:18" x14ac:dyDescent="0.25">
      <c r="P3225" s="254">
        <v>40525</v>
      </c>
      <c r="Q3225">
        <f t="shared" si="51"/>
        <v>3</v>
      </c>
      <c r="R3225">
        <v>20</v>
      </c>
    </row>
    <row r="3226" spans="16:18" x14ac:dyDescent="0.25">
      <c r="P3226" s="254">
        <v>40524</v>
      </c>
      <c r="Q3226">
        <f t="shared" si="51"/>
        <v>2</v>
      </c>
      <c r="R3226">
        <v>20</v>
      </c>
    </row>
    <row r="3227" spans="16:18" x14ac:dyDescent="0.25">
      <c r="P3227" s="254">
        <v>40523</v>
      </c>
      <c r="Q3227">
        <f t="shared" si="51"/>
        <v>2</v>
      </c>
      <c r="R3227">
        <v>20</v>
      </c>
    </row>
    <row r="3228" spans="16:18" x14ac:dyDescent="0.25">
      <c r="P3228" s="254">
        <v>40522</v>
      </c>
      <c r="Q3228">
        <f t="shared" si="51"/>
        <v>2</v>
      </c>
      <c r="R3228">
        <v>20</v>
      </c>
    </row>
    <row r="3229" spans="16:18" x14ac:dyDescent="0.25">
      <c r="P3229" s="254">
        <v>40521</v>
      </c>
      <c r="Q3229">
        <f t="shared" si="51"/>
        <v>2</v>
      </c>
      <c r="R3229">
        <v>20</v>
      </c>
    </row>
    <row r="3230" spans="16:18" x14ac:dyDescent="0.25">
      <c r="P3230" s="254">
        <v>40520</v>
      </c>
      <c r="Q3230">
        <f t="shared" si="51"/>
        <v>2</v>
      </c>
      <c r="R3230">
        <v>20</v>
      </c>
    </row>
    <row r="3231" spans="16:18" x14ac:dyDescent="0.25">
      <c r="P3231" s="254">
        <v>40519</v>
      </c>
      <c r="Q3231">
        <f t="shared" ref="Q3231:Q3294" si="52">Q3224-1</f>
        <v>2</v>
      </c>
      <c r="R3231">
        <v>20</v>
      </c>
    </row>
    <row r="3232" spans="16:18" x14ac:dyDescent="0.25">
      <c r="P3232" s="254">
        <v>40518</v>
      </c>
      <c r="Q3232">
        <f t="shared" si="52"/>
        <v>2</v>
      </c>
      <c r="R3232">
        <v>20</v>
      </c>
    </row>
    <row r="3233" spans="16:18" x14ac:dyDescent="0.25">
      <c r="P3233" s="254">
        <v>40517</v>
      </c>
      <c r="Q3233">
        <f t="shared" si="52"/>
        <v>1</v>
      </c>
      <c r="R3233">
        <v>20</v>
      </c>
    </row>
    <row r="3234" spans="16:18" x14ac:dyDescent="0.25">
      <c r="P3234" s="254">
        <v>40516</v>
      </c>
      <c r="Q3234">
        <f t="shared" si="52"/>
        <v>1</v>
      </c>
      <c r="R3234">
        <v>20</v>
      </c>
    </row>
    <row r="3235" spans="16:18" x14ac:dyDescent="0.25">
      <c r="P3235" s="254">
        <v>40515</v>
      </c>
      <c r="Q3235">
        <f t="shared" si="52"/>
        <v>1</v>
      </c>
      <c r="R3235">
        <v>20</v>
      </c>
    </row>
    <row r="3236" spans="16:18" x14ac:dyDescent="0.25">
      <c r="P3236" s="254">
        <v>40514</v>
      </c>
      <c r="Q3236">
        <f t="shared" si="52"/>
        <v>1</v>
      </c>
      <c r="R3236">
        <v>20</v>
      </c>
    </row>
    <row r="3237" spans="16:18" x14ac:dyDescent="0.25">
      <c r="P3237" s="254">
        <v>40513</v>
      </c>
      <c r="Q3237">
        <f t="shared" si="52"/>
        <v>1</v>
      </c>
      <c r="R3237">
        <v>20</v>
      </c>
    </row>
    <row r="3238" spans="16:18" x14ac:dyDescent="0.25">
      <c r="P3238" s="254">
        <v>40512</v>
      </c>
      <c r="Q3238">
        <f t="shared" si="52"/>
        <v>1</v>
      </c>
      <c r="R3238">
        <v>20</v>
      </c>
    </row>
    <row r="3239" spans="16:18" x14ac:dyDescent="0.25">
      <c r="P3239" s="254">
        <v>40511</v>
      </c>
      <c r="Q3239">
        <f t="shared" si="52"/>
        <v>1</v>
      </c>
      <c r="R3239">
        <v>20</v>
      </c>
    </row>
    <row r="3240" spans="16:18" x14ac:dyDescent="0.25">
      <c r="P3240" s="254">
        <v>40510</v>
      </c>
      <c r="Q3240">
        <v>16</v>
      </c>
      <c r="R3240">
        <v>19</v>
      </c>
    </row>
    <row r="3241" spans="16:18" x14ac:dyDescent="0.25">
      <c r="P3241" s="254">
        <v>40509</v>
      </c>
      <c r="Q3241">
        <v>16</v>
      </c>
      <c r="R3241">
        <v>19</v>
      </c>
    </row>
    <row r="3242" spans="16:18" x14ac:dyDescent="0.25">
      <c r="P3242" s="254">
        <v>40508</v>
      </c>
      <c r="Q3242">
        <v>16</v>
      </c>
      <c r="R3242">
        <v>19</v>
      </c>
    </row>
    <row r="3243" spans="16:18" x14ac:dyDescent="0.25">
      <c r="P3243" s="254">
        <v>40507</v>
      </c>
      <c r="Q3243">
        <v>16</v>
      </c>
      <c r="R3243">
        <v>19</v>
      </c>
    </row>
    <row r="3244" spans="16:18" x14ac:dyDescent="0.25">
      <c r="P3244" s="254">
        <v>40506</v>
      </c>
      <c r="Q3244">
        <v>16</v>
      </c>
      <c r="R3244">
        <v>19</v>
      </c>
    </row>
    <row r="3245" spans="16:18" x14ac:dyDescent="0.25">
      <c r="P3245" s="254">
        <v>40505</v>
      </c>
      <c r="Q3245">
        <v>16</v>
      </c>
      <c r="R3245">
        <v>19</v>
      </c>
    </row>
    <row r="3246" spans="16:18" x14ac:dyDescent="0.25">
      <c r="P3246" s="254">
        <v>40504</v>
      </c>
      <c r="Q3246">
        <v>16</v>
      </c>
      <c r="R3246">
        <v>19</v>
      </c>
    </row>
    <row r="3247" spans="16:18" x14ac:dyDescent="0.25">
      <c r="P3247" s="254">
        <v>40503</v>
      </c>
      <c r="Q3247">
        <f t="shared" si="52"/>
        <v>15</v>
      </c>
      <c r="R3247">
        <v>19</v>
      </c>
    </row>
    <row r="3248" spans="16:18" x14ac:dyDescent="0.25">
      <c r="P3248" s="254">
        <v>40502</v>
      </c>
      <c r="Q3248">
        <f t="shared" si="52"/>
        <v>15</v>
      </c>
      <c r="R3248">
        <v>19</v>
      </c>
    </row>
    <row r="3249" spans="16:18" x14ac:dyDescent="0.25">
      <c r="P3249" s="254">
        <v>40501</v>
      </c>
      <c r="Q3249">
        <f t="shared" si="52"/>
        <v>15</v>
      </c>
      <c r="R3249">
        <v>19</v>
      </c>
    </row>
    <row r="3250" spans="16:18" x14ac:dyDescent="0.25">
      <c r="P3250" s="254">
        <v>40500</v>
      </c>
      <c r="Q3250">
        <f t="shared" si="52"/>
        <v>15</v>
      </c>
      <c r="R3250">
        <v>19</v>
      </c>
    </row>
    <row r="3251" spans="16:18" x14ac:dyDescent="0.25">
      <c r="P3251" s="254">
        <v>40499</v>
      </c>
      <c r="Q3251">
        <f t="shared" si="52"/>
        <v>15</v>
      </c>
      <c r="R3251">
        <v>19</v>
      </c>
    </row>
    <row r="3252" spans="16:18" x14ac:dyDescent="0.25">
      <c r="P3252" s="254">
        <v>40498</v>
      </c>
      <c r="Q3252">
        <f t="shared" si="52"/>
        <v>15</v>
      </c>
      <c r="R3252">
        <v>19</v>
      </c>
    </row>
    <row r="3253" spans="16:18" x14ac:dyDescent="0.25">
      <c r="P3253" s="254">
        <v>40497</v>
      </c>
      <c r="Q3253">
        <f t="shared" si="52"/>
        <v>15</v>
      </c>
      <c r="R3253">
        <v>19</v>
      </c>
    </row>
    <row r="3254" spans="16:18" x14ac:dyDescent="0.25">
      <c r="P3254" s="254">
        <v>40496</v>
      </c>
      <c r="Q3254">
        <f t="shared" si="52"/>
        <v>14</v>
      </c>
      <c r="R3254">
        <v>19</v>
      </c>
    </row>
    <row r="3255" spans="16:18" x14ac:dyDescent="0.25">
      <c r="P3255" s="254">
        <v>40495</v>
      </c>
      <c r="Q3255">
        <f t="shared" si="52"/>
        <v>14</v>
      </c>
      <c r="R3255">
        <v>19</v>
      </c>
    </row>
    <row r="3256" spans="16:18" x14ac:dyDescent="0.25">
      <c r="P3256" s="254">
        <v>40494</v>
      </c>
      <c r="Q3256">
        <f t="shared" si="52"/>
        <v>14</v>
      </c>
      <c r="R3256">
        <v>19</v>
      </c>
    </row>
    <row r="3257" spans="16:18" x14ac:dyDescent="0.25">
      <c r="P3257" s="254">
        <v>40493</v>
      </c>
      <c r="Q3257">
        <f t="shared" si="52"/>
        <v>14</v>
      </c>
      <c r="R3257">
        <v>19</v>
      </c>
    </row>
    <row r="3258" spans="16:18" x14ac:dyDescent="0.25">
      <c r="P3258" s="254">
        <v>40492</v>
      </c>
      <c r="Q3258">
        <f t="shared" si="52"/>
        <v>14</v>
      </c>
      <c r="R3258">
        <v>19</v>
      </c>
    </row>
    <row r="3259" spans="16:18" x14ac:dyDescent="0.25">
      <c r="P3259" s="254">
        <v>40491</v>
      </c>
      <c r="Q3259">
        <f t="shared" si="52"/>
        <v>14</v>
      </c>
      <c r="R3259">
        <v>19</v>
      </c>
    </row>
    <row r="3260" spans="16:18" x14ac:dyDescent="0.25">
      <c r="P3260" s="254">
        <v>40490</v>
      </c>
      <c r="Q3260">
        <f t="shared" si="52"/>
        <v>14</v>
      </c>
      <c r="R3260">
        <v>19</v>
      </c>
    </row>
    <row r="3261" spans="16:18" x14ac:dyDescent="0.25">
      <c r="P3261" s="254">
        <v>40489</v>
      </c>
      <c r="Q3261">
        <f t="shared" si="52"/>
        <v>13</v>
      </c>
      <c r="R3261">
        <v>19</v>
      </c>
    </row>
    <row r="3262" spans="16:18" x14ac:dyDescent="0.25">
      <c r="P3262" s="254">
        <v>40488</v>
      </c>
      <c r="Q3262">
        <f t="shared" si="52"/>
        <v>13</v>
      </c>
      <c r="R3262">
        <v>19</v>
      </c>
    </row>
    <row r="3263" spans="16:18" x14ac:dyDescent="0.25">
      <c r="P3263" s="254">
        <v>40487</v>
      </c>
      <c r="Q3263">
        <f t="shared" si="52"/>
        <v>13</v>
      </c>
      <c r="R3263">
        <v>19</v>
      </c>
    </row>
    <row r="3264" spans="16:18" x14ac:dyDescent="0.25">
      <c r="P3264" s="254">
        <v>40486</v>
      </c>
      <c r="Q3264">
        <f t="shared" si="52"/>
        <v>13</v>
      </c>
      <c r="R3264">
        <v>19</v>
      </c>
    </row>
    <row r="3265" spans="16:18" x14ac:dyDescent="0.25">
      <c r="P3265" s="254">
        <v>40485</v>
      </c>
      <c r="Q3265">
        <f t="shared" si="52"/>
        <v>13</v>
      </c>
      <c r="R3265">
        <v>19</v>
      </c>
    </row>
    <row r="3266" spans="16:18" x14ac:dyDescent="0.25">
      <c r="P3266" s="254">
        <v>40484</v>
      </c>
      <c r="Q3266">
        <f t="shared" si="52"/>
        <v>13</v>
      </c>
      <c r="R3266">
        <v>19</v>
      </c>
    </row>
    <row r="3267" spans="16:18" x14ac:dyDescent="0.25">
      <c r="P3267" s="254">
        <v>40483</v>
      </c>
      <c r="Q3267">
        <f t="shared" si="52"/>
        <v>13</v>
      </c>
      <c r="R3267">
        <v>19</v>
      </c>
    </row>
    <row r="3268" spans="16:18" x14ac:dyDescent="0.25">
      <c r="P3268" s="254">
        <v>40482</v>
      </c>
      <c r="Q3268">
        <f t="shared" si="52"/>
        <v>12</v>
      </c>
      <c r="R3268">
        <v>19</v>
      </c>
    </row>
    <row r="3269" spans="16:18" x14ac:dyDescent="0.25">
      <c r="P3269" s="254">
        <v>40481</v>
      </c>
      <c r="Q3269">
        <f t="shared" si="52"/>
        <v>12</v>
      </c>
      <c r="R3269">
        <v>19</v>
      </c>
    </row>
    <row r="3270" spans="16:18" x14ac:dyDescent="0.25">
      <c r="P3270" s="254">
        <v>40480</v>
      </c>
      <c r="Q3270">
        <f t="shared" si="52"/>
        <v>12</v>
      </c>
      <c r="R3270">
        <v>19</v>
      </c>
    </row>
    <row r="3271" spans="16:18" x14ac:dyDescent="0.25">
      <c r="P3271" s="254">
        <v>40479</v>
      </c>
      <c r="Q3271">
        <f t="shared" si="52"/>
        <v>12</v>
      </c>
      <c r="R3271">
        <v>19</v>
      </c>
    </row>
    <row r="3272" spans="16:18" x14ac:dyDescent="0.25">
      <c r="P3272" s="254">
        <v>40478</v>
      </c>
      <c r="Q3272">
        <f t="shared" si="52"/>
        <v>12</v>
      </c>
      <c r="R3272">
        <v>19</v>
      </c>
    </row>
    <row r="3273" spans="16:18" x14ac:dyDescent="0.25">
      <c r="P3273" s="254">
        <v>40477</v>
      </c>
      <c r="Q3273">
        <f t="shared" si="52"/>
        <v>12</v>
      </c>
      <c r="R3273">
        <v>19</v>
      </c>
    </row>
    <row r="3274" spans="16:18" x14ac:dyDescent="0.25">
      <c r="P3274" s="254">
        <v>40476</v>
      </c>
      <c r="Q3274">
        <f t="shared" si="52"/>
        <v>12</v>
      </c>
      <c r="R3274">
        <v>19</v>
      </c>
    </row>
    <row r="3275" spans="16:18" x14ac:dyDescent="0.25">
      <c r="P3275" s="254">
        <v>40475</v>
      </c>
      <c r="Q3275">
        <f t="shared" si="52"/>
        <v>11</v>
      </c>
      <c r="R3275">
        <v>19</v>
      </c>
    </row>
    <row r="3276" spans="16:18" x14ac:dyDescent="0.25">
      <c r="P3276" s="254">
        <v>40474</v>
      </c>
      <c r="Q3276">
        <f t="shared" si="52"/>
        <v>11</v>
      </c>
      <c r="R3276">
        <v>19</v>
      </c>
    </row>
    <row r="3277" spans="16:18" x14ac:dyDescent="0.25">
      <c r="P3277" s="254">
        <v>40473</v>
      </c>
      <c r="Q3277">
        <f t="shared" si="52"/>
        <v>11</v>
      </c>
      <c r="R3277">
        <v>19</v>
      </c>
    </row>
    <row r="3278" spans="16:18" x14ac:dyDescent="0.25">
      <c r="P3278" s="254">
        <v>40472</v>
      </c>
      <c r="Q3278">
        <f t="shared" si="52"/>
        <v>11</v>
      </c>
      <c r="R3278">
        <v>19</v>
      </c>
    </row>
    <row r="3279" spans="16:18" x14ac:dyDescent="0.25">
      <c r="P3279" s="254">
        <v>40471</v>
      </c>
      <c r="Q3279">
        <f t="shared" si="52"/>
        <v>11</v>
      </c>
      <c r="R3279">
        <v>19</v>
      </c>
    </row>
    <row r="3280" spans="16:18" x14ac:dyDescent="0.25">
      <c r="P3280" s="254">
        <v>40470</v>
      </c>
      <c r="Q3280">
        <f t="shared" si="52"/>
        <v>11</v>
      </c>
      <c r="R3280">
        <v>19</v>
      </c>
    </row>
    <row r="3281" spans="16:18" x14ac:dyDescent="0.25">
      <c r="P3281" s="254">
        <v>40469</v>
      </c>
      <c r="Q3281">
        <f t="shared" si="52"/>
        <v>11</v>
      </c>
      <c r="R3281">
        <v>19</v>
      </c>
    </row>
    <row r="3282" spans="16:18" x14ac:dyDescent="0.25">
      <c r="P3282" s="254">
        <v>40468</v>
      </c>
      <c r="Q3282">
        <f t="shared" si="52"/>
        <v>10</v>
      </c>
      <c r="R3282">
        <v>19</v>
      </c>
    </row>
    <row r="3283" spans="16:18" x14ac:dyDescent="0.25">
      <c r="P3283" s="254">
        <v>40467</v>
      </c>
      <c r="Q3283">
        <f t="shared" si="52"/>
        <v>10</v>
      </c>
      <c r="R3283">
        <v>19</v>
      </c>
    </row>
    <row r="3284" spans="16:18" x14ac:dyDescent="0.25">
      <c r="P3284" s="254">
        <v>40466</v>
      </c>
      <c r="Q3284">
        <f t="shared" si="52"/>
        <v>10</v>
      </c>
      <c r="R3284">
        <v>19</v>
      </c>
    </row>
    <row r="3285" spans="16:18" x14ac:dyDescent="0.25">
      <c r="P3285" s="254">
        <v>40465</v>
      </c>
      <c r="Q3285">
        <f t="shared" si="52"/>
        <v>10</v>
      </c>
      <c r="R3285">
        <v>19</v>
      </c>
    </row>
    <row r="3286" spans="16:18" x14ac:dyDescent="0.25">
      <c r="P3286" s="254">
        <v>40464</v>
      </c>
      <c r="Q3286">
        <f t="shared" si="52"/>
        <v>10</v>
      </c>
      <c r="R3286">
        <v>19</v>
      </c>
    </row>
    <row r="3287" spans="16:18" x14ac:dyDescent="0.25">
      <c r="P3287" s="254">
        <v>40463</v>
      </c>
      <c r="Q3287">
        <f t="shared" si="52"/>
        <v>10</v>
      </c>
      <c r="R3287">
        <v>19</v>
      </c>
    </row>
    <row r="3288" spans="16:18" x14ac:dyDescent="0.25">
      <c r="P3288" s="254">
        <v>40462</v>
      </c>
      <c r="Q3288">
        <f t="shared" si="52"/>
        <v>10</v>
      </c>
      <c r="R3288">
        <v>19</v>
      </c>
    </row>
    <row r="3289" spans="16:18" x14ac:dyDescent="0.25">
      <c r="P3289" s="254">
        <v>40461</v>
      </c>
      <c r="Q3289">
        <f t="shared" si="52"/>
        <v>9</v>
      </c>
      <c r="R3289">
        <v>19</v>
      </c>
    </row>
    <row r="3290" spans="16:18" x14ac:dyDescent="0.25">
      <c r="P3290" s="254">
        <v>40460</v>
      </c>
      <c r="Q3290">
        <f t="shared" si="52"/>
        <v>9</v>
      </c>
      <c r="R3290">
        <v>19</v>
      </c>
    </row>
    <row r="3291" spans="16:18" x14ac:dyDescent="0.25">
      <c r="P3291" s="254">
        <v>40459</v>
      </c>
      <c r="Q3291">
        <f t="shared" si="52"/>
        <v>9</v>
      </c>
      <c r="R3291">
        <v>19</v>
      </c>
    </row>
    <row r="3292" spans="16:18" x14ac:dyDescent="0.25">
      <c r="P3292" s="254">
        <v>40458</v>
      </c>
      <c r="Q3292">
        <f t="shared" si="52"/>
        <v>9</v>
      </c>
      <c r="R3292">
        <v>19</v>
      </c>
    </row>
    <row r="3293" spans="16:18" x14ac:dyDescent="0.25">
      <c r="P3293" s="254">
        <v>40457</v>
      </c>
      <c r="Q3293">
        <f t="shared" si="52"/>
        <v>9</v>
      </c>
      <c r="R3293">
        <v>19</v>
      </c>
    </row>
    <row r="3294" spans="16:18" x14ac:dyDescent="0.25">
      <c r="P3294" s="254">
        <v>40456</v>
      </c>
      <c r="Q3294">
        <f t="shared" si="52"/>
        <v>9</v>
      </c>
      <c r="R3294">
        <v>19</v>
      </c>
    </row>
    <row r="3295" spans="16:18" x14ac:dyDescent="0.25">
      <c r="P3295" s="254">
        <v>40455</v>
      </c>
      <c r="Q3295">
        <f t="shared" ref="Q3295:Q3351" si="53">Q3288-1</f>
        <v>9</v>
      </c>
      <c r="R3295">
        <v>19</v>
      </c>
    </row>
    <row r="3296" spans="16:18" x14ac:dyDescent="0.25">
      <c r="P3296" s="254">
        <v>40454</v>
      </c>
      <c r="Q3296">
        <f t="shared" si="53"/>
        <v>8</v>
      </c>
      <c r="R3296">
        <v>19</v>
      </c>
    </row>
    <row r="3297" spans="16:18" x14ac:dyDescent="0.25">
      <c r="P3297" s="254">
        <v>40453</v>
      </c>
      <c r="Q3297">
        <f t="shared" si="53"/>
        <v>8</v>
      </c>
      <c r="R3297">
        <v>19</v>
      </c>
    </row>
    <row r="3298" spans="16:18" x14ac:dyDescent="0.25">
      <c r="P3298" s="254">
        <v>40452</v>
      </c>
      <c r="Q3298">
        <f t="shared" si="53"/>
        <v>8</v>
      </c>
      <c r="R3298">
        <v>19</v>
      </c>
    </row>
    <row r="3299" spans="16:18" x14ac:dyDescent="0.25">
      <c r="P3299" s="254">
        <v>40451</v>
      </c>
      <c r="Q3299">
        <f t="shared" si="53"/>
        <v>8</v>
      </c>
      <c r="R3299">
        <v>19</v>
      </c>
    </row>
    <row r="3300" spans="16:18" x14ac:dyDescent="0.25">
      <c r="P3300" s="254">
        <v>40450</v>
      </c>
      <c r="Q3300">
        <f t="shared" si="53"/>
        <v>8</v>
      </c>
      <c r="R3300">
        <v>19</v>
      </c>
    </row>
    <row r="3301" spans="16:18" x14ac:dyDescent="0.25">
      <c r="P3301" s="254">
        <v>40449</v>
      </c>
      <c r="Q3301">
        <f t="shared" si="53"/>
        <v>8</v>
      </c>
      <c r="R3301">
        <v>19</v>
      </c>
    </row>
    <row r="3302" spans="16:18" x14ac:dyDescent="0.25">
      <c r="P3302" s="254">
        <v>40448</v>
      </c>
      <c r="Q3302">
        <f t="shared" si="53"/>
        <v>8</v>
      </c>
      <c r="R3302">
        <v>19</v>
      </c>
    </row>
    <row r="3303" spans="16:18" x14ac:dyDescent="0.25">
      <c r="P3303" s="254">
        <v>40447</v>
      </c>
      <c r="Q3303">
        <f t="shared" si="53"/>
        <v>7</v>
      </c>
      <c r="R3303">
        <v>19</v>
      </c>
    </row>
    <row r="3304" spans="16:18" x14ac:dyDescent="0.25">
      <c r="P3304" s="254">
        <v>40446</v>
      </c>
      <c r="Q3304">
        <f t="shared" si="53"/>
        <v>7</v>
      </c>
      <c r="R3304">
        <v>19</v>
      </c>
    </row>
    <row r="3305" spans="16:18" x14ac:dyDescent="0.25">
      <c r="P3305" s="254">
        <v>40445</v>
      </c>
      <c r="Q3305">
        <f t="shared" si="53"/>
        <v>7</v>
      </c>
      <c r="R3305">
        <v>19</v>
      </c>
    </row>
    <row r="3306" spans="16:18" x14ac:dyDescent="0.25">
      <c r="P3306" s="254">
        <v>40444</v>
      </c>
      <c r="Q3306">
        <f t="shared" si="53"/>
        <v>7</v>
      </c>
      <c r="R3306">
        <v>19</v>
      </c>
    </row>
    <row r="3307" spans="16:18" x14ac:dyDescent="0.25">
      <c r="P3307" s="254">
        <v>40443</v>
      </c>
      <c r="Q3307">
        <f t="shared" si="53"/>
        <v>7</v>
      </c>
      <c r="R3307">
        <v>19</v>
      </c>
    </row>
    <row r="3308" spans="16:18" x14ac:dyDescent="0.25">
      <c r="P3308" s="254">
        <v>40442</v>
      </c>
      <c r="Q3308">
        <f t="shared" si="53"/>
        <v>7</v>
      </c>
      <c r="R3308">
        <v>19</v>
      </c>
    </row>
    <row r="3309" spans="16:18" x14ac:dyDescent="0.25">
      <c r="P3309" s="254">
        <v>40441</v>
      </c>
      <c r="Q3309">
        <f t="shared" si="53"/>
        <v>7</v>
      </c>
      <c r="R3309">
        <v>19</v>
      </c>
    </row>
    <row r="3310" spans="16:18" x14ac:dyDescent="0.25">
      <c r="P3310" s="254">
        <v>40440</v>
      </c>
      <c r="Q3310">
        <f t="shared" si="53"/>
        <v>6</v>
      </c>
      <c r="R3310">
        <v>19</v>
      </c>
    </row>
    <row r="3311" spans="16:18" x14ac:dyDescent="0.25">
      <c r="P3311" s="254">
        <v>40439</v>
      </c>
      <c r="Q3311">
        <f t="shared" si="53"/>
        <v>6</v>
      </c>
      <c r="R3311">
        <v>19</v>
      </c>
    </row>
    <row r="3312" spans="16:18" x14ac:dyDescent="0.25">
      <c r="P3312" s="254">
        <v>40438</v>
      </c>
      <c r="Q3312">
        <f t="shared" si="53"/>
        <v>6</v>
      </c>
      <c r="R3312">
        <v>19</v>
      </c>
    </row>
    <row r="3313" spans="16:18" x14ac:dyDescent="0.25">
      <c r="P3313" s="254">
        <v>40437</v>
      </c>
      <c r="Q3313">
        <f t="shared" si="53"/>
        <v>6</v>
      </c>
      <c r="R3313">
        <v>19</v>
      </c>
    </row>
    <row r="3314" spans="16:18" x14ac:dyDescent="0.25">
      <c r="P3314" s="254">
        <v>40436</v>
      </c>
      <c r="Q3314">
        <f t="shared" si="53"/>
        <v>6</v>
      </c>
      <c r="R3314">
        <v>19</v>
      </c>
    </row>
    <row r="3315" spans="16:18" x14ac:dyDescent="0.25">
      <c r="P3315" s="254">
        <v>40435</v>
      </c>
      <c r="Q3315">
        <f t="shared" si="53"/>
        <v>6</v>
      </c>
      <c r="R3315">
        <v>19</v>
      </c>
    </row>
    <row r="3316" spans="16:18" x14ac:dyDescent="0.25">
      <c r="P3316" s="254">
        <v>40434</v>
      </c>
      <c r="Q3316">
        <f t="shared" si="53"/>
        <v>6</v>
      </c>
      <c r="R3316">
        <v>19</v>
      </c>
    </row>
    <row r="3317" spans="16:18" x14ac:dyDescent="0.25">
      <c r="P3317" s="254">
        <v>40433</v>
      </c>
      <c r="Q3317">
        <f t="shared" si="53"/>
        <v>5</v>
      </c>
      <c r="R3317">
        <v>19</v>
      </c>
    </row>
    <row r="3318" spans="16:18" x14ac:dyDescent="0.25">
      <c r="P3318" s="254">
        <v>40432</v>
      </c>
      <c r="Q3318">
        <f t="shared" si="53"/>
        <v>5</v>
      </c>
      <c r="R3318">
        <v>19</v>
      </c>
    </row>
    <row r="3319" spans="16:18" x14ac:dyDescent="0.25">
      <c r="P3319" s="254">
        <v>40431</v>
      </c>
      <c r="Q3319">
        <f t="shared" si="53"/>
        <v>5</v>
      </c>
      <c r="R3319">
        <v>19</v>
      </c>
    </row>
    <row r="3320" spans="16:18" x14ac:dyDescent="0.25">
      <c r="P3320" s="254">
        <v>40430</v>
      </c>
      <c r="Q3320">
        <f t="shared" si="53"/>
        <v>5</v>
      </c>
      <c r="R3320">
        <v>19</v>
      </c>
    </row>
    <row r="3321" spans="16:18" x14ac:dyDescent="0.25">
      <c r="P3321" s="254">
        <v>40429</v>
      </c>
      <c r="Q3321">
        <f t="shared" si="53"/>
        <v>5</v>
      </c>
      <c r="R3321">
        <v>19</v>
      </c>
    </row>
    <row r="3322" spans="16:18" x14ac:dyDescent="0.25">
      <c r="P3322" s="254">
        <v>40428</v>
      </c>
      <c r="Q3322">
        <f t="shared" si="53"/>
        <v>5</v>
      </c>
      <c r="R3322">
        <v>19</v>
      </c>
    </row>
    <row r="3323" spans="16:18" x14ac:dyDescent="0.25">
      <c r="P3323" s="254">
        <v>40427</v>
      </c>
      <c r="Q3323">
        <f t="shared" si="53"/>
        <v>5</v>
      </c>
      <c r="R3323">
        <v>19</v>
      </c>
    </row>
    <row r="3324" spans="16:18" x14ac:dyDescent="0.25">
      <c r="P3324" s="254">
        <v>40426</v>
      </c>
      <c r="Q3324">
        <f t="shared" si="53"/>
        <v>4</v>
      </c>
      <c r="R3324">
        <v>19</v>
      </c>
    </row>
    <row r="3325" spans="16:18" x14ac:dyDescent="0.25">
      <c r="P3325" s="254">
        <v>40425</v>
      </c>
      <c r="Q3325">
        <f t="shared" si="53"/>
        <v>4</v>
      </c>
      <c r="R3325">
        <v>19</v>
      </c>
    </row>
    <row r="3326" spans="16:18" x14ac:dyDescent="0.25">
      <c r="P3326" s="254">
        <v>40424</v>
      </c>
      <c r="Q3326">
        <f t="shared" si="53"/>
        <v>4</v>
      </c>
      <c r="R3326">
        <v>19</v>
      </c>
    </row>
    <row r="3327" spans="16:18" x14ac:dyDescent="0.25">
      <c r="P3327" s="254">
        <v>40423</v>
      </c>
      <c r="Q3327">
        <f t="shared" si="53"/>
        <v>4</v>
      </c>
      <c r="R3327">
        <v>19</v>
      </c>
    </row>
    <row r="3328" spans="16:18" x14ac:dyDescent="0.25">
      <c r="P3328" s="254">
        <v>40422</v>
      </c>
      <c r="Q3328">
        <f t="shared" si="53"/>
        <v>4</v>
      </c>
      <c r="R3328">
        <v>19</v>
      </c>
    </row>
    <row r="3329" spans="16:18" x14ac:dyDescent="0.25">
      <c r="P3329" s="254">
        <v>40421</v>
      </c>
      <c r="Q3329">
        <f t="shared" si="53"/>
        <v>4</v>
      </c>
      <c r="R3329">
        <v>19</v>
      </c>
    </row>
    <row r="3330" spans="16:18" x14ac:dyDescent="0.25">
      <c r="P3330" s="254">
        <v>40420</v>
      </c>
      <c r="Q3330">
        <f t="shared" si="53"/>
        <v>4</v>
      </c>
      <c r="R3330">
        <v>19</v>
      </c>
    </row>
    <row r="3331" spans="16:18" x14ac:dyDescent="0.25">
      <c r="P3331" s="254">
        <v>40419</v>
      </c>
      <c r="Q3331">
        <f t="shared" si="53"/>
        <v>3</v>
      </c>
      <c r="R3331">
        <v>19</v>
      </c>
    </row>
    <row r="3332" spans="16:18" x14ac:dyDescent="0.25">
      <c r="P3332" s="254">
        <v>40418</v>
      </c>
      <c r="Q3332">
        <f t="shared" si="53"/>
        <v>3</v>
      </c>
      <c r="R3332">
        <v>19</v>
      </c>
    </row>
    <row r="3333" spans="16:18" x14ac:dyDescent="0.25">
      <c r="P3333" s="254">
        <v>40417</v>
      </c>
      <c r="Q3333">
        <f t="shared" si="53"/>
        <v>3</v>
      </c>
      <c r="R3333">
        <v>19</v>
      </c>
    </row>
    <row r="3334" spans="16:18" x14ac:dyDescent="0.25">
      <c r="P3334" s="254">
        <v>40416</v>
      </c>
      <c r="Q3334">
        <f t="shared" si="53"/>
        <v>3</v>
      </c>
      <c r="R3334">
        <v>19</v>
      </c>
    </row>
    <row r="3335" spans="16:18" x14ac:dyDescent="0.25">
      <c r="P3335" s="254">
        <v>40415</v>
      </c>
      <c r="Q3335">
        <f t="shared" si="53"/>
        <v>3</v>
      </c>
      <c r="R3335">
        <v>19</v>
      </c>
    </row>
    <row r="3336" spans="16:18" x14ac:dyDescent="0.25">
      <c r="P3336" s="254">
        <v>40414</v>
      </c>
      <c r="Q3336">
        <f t="shared" si="53"/>
        <v>3</v>
      </c>
      <c r="R3336">
        <v>19</v>
      </c>
    </row>
    <row r="3337" spans="16:18" x14ac:dyDescent="0.25">
      <c r="P3337" s="254">
        <v>40413</v>
      </c>
      <c r="Q3337">
        <f t="shared" si="53"/>
        <v>3</v>
      </c>
      <c r="R3337">
        <v>19</v>
      </c>
    </row>
    <row r="3338" spans="16:18" x14ac:dyDescent="0.25">
      <c r="P3338" s="254">
        <v>40412</v>
      </c>
      <c r="Q3338">
        <f t="shared" si="53"/>
        <v>2</v>
      </c>
      <c r="R3338">
        <v>19</v>
      </c>
    </row>
    <row r="3339" spans="16:18" x14ac:dyDescent="0.25">
      <c r="P3339" s="254">
        <v>40411</v>
      </c>
      <c r="Q3339">
        <f t="shared" si="53"/>
        <v>2</v>
      </c>
      <c r="R3339">
        <v>19</v>
      </c>
    </row>
    <row r="3340" spans="16:18" x14ac:dyDescent="0.25">
      <c r="P3340" s="254">
        <v>40410</v>
      </c>
      <c r="Q3340">
        <f t="shared" si="53"/>
        <v>2</v>
      </c>
      <c r="R3340">
        <v>19</v>
      </c>
    </row>
    <row r="3341" spans="16:18" x14ac:dyDescent="0.25">
      <c r="P3341" s="254">
        <v>40409</v>
      </c>
      <c r="Q3341">
        <f t="shared" si="53"/>
        <v>2</v>
      </c>
      <c r="R3341">
        <v>19</v>
      </c>
    </row>
    <row r="3342" spans="16:18" x14ac:dyDescent="0.25">
      <c r="P3342" s="254">
        <v>40408</v>
      </c>
      <c r="Q3342">
        <f t="shared" si="53"/>
        <v>2</v>
      </c>
      <c r="R3342">
        <v>19</v>
      </c>
    </row>
    <row r="3343" spans="16:18" x14ac:dyDescent="0.25">
      <c r="P3343" s="254">
        <v>40407</v>
      </c>
      <c r="Q3343">
        <f t="shared" si="53"/>
        <v>2</v>
      </c>
      <c r="R3343">
        <v>19</v>
      </c>
    </row>
    <row r="3344" spans="16:18" x14ac:dyDescent="0.25">
      <c r="P3344" s="254">
        <v>40406</v>
      </c>
      <c r="Q3344">
        <f t="shared" si="53"/>
        <v>2</v>
      </c>
      <c r="R3344">
        <v>19</v>
      </c>
    </row>
    <row r="3345" spans="16:18" x14ac:dyDescent="0.25">
      <c r="P3345" s="254">
        <v>40405</v>
      </c>
      <c r="Q3345">
        <f t="shared" si="53"/>
        <v>1</v>
      </c>
      <c r="R3345">
        <v>19</v>
      </c>
    </row>
    <row r="3346" spans="16:18" x14ac:dyDescent="0.25">
      <c r="P3346" s="254">
        <v>40404</v>
      </c>
      <c r="Q3346">
        <f t="shared" si="53"/>
        <v>1</v>
      </c>
      <c r="R3346">
        <v>19</v>
      </c>
    </row>
    <row r="3347" spans="16:18" x14ac:dyDescent="0.25">
      <c r="P3347" s="254">
        <v>40403</v>
      </c>
      <c r="Q3347">
        <f t="shared" si="53"/>
        <v>1</v>
      </c>
      <c r="R3347">
        <v>19</v>
      </c>
    </row>
    <row r="3348" spans="16:18" x14ac:dyDescent="0.25">
      <c r="P3348" s="254">
        <v>40402</v>
      </c>
      <c r="Q3348">
        <f t="shared" si="53"/>
        <v>1</v>
      </c>
      <c r="R3348">
        <v>19</v>
      </c>
    </row>
    <row r="3349" spans="16:18" x14ac:dyDescent="0.25">
      <c r="P3349" s="254">
        <v>40401</v>
      </c>
      <c r="Q3349">
        <f t="shared" si="53"/>
        <v>1</v>
      </c>
      <c r="R3349">
        <v>19</v>
      </c>
    </row>
    <row r="3350" spans="16:18" x14ac:dyDescent="0.25">
      <c r="P3350" s="254">
        <v>40400</v>
      </c>
      <c r="Q3350">
        <f t="shared" si="53"/>
        <v>1</v>
      </c>
      <c r="R3350">
        <v>19</v>
      </c>
    </row>
    <row r="3351" spans="16:18" x14ac:dyDescent="0.25">
      <c r="P3351" s="254">
        <v>40399</v>
      </c>
      <c r="Q3351">
        <f t="shared" si="53"/>
        <v>1</v>
      </c>
      <c r="R3351">
        <v>19</v>
      </c>
    </row>
    <row r="3352" spans="16:18" x14ac:dyDescent="0.25">
      <c r="P3352" s="254">
        <v>40398</v>
      </c>
      <c r="Q3352">
        <v>16</v>
      </c>
      <c r="R3352">
        <v>18</v>
      </c>
    </row>
    <row r="3353" spans="16:18" x14ac:dyDescent="0.25">
      <c r="P3353" s="254">
        <v>40397</v>
      </c>
      <c r="Q3353">
        <v>16</v>
      </c>
      <c r="R3353">
        <v>18</v>
      </c>
    </row>
    <row r="3354" spans="16:18" x14ac:dyDescent="0.25">
      <c r="P3354" s="254">
        <v>40396</v>
      </c>
      <c r="Q3354">
        <v>16</v>
      </c>
      <c r="R3354">
        <v>18</v>
      </c>
    </row>
    <row r="3355" spans="16:18" x14ac:dyDescent="0.25">
      <c r="P3355" s="254">
        <v>40395</v>
      </c>
      <c r="Q3355">
        <v>16</v>
      </c>
      <c r="R3355">
        <v>18</v>
      </c>
    </row>
    <row r="3356" spans="16:18" x14ac:dyDescent="0.25">
      <c r="P3356" s="254">
        <v>40394</v>
      </c>
      <c r="Q3356">
        <v>16</v>
      </c>
      <c r="R3356">
        <v>18</v>
      </c>
    </row>
    <row r="3357" spans="16:18" x14ac:dyDescent="0.25">
      <c r="P3357" s="254">
        <v>40393</v>
      </c>
      <c r="Q3357">
        <v>16</v>
      </c>
      <c r="R3357">
        <v>18</v>
      </c>
    </row>
    <row r="3358" spans="16:18" x14ac:dyDescent="0.25">
      <c r="P3358" s="254">
        <v>40392</v>
      </c>
      <c r="Q3358">
        <v>16</v>
      </c>
      <c r="R3358">
        <v>18</v>
      </c>
    </row>
    <row r="3359" spans="16:18" x14ac:dyDescent="0.25">
      <c r="P3359" s="254">
        <v>40391</v>
      </c>
      <c r="Q3359">
        <f t="shared" ref="Q3359:Q3422" si="54">Q3352-1</f>
        <v>15</v>
      </c>
      <c r="R3359">
        <v>18</v>
      </c>
    </row>
    <row r="3360" spans="16:18" x14ac:dyDescent="0.25">
      <c r="P3360" s="254">
        <v>40390</v>
      </c>
      <c r="Q3360">
        <f t="shared" si="54"/>
        <v>15</v>
      </c>
      <c r="R3360">
        <v>18</v>
      </c>
    </row>
    <row r="3361" spans="16:18" x14ac:dyDescent="0.25">
      <c r="P3361" s="254">
        <v>40389</v>
      </c>
      <c r="Q3361">
        <f t="shared" si="54"/>
        <v>15</v>
      </c>
      <c r="R3361">
        <v>18</v>
      </c>
    </row>
    <row r="3362" spans="16:18" x14ac:dyDescent="0.25">
      <c r="P3362" s="254">
        <v>40388</v>
      </c>
      <c r="Q3362">
        <f t="shared" si="54"/>
        <v>15</v>
      </c>
      <c r="R3362">
        <v>18</v>
      </c>
    </row>
    <row r="3363" spans="16:18" x14ac:dyDescent="0.25">
      <c r="P3363" s="254">
        <v>40387</v>
      </c>
      <c r="Q3363">
        <f t="shared" si="54"/>
        <v>15</v>
      </c>
      <c r="R3363">
        <v>18</v>
      </c>
    </row>
    <row r="3364" spans="16:18" x14ac:dyDescent="0.25">
      <c r="P3364" s="254">
        <v>40386</v>
      </c>
      <c r="Q3364">
        <f t="shared" si="54"/>
        <v>15</v>
      </c>
      <c r="R3364">
        <v>18</v>
      </c>
    </row>
    <row r="3365" spans="16:18" x14ac:dyDescent="0.25">
      <c r="P3365" s="254">
        <v>40385</v>
      </c>
      <c r="Q3365">
        <f t="shared" si="54"/>
        <v>15</v>
      </c>
      <c r="R3365">
        <v>18</v>
      </c>
    </row>
    <row r="3366" spans="16:18" x14ac:dyDescent="0.25">
      <c r="P3366" s="254">
        <v>40384</v>
      </c>
      <c r="Q3366">
        <f t="shared" si="54"/>
        <v>14</v>
      </c>
      <c r="R3366">
        <v>18</v>
      </c>
    </row>
    <row r="3367" spans="16:18" x14ac:dyDescent="0.25">
      <c r="P3367" s="254">
        <v>40383</v>
      </c>
      <c r="Q3367">
        <f t="shared" si="54"/>
        <v>14</v>
      </c>
      <c r="R3367">
        <v>18</v>
      </c>
    </row>
    <row r="3368" spans="16:18" x14ac:dyDescent="0.25">
      <c r="P3368" s="254">
        <v>40382</v>
      </c>
      <c r="Q3368">
        <f t="shared" si="54"/>
        <v>14</v>
      </c>
      <c r="R3368">
        <v>18</v>
      </c>
    </row>
    <row r="3369" spans="16:18" x14ac:dyDescent="0.25">
      <c r="P3369" s="254">
        <v>40381</v>
      </c>
      <c r="Q3369">
        <f t="shared" si="54"/>
        <v>14</v>
      </c>
      <c r="R3369">
        <v>18</v>
      </c>
    </row>
    <row r="3370" spans="16:18" x14ac:dyDescent="0.25">
      <c r="P3370" s="254">
        <v>40380</v>
      </c>
      <c r="Q3370">
        <f t="shared" si="54"/>
        <v>14</v>
      </c>
      <c r="R3370">
        <v>18</v>
      </c>
    </row>
    <row r="3371" spans="16:18" x14ac:dyDescent="0.25">
      <c r="P3371" s="254">
        <v>40379</v>
      </c>
      <c r="Q3371">
        <f t="shared" si="54"/>
        <v>14</v>
      </c>
      <c r="R3371">
        <v>18</v>
      </c>
    </row>
    <row r="3372" spans="16:18" x14ac:dyDescent="0.25">
      <c r="P3372" s="254">
        <v>40378</v>
      </c>
      <c r="Q3372">
        <f t="shared" si="54"/>
        <v>14</v>
      </c>
      <c r="R3372">
        <v>18</v>
      </c>
    </row>
    <row r="3373" spans="16:18" x14ac:dyDescent="0.25">
      <c r="P3373" s="254">
        <v>40377</v>
      </c>
      <c r="Q3373">
        <f t="shared" si="54"/>
        <v>13</v>
      </c>
      <c r="R3373">
        <v>18</v>
      </c>
    </row>
    <row r="3374" spans="16:18" x14ac:dyDescent="0.25">
      <c r="P3374" s="254">
        <v>40376</v>
      </c>
      <c r="Q3374">
        <f t="shared" si="54"/>
        <v>13</v>
      </c>
      <c r="R3374">
        <v>18</v>
      </c>
    </row>
    <row r="3375" spans="16:18" x14ac:dyDescent="0.25">
      <c r="P3375" s="254">
        <v>40375</v>
      </c>
      <c r="Q3375">
        <f t="shared" si="54"/>
        <v>13</v>
      </c>
      <c r="R3375">
        <v>18</v>
      </c>
    </row>
    <row r="3376" spans="16:18" x14ac:dyDescent="0.25">
      <c r="P3376" s="254">
        <v>40374</v>
      </c>
      <c r="Q3376">
        <f t="shared" si="54"/>
        <v>13</v>
      </c>
      <c r="R3376">
        <v>18</v>
      </c>
    </row>
    <row r="3377" spans="16:18" x14ac:dyDescent="0.25">
      <c r="P3377" s="254">
        <v>40373</v>
      </c>
      <c r="Q3377">
        <f t="shared" si="54"/>
        <v>13</v>
      </c>
      <c r="R3377">
        <v>18</v>
      </c>
    </row>
    <row r="3378" spans="16:18" x14ac:dyDescent="0.25">
      <c r="P3378" s="254">
        <v>40372</v>
      </c>
      <c r="Q3378">
        <f t="shared" si="54"/>
        <v>13</v>
      </c>
      <c r="R3378">
        <v>18</v>
      </c>
    </row>
    <row r="3379" spans="16:18" x14ac:dyDescent="0.25">
      <c r="P3379" s="254">
        <v>40371</v>
      </c>
      <c r="Q3379">
        <f t="shared" si="54"/>
        <v>13</v>
      </c>
      <c r="R3379">
        <v>18</v>
      </c>
    </row>
    <row r="3380" spans="16:18" x14ac:dyDescent="0.25">
      <c r="P3380" s="254">
        <v>40370</v>
      </c>
      <c r="Q3380">
        <f t="shared" si="54"/>
        <v>12</v>
      </c>
      <c r="R3380">
        <v>18</v>
      </c>
    </row>
    <row r="3381" spans="16:18" x14ac:dyDescent="0.25">
      <c r="P3381" s="254">
        <v>40369</v>
      </c>
      <c r="Q3381">
        <f t="shared" si="54"/>
        <v>12</v>
      </c>
      <c r="R3381">
        <v>18</v>
      </c>
    </row>
    <row r="3382" spans="16:18" x14ac:dyDescent="0.25">
      <c r="P3382" s="254">
        <v>40368</v>
      </c>
      <c r="Q3382">
        <f t="shared" si="54"/>
        <v>12</v>
      </c>
      <c r="R3382">
        <v>18</v>
      </c>
    </row>
    <row r="3383" spans="16:18" x14ac:dyDescent="0.25">
      <c r="P3383" s="254">
        <v>40367</v>
      </c>
      <c r="Q3383">
        <f t="shared" si="54"/>
        <v>12</v>
      </c>
      <c r="R3383">
        <v>18</v>
      </c>
    </row>
    <row r="3384" spans="16:18" x14ac:dyDescent="0.25">
      <c r="P3384" s="254">
        <v>40366</v>
      </c>
      <c r="Q3384">
        <f t="shared" si="54"/>
        <v>12</v>
      </c>
      <c r="R3384">
        <v>18</v>
      </c>
    </row>
    <row r="3385" spans="16:18" x14ac:dyDescent="0.25">
      <c r="P3385" s="254">
        <v>40365</v>
      </c>
      <c r="Q3385">
        <f t="shared" si="54"/>
        <v>12</v>
      </c>
      <c r="R3385">
        <v>18</v>
      </c>
    </row>
    <row r="3386" spans="16:18" x14ac:dyDescent="0.25">
      <c r="P3386" s="254">
        <v>40364</v>
      </c>
      <c r="Q3386">
        <f t="shared" si="54"/>
        <v>12</v>
      </c>
      <c r="R3386">
        <v>18</v>
      </c>
    </row>
    <row r="3387" spans="16:18" x14ac:dyDescent="0.25">
      <c r="P3387" s="254">
        <v>40363</v>
      </c>
      <c r="Q3387">
        <f t="shared" si="54"/>
        <v>11</v>
      </c>
      <c r="R3387">
        <v>18</v>
      </c>
    </row>
    <row r="3388" spans="16:18" x14ac:dyDescent="0.25">
      <c r="P3388" s="254">
        <v>40362</v>
      </c>
      <c r="Q3388">
        <f t="shared" si="54"/>
        <v>11</v>
      </c>
      <c r="R3388">
        <v>18</v>
      </c>
    </row>
    <row r="3389" spans="16:18" x14ac:dyDescent="0.25">
      <c r="P3389" s="254">
        <v>40361</v>
      </c>
      <c r="Q3389">
        <f t="shared" si="54"/>
        <v>11</v>
      </c>
      <c r="R3389">
        <v>18</v>
      </c>
    </row>
    <row r="3390" spans="16:18" x14ac:dyDescent="0.25">
      <c r="P3390" s="254">
        <v>40360</v>
      </c>
      <c r="Q3390">
        <f t="shared" si="54"/>
        <v>11</v>
      </c>
      <c r="R3390">
        <v>18</v>
      </c>
    </row>
    <row r="3391" spans="16:18" x14ac:dyDescent="0.25">
      <c r="P3391" s="254">
        <v>40359</v>
      </c>
      <c r="Q3391">
        <f t="shared" si="54"/>
        <v>11</v>
      </c>
      <c r="R3391">
        <v>18</v>
      </c>
    </row>
    <row r="3392" spans="16:18" x14ac:dyDescent="0.25">
      <c r="P3392" s="254">
        <v>40358</v>
      </c>
      <c r="Q3392">
        <f t="shared" si="54"/>
        <v>11</v>
      </c>
      <c r="R3392">
        <v>18</v>
      </c>
    </row>
    <row r="3393" spans="16:18" x14ac:dyDescent="0.25">
      <c r="P3393" s="254">
        <v>40357</v>
      </c>
      <c r="Q3393">
        <f t="shared" si="54"/>
        <v>11</v>
      </c>
      <c r="R3393">
        <v>18</v>
      </c>
    </row>
    <row r="3394" spans="16:18" x14ac:dyDescent="0.25">
      <c r="P3394" s="254">
        <v>40356</v>
      </c>
      <c r="Q3394">
        <f t="shared" si="54"/>
        <v>10</v>
      </c>
      <c r="R3394">
        <v>18</v>
      </c>
    </row>
    <row r="3395" spans="16:18" x14ac:dyDescent="0.25">
      <c r="P3395" s="254">
        <v>40355</v>
      </c>
      <c r="Q3395">
        <f t="shared" si="54"/>
        <v>10</v>
      </c>
      <c r="R3395">
        <v>18</v>
      </c>
    </row>
    <row r="3396" spans="16:18" x14ac:dyDescent="0.25">
      <c r="P3396" s="254">
        <v>40354</v>
      </c>
      <c r="Q3396">
        <f t="shared" si="54"/>
        <v>10</v>
      </c>
      <c r="R3396">
        <v>18</v>
      </c>
    </row>
    <row r="3397" spans="16:18" x14ac:dyDescent="0.25">
      <c r="P3397" s="254">
        <v>40353</v>
      </c>
      <c r="Q3397">
        <f t="shared" si="54"/>
        <v>10</v>
      </c>
      <c r="R3397">
        <v>18</v>
      </c>
    </row>
    <row r="3398" spans="16:18" x14ac:dyDescent="0.25">
      <c r="P3398" s="254">
        <v>40352</v>
      </c>
      <c r="Q3398">
        <f t="shared" si="54"/>
        <v>10</v>
      </c>
      <c r="R3398">
        <v>18</v>
      </c>
    </row>
    <row r="3399" spans="16:18" x14ac:dyDescent="0.25">
      <c r="P3399" s="254">
        <v>40351</v>
      </c>
      <c r="Q3399">
        <f t="shared" si="54"/>
        <v>10</v>
      </c>
      <c r="R3399">
        <v>18</v>
      </c>
    </row>
    <row r="3400" spans="16:18" x14ac:dyDescent="0.25">
      <c r="P3400" s="254">
        <v>40350</v>
      </c>
      <c r="Q3400">
        <f t="shared" si="54"/>
        <v>10</v>
      </c>
      <c r="R3400">
        <v>18</v>
      </c>
    </row>
    <row r="3401" spans="16:18" x14ac:dyDescent="0.25">
      <c r="P3401" s="254">
        <v>40349</v>
      </c>
      <c r="Q3401">
        <f t="shared" si="54"/>
        <v>9</v>
      </c>
      <c r="R3401">
        <v>18</v>
      </c>
    </row>
    <row r="3402" spans="16:18" x14ac:dyDescent="0.25">
      <c r="P3402" s="254">
        <v>40348</v>
      </c>
      <c r="Q3402">
        <f t="shared" si="54"/>
        <v>9</v>
      </c>
      <c r="R3402">
        <v>18</v>
      </c>
    </row>
    <row r="3403" spans="16:18" x14ac:dyDescent="0.25">
      <c r="P3403" s="254">
        <v>40347</v>
      </c>
      <c r="Q3403">
        <f t="shared" si="54"/>
        <v>9</v>
      </c>
      <c r="R3403">
        <v>18</v>
      </c>
    </row>
    <row r="3404" spans="16:18" x14ac:dyDescent="0.25">
      <c r="P3404" s="254">
        <v>40346</v>
      </c>
      <c r="Q3404">
        <f t="shared" si="54"/>
        <v>9</v>
      </c>
      <c r="R3404">
        <v>18</v>
      </c>
    </row>
    <row r="3405" spans="16:18" x14ac:dyDescent="0.25">
      <c r="P3405" s="254">
        <v>40345</v>
      </c>
      <c r="Q3405">
        <f t="shared" si="54"/>
        <v>9</v>
      </c>
      <c r="R3405">
        <v>18</v>
      </c>
    </row>
    <row r="3406" spans="16:18" x14ac:dyDescent="0.25">
      <c r="P3406" s="254">
        <v>40344</v>
      </c>
      <c r="Q3406">
        <f t="shared" si="54"/>
        <v>9</v>
      </c>
      <c r="R3406">
        <v>18</v>
      </c>
    </row>
    <row r="3407" spans="16:18" x14ac:dyDescent="0.25">
      <c r="P3407" s="254">
        <v>40343</v>
      </c>
      <c r="Q3407">
        <f t="shared" si="54"/>
        <v>9</v>
      </c>
      <c r="R3407">
        <v>18</v>
      </c>
    </row>
    <row r="3408" spans="16:18" x14ac:dyDescent="0.25">
      <c r="P3408" s="254">
        <v>40342</v>
      </c>
      <c r="Q3408">
        <f t="shared" si="54"/>
        <v>8</v>
      </c>
      <c r="R3408">
        <v>18</v>
      </c>
    </row>
    <row r="3409" spans="16:18" x14ac:dyDescent="0.25">
      <c r="P3409" s="254">
        <v>40341</v>
      </c>
      <c r="Q3409">
        <f t="shared" si="54"/>
        <v>8</v>
      </c>
      <c r="R3409">
        <v>18</v>
      </c>
    </row>
    <row r="3410" spans="16:18" x14ac:dyDescent="0.25">
      <c r="P3410" s="254">
        <v>40340</v>
      </c>
      <c r="Q3410">
        <f t="shared" si="54"/>
        <v>8</v>
      </c>
      <c r="R3410">
        <v>18</v>
      </c>
    </row>
    <row r="3411" spans="16:18" x14ac:dyDescent="0.25">
      <c r="P3411" s="254">
        <v>40339</v>
      </c>
      <c r="Q3411">
        <f t="shared" si="54"/>
        <v>8</v>
      </c>
      <c r="R3411">
        <v>18</v>
      </c>
    </row>
    <row r="3412" spans="16:18" x14ac:dyDescent="0.25">
      <c r="P3412" s="254">
        <v>40338</v>
      </c>
      <c r="Q3412">
        <f t="shared" si="54"/>
        <v>8</v>
      </c>
      <c r="R3412">
        <v>18</v>
      </c>
    </row>
    <row r="3413" spans="16:18" x14ac:dyDescent="0.25">
      <c r="P3413" s="254">
        <v>40337</v>
      </c>
      <c r="Q3413">
        <f t="shared" si="54"/>
        <v>8</v>
      </c>
      <c r="R3413">
        <v>18</v>
      </c>
    </row>
    <row r="3414" spans="16:18" x14ac:dyDescent="0.25">
      <c r="P3414" s="254">
        <v>40336</v>
      </c>
      <c r="Q3414">
        <f t="shared" si="54"/>
        <v>8</v>
      </c>
      <c r="R3414">
        <v>18</v>
      </c>
    </row>
    <row r="3415" spans="16:18" x14ac:dyDescent="0.25">
      <c r="P3415" s="254">
        <v>40335</v>
      </c>
      <c r="Q3415">
        <f t="shared" si="54"/>
        <v>7</v>
      </c>
      <c r="R3415">
        <v>18</v>
      </c>
    </row>
    <row r="3416" spans="16:18" x14ac:dyDescent="0.25">
      <c r="P3416" s="254">
        <v>40334</v>
      </c>
      <c r="Q3416">
        <f t="shared" si="54"/>
        <v>7</v>
      </c>
      <c r="R3416">
        <v>18</v>
      </c>
    </row>
    <row r="3417" spans="16:18" x14ac:dyDescent="0.25">
      <c r="P3417" s="254">
        <v>40333</v>
      </c>
      <c r="Q3417">
        <f t="shared" si="54"/>
        <v>7</v>
      </c>
      <c r="R3417">
        <v>18</v>
      </c>
    </row>
    <row r="3418" spans="16:18" x14ac:dyDescent="0.25">
      <c r="P3418" s="254">
        <v>40332</v>
      </c>
      <c r="Q3418">
        <f t="shared" si="54"/>
        <v>7</v>
      </c>
      <c r="R3418">
        <v>18</v>
      </c>
    </row>
    <row r="3419" spans="16:18" x14ac:dyDescent="0.25">
      <c r="P3419" s="254">
        <v>40331</v>
      </c>
      <c r="Q3419">
        <f t="shared" si="54"/>
        <v>7</v>
      </c>
      <c r="R3419">
        <v>18</v>
      </c>
    </row>
    <row r="3420" spans="16:18" x14ac:dyDescent="0.25">
      <c r="P3420" s="254">
        <v>40330</v>
      </c>
      <c r="Q3420">
        <f t="shared" si="54"/>
        <v>7</v>
      </c>
      <c r="R3420">
        <v>18</v>
      </c>
    </row>
    <row r="3421" spans="16:18" x14ac:dyDescent="0.25">
      <c r="P3421" s="254">
        <v>40329</v>
      </c>
      <c r="Q3421">
        <f t="shared" si="54"/>
        <v>7</v>
      </c>
      <c r="R3421">
        <v>18</v>
      </c>
    </row>
    <row r="3422" spans="16:18" x14ac:dyDescent="0.25">
      <c r="P3422" s="254">
        <v>40328</v>
      </c>
      <c r="Q3422">
        <f t="shared" si="54"/>
        <v>6</v>
      </c>
      <c r="R3422">
        <v>18</v>
      </c>
    </row>
    <row r="3423" spans="16:18" x14ac:dyDescent="0.25">
      <c r="P3423" s="254">
        <v>40327</v>
      </c>
      <c r="Q3423">
        <f t="shared" ref="Q3423:Q3486" si="55">Q3416-1</f>
        <v>6</v>
      </c>
      <c r="R3423">
        <v>18</v>
      </c>
    </row>
    <row r="3424" spans="16:18" x14ac:dyDescent="0.25">
      <c r="P3424" s="254">
        <v>40326</v>
      </c>
      <c r="Q3424">
        <f t="shared" si="55"/>
        <v>6</v>
      </c>
      <c r="R3424">
        <v>18</v>
      </c>
    </row>
    <row r="3425" spans="16:18" x14ac:dyDescent="0.25">
      <c r="P3425" s="254">
        <v>40325</v>
      </c>
      <c r="Q3425">
        <f t="shared" si="55"/>
        <v>6</v>
      </c>
      <c r="R3425">
        <v>18</v>
      </c>
    </row>
    <row r="3426" spans="16:18" x14ac:dyDescent="0.25">
      <c r="P3426" s="254">
        <v>40324</v>
      </c>
      <c r="Q3426">
        <f t="shared" si="55"/>
        <v>6</v>
      </c>
      <c r="R3426">
        <v>18</v>
      </c>
    </row>
    <row r="3427" spans="16:18" x14ac:dyDescent="0.25">
      <c r="P3427" s="254">
        <v>40323</v>
      </c>
      <c r="Q3427">
        <f t="shared" si="55"/>
        <v>6</v>
      </c>
      <c r="R3427">
        <v>18</v>
      </c>
    </row>
    <row r="3428" spans="16:18" x14ac:dyDescent="0.25">
      <c r="P3428" s="254">
        <v>40322</v>
      </c>
      <c r="Q3428">
        <f t="shared" si="55"/>
        <v>6</v>
      </c>
      <c r="R3428">
        <v>18</v>
      </c>
    </row>
    <row r="3429" spans="16:18" x14ac:dyDescent="0.25">
      <c r="P3429" s="254">
        <v>40321</v>
      </c>
      <c r="Q3429">
        <f t="shared" si="55"/>
        <v>5</v>
      </c>
      <c r="R3429">
        <v>18</v>
      </c>
    </row>
    <row r="3430" spans="16:18" x14ac:dyDescent="0.25">
      <c r="P3430" s="254">
        <v>40320</v>
      </c>
      <c r="Q3430">
        <f t="shared" si="55"/>
        <v>5</v>
      </c>
      <c r="R3430">
        <v>18</v>
      </c>
    </row>
    <row r="3431" spans="16:18" x14ac:dyDescent="0.25">
      <c r="P3431" s="254">
        <v>40319</v>
      </c>
      <c r="Q3431">
        <f t="shared" si="55"/>
        <v>5</v>
      </c>
      <c r="R3431">
        <v>18</v>
      </c>
    </row>
    <row r="3432" spans="16:18" x14ac:dyDescent="0.25">
      <c r="P3432" s="254">
        <v>40318</v>
      </c>
      <c r="Q3432">
        <f t="shared" si="55"/>
        <v>5</v>
      </c>
      <c r="R3432">
        <v>18</v>
      </c>
    </row>
    <row r="3433" spans="16:18" x14ac:dyDescent="0.25">
      <c r="P3433" s="254">
        <v>40317</v>
      </c>
      <c r="Q3433">
        <f t="shared" si="55"/>
        <v>5</v>
      </c>
      <c r="R3433">
        <v>18</v>
      </c>
    </row>
    <row r="3434" spans="16:18" x14ac:dyDescent="0.25">
      <c r="P3434" s="254">
        <v>40316</v>
      </c>
      <c r="Q3434">
        <f t="shared" si="55"/>
        <v>5</v>
      </c>
      <c r="R3434">
        <v>18</v>
      </c>
    </row>
    <row r="3435" spans="16:18" x14ac:dyDescent="0.25">
      <c r="P3435" s="254">
        <v>40315</v>
      </c>
      <c r="Q3435">
        <f t="shared" si="55"/>
        <v>5</v>
      </c>
      <c r="R3435">
        <v>18</v>
      </c>
    </row>
    <row r="3436" spans="16:18" x14ac:dyDescent="0.25">
      <c r="P3436" s="254">
        <v>40314</v>
      </c>
      <c r="Q3436">
        <f t="shared" si="55"/>
        <v>4</v>
      </c>
      <c r="R3436">
        <v>18</v>
      </c>
    </row>
    <row r="3437" spans="16:18" x14ac:dyDescent="0.25">
      <c r="P3437" s="254">
        <v>40313</v>
      </c>
      <c r="Q3437">
        <f t="shared" si="55"/>
        <v>4</v>
      </c>
      <c r="R3437">
        <v>18</v>
      </c>
    </row>
    <row r="3438" spans="16:18" x14ac:dyDescent="0.25">
      <c r="P3438" s="254">
        <v>40312</v>
      </c>
      <c r="Q3438">
        <f t="shared" si="55"/>
        <v>4</v>
      </c>
      <c r="R3438">
        <v>18</v>
      </c>
    </row>
    <row r="3439" spans="16:18" x14ac:dyDescent="0.25">
      <c r="P3439" s="254">
        <v>40311</v>
      </c>
      <c r="Q3439">
        <f t="shared" si="55"/>
        <v>4</v>
      </c>
      <c r="R3439">
        <v>18</v>
      </c>
    </row>
    <row r="3440" spans="16:18" x14ac:dyDescent="0.25">
      <c r="P3440" s="254">
        <v>40310</v>
      </c>
      <c r="Q3440">
        <f t="shared" si="55"/>
        <v>4</v>
      </c>
      <c r="R3440">
        <v>18</v>
      </c>
    </row>
    <row r="3441" spans="16:18" x14ac:dyDescent="0.25">
      <c r="P3441" s="254">
        <v>40309</v>
      </c>
      <c r="Q3441">
        <f t="shared" si="55"/>
        <v>4</v>
      </c>
      <c r="R3441">
        <v>18</v>
      </c>
    </row>
    <row r="3442" spans="16:18" x14ac:dyDescent="0.25">
      <c r="P3442" s="254">
        <v>40308</v>
      </c>
      <c r="Q3442">
        <f t="shared" si="55"/>
        <v>4</v>
      </c>
      <c r="R3442">
        <v>18</v>
      </c>
    </row>
    <row r="3443" spans="16:18" x14ac:dyDescent="0.25">
      <c r="P3443" s="254">
        <v>40307</v>
      </c>
      <c r="Q3443">
        <f t="shared" si="55"/>
        <v>3</v>
      </c>
      <c r="R3443">
        <v>18</v>
      </c>
    </row>
    <row r="3444" spans="16:18" x14ac:dyDescent="0.25">
      <c r="P3444" s="254">
        <v>40306</v>
      </c>
      <c r="Q3444">
        <f t="shared" si="55"/>
        <v>3</v>
      </c>
      <c r="R3444">
        <v>18</v>
      </c>
    </row>
    <row r="3445" spans="16:18" x14ac:dyDescent="0.25">
      <c r="P3445" s="254">
        <v>40305</v>
      </c>
      <c r="Q3445">
        <f t="shared" si="55"/>
        <v>3</v>
      </c>
      <c r="R3445">
        <v>18</v>
      </c>
    </row>
    <row r="3446" spans="16:18" x14ac:dyDescent="0.25">
      <c r="P3446" s="254">
        <v>40304</v>
      </c>
      <c r="Q3446">
        <f t="shared" si="55"/>
        <v>3</v>
      </c>
      <c r="R3446">
        <v>18</v>
      </c>
    </row>
    <row r="3447" spans="16:18" x14ac:dyDescent="0.25">
      <c r="P3447" s="254">
        <v>40303</v>
      </c>
      <c r="Q3447">
        <f t="shared" si="55"/>
        <v>3</v>
      </c>
      <c r="R3447">
        <v>18</v>
      </c>
    </row>
    <row r="3448" spans="16:18" x14ac:dyDescent="0.25">
      <c r="P3448" s="254">
        <v>40302</v>
      </c>
      <c r="Q3448">
        <f t="shared" si="55"/>
        <v>3</v>
      </c>
      <c r="R3448">
        <v>18</v>
      </c>
    </row>
    <row r="3449" spans="16:18" x14ac:dyDescent="0.25">
      <c r="P3449" s="254">
        <v>40301</v>
      </c>
      <c r="Q3449">
        <f t="shared" si="55"/>
        <v>3</v>
      </c>
      <c r="R3449">
        <v>18</v>
      </c>
    </row>
    <row r="3450" spans="16:18" x14ac:dyDescent="0.25">
      <c r="P3450" s="254">
        <v>40300</v>
      </c>
      <c r="Q3450">
        <f t="shared" si="55"/>
        <v>2</v>
      </c>
      <c r="R3450">
        <v>18</v>
      </c>
    </row>
    <row r="3451" spans="16:18" x14ac:dyDescent="0.25">
      <c r="P3451" s="254">
        <v>40299</v>
      </c>
      <c r="Q3451">
        <f t="shared" si="55"/>
        <v>2</v>
      </c>
      <c r="R3451">
        <v>18</v>
      </c>
    </row>
    <row r="3452" spans="16:18" x14ac:dyDescent="0.25">
      <c r="P3452" s="254">
        <v>40298</v>
      </c>
      <c r="Q3452">
        <f t="shared" si="55"/>
        <v>2</v>
      </c>
      <c r="R3452">
        <v>18</v>
      </c>
    </row>
    <row r="3453" spans="16:18" x14ac:dyDescent="0.25">
      <c r="P3453" s="254">
        <v>40297</v>
      </c>
      <c r="Q3453">
        <f t="shared" si="55"/>
        <v>2</v>
      </c>
      <c r="R3453">
        <v>18</v>
      </c>
    </row>
    <row r="3454" spans="16:18" x14ac:dyDescent="0.25">
      <c r="P3454" s="254">
        <v>40296</v>
      </c>
      <c r="Q3454">
        <f t="shared" si="55"/>
        <v>2</v>
      </c>
      <c r="R3454">
        <v>18</v>
      </c>
    </row>
    <row r="3455" spans="16:18" x14ac:dyDescent="0.25">
      <c r="P3455" s="254">
        <v>40295</v>
      </c>
      <c r="Q3455">
        <f t="shared" si="55"/>
        <v>2</v>
      </c>
      <c r="R3455">
        <v>18</v>
      </c>
    </row>
    <row r="3456" spans="16:18" x14ac:dyDescent="0.25">
      <c r="P3456" s="254">
        <v>40294</v>
      </c>
      <c r="Q3456">
        <f t="shared" si="55"/>
        <v>2</v>
      </c>
      <c r="R3456">
        <v>18</v>
      </c>
    </row>
    <row r="3457" spans="16:18" x14ac:dyDescent="0.25">
      <c r="P3457" s="254">
        <v>40293</v>
      </c>
      <c r="Q3457">
        <f t="shared" si="55"/>
        <v>1</v>
      </c>
      <c r="R3457">
        <v>18</v>
      </c>
    </row>
    <row r="3458" spans="16:18" x14ac:dyDescent="0.25">
      <c r="P3458" s="254">
        <v>40292</v>
      </c>
      <c r="Q3458">
        <f t="shared" si="55"/>
        <v>1</v>
      </c>
      <c r="R3458">
        <v>18</v>
      </c>
    </row>
    <row r="3459" spans="16:18" x14ac:dyDescent="0.25">
      <c r="P3459" s="254">
        <v>40291</v>
      </c>
      <c r="Q3459">
        <f t="shared" si="55"/>
        <v>1</v>
      </c>
      <c r="R3459">
        <v>18</v>
      </c>
    </row>
    <row r="3460" spans="16:18" x14ac:dyDescent="0.25">
      <c r="P3460" s="254">
        <v>40290</v>
      </c>
      <c r="Q3460">
        <f t="shared" si="55"/>
        <v>1</v>
      </c>
      <c r="R3460">
        <v>18</v>
      </c>
    </row>
    <row r="3461" spans="16:18" x14ac:dyDescent="0.25">
      <c r="P3461" s="254">
        <v>40289</v>
      </c>
      <c r="Q3461">
        <f t="shared" si="55"/>
        <v>1</v>
      </c>
      <c r="R3461">
        <v>18</v>
      </c>
    </row>
    <row r="3462" spans="16:18" x14ac:dyDescent="0.25">
      <c r="P3462" s="254">
        <v>40288</v>
      </c>
      <c r="Q3462">
        <f t="shared" si="55"/>
        <v>1</v>
      </c>
      <c r="R3462">
        <v>18</v>
      </c>
    </row>
    <row r="3463" spans="16:18" x14ac:dyDescent="0.25">
      <c r="P3463" s="254">
        <v>40287</v>
      </c>
      <c r="Q3463">
        <f t="shared" si="55"/>
        <v>1</v>
      </c>
      <c r="R3463">
        <v>18</v>
      </c>
    </row>
    <row r="3464" spans="16:18" x14ac:dyDescent="0.25">
      <c r="P3464" s="254">
        <v>40286</v>
      </c>
      <c r="Q3464">
        <v>16</v>
      </c>
      <c r="R3464">
        <v>17</v>
      </c>
    </row>
    <row r="3465" spans="16:18" x14ac:dyDescent="0.25">
      <c r="P3465" s="254">
        <v>40285</v>
      </c>
      <c r="Q3465">
        <v>16</v>
      </c>
      <c r="R3465">
        <v>17</v>
      </c>
    </row>
    <row r="3466" spans="16:18" x14ac:dyDescent="0.25">
      <c r="P3466" s="254">
        <v>40284</v>
      </c>
      <c r="Q3466">
        <v>16</v>
      </c>
      <c r="R3466">
        <v>17</v>
      </c>
    </row>
    <row r="3467" spans="16:18" x14ac:dyDescent="0.25">
      <c r="P3467" s="254">
        <v>40283</v>
      </c>
      <c r="Q3467">
        <v>16</v>
      </c>
      <c r="R3467">
        <v>17</v>
      </c>
    </row>
    <row r="3468" spans="16:18" x14ac:dyDescent="0.25">
      <c r="P3468" s="254">
        <v>40282</v>
      </c>
      <c r="Q3468">
        <v>16</v>
      </c>
      <c r="R3468">
        <v>17</v>
      </c>
    </row>
    <row r="3469" spans="16:18" x14ac:dyDescent="0.25">
      <c r="P3469" s="254">
        <v>40281</v>
      </c>
      <c r="Q3469">
        <v>16</v>
      </c>
      <c r="R3469">
        <v>17</v>
      </c>
    </row>
    <row r="3470" spans="16:18" x14ac:dyDescent="0.25">
      <c r="P3470" s="254">
        <v>40280</v>
      </c>
      <c r="Q3470">
        <v>16</v>
      </c>
      <c r="R3470">
        <v>17</v>
      </c>
    </row>
    <row r="3471" spans="16:18" x14ac:dyDescent="0.25">
      <c r="P3471" s="254">
        <v>40279</v>
      </c>
      <c r="Q3471">
        <f t="shared" si="55"/>
        <v>15</v>
      </c>
      <c r="R3471">
        <v>17</v>
      </c>
    </row>
    <row r="3472" spans="16:18" x14ac:dyDescent="0.25">
      <c r="P3472" s="254">
        <v>40278</v>
      </c>
      <c r="Q3472">
        <f t="shared" si="55"/>
        <v>15</v>
      </c>
      <c r="R3472">
        <v>17</v>
      </c>
    </row>
    <row r="3473" spans="16:18" x14ac:dyDescent="0.25">
      <c r="P3473" s="254">
        <v>40277</v>
      </c>
      <c r="Q3473">
        <f t="shared" si="55"/>
        <v>15</v>
      </c>
      <c r="R3473">
        <v>17</v>
      </c>
    </row>
    <row r="3474" spans="16:18" x14ac:dyDescent="0.25">
      <c r="P3474" s="254">
        <v>40276</v>
      </c>
      <c r="Q3474">
        <f t="shared" si="55"/>
        <v>15</v>
      </c>
      <c r="R3474">
        <v>17</v>
      </c>
    </row>
    <row r="3475" spans="16:18" x14ac:dyDescent="0.25">
      <c r="P3475" s="254">
        <v>40275</v>
      </c>
      <c r="Q3475">
        <f t="shared" si="55"/>
        <v>15</v>
      </c>
      <c r="R3475">
        <v>17</v>
      </c>
    </row>
    <row r="3476" spans="16:18" x14ac:dyDescent="0.25">
      <c r="P3476" s="254">
        <v>40274</v>
      </c>
      <c r="Q3476">
        <f t="shared" si="55"/>
        <v>15</v>
      </c>
      <c r="R3476">
        <v>17</v>
      </c>
    </row>
    <row r="3477" spans="16:18" x14ac:dyDescent="0.25">
      <c r="P3477" s="254">
        <v>40273</v>
      </c>
      <c r="Q3477">
        <f t="shared" si="55"/>
        <v>15</v>
      </c>
      <c r="R3477">
        <v>17</v>
      </c>
    </row>
    <row r="3478" spans="16:18" x14ac:dyDescent="0.25">
      <c r="P3478" s="254">
        <v>40272</v>
      </c>
      <c r="Q3478">
        <f t="shared" si="55"/>
        <v>14</v>
      </c>
      <c r="R3478">
        <v>17</v>
      </c>
    </row>
    <row r="3479" spans="16:18" x14ac:dyDescent="0.25">
      <c r="P3479" s="254">
        <v>40271</v>
      </c>
      <c r="Q3479">
        <f t="shared" si="55"/>
        <v>14</v>
      </c>
      <c r="R3479">
        <v>17</v>
      </c>
    </row>
    <row r="3480" spans="16:18" x14ac:dyDescent="0.25">
      <c r="P3480" s="254">
        <v>40270</v>
      </c>
      <c r="Q3480">
        <f t="shared" si="55"/>
        <v>14</v>
      </c>
      <c r="R3480">
        <v>17</v>
      </c>
    </row>
    <row r="3481" spans="16:18" x14ac:dyDescent="0.25">
      <c r="P3481" s="254">
        <v>40269</v>
      </c>
      <c r="Q3481">
        <f t="shared" si="55"/>
        <v>14</v>
      </c>
      <c r="R3481">
        <v>17</v>
      </c>
    </row>
    <row r="3482" spans="16:18" x14ac:dyDescent="0.25">
      <c r="P3482" s="254">
        <v>40268</v>
      </c>
      <c r="Q3482">
        <f t="shared" si="55"/>
        <v>14</v>
      </c>
      <c r="R3482">
        <v>17</v>
      </c>
    </row>
    <row r="3483" spans="16:18" x14ac:dyDescent="0.25">
      <c r="P3483" s="254">
        <v>40267</v>
      </c>
      <c r="Q3483">
        <f t="shared" si="55"/>
        <v>14</v>
      </c>
      <c r="R3483">
        <v>17</v>
      </c>
    </row>
    <row r="3484" spans="16:18" x14ac:dyDescent="0.25">
      <c r="P3484" s="254">
        <v>40266</v>
      </c>
      <c r="Q3484">
        <f t="shared" si="55"/>
        <v>14</v>
      </c>
      <c r="R3484">
        <v>17</v>
      </c>
    </row>
    <row r="3485" spans="16:18" x14ac:dyDescent="0.25">
      <c r="P3485" s="254">
        <v>40265</v>
      </c>
      <c r="Q3485">
        <f t="shared" si="55"/>
        <v>13</v>
      </c>
      <c r="R3485">
        <v>17</v>
      </c>
    </row>
    <row r="3486" spans="16:18" x14ac:dyDescent="0.25">
      <c r="P3486" s="254">
        <v>40264</v>
      </c>
      <c r="Q3486">
        <f t="shared" si="55"/>
        <v>13</v>
      </c>
      <c r="R3486">
        <v>17</v>
      </c>
    </row>
    <row r="3487" spans="16:18" x14ac:dyDescent="0.25">
      <c r="P3487" s="254">
        <v>40263</v>
      </c>
      <c r="Q3487">
        <f t="shared" ref="Q3487:Q3550" si="56">Q3480-1</f>
        <v>13</v>
      </c>
      <c r="R3487">
        <v>17</v>
      </c>
    </row>
    <row r="3488" spans="16:18" x14ac:dyDescent="0.25">
      <c r="P3488" s="254">
        <v>40262</v>
      </c>
      <c r="Q3488">
        <f t="shared" si="56"/>
        <v>13</v>
      </c>
      <c r="R3488">
        <v>17</v>
      </c>
    </row>
    <row r="3489" spans="16:18" x14ac:dyDescent="0.25">
      <c r="P3489" s="254">
        <v>40261</v>
      </c>
      <c r="Q3489">
        <f t="shared" si="56"/>
        <v>13</v>
      </c>
      <c r="R3489">
        <v>17</v>
      </c>
    </row>
    <row r="3490" spans="16:18" x14ac:dyDescent="0.25">
      <c r="P3490" s="254">
        <v>40260</v>
      </c>
      <c r="Q3490">
        <f t="shared" si="56"/>
        <v>13</v>
      </c>
      <c r="R3490">
        <v>17</v>
      </c>
    </row>
    <row r="3491" spans="16:18" x14ac:dyDescent="0.25">
      <c r="P3491" s="254">
        <v>40259</v>
      </c>
      <c r="Q3491">
        <f t="shared" si="56"/>
        <v>13</v>
      </c>
      <c r="R3491">
        <v>17</v>
      </c>
    </row>
    <row r="3492" spans="16:18" x14ac:dyDescent="0.25">
      <c r="P3492" s="254">
        <v>40258</v>
      </c>
      <c r="Q3492">
        <f t="shared" si="56"/>
        <v>12</v>
      </c>
      <c r="R3492">
        <v>17</v>
      </c>
    </row>
    <row r="3493" spans="16:18" x14ac:dyDescent="0.25">
      <c r="P3493" s="254">
        <v>40257</v>
      </c>
      <c r="Q3493">
        <f t="shared" si="56"/>
        <v>12</v>
      </c>
      <c r="R3493">
        <v>17</v>
      </c>
    </row>
    <row r="3494" spans="16:18" x14ac:dyDescent="0.25">
      <c r="P3494" s="254">
        <v>40256</v>
      </c>
      <c r="Q3494">
        <f t="shared" si="56"/>
        <v>12</v>
      </c>
      <c r="R3494">
        <v>17</v>
      </c>
    </row>
    <row r="3495" spans="16:18" x14ac:dyDescent="0.25">
      <c r="P3495" s="254">
        <v>40255</v>
      </c>
      <c r="Q3495">
        <f t="shared" si="56"/>
        <v>12</v>
      </c>
      <c r="R3495">
        <v>17</v>
      </c>
    </row>
    <row r="3496" spans="16:18" x14ac:dyDescent="0.25">
      <c r="P3496" s="254">
        <v>40254</v>
      </c>
      <c r="Q3496">
        <f t="shared" si="56"/>
        <v>12</v>
      </c>
      <c r="R3496">
        <v>17</v>
      </c>
    </row>
    <row r="3497" spans="16:18" x14ac:dyDescent="0.25">
      <c r="P3497" s="254">
        <v>40253</v>
      </c>
      <c r="Q3497">
        <f t="shared" si="56"/>
        <v>12</v>
      </c>
      <c r="R3497">
        <v>17</v>
      </c>
    </row>
    <row r="3498" spans="16:18" x14ac:dyDescent="0.25">
      <c r="P3498" s="254">
        <v>40252</v>
      </c>
      <c r="Q3498">
        <f t="shared" si="56"/>
        <v>12</v>
      </c>
      <c r="R3498">
        <v>17</v>
      </c>
    </row>
    <row r="3499" spans="16:18" x14ac:dyDescent="0.25">
      <c r="P3499" s="254">
        <v>40251</v>
      </c>
      <c r="Q3499">
        <f t="shared" si="56"/>
        <v>11</v>
      </c>
      <c r="R3499">
        <v>17</v>
      </c>
    </row>
    <row r="3500" spans="16:18" x14ac:dyDescent="0.25">
      <c r="P3500" s="254">
        <v>40250</v>
      </c>
      <c r="Q3500">
        <f t="shared" si="56"/>
        <v>11</v>
      </c>
      <c r="R3500">
        <v>17</v>
      </c>
    </row>
    <row r="3501" spans="16:18" x14ac:dyDescent="0.25">
      <c r="P3501" s="254">
        <v>40249</v>
      </c>
      <c r="Q3501">
        <f t="shared" si="56"/>
        <v>11</v>
      </c>
      <c r="R3501">
        <v>17</v>
      </c>
    </row>
    <row r="3502" spans="16:18" x14ac:dyDescent="0.25">
      <c r="P3502" s="254">
        <v>40248</v>
      </c>
      <c r="Q3502">
        <f t="shared" si="56"/>
        <v>11</v>
      </c>
      <c r="R3502">
        <v>17</v>
      </c>
    </row>
    <row r="3503" spans="16:18" x14ac:dyDescent="0.25">
      <c r="P3503" s="254">
        <v>40247</v>
      </c>
      <c r="Q3503">
        <f t="shared" si="56"/>
        <v>11</v>
      </c>
      <c r="R3503">
        <v>17</v>
      </c>
    </row>
    <row r="3504" spans="16:18" x14ac:dyDescent="0.25">
      <c r="P3504" s="254">
        <v>40246</v>
      </c>
      <c r="Q3504">
        <f t="shared" si="56"/>
        <v>11</v>
      </c>
      <c r="R3504">
        <v>17</v>
      </c>
    </row>
    <row r="3505" spans="16:18" x14ac:dyDescent="0.25">
      <c r="P3505" s="254">
        <v>40245</v>
      </c>
      <c r="Q3505">
        <f t="shared" si="56"/>
        <v>11</v>
      </c>
      <c r="R3505">
        <v>17</v>
      </c>
    </row>
    <row r="3506" spans="16:18" x14ac:dyDescent="0.25">
      <c r="P3506" s="254">
        <v>40244</v>
      </c>
      <c r="Q3506">
        <f t="shared" si="56"/>
        <v>10</v>
      </c>
      <c r="R3506">
        <v>17</v>
      </c>
    </row>
    <row r="3507" spans="16:18" x14ac:dyDescent="0.25">
      <c r="P3507" s="254">
        <v>40243</v>
      </c>
      <c r="Q3507">
        <f t="shared" si="56"/>
        <v>10</v>
      </c>
      <c r="R3507">
        <v>17</v>
      </c>
    </row>
    <row r="3508" spans="16:18" x14ac:dyDescent="0.25">
      <c r="P3508" s="254">
        <v>40242</v>
      </c>
      <c r="Q3508">
        <f t="shared" si="56"/>
        <v>10</v>
      </c>
      <c r="R3508">
        <v>17</v>
      </c>
    </row>
    <row r="3509" spans="16:18" x14ac:dyDescent="0.25">
      <c r="P3509" s="254">
        <v>40241</v>
      </c>
      <c r="Q3509">
        <f t="shared" si="56"/>
        <v>10</v>
      </c>
      <c r="R3509">
        <v>17</v>
      </c>
    </row>
    <row r="3510" spans="16:18" x14ac:dyDescent="0.25">
      <c r="P3510" s="254">
        <v>40240</v>
      </c>
      <c r="Q3510">
        <f t="shared" si="56"/>
        <v>10</v>
      </c>
      <c r="R3510">
        <v>17</v>
      </c>
    </row>
    <row r="3511" spans="16:18" x14ac:dyDescent="0.25">
      <c r="P3511" s="254">
        <v>40239</v>
      </c>
      <c r="Q3511">
        <f t="shared" si="56"/>
        <v>10</v>
      </c>
      <c r="R3511">
        <v>17</v>
      </c>
    </row>
    <row r="3512" spans="16:18" x14ac:dyDescent="0.25">
      <c r="P3512" s="254">
        <v>40238</v>
      </c>
      <c r="Q3512">
        <f t="shared" si="56"/>
        <v>10</v>
      </c>
      <c r="R3512">
        <v>17</v>
      </c>
    </row>
    <row r="3513" spans="16:18" x14ac:dyDescent="0.25">
      <c r="P3513" s="254">
        <v>40237</v>
      </c>
      <c r="Q3513">
        <f t="shared" si="56"/>
        <v>9</v>
      </c>
      <c r="R3513">
        <v>17</v>
      </c>
    </row>
    <row r="3514" spans="16:18" x14ac:dyDescent="0.25">
      <c r="P3514" s="254">
        <v>40236</v>
      </c>
      <c r="Q3514">
        <f t="shared" si="56"/>
        <v>9</v>
      </c>
      <c r="R3514">
        <v>17</v>
      </c>
    </row>
    <row r="3515" spans="16:18" x14ac:dyDescent="0.25">
      <c r="P3515" s="254">
        <v>40235</v>
      </c>
      <c r="Q3515">
        <f t="shared" si="56"/>
        <v>9</v>
      </c>
      <c r="R3515">
        <v>17</v>
      </c>
    </row>
    <row r="3516" spans="16:18" x14ac:dyDescent="0.25">
      <c r="P3516" s="254">
        <v>40234</v>
      </c>
      <c r="Q3516">
        <f t="shared" si="56"/>
        <v>9</v>
      </c>
      <c r="R3516">
        <v>17</v>
      </c>
    </row>
    <row r="3517" spans="16:18" x14ac:dyDescent="0.25">
      <c r="P3517" s="254">
        <v>40233</v>
      </c>
      <c r="Q3517">
        <f t="shared" si="56"/>
        <v>9</v>
      </c>
      <c r="R3517">
        <v>17</v>
      </c>
    </row>
    <row r="3518" spans="16:18" x14ac:dyDescent="0.25">
      <c r="P3518" s="254">
        <v>40232</v>
      </c>
      <c r="Q3518">
        <f t="shared" si="56"/>
        <v>9</v>
      </c>
      <c r="R3518">
        <v>17</v>
      </c>
    </row>
    <row r="3519" spans="16:18" x14ac:dyDescent="0.25">
      <c r="P3519" s="254">
        <v>40231</v>
      </c>
      <c r="Q3519">
        <f t="shared" si="56"/>
        <v>9</v>
      </c>
      <c r="R3519">
        <v>17</v>
      </c>
    </row>
    <row r="3520" spans="16:18" x14ac:dyDescent="0.25">
      <c r="P3520" s="254">
        <v>40230</v>
      </c>
      <c r="Q3520">
        <f t="shared" si="56"/>
        <v>8</v>
      </c>
      <c r="R3520">
        <v>17</v>
      </c>
    </row>
    <row r="3521" spans="16:18" x14ac:dyDescent="0.25">
      <c r="P3521" s="254">
        <v>40229</v>
      </c>
      <c r="Q3521">
        <f t="shared" si="56"/>
        <v>8</v>
      </c>
      <c r="R3521">
        <v>17</v>
      </c>
    </row>
    <row r="3522" spans="16:18" x14ac:dyDescent="0.25">
      <c r="P3522" s="254">
        <v>40228</v>
      </c>
      <c r="Q3522">
        <f t="shared" si="56"/>
        <v>8</v>
      </c>
      <c r="R3522">
        <v>17</v>
      </c>
    </row>
    <row r="3523" spans="16:18" x14ac:dyDescent="0.25">
      <c r="P3523" s="254">
        <v>40227</v>
      </c>
      <c r="Q3523">
        <f t="shared" si="56"/>
        <v>8</v>
      </c>
      <c r="R3523">
        <v>17</v>
      </c>
    </row>
    <row r="3524" spans="16:18" x14ac:dyDescent="0.25">
      <c r="P3524" s="254">
        <v>40226</v>
      </c>
      <c r="Q3524">
        <f t="shared" si="56"/>
        <v>8</v>
      </c>
      <c r="R3524">
        <v>17</v>
      </c>
    </row>
    <row r="3525" spans="16:18" x14ac:dyDescent="0.25">
      <c r="P3525" s="254">
        <v>40225</v>
      </c>
      <c r="Q3525">
        <f t="shared" si="56"/>
        <v>8</v>
      </c>
      <c r="R3525">
        <v>17</v>
      </c>
    </row>
    <row r="3526" spans="16:18" x14ac:dyDescent="0.25">
      <c r="P3526" s="254">
        <v>40224</v>
      </c>
      <c r="Q3526">
        <f t="shared" si="56"/>
        <v>8</v>
      </c>
      <c r="R3526">
        <v>17</v>
      </c>
    </row>
    <row r="3527" spans="16:18" x14ac:dyDescent="0.25">
      <c r="P3527" s="254">
        <v>40223</v>
      </c>
      <c r="Q3527">
        <f t="shared" si="56"/>
        <v>7</v>
      </c>
      <c r="R3527">
        <v>17</v>
      </c>
    </row>
    <row r="3528" spans="16:18" x14ac:dyDescent="0.25">
      <c r="P3528" s="254">
        <v>40222</v>
      </c>
      <c r="Q3528">
        <f t="shared" si="56"/>
        <v>7</v>
      </c>
      <c r="R3528">
        <v>17</v>
      </c>
    </row>
    <row r="3529" spans="16:18" x14ac:dyDescent="0.25">
      <c r="P3529" s="254">
        <v>40221</v>
      </c>
      <c r="Q3529">
        <f t="shared" si="56"/>
        <v>7</v>
      </c>
      <c r="R3529">
        <v>17</v>
      </c>
    </row>
    <row r="3530" spans="16:18" x14ac:dyDescent="0.25">
      <c r="P3530" s="254">
        <v>40220</v>
      </c>
      <c r="Q3530">
        <f t="shared" si="56"/>
        <v>7</v>
      </c>
      <c r="R3530">
        <v>17</v>
      </c>
    </row>
    <row r="3531" spans="16:18" x14ac:dyDescent="0.25">
      <c r="P3531" s="254">
        <v>40219</v>
      </c>
      <c r="Q3531">
        <f t="shared" si="56"/>
        <v>7</v>
      </c>
      <c r="R3531">
        <v>17</v>
      </c>
    </row>
    <row r="3532" spans="16:18" x14ac:dyDescent="0.25">
      <c r="P3532" s="254">
        <v>40218</v>
      </c>
      <c r="Q3532">
        <f t="shared" si="56"/>
        <v>7</v>
      </c>
      <c r="R3532">
        <v>17</v>
      </c>
    </row>
    <row r="3533" spans="16:18" x14ac:dyDescent="0.25">
      <c r="P3533" s="254">
        <v>40217</v>
      </c>
      <c r="Q3533">
        <f t="shared" si="56"/>
        <v>7</v>
      </c>
      <c r="R3533">
        <v>17</v>
      </c>
    </row>
    <row r="3534" spans="16:18" x14ac:dyDescent="0.25">
      <c r="P3534" s="254">
        <v>40216</v>
      </c>
      <c r="Q3534">
        <f t="shared" si="56"/>
        <v>6</v>
      </c>
      <c r="R3534">
        <v>17</v>
      </c>
    </row>
    <row r="3535" spans="16:18" x14ac:dyDescent="0.25">
      <c r="P3535" s="254">
        <v>40215</v>
      </c>
      <c r="Q3535">
        <f t="shared" si="56"/>
        <v>6</v>
      </c>
      <c r="R3535">
        <v>17</v>
      </c>
    </row>
    <row r="3536" spans="16:18" x14ac:dyDescent="0.25">
      <c r="P3536" s="254">
        <v>40214</v>
      </c>
      <c r="Q3536">
        <f t="shared" si="56"/>
        <v>6</v>
      </c>
      <c r="R3536">
        <v>17</v>
      </c>
    </row>
    <row r="3537" spans="16:18" x14ac:dyDescent="0.25">
      <c r="P3537" s="254">
        <v>40213</v>
      </c>
      <c r="Q3537">
        <f t="shared" si="56"/>
        <v>6</v>
      </c>
      <c r="R3537">
        <v>17</v>
      </c>
    </row>
    <row r="3538" spans="16:18" x14ac:dyDescent="0.25">
      <c r="P3538" s="254">
        <v>40212</v>
      </c>
      <c r="Q3538">
        <f t="shared" si="56"/>
        <v>6</v>
      </c>
      <c r="R3538">
        <v>17</v>
      </c>
    </row>
    <row r="3539" spans="16:18" x14ac:dyDescent="0.25">
      <c r="P3539" s="254">
        <v>40211</v>
      </c>
      <c r="Q3539">
        <f t="shared" si="56"/>
        <v>6</v>
      </c>
      <c r="R3539">
        <v>17</v>
      </c>
    </row>
    <row r="3540" spans="16:18" x14ac:dyDescent="0.25">
      <c r="P3540" s="254">
        <v>40210</v>
      </c>
      <c r="Q3540">
        <f t="shared" si="56"/>
        <v>6</v>
      </c>
      <c r="R3540">
        <v>17</v>
      </c>
    </row>
    <row r="3541" spans="16:18" x14ac:dyDescent="0.25">
      <c r="P3541" s="254">
        <v>40209</v>
      </c>
      <c r="Q3541">
        <f t="shared" si="56"/>
        <v>5</v>
      </c>
      <c r="R3541">
        <v>17</v>
      </c>
    </row>
    <row r="3542" spans="16:18" x14ac:dyDescent="0.25">
      <c r="P3542" s="254">
        <v>40208</v>
      </c>
      <c r="Q3542">
        <f t="shared" si="56"/>
        <v>5</v>
      </c>
      <c r="R3542">
        <v>17</v>
      </c>
    </row>
    <row r="3543" spans="16:18" x14ac:dyDescent="0.25">
      <c r="P3543" s="254">
        <v>40207</v>
      </c>
      <c r="Q3543">
        <f t="shared" si="56"/>
        <v>5</v>
      </c>
      <c r="R3543">
        <v>17</v>
      </c>
    </row>
    <row r="3544" spans="16:18" x14ac:dyDescent="0.25">
      <c r="P3544" s="254">
        <v>40206</v>
      </c>
      <c r="Q3544">
        <f t="shared" si="56"/>
        <v>5</v>
      </c>
      <c r="R3544">
        <v>17</v>
      </c>
    </row>
    <row r="3545" spans="16:18" x14ac:dyDescent="0.25">
      <c r="P3545" s="254">
        <v>40205</v>
      </c>
      <c r="Q3545">
        <f t="shared" si="56"/>
        <v>5</v>
      </c>
      <c r="R3545">
        <v>17</v>
      </c>
    </row>
    <row r="3546" spans="16:18" x14ac:dyDescent="0.25">
      <c r="P3546" s="254">
        <v>40204</v>
      </c>
      <c r="Q3546">
        <f t="shared" si="56"/>
        <v>5</v>
      </c>
      <c r="R3546">
        <v>17</v>
      </c>
    </row>
    <row r="3547" spans="16:18" x14ac:dyDescent="0.25">
      <c r="P3547" s="254">
        <v>40203</v>
      </c>
      <c r="Q3547">
        <f t="shared" si="56"/>
        <v>5</v>
      </c>
      <c r="R3547">
        <v>17</v>
      </c>
    </row>
    <row r="3548" spans="16:18" x14ac:dyDescent="0.25">
      <c r="P3548" s="254">
        <v>40202</v>
      </c>
      <c r="Q3548">
        <f t="shared" si="56"/>
        <v>4</v>
      </c>
      <c r="R3548">
        <v>17</v>
      </c>
    </row>
    <row r="3549" spans="16:18" x14ac:dyDescent="0.25">
      <c r="P3549" s="254">
        <v>40201</v>
      </c>
      <c r="Q3549">
        <f t="shared" si="56"/>
        <v>4</v>
      </c>
      <c r="R3549">
        <v>17</v>
      </c>
    </row>
    <row r="3550" spans="16:18" x14ac:dyDescent="0.25">
      <c r="P3550" s="254">
        <v>40200</v>
      </c>
      <c r="Q3550">
        <f t="shared" si="56"/>
        <v>4</v>
      </c>
      <c r="R3550">
        <v>17</v>
      </c>
    </row>
    <row r="3551" spans="16:18" x14ac:dyDescent="0.25">
      <c r="P3551" s="254">
        <v>40199</v>
      </c>
      <c r="Q3551">
        <f t="shared" ref="Q3551:Q3614" si="57">Q3544-1</f>
        <v>4</v>
      </c>
      <c r="R3551">
        <v>17</v>
      </c>
    </row>
    <row r="3552" spans="16:18" x14ac:dyDescent="0.25">
      <c r="P3552" s="254">
        <v>40198</v>
      </c>
      <c r="Q3552">
        <f t="shared" si="57"/>
        <v>4</v>
      </c>
      <c r="R3552">
        <v>17</v>
      </c>
    </row>
    <row r="3553" spans="16:18" x14ac:dyDescent="0.25">
      <c r="P3553" s="254">
        <v>40197</v>
      </c>
      <c r="Q3553">
        <f t="shared" si="57"/>
        <v>4</v>
      </c>
      <c r="R3553">
        <v>17</v>
      </c>
    </row>
    <row r="3554" spans="16:18" x14ac:dyDescent="0.25">
      <c r="P3554" s="254">
        <v>40196</v>
      </c>
      <c r="Q3554">
        <f t="shared" si="57"/>
        <v>4</v>
      </c>
      <c r="R3554">
        <v>17</v>
      </c>
    </row>
    <row r="3555" spans="16:18" x14ac:dyDescent="0.25">
      <c r="P3555" s="254">
        <v>40195</v>
      </c>
      <c r="Q3555">
        <f t="shared" si="57"/>
        <v>3</v>
      </c>
      <c r="R3555">
        <v>17</v>
      </c>
    </row>
    <row r="3556" spans="16:18" x14ac:dyDescent="0.25">
      <c r="P3556" s="254">
        <v>40194</v>
      </c>
      <c r="Q3556">
        <f t="shared" si="57"/>
        <v>3</v>
      </c>
      <c r="R3556">
        <v>17</v>
      </c>
    </row>
    <row r="3557" spans="16:18" x14ac:dyDescent="0.25">
      <c r="P3557" s="254">
        <v>40193</v>
      </c>
      <c r="Q3557">
        <f t="shared" si="57"/>
        <v>3</v>
      </c>
      <c r="R3557">
        <v>17</v>
      </c>
    </row>
    <row r="3558" spans="16:18" x14ac:dyDescent="0.25">
      <c r="P3558" s="254">
        <v>40192</v>
      </c>
      <c r="Q3558">
        <f t="shared" si="57"/>
        <v>3</v>
      </c>
      <c r="R3558">
        <v>17</v>
      </c>
    </row>
    <row r="3559" spans="16:18" x14ac:dyDescent="0.25">
      <c r="P3559" s="254">
        <v>40191</v>
      </c>
      <c r="Q3559">
        <f t="shared" si="57"/>
        <v>3</v>
      </c>
      <c r="R3559">
        <v>17</v>
      </c>
    </row>
    <row r="3560" spans="16:18" x14ac:dyDescent="0.25">
      <c r="P3560" s="254">
        <v>40190</v>
      </c>
      <c r="Q3560">
        <f t="shared" si="57"/>
        <v>3</v>
      </c>
      <c r="R3560">
        <v>17</v>
      </c>
    </row>
    <row r="3561" spans="16:18" x14ac:dyDescent="0.25">
      <c r="P3561" s="254">
        <v>40189</v>
      </c>
      <c r="Q3561">
        <f t="shared" si="57"/>
        <v>3</v>
      </c>
      <c r="R3561">
        <v>17</v>
      </c>
    </row>
    <row r="3562" spans="16:18" x14ac:dyDescent="0.25">
      <c r="P3562" s="254">
        <v>40188</v>
      </c>
      <c r="Q3562">
        <f t="shared" si="57"/>
        <v>2</v>
      </c>
      <c r="R3562">
        <v>17</v>
      </c>
    </row>
    <row r="3563" spans="16:18" x14ac:dyDescent="0.25">
      <c r="P3563" s="254">
        <v>40187</v>
      </c>
      <c r="Q3563">
        <f t="shared" si="57"/>
        <v>2</v>
      </c>
      <c r="R3563">
        <v>17</v>
      </c>
    </row>
    <row r="3564" spans="16:18" x14ac:dyDescent="0.25">
      <c r="P3564" s="254">
        <v>40186</v>
      </c>
      <c r="Q3564">
        <f t="shared" si="57"/>
        <v>2</v>
      </c>
      <c r="R3564">
        <v>17</v>
      </c>
    </row>
    <row r="3565" spans="16:18" x14ac:dyDescent="0.25">
      <c r="P3565" s="254">
        <v>40185</v>
      </c>
      <c r="Q3565">
        <f t="shared" si="57"/>
        <v>2</v>
      </c>
      <c r="R3565">
        <v>17</v>
      </c>
    </row>
    <row r="3566" spans="16:18" x14ac:dyDescent="0.25">
      <c r="P3566" s="254">
        <v>40184</v>
      </c>
      <c r="Q3566">
        <f t="shared" si="57"/>
        <v>2</v>
      </c>
      <c r="R3566">
        <v>17</v>
      </c>
    </row>
    <row r="3567" spans="16:18" x14ac:dyDescent="0.25">
      <c r="P3567" s="254">
        <v>40183</v>
      </c>
      <c r="Q3567">
        <f t="shared" si="57"/>
        <v>2</v>
      </c>
      <c r="R3567">
        <v>17</v>
      </c>
    </row>
    <row r="3568" spans="16:18" x14ac:dyDescent="0.25">
      <c r="P3568" s="254">
        <v>40182</v>
      </c>
      <c r="Q3568">
        <f t="shared" si="57"/>
        <v>2</v>
      </c>
      <c r="R3568">
        <v>17</v>
      </c>
    </row>
    <row r="3569" spans="16:18" x14ac:dyDescent="0.25">
      <c r="P3569" s="254">
        <v>40181</v>
      </c>
      <c r="Q3569">
        <f t="shared" si="57"/>
        <v>1</v>
      </c>
      <c r="R3569">
        <v>17</v>
      </c>
    </row>
    <row r="3570" spans="16:18" x14ac:dyDescent="0.25">
      <c r="P3570" s="254">
        <v>40180</v>
      </c>
      <c r="Q3570">
        <f t="shared" si="57"/>
        <v>1</v>
      </c>
      <c r="R3570">
        <v>17</v>
      </c>
    </row>
    <row r="3571" spans="16:18" x14ac:dyDescent="0.25">
      <c r="P3571" s="254">
        <v>40179</v>
      </c>
      <c r="Q3571">
        <f t="shared" si="57"/>
        <v>1</v>
      </c>
      <c r="R3571">
        <v>17</v>
      </c>
    </row>
    <row r="3572" spans="16:18" x14ac:dyDescent="0.25">
      <c r="P3572" s="254">
        <v>40178</v>
      </c>
      <c r="Q3572">
        <f t="shared" si="57"/>
        <v>1</v>
      </c>
      <c r="R3572">
        <v>17</v>
      </c>
    </row>
    <row r="3573" spans="16:18" x14ac:dyDescent="0.25">
      <c r="P3573" s="254">
        <v>40177</v>
      </c>
      <c r="Q3573">
        <f t="shared" si="57"/>
        <v>1</v>
      </c>
      <c r="R3573">
        <v>17</v>
      </c>
    </row>
    <row r="3574" spans="16:18" x14ac:dyDescent="0.25">
      <c r="P3574" s="254">
        <v>40176</v>
      </c>
      <c r="Q3574">
        <f t="shared" si="57"/>
        <v>1</v>
      </c>
      <c r="R3574">
        <v>17</v>
      </c>
    </row>
    <row r="3575" spans="16:18" x14ac:dyDescent="0.25">
      <c r="P3575" s="254">
        <v>40175</v>
      </c>
      <c r="Q3575">
        <f t="shared" si="57"/>
        <v>1</v>
      </c>
      <c r="R3575">
        <v>17</v>
      </c>
    </row>
    <row r="3576" spans="16:18" x14ac:dyDescent="0.25">
      <c r="P3576" s="254">
        <v>40174</v>
      </c>
      <c r="Q3576">
        <v>16</v>
      </c>
      <c r="R3576">
        <v>16</v>
      </c>
    </row>
    <row r="3577" spans="16:18" x14ac:dyDescent="0.25">
      <c r="P3577" s="254">
        <v>40173</v>
      </c>
      <c r="Q3577">
        <v>16</v>
      </c>
      <c r="R3577">
        <v>16</v>
      </c>
    </row>
    <row r="3578" spans="16:18" x14ac:dyDescent="0.25">
      <c r="P3578" s="254">
        <v>40172</v>
      </c>
      <c r="Q3578">
        <v>16</v>
      </c>
      <c r="R3578">
        <v>16</v>
      </c>
    </row>
    <row r="3579" spans="16:18" x14ac:dyDescent="0.25">
      <c r="P3579" s="254">
        <v>40171</v>
      </c>
      <c r="Q3579">
        <v>16</v>
      </c>
      <c r="R3579">
        <v>16</v>
      </c>
    </row>
    <row r="3580" spans="16:18" x14ac:dyDescent="0.25">
      <c r="P3580" s="254">
        <v>40170</v>
      </c>
      <c r="Q3580">
        <v>16</v>
      </c>
      <c r="R3580">
        <v>16</v>
      </c>
    </row>
    <row r="3581" spans="16:18" x14ac:dyDescent="0.25">
      <c r="P3581" s="254">
        <v>40169</v>
      </c>
      <c r="Q3581">
        <v>16</v>
      </c>
      <c r="R3581">
        <v>16</v>
      </c>
    </row>
    <row r="3582" spans="16:18" x14ac:dyDescent="0.25">
      <c r="P3582" s="254">
        <v>40168</v>
      </c>
      <c r="Q3582">
        <v>16</v>
      </c>
      <c r="R3582">
        <v>16</v>
      </c>
    </row>
    <row r="3583" spans="16:18" x14ac:dyDescent="0.25">
      <c r="P3583" s="254">
        <v>40167</v>
      </c>
      <c r="Q3583">
        <f t="shared" si="57"/>
        <v>15</v>
      </c>
      <c r="R3583">
        <v>16</v>
      </c>
    </row>
    <row r="3584" spans="16:18" x14ac:dyDescent="0.25">
      <c r="P3584" s="254">
        <v>40166</v>
      </c>
      <c r="Q3584">
        <f t="shared" si="57"/>
        <v>15</v>
      </c>
      <c r="R3584">
        <v>16</v>
      </c>
    </row>
    <row r="3585" spans="16:18" x14ac:dyDescent="0.25">
      <c r="P3585" s="254">
        <v>40165</v>
      </c>
      <c r="Q3585">
        <f t="shared" si="57"/>
        <v>15</v>
      </c>
      <c r="R3585">
        <v>16</v>
      </c>
    </row>
    <row r="3586" spans="16:18" x14ac:dyDescent="0.25">
      <c r="P3586" s="254">
        <v>40164</v>
      </c>
      <c r="Q3586">
        <f t="shared" si="57"/>
        <v>15</v>
      </c>
      <c r="R3586">
        <v>16</v>
      </c>
    </row>
    <row r="3587" spans="16:18" x14ac:dyDescent="0.25">
      <c r="P3587" s="254">
        <v>40163</v>
      </c>
      <c r="Q3587">
        <f t="shared" si="57"/>
        <v>15</v>
      </c>
      <c r="R3587">
        <v>16</v>
      </c>
    </row>
    <row r="3588" spans="16:18" x14ac:dyDescent="0.25">
      <c r="P3588" s="254">
        <v>40162</v>
      </c>
      <c r="Q3588">
        <f t="shared" si="57"/>
        <v>15</v>
      </c>
      <c r="R3588">
        <v>16</v>
      </c>
    </row>
    <row r="3589" spans="16:18" x14ac:dyDescent="0.25">
      <c r="P3589" s="254">
        <v>40161</v>
      </c>
      <c r="Q3589">
        <f t="shared" si="57"/>
        <v>15</v>
      </c>
      <c r="R3589">
        <v>16</v>
      </c>
    </row>
    <row r="3590" spans="16:18" x14ac:dyDescent="0.25">
      <c r="P3590" s="254">
        <v>40160</v>
      </c>
      <c r="Q3590">
        <f t="shared" si="57"/>
        <v>14</v>
      </c>
      <c r="R3590">
        <v>16</v>
      </c>
    </row>
    <row r="3591" spans="16:18" x14ac:dyDescent="0.25">
      <c r="P3591" s="254">
        <v>40159</v>
      </c>
      <c r="Q3591">
        <f t="shared" si="57"/>
        <v>14</v>
      </c>
      <c r="R3591">
        <v>16</v>
      </c>
    </row>
    <row r="3592" spans="16:18" x14ac:dyDescent="0.25">
      <c r="P3592" s="254">
        <v>40158</v>
      </c>
      <c r="Q3592">
        <f t="shared" si="57"/>
        <v>14</v>
      </c>
      <c r="R3592">
        <v>16</v>
      </c>
    </row>
    <row r="3593" spans="16:18" x14ac:dyDescent="0.25">
      <c r="P3593" s="254">
        <v>40157</v>
      </c>
      <c r="Q3593">
        <f t="shared" si="57"/>
        <v>14</v>
      </c>
      <c r="R3593">
        <v>16</v>
      </c>
    </row>
    <row r="3594" spans="16:18" x14ac:dyDescent="0.25">
      <c r="P3594" s="254">
        <v>40156</v>
      </c>
      <c r="Q3594">
        <f t="shared" si="57"/>
        <v>14</v>
      </c>
      <c r="R3594">
        <v>16</v>
      </c>
    </row>
    <row r="3595" spans="16:18" x14ac:dyDescent="0.25">
      <c r="P3595" s="254">
        <v>40155</v>
      </c>
      <c r="Q3595">
        <f t="shared" si="57"/>
        <v>14</v>
      </c>
      <c r="R3595">
        <v>16</v>
      </c>
    </row>
    <row r="3596" spans="16:18" x14ac:dyDescent="0.25">
      <c r="P3596" s="254">
        <v>40154</v>
      </c>
      <c r="Q3596">
        <f t="shared" si="57"/>
        <v>14</v>
      </c>
      <c r="R3596">
        <v>16</v>
      </c>
    </row>
    <row r="3597" spans="16:18" x14ac:dyDescent="0.25">
      <c r="P3597" s="254">
        <v>40153</v>
      </c>
      <c r="Q3597">
        <f t="shared" si="57"/>
        <v>13</v>
      </c>
      <c r="R3597">
        <v>16</v>
      </c>
    </row>
    <row r="3598" spans="16:18" x14ac:dyDescent="0.25">
      <c r="P3598" s="254">
        <v>40152</v>
      </c>
      <c r="Q3598">
        <f t="shared" si="57"/>
        <v>13</v>
      </c>
      <c r="R3598">
        <v>16</v>
      </c>
    </row>
    <row r="3599" spans="16:18" x14ac:dyDescent="0.25">
      <c r="P3599" s="254">
        <v>40151</v>
      </c>
      <c r="Q3599">
        <f t="shared" si="57"/>
        <v>13</v>
      </c>
      <c r="R3599">
        <v>16</v>
      </c>
    </row>
    <row r="3600" spans="16:18" x14ac:dyDescent="0.25">
      <c r="P3600" s="254">
        <v>40150</v>
      </c>
      <c r="Q3600">
        <f t="shared" si="57"/>
        <v>13</v>
      </c>
      <c r="R3600">
        <v>16</v>
      </c>
    </row>
    <row r="3601" spans="16:18" x14ac:dyDescent="0.25">
      <c r="P3601" s="254">
        <v>40149</v>
      </c>
      <c r="Q3601">
        <f t="shared" si="57"/>
        <v>13</v>
      </c>
      <c r="R3601">
        <v>16</v>
      </c>
    </row>
    <row r="3602" spans="16:18" x14ac:dyDescent="0.25">
      <c r="P3602" s="254">
        <v>40148</v>
      </c>
      <c r="Q3602">
        <f t="shared" si="57"/>
        <v>13</v>
      </c>
      <c r="R3602">
        <v>16</v>
      </c>
    </row>
    <row r="3603" spans="16:18" x14ac:dyDescent="0.25">
      <c r="P3603" s="254">
        <v>40147</v>
      </c>
      <c r="Q3603">
        <f t="shared" si="57"/>
        <v>13</v>
      </c>
      <c r="R3603">
        <v>16</v>
      </c>
    </row>
    <row r="3604" spans="16:18" x14ac:dyDescent="0.25">
      <c r="P3604" s="254">
        <v>40146</v>
      </c>
      <c r="Q3604">
        <f t="shared" si="57"/>
        <v>12</v>
      </c>
      <c r="R3604">
        <v>16</v>
      </c>
    </row>
    <row r="3605" spans="16:18" x14ac:dyDescent="0.25">
      <c r="P3605" s="254">
        <v>40145</v>
      </c>
      <c r="Q3605">
        <f t="shared" si="57"/>
        <v>12</v>
      </c>
      <c r="R3605">
        <v>16</v>
      </c>
    </row>
    <row r="3606" spans="16:18" x14ac:dyDescent="0.25">
      <c r="P3606" s="254">
        <v>40144</v>
      </c>
      <c r="Q3606">
        <f t="shared" si="57"/>
        <v>12</v>
      </c>
      <c r="R3606">
        <v>16</v>
      </c>
    </row>
    <row r="3607" spans="16:18" x14ac:dyDescent="0.25">
      <c r="P3607" s="254">
        <v>40143</v>
      </c>
      <c r="Q3607">
        <f t="shared" si="57"/>
        <v>12</v>
      </c>
      <c r="R3607">
        <v>16</v>
      </c>
    </row>
    <row r="3608" spans="16:18" x14ac:dyDescent="0.25">
      <c r="P3608" s="254">
        <v>40142</v>
      </c>
      <c r="Q3608">
        <f t="shared" si="57"/>
        <v>12</v>
      </c>
      <c r="R3608">
        <v>16</v>
      </c>
    </row>
    <row r="3609" spans="16:18" x14ac:dyDescent="0.25">
      <c r="P3609" s="254">
        <v>40141</v>
      </c>
      <c r="Q3609">
        <f t="shared" si="57"/>
        <v>12</v>
      </c>
      <c r="R3609">
        <v>16</v>
      </c>
    </row>
    <row r="3610" spans="16:18" x14ac:dyDescent="0.25">
      <c r="P3610" s="254">
        <v>40140</v>
      </c>
      <c r="Q3610">
        <f t="shared" si="57"/>
        <v>12</v>
      </c>
      <c r="R3610">
        <v>16</v>
      </c>
    </row>
    <row r="3611" spans="16:18" x14ac:dyDescent="0.25">
      <c r="P3611" s="254">
        <v>40139</v>
      </c>
      <c r="Q3611">
        <f t="shared" si="57"/>
        <v>11</v>
      </c>
      <c r="R3611">
        <v>16</v>
      </c>
    </row>
    <row r="3612" spans="16:18" x14ac:dyDescent="0.25">
      <c r="P3612" s="254">
        <v>40138</v>
      </c>
      <c r="Q3612">
        <f t="shared" si="57"/>
        <v>11</v>
      </c>
      <c r="R3612">
        <v>16</v>
      </c>
    </row>
    <row r="3613" spans="16:18" x14ac:dyDescent="0.25">
      <c r="P3613" s="254">
        <v>40137</v>
      </c>
      <c r="Q3613">
        <f t="shared" si="57"/>
        <v>11</v>
      </c>
      <c r="R3613">
        <v>16</v>
      </c>
    </row>
    <row r="3614" spans="16:18" x14ac:dyDescent="0.25">
      <c r="P3614" s="254">
        <v>40136</v>
      </c>
      <c r="Q3614">
        <f t="shared" si="57"/>
        <v>11</v>
      </c>
      <c r="R3614">
        <v>16</v>
      </c>
    </row>
    <row r="3615" spans="16:18" x14ac:dyDescent="0.25">
      <c r="P3615" s="254">
        <v>40135</v>
      </c>
      <c r="Q3615">
        <f t="shared" ref="Q3615:Q3678" si="58">Q3608-1</f>
        <v>11</v>
      </c>
      <c r="R3615">
        <v>16</v>
      </c>
    </row>
    <row r="3616" spans="16:18" x14ac:dyDescent="0.25">
      <c r="P3616" s="254">
        <v>40134</v>
      </c>
      <c r="Q3616">
        <f t="shared" si="58"/>
        <v>11</v>
      </c>
      <c r="R3616">
        <v>16</v>
      </c>
    </row>
    <row r="3617" spans="16:18" x14ac:dyDescent="0.25">
      <c r="P3617" s="254">
        <v>40133</v>
      </c>
      <c r="Q3617">
        <f t="shared" si="58"/>
        <v>11</v>
      </c>
      <c r="R3617">
        <v>16</v>
      </c>
    </row>
    <row r="3618" spans="16:18" x14ac:dyDescent="0.25">
      <c r="P3618" s="254">
        <v>40132</v>
      </c>
      <c r="Q3618">
        <f t="shared" si="58"/>
        <v>10</v>
      </c>
      <c r="R3618">
        <v>16</v>
      </c>
    </row>
    <row r="3619" spans="16:18" x14ac:dyDescent="0.25">
      <c r="P3619" s="254">
        <v>40131</v>
      </c>
      <c r="Q3619">
        <f t="shared" si="58"/>
        <v>10</v>
      </c>
      <c r="R3619">
        <v>16</v>
      </c>
    </row>
    <row r="3620" spans="16:18" x14ac:dyDescent="0.25">
      <c r="P3620" s="254">
        <v>40130</v>
      </c>
      <c r="Q3620">
        <f t="shared" si="58"/>
        <v>10</v>
      </c>
      <c r="R3620">
        <v>16</v>
      </c>
    </row>
    <row r="3621" spans="16:18" x14ac:dyDescent="0.25">
      <c r="P3621" s="254">
        <v>40129</v>
      </c>
      <c r="Q3621">
        <f t="shared" si="58"/>
        <v>10</v>
      </c>
      <c r="R3621">
        <v>16</v>
      </c>
    </row>
    <row r="3622" spans="16:18" x14ac:dyDescent="0.25">
      <c r="P3622" s="254">
        <v>40128</v>
      </c>
      <c r="Q3622">
        <f t="shared" si="58"/>
        <v>10</v>
      </c>
      <c r="R3622">
        <v>16</v>
      </c>
    </row>
    <row r="3623" spans="16:18" x14ac:dyDescent="0.25">
      <c r="P3623" s="254">
        <v>40127</v>
      </c>
      <c r="Q3623">
        <f t="shared" si="58"/>
        <v>10</v>
      </c>
      <c r="R3623">
        <v>16</v>
      </c>
    </row>
    <row r="3624" spans="16:18" x14ac:dyDescent="0.25">
      <c r="P3624" s="254">
        <v>40126</v>
      </c>
      <c r="Q3624">
        <f t="shared" si="58"/>
        <v>10</v>
      </c>
      <c r="R3624">
        <v>16</v>
      </c>
    </row>
    <row r="3625" spans="16:18" x14ac:dyDescent="0.25">
      <c r="P3625" s="254">
        <v>40125</v>
      </c>
      <c r="Q3625">
        <f t="shared" si="58"/>
        <v>9</v>
      </c>
      <c r="R3625">
        <v>16</v>
      </c>
    </row>
    <row r="3626" spans="16:18" x14ac:dyDescent="0.25">
      <c r="P3626" s="254">
        <v>40124</v>
      </c>
      <c r="Q3626">
        <f t="shared" si="58"/>
        <v>9</v>
      </c>
      <c r="R3626">
        <v>16</v>
      </c>
    </row>
    <row r="3627" spans="16:18" x14ac:dyDescent="0.25">
      <c r="P3627" s="254">
        <v>40123</v>
      </c>
      <c r="Q3627">
        <f t="shared" si="58"/>
        <v>9</v>
      </c>
      <c r="R3627">
        <v>16</v>
      </c>
    </row>
    <row r="3628" spans="16:18" x14ac:dyDescent="0.25">
      <c r="P3628" s="254">
        <v>40122</v>
      </c>
      <c r="Q3628">
        <f t="shared" si="58"/>
        <v>9</v>
      </c>
      <c r="R3628">
        <v>16</v>
      </c>
    </row>
    <row r="3629" spans="16:18" x14ac:dyDescent="0.25">
      <c r="P3629" s="254">
        <v>40121</v>
      </c>
      <c r="Q3629">
        <f t="shared" si="58"/>
        <v>9</v>
      </c>
      <c r="R3629">
        <v>16</v>
      </c>
    </row>
    <row r="3630" spans="16:18" x14ac:dyDescent="0.25">
      <c r="P3630" s="254">
        <v>40120</v>
      </c>
      <c r="Q3630">
        <f t="shared" si="58"/>
        <v>9</v>
      </c>
      <c r="R3630">
        <v>16</v>
      </c>
    </row>
    <row r="3631" spans="16:18" x14ac:dyDescent="0.25">
      <c r="P3631" s="254">
        <v>40119</v>
      </c>
      <c r="Q3631">
        <f t="shared" si="58"/>
        <v>9</v>
      </c>
      <c r="R3631">
        <v>16</v>
      </c>
    </row>
    <row r="3632" spans="16:18" x14ac:dyDescent="0.25">
      <c r="P3632" s="254">
        <v>40118</v>
      </c>
      <c r="Q3632">
        <f t="shared" si="58"/>
        <v>8</v>
      </c>
      <c r="R3632">
        <v>16</v>
      </c>
    </row>
    <row r="3633" spans="16:18" x14ac:dyDescent="0.25">
      <c r="P3633" s="254">
        <v>40117</v>
      </c>
      <c r="Q3633">
        <f t="shared" si="58"/>
        <v>8</v>
      </c>
      <c r="R3633">
        <v>16</v>
      </c>
    </row>
    <row r="3634" spans="16:18" x14ac:dyDescent="0.25">
      <c r="P3634" s="254">
        <v>40116</v>
      </c>
      <c r="Q3634">
        <f t="shared" si="58"/>
        <v>8</v>
      </c>
      <c r="R3634">
        <v>16</v>
      </c>
    </row>
    <row r="3635" spans="16:18" x14ac:dyDescent="0.25">
      <c r="P3635" s="254">
        <v>40115</v>
      </c>
      <c r="Q3635">
        <f t="shared" si="58"/>
        <v>8</v>
      </c>
      <c r="R3635">
        <v>16</v>
      </c>
    </row>
    <row r="3636" spans="16:18" x14ac:dyDescent="0.25">
      <c r="P3636" s="254">
        <v>40114</v>
      </c>
      <c r="Q3636">
        <f t="shared" si="58"/>
        <v>8</v>
      </c>
      <c r="R3636">
        <v>16</v>
      </c>
    </row>
    <row r="3637" spans="16:18" x14ac:dyDescent="0.25">
      <c r="P3637" s="254">
        <v>40113</v>
      </c>
      <c r="Q3637">
        <f t="shared" si="58"/>
        <v>8</v>
      </c>
      <c r="R3637">
        <v>16</v>
      </c>
    </row>
    <row r="3638" spans="16:18" x14ac:dyDescent="0.25">
      <c r="P3638" s="254">
        <v>40112</v>
      </c>
      <c r="Q3638">
        <f t="shared" si="58"/>
        <v>8</v>
      </c>
      <c r="R3638">
        <v>16</v>
      </c>
    </row>
    <row r="3639" spans="16:18" x14ac:dyDescent="0.25">
      <c r="P3639" s="254">
        <v>40111</v>
      </c>
      <c r="Q3639">
        <f t="shared" si="58"/>
        <v>7</v>
      </c>
      <c r="R3639">
        <v>16</v>
      </c>
    </row>
    <row r="3640" spans="16:18" x14ac:dyDescent="0.25">
      <c r="P3640" s="254">
        <v>40110</v>
      </c>
      <c r="Q3640">
        <f t="shared" si="58"/>
        <v>7</v>
      </c>
      <c r="R3640">
        <v>16</v>
      </c>
    </row>
    <row r="3641" spans="16:18" x14ac:dyDescent="0.25">
      <c r="P3641" s="254">
        <v>40109</v>
      </c>
      <c r="Q3641">
        <f t="shared" si="58"/>
        <v>7</v>
      </c>
      <c r="R3641">
        <v>16</v>
      </c>
    </row>
    <row r="3642" spans="16:18" x14ac:dyDescent="0.25">
      <c r="P3642" s="254">
        <v>40108</v>
      </c>
      <c r="Q3642">
        <f t="shared" si="58"/>
        <v>7</v>
      </c>
      <c r="R3642">
        <v>16</v>
      </c>
    </row>
    <row r="3643" spans="16:18" x14ac:dyDescent="0.25">
      <c r="P3643" s="254">
        <v>40107</v>
      </c>
      <c r="Q3643">
        <f t="shared" si="58"/>
        <v>7</v>
      </c>
      <c r="R3643">
        <v>16</v>
      </c>
    </row>
    <row r="3644" spans="16:18" x14ac:dyDescent="0.25">
      <c r="P3644" s="254">
        <v>40106</v>
      </c>
      <c r="Q3644">
        <f t="shared" si="58"/>
        <v>7</v>
      </c>
      <c r="R3644">
        <v>16</v>
      </c>
    </row>
    <row r="3645" spans="16:18" x14ac:dyDescent="0.25">
      <c r="P3645" s="254">
        <v>40105</v>
      </c>
      <c r="Q3645">
        <f t="shared" si="58"/>
        <v>7</v>
      </c>
      <c r="R3645">
        <v>16</v>
      </c>
    </row>
    <row r="3646" spans="16:18" x14ac:dyDescent="0.25">
      <c r="P3646" s="254">
        <v>40104</v>
      </c>
      <c r="Q3646">
        <f t="shared" si="58"/>
        <v>6</v>
      </c>
      <c r="R3646">
        <v>16</v>
      </c>
    </row>
    <row r="3647" spans="16:18" x14ac:dyDescent="0.25">
      <c r="P3647" s="254">
        <v>40103</v>
      </c>
      <c r="Q3647">
        <f t="shared" si="58"/>
        <v>6</v>
      </c>
      <c r="R3647">
        <v>16</v>
      </c>
    </row>
    <row r="3648" spans="16:18" x14ac:dyDescent="0.25">
      <c r="P3648" s="254">
        <v>40102</v>
      </c>
      <c r="Q3648">
        <f t="shared" si="58"/>
        <v>6</v>
      </c>
      <c r="R3648">
        <v>16</v>
      </c>
    </row>
    <row r="3649" spans="16:18" x14ac:dyDescent="0.25">
      <c r="P3649" s="254">
        <v>40101</v>
      </c>
      <c r="Q3649">
        <f t="shared" si="58"/>
        <v>6</v>
      </c>
      <c r="R3649">
        <v>16</v>
      </c>
    </row>
    <row r="3650" spans="16:18" x14ac:dyDescent="0.25">
      <c r="P3650" s="254">
        <v>40100</v>
      </c>
      <c r="Q3650">
        <f t="shared" si="58"/>
        <v>6</v>
      </c>
      <c r="R3650">
        <v>16</v>
      </c>
    </row>
    <row r="3651" spans="16:18" x14ac:dyDescent="0.25">
      <c r="P3651" s="254">
        <v>40099</v>
      </c>
      <c r="Q3651">
        <f t="shared" si="58"/>
        <v>6</v>
      </c>
      <c r="R3651">
        <v>16</v>
      </c>
    </row>
    <row r="3652" spans="16:18" x14ac:dyDescent="0.25">
      <c r="P3652" s="254">
        <v>40098</v>
      </c>
      <c r="Q3652">
        <f t="shared" si="58"/>
        <v>6</v>
      </c>
      <c r="R3652">
        <v>16</v>
      </c>
    </row>
    <row r="3653" spans="16:18" x14ac:dyDescent="0.25">
      <c r="P3653" s="254">
        <v>40097</v>
      </c>
      <c r="Q3653">
        <f t="shared" si="58"/>
        <v>5</v>
      </c>
      <c r="R3653">
        <v>16</v>
      </c>
    </row>
    <row r="3654" spans="16:18" x14ac:dyDescent="0.25">
      <c r="P3654" s="254">
        <v>40096</v>
      </c>
      <c r="Q3654">
        <f t="shared" si="58"/>
        <v>5</v>
      </c>
      <c r="R3654">
        <v>16</v>
      </c>
    </row>
    <row r="3655" spans="16:18" x14ac:dyDescent="0.25">
      <c r="P3655" s="254">
        <v>40095</v>
      </c>
      <c r="Q3655">
        <f t="shared" si="58"/>
        <v>5</v>
      </c>
      <c r="R3655">
        <v>16</v>
      </c>
    </row>
    <row r="3656" spans="16:18" x14ac:dyDescent="0.25">
      <c r="P3656" s="254">
        <v>40094</v>
      </c>
      <c r="Q3656">
        <f t="shared" si="58"/>
        <v>5</v>
      </c>
      <c r="R3656">
        <v>16</v>
      </c>
    </row>
    <row r="3657" spans="16:18" x14ac:dyDescent="0.25">
      <c r="P3657" s="254">
        <v>40093</v>
      </c>
      <c r="Q3657">
        <f t="shared" si="58"/>
        <v>5</v>
      </c>
      <c r="R3657">
        <v>16</v>
      </c>
    </row>
    <row r="3658" spans="16:18" x14ac:dyDescent="0.25">
      <c r="P3658" s="254">
        <v>40092</v>
      </c>
      <c r="Q3658">
        <f t="shared" si="58"/>
        <v>5</v>
      </c>
      <c r="R3658">
        <v>16</v>
      </c>
    </row>
    <row r="3659" spans="16:18" x14ac:dyDescent="0.25">
      <c r="P3659" s="254">
        <v>40091</v>
      </c>
      <c r="Q3659">
        <f t="shared" si="58"/>
        <v>5</v>
      </c>
      <c r="R3659">
        <v>16</v>
      </c>
    </row>
    <row r="3660" spans="16:18" x14ac:dyDescent="0.25">
      <c r="P3660" s="254">
        <v>40090</v>
      </c>
      <c r="Q3660">
        <f t="shared" si="58"/>
        <v>4</v>
      </c>
      <c r="R3660">
        <v>16</v>
      </c>
    </row>
    <row r="3661" spans="16:18" x14ac:dyDescent="0.25">
      <c r="P3661" s="254">
        <v>40089</v>
      </c>
      <c r="Q3661">
        <f t="shared" si="58"/>
        <v>4</v>
      </c>
      <c r="R3661">
        <v>16</v>
      </c>
    </row>
    <row r="3662" spans="16:18" x14ac:dyDescent="0.25">
      <c r="P3662" s="254">
        <v>40088</v>
      </c>
      <c r="Q3662">
        <f t="shared" si="58"/>
        <v>4</v>
      </c>
      <c r="R3662">
        <v>16</v>
      </c>
    </row>
    <row r="3663" spans="16:18" x14ac:dyDescent="0.25">
      <c r="P3663" s="254">
        <v>40087</v>
      </c>
      <c r="Q3663">
        <f t="shared" si="58"/>
        <v>4</v>
      </c>
      <c r="R3663">
        <v>16</v>
      </c>
    </row>
    <row r="3664" spans="16:18" x14ac:dyDescent="0.25">
      <c r="P3664" s="254">
        <v>40086</v>
      </c>
      <c r="Q3664">
        <f t="shared" si="58"/>
        <v>4</v>
      </c>
      <c r="R3664">
        <v>16</v>
      </c>
    </row>
    <row r="3665" spans="16:18" x14ac:dyDescent="0.25">
      <c r="P3665" s="254">
        <v>40085</v>
      </c>
      <c r="Q3665">
        <f t="shared" si="58"/>
        <v>4</v>
      </c>
      <c r="R3665">
        <v>16</v>
      </c>
    </row>
    <row r="3666" spans="16:18" x14ac:dyDescent="0.25">
      <c r="P3666" s="254">
        <v>40084</v>
      </c>
      <c r="Q3666">
        <f t="shared" si="58"/>
        <v>4</v>
      </c>
      <c r="R3666">
        <v>16</v>
      </c>
    </row>
    <row r="3667" spans="16:18" x14ac:dyDescent="0.25">
      <c r="P3667" s="254">
        <v>40083</v>
      </c>
      <c r="Q3667">
        <f t="shared" si="58"/>
        <v>3</v>
      </c>
      <c r="R3667">
        <v>16</v>
      </c>
    </row>
    <row r="3668" spans="16:18" x14ac:dyDescent="0.25">
      <c r="P3668" s="254">
        <v>40082</v>
      </c>
      <c r="Q3668">
        <f t="shared" si="58"/>
        <v>3</v>
      </c>
      <c r="R3668">
        <v>16</v>
      </c>
    </row>
    <row r="3669" spans="16:18" x14ac:dyDescent="0.25">
      <c r="P3669" s="254">
        <v>40081</v>
      </c>
      <c r="Q3669">
        <f t="shared" si="58"/>
        <v>3</v>
      </c>
      <c r="R3669">
        <v>16</v>
      </c>
    </row>
    <row r="3670" spans="16:18" x14ac:dyDescent="0.25">
      <c r="P3670" s="254">
        <v>40080</v>
      </c>
      <c r="Q3670">
        <f t="shared" si="58"/>
        <v>3</v>
      </c>
      <c r="R3670">
        <v>16</v>
      </c>
    </row>
    <row r="3671" spans="16:18" x14ac:dyDescent="0.25">
      <c r="P3671" s="254">
        <v>40079</v>
      </c>
      <c r="Q3671">
        <f t="shared" si="58"/>
        <v>3</v>
      </c>
      <c r="R3671">
        <v>16</v>
      </c>
    </row>
    <row r="3672" spans="16:18" x14ac:dyDescent="0.25">
      <c r="P3672" s="254">
        <v>40078</v>
      </c>
      <c r="Q3672">
        <f t="shared" si="58"/>
        <v>3</v>
      </c>
      <c r="R3672">
        <v>16</v>
      </c>
    </row>
    <row r="3673" spans="16:18" x14ac:dyDescent="0.25">
      <c r="P3673" s="254">
        <v>40077</v>
      </c>
      <c r="Q3673">
        <f t="shared" si="58"/>
        <v>3</v>
      </c>
      <c r="R3673">
        <v>16</v>
      </c>
    </row>
    <row r="3674" spans="16:18" x14ac:dyDescent="0.25">
      <c r="P3674" s="254">
        <v>40076</v>
      </c>
      <c r="Q3674">
        <f t="shared" si="58"/>
        <v>2</v>
      </c>
      <c r="R3674">
        <v>16</v>
      </c>
    </row>
    <row r="3675" spans="16:18" x14ac:dyDescent="0.25">
      <c r="P3675" s="254">
        <v>40075</v>
      </c>
      <c r="Q3675">
        <f t="shared" si="58"/>
        <v>2</v>
      </c>
      <c r="R3675">
        <v>16</v>
      </c>
    </row>
    <row r="3676" spans="16:18" x14ac:dyDescent="0.25">
      <c r="P3676" s="254">
        <v>40074</v>
      </c>
      <c r="Q3676">
        <f t="shared" si="58"/>
        <v>2</v>
      </c>
      <c r="R3676">
        <v>16</v>
      </c>
    </row>
    <row r="3677" spans="16:18" x14ac:dyDescent="0.25">
      <c r="P3677" s="254">
        <v>40073</v>
      </c>
      <c r="Q3677">
        <f t="shared" si="58"/>
        <v>2</v>
      </c>
      <c r="R3677">
        <v>16</v>
      </c>
    </row>
    <row r="3678" spans="16:18" x14ac:dyDescent="0.25">
      <c r="P3678" s="254">
        <v>40072</v>
      </c>
      <c r="Q3678">
        <f t="shared" si="58"/>
        <v>2</v>
      </c>
      <c r="R3678">
        <v>16</v>
      </c>
    </row>
    <row r="3679" spans="16:18" x14ac:dyDescent="0.25">
      <c r="P3679" s="254">
        <v>40071</v>
      </c>
      <c r="Q3679">
        <f t="shared" ref="Q3679:Q3742" si="59">Q3672-1</f>
        <v>2</v>
      </c>
      <c r="R3679">
        <v>16</v>
      </c>
    </row>
    <row r="3680" spans="16:18" x14ac:dyDescent="0.25">
      <c r="P3680" s="254">
        <v>40070</v>
      </c>
      <c r="Q3680">
        <f t="shared" si="59"/>
        <v>2</v>
      </c>
      <c r="R3680">
        <v>16</v>
      </c>
    </row>
    <row r="3681" spans="16:18" x14ac:dyDescent="0.25">
      <c r="P3681" s="254">
        <v>40069</v>
      </c>
      <c r="Q3681">
        <f t="shared" si="59"/>
        <v>1</v>
      </c>
      <c r="R3681">
        <v>16</v>
      </c>
    </row>
    <row r="3682" spans="16:18" x14ac:dyDescent="0.25">
      <c r="P3682" s="254">
        <v>40068</v>
      </c>
      <c r="Q3682">
        <f t="shared" si="59"/>
        <v>1</v>
      </c>
      <c r="R3682">
        <v>16</v>
      </c>
    </row>
    <row r="3683" spans="16:18" x14ac:dyDescent="0.25">
      <c r="P3683" s="254">
        <v>40067</v>
      </c>
      <c r="Q3683">
        <f t="shared" si="59"/>
        <v>1</v>
      </c>
      <c r="R3683">
        <v>16</v>
      </c>
    </row>
    <row r="3684" spans="16:18" x14ac:dyDescent="0.25">
      <c r="P3684" s="254">
        <v>40066</v>
      </c>
      <c r="Q3684">
        <f t="shared" si="59"/>
        <v>1</v>
      </c>
      <c r="R3684">
        <v>16</v>
      </c>
    </row>
    <row r="3685" spans="16:18" x14ac:dyDescent="0.25">
      <c r="P3685" s="254">
        <v>40065</v>
      </c>
      <c r="Q3685">
        <f t="shared" si="59"/>
        <v>1</v>
      </c>
      <c r="R3685">
        <v>16</v>
      </c>
    </row>
    <row r="3686" spans="16:18" x14ac:dyDescent="0.25">
      <c r="P3686" s="254">
        <v>40064</v>
      </c>
      <c r="Q3686">
        <f t="shared" si="59"/>
        <v>1</v>
      </c>
      <c r="R3686">
        <v>16</v>
      </c>
    </row>
    <row r="3687" spans="16:18" x14ac:dyDescent="0.25">
      <c r="P3687" s="254">
        <v>40063</v>
      </c>
      <c r="Q3687">
        <f t="shared" si="59"/>
        <v>1</v>
      </c>
      <c r="R3687">
        <v>16</v>
      </c>
    </row>
    <row r="3688" spans="16:18" x14ac:dyDescent="0.25">
      <c r="P3688" s="254">
        <v>40062</v>
      </c>
      <c r="Q3688">
        <v>16</v>
      </c>
      <c r="R3688">
        <v>15</v>
      </c>
    </row>
    <row r="3689" spans="16:18" x14ac:dyDescent="0.25">
      <c r="P3689" s="254">
        <v>40061</v>
      </c>
      <c r="Q3689">
        <v>16</v>
      </c>
      <c r="R3689">
        <v>15</v>
      </c>
    </row>
    <row r="3690" spans="16:18" x14ac:dyDescent="0.25">
      <c r="P3690" s="254">
        <v>40060</v>
      </c>
      <c r="Q3690">
        <v>16</v>
      </c>
      <c r="R3690">
        <v>15</v>
      </c>
    </row>
    <row r="3691" spans="16:18" x14ac:dyDescent="0.25">
      <c r="P3691" s="254">
        <v>40059</v>
      </c>
      <c r="Q3691">
        <v>16</v>
      </c>
      <c r="R3691">
        <v>15</v>
      </c>
    </row>
    <row r="3692" spans="16:18" x14ac:dyDescent="0.25">
      <c r="P3692" s="254">
        <v>40058</v>
      </c>
      <c r="Q3692">
        <v>16</v>
      </c>
      <c r="R3692">
        <v>15</v>
      </c>
    </row>
    <row r="3693" spans="16:18" x14ac:dyDescent="0.25">
      <c r="P3693" s="254">
        <v>40057</v>
      </c>
      <c r="Q3693">
        <v>16</v>
      </c>
      <c r="R3693">
        <v>15</v>
      </c>
    </row>
    <row r="3694" spans="16:18" x14ac:dyDescent="0.25">
      <c r="P3694" s="254">
        <v>40056</v>
      </c>
      <c r="Q3694">
        <v>16</v>
      </c>
      <c r="R3694">
        <v>15</v>
      </c>
    </row>
    <row r="3695" spans="16:18" x14ac:dyDescent="0.25">
      <c r="P3695" s="254">
        <v>40055</v>
      </c>
      <c r="Q3695">
        <f t="shared" si="59"/>
        <v>15</v>
      </c>
      <c r="R3695">
        <v>15</v>
      </c>
    </row>
    <row r="3696" spans="16:18" x14ac:dyDescent="0.25">
      <c r="P3696" s="254">
        <v>40054</v>
      </c>
      <c r="Q3696">
        <f t="shared" si="59"/>
        <v>15</v>
      </c>
      <c r="R3696">
        <v>15</v>
      </c>
    </row>
    <row r="3697" spans="16:18" x14ac:dyDescent="0.25">
      <c r="P3697" s="254">
        <v>40053</v>
      </c>
      <c r="Q3697">
        <f t="shared" si="59"/>
        <v>15</v>
      </c>
      <c r="R3697">
        <v>15</v>
      </c>
    </row>
    <row r="3698" spans="16:18" x14ac:dyDescent="0.25">
      <c r="P3698" s="254">
        <v>40052</v>
      </c>
      <c r="Q3698">
        <f t="shared" si="59"/>
        <v>15</v>
      </c>
      <c r="R3698">
        <v>15</v>
      </c>
    </row>
    <row r="3699" spans="16:18" x14ac:dyDescent="0.25">
      <c r="P3699" s="254">
        <v>40051</v>
      </c>
      <c r="Q3699">
        <f t="shared" si="59"/>
        <v>15</v>
      </c>
      <c r="R3699">
        <v>15</v>
      </c>
    </row>
    <row r="3700" spans="16:18" x14ac:dyDescent="0.25">
      <c r="P3700" s="254">
        <v>40050</v>
      </c>
      <c r="Q3700">
        <f t="shared" si="59"/>
        <v>15</v>
      </c>
      <c r="R3700">
        <v>15</v>
      </c>
    </row>
    <row r="3701" spans="16:18" x14ac:dyDescent="0.25">
      <c r="P3701" s="254">
        <v>40049</v>
      </c>
      <c r="Q3701">
        <f t="shared" si="59"/>
        <v>15</v>
      </c>
      <c r="R3701">
        <v>15</v>
      </c>
    </row>
    <row r="3702" spans="16:18" x14ac:dyDescent="0.25">
      <c r="P3702" s="254">
        <v>40048</v>
      </c>
      <c r="Q3702">
        <f t="shared" si="59"/>
        <v>14</v>
      </c>
      <c r="R3702">
        <v>15</v>
      </c>
    </row>
    <row r="3703" spans="16:18" x14ac:dyDescent="0.25">
      <c r="P3703" s="254">
        <v>40047</v>
      </c>
      <c r="Q3703">
        <f t="shared" si="59"/>
        <v>14</v>
      </c>
      <c r="R3703">
        <v>15</v>
      </c>
    </row>
    <row r="3704" spans="16:18" x14ac:dyDescent="0.25">
      <c r="P3704" s="254">
        <v>40046</v>
      </c>
      <c r="Q3704">
        <f t="shared" si="59"/>
        <v>14</v>
      </c>
      <c r="R3704">
        <v>15</v>
      </c>
    </row>
    <row r="3705" spans="16:18" x14ac:dyDescent="0.25">
      <c r="P3705" s="254">
        <v>40045</v>
      </c>
      <c r="Q3705">
        <f t="shared" si="59"/>
        <v>14</v>
      </c>
      <c r="R3705">
        <v>15</v>
      </c>
    </row>
    <row r="3706" spans="16:18" x14ac:dyDescent="0.25">
      <c r="P3706" s="254">
        <v>40044</v>
      </c>
      <c r="Q3706">
        <f t="shared" si="59"/>
        <v>14</v>
      </c>
      <c r="R3706">
        <v>15</v>
      </c>
    </row>
    <row r="3707" spans="16:18" x14ac:dyDescent="0.25">
      <c r="P3707" s="254">
        <v>40043</v>
      </c>
      <c r="Q3707">
        <f t="shared" si="59"/>
        <v>14</v>
      </c>
      <c r="R3707">
        <v>15</v>
      </c>
    </row>
    <row r="3708" spans="16:18" x14ac:dyDescent="0.25">
      <c r="P3708" s="254">
        <v>40042</v>
      </c>
      <c r="Q3708">
        <f t="shared" si="59"/>
        <v>14</v>
      </c>
      <c r="R3708">
        <v>15</v>
      </c>
    </row>
    <row r="3709" spans="16:18" x14ac:dyDescent="0.25">
      <c r="P3709" s="254">
        <v>40041</v>
      </c>
      <c r="Q3709">
        <f t="shared" si="59"/>
        <v>13</v>
      </c>
      <c r="R3709">
        <v>15</v>
      </c>
    </row>
    <row r="3710" spans="16:18" x14ac:dyDescent="0.25">
      <c r="P3710" s="254">
        <v>40040</v>
      </c>
      <c r="Q3710">
        <f t="shared" si="59"/>
        <v>13</v>
      </c>
      <c r="R3710">
        <v>15</v>
      </c>
    </row>
    <row r="3711" spans="16:18" x14ac:dyDescent="0.25">
      <c r="P3711" s="254">
        <v>40039</v>
      </c>
      <c r="Q3711">
        <f t="shared" si="59"/>
        <v>13</v>
      </c>
      <c r="R3711">
        <v>15</v>
      </c>
    </row>
    <row r="3712" spans="16:18" x14ac:dyDescent="0.25">
      <c r="P3712" s="254">
        <v>40038</v>
      </c>
      <c r="Q3712">
        <f t="shared" si="59"/>
        <v>13</v>
      </c>
      <c r="R3712">
        <v>15</v>
      </c>
    </row>
    <row r="3713" spans="16:18" x14ac:dyDescent="0.25">
      <c r="P3713" s="254">
        <v>40037</v>
      </c>
      <c r="Q3713">
        <f t="shared" si="59"/>
        <v>13</v>
      </c>
      <c r="R3713">
        <v>15</v>
      </c>
    </row>
    <row r="3714" spans="16:18" x14ac:dyDescent="0.25">
      <c r="P3714" s="254">
        <v>40036</v>
      </c>
      <c r="Q3714">
        <f t="shared" si="59"/>
        <v>13</v>
      </c>
      <c r="R3714">
        <v>15</v>
      </c>
    </row>
    <row r="3715" spans="16:18" x14ac:dyDescent="0.25">
      <c r="P3715" s="254">
        <v>40035</v>
      </c>
      <c r="Q3715">
        <f t="shared" si="59"/>
        <v>13</v>
      </c>
      <c r="R3715">
        <v>15</v>
      </c>
    </row>
    <row r="3716" spans="16:18" x14ac:dyDescent="0.25">
      <c r="P3716" s="254">
        <v>40034</v>
      </c>
      <c r="Q3716">
        <f t="shared" si="59"/>
        <v>12</v>
      </c>
      <c r="R3716">
        <v>15</v>
      </c>
    </row>
    <row r="3717" spans="16:18" x14ac:dyDescent="0.25">
      <c r="P3717" s="254">
        <v>40033</v>
      </c>
      <c r="Q3717">
        <f t="shared" si="59"/>
        <v>12</v>
      </c>
      <c r="R3717">
        <v>15</v>
      </c>
    </row>
    <row r="3718" spans="16:18" x14ac:dyDescent="0.25">
      <c r="P3718" s="254">
        <v>40032</v>
      </c>
      <c r="Q3718">
        <f t="shared" si="59"/>
        <v>12</v>
      </c>
      <c r="R3718">
        <v>15</v>
      </c>
    </row>
    <row r="3719" spans="16:18" x14ac:dyDescent="0.25">
      <c r="P3719" s="254">
        <v>40031</v>
      </c>
      <c r="Q3719">
        <f t="shared" si="59"/>
        <v>12</v>
      </c>
      <c r="R3719">
        <v>15</v>
      </c>
    </row>
    <row r="3720" spans="16:18" x14ac:dyDescent="0.25">
      <c r="P3720" s="254">
        <v>40030</v>
      </c>
      <c r="Q3720">
        <f t="shared" si="59"/>
        <v>12</v>
      </c>
      <c r="R3720">
        <v>15</v>
      </c>
    </row>
    <row r="3721" spans="16:18" x14ac:dyDescent="0.25">
      <c r="P3721" s="254">
        <v>40029</v>
      </c>
      <c r="Q3721">
        <f t="shared" si="59"/>
        <v>12</v>
      </c>
      <c r="R3721">
        <v>15</v>
      </c>
    </row>
    <row r="3722" spans="16:18" x14ac:dyDescent="0.25">
      <c r="P3722" s="254">
        <v>40028</v>
      </c>
      <c r="Q3722">
        <f t="shared" si="59"/>
        <v>12</v>
      </c>
      <c r="R3722">
        <v>15</v>
      </c>
    </row>
    <row r="3723" spans="16:18" x14ac:dyDescent="0.25">
      <c r="P3723" s="254">
        <v>40027</v>
      </c>
      <c r="Q3723">
        <f t="shared" si="59"/>
        <v>11</v>
      </c>
      <c r="R3723">
        <v>15</v>
      </c>
    </row>
    <row r="3724" spans="16:18" x14ac:dyDescent="0.25">
      <c r="P3724" s="254">
        <v>40026</v>
      </c>
      <c r="Q3724">
        <f t="shared" si="59"/>
        <v>11</v>
      </c>
      <c r="R3724">
        <v>15</v>
      </c>
    </row>
    <row r="3725" spans="16:18" x14ac:dyDescent="0.25">
      <c r="P3725" s="254">
        <v>40025</v>
      </c>
      <c r="Q3725">
        <f t="shared" si="59"/>
        <v>11</v>
      </c>
      <c r="R3725">
        <v>15</v>
      </c>
    </row>
    <row r="3726" spans="16:18" x14ac:dyDescent="0.25">
      <c r="P3726" s="254">
        <v>40024</v>
      </c>
      <c r="Q3726">
        <f t="shared" si="59"/>
        <v>11</v>
      </c>
      <c r="R3726">
        <v>15</v>
      </c>
    </row>
    <row r="3727" spans="16:18" x14ac:dyDescent="0.25">
      <c r="P3727" s="254">
        <v>40023</v>
      </c>
      <c r="Q3727">
        <f t="shared" si="59"/>
        <v>11</v>
      </c>
      <c r="R3727">
        <v>15</v>
      </c>
    </row>
    <row r="3728" spans="16:18" x14ac:dyDescent="0.25">
      <c r="P3728" s="254">
        <v>40022</v>
      </c>
      <c r="Q3728">
        <f t="shared" si="59"/>
        <v>11</v>
      </c>
      <c r="R3728">
        <v>15</v>
      </c>
    </row>
    <row r="3729" spans="16:18" x14ac:dyDescent="0.25">
      <c r="P3729" s="254">
        <v>40021</v>
      </c>
      <c r="Q3729">
        <f t="shared" si="59"/>
        <v>11</v>
      </c>
      <c r="R3729">
        <v>15</v>
      </c>
    </row>
    <row r="3730" spans="16:18" x14ac:dyDescent="0.25">
      <c r="P3730" s="254">
        <v>40020</v>
      </c>
      <c r="Q3730">
        <f t="shared" si="59"/>
        <v>10</v>
      </c>
      <c r="R3730">
        <v>15</v>
      </c>
    </row>
    <row r="3731" spans="16:18" x14ac:dyDescent="0.25">
      <c r="P3731" s="254">
        <v>40019</v>
      </c>
      <c r="Q3731">
        <f t="shared" si="59"/>
        <v>10</v>
      </c>
      <c r="R3731">
        <v>15</v>
      </c>
    </row>
    <row r="3732" spans="16:18" x14ac:dyDescent="0.25">
      <c r="P3732" s="254">
        <v>40018</v>
      </c>
      <c r="Q3732">
        <f t="shared" si="59"/>
        <v>10</v>
      </c>
      <c r="R3732">
        <v>15</v>
      </c>
    </row>
    <row r="3733" spans="16:18" x14ac:dyDescent="0.25">
      <c r="P3733" s="254">
        <v>40017</v>
      </c>
      <c r="Q3733">
        <f t="shared" si="59"/>
        <v>10</v>
      </c>
      <c r="R3733">
        <v>15</v>
      </c>
    </row>
    <row r="3734" spans="16:18" x14ac:dyDescent="0.25">
      <c r="P3734" s="254">
        <v>40016</v>
      </c>
      <c r="Q3734">
        <f t="shared" si="59"/>
        <v>10</v>
      </c>
      <c r="R3734">
        <v>15</v>
      </c>
    </row>
    <row r="3735" spans="16:18" x14ac:dyDescent="0.25">
      <c r="P3735" s="254">
        <v>40015</v>
      </c>
      <c r="Q3735">
        <f t="shared" si="59"/>
        <v>10</v>
      </c>
      <c r="R3735">
        <v>15</v>
      </c>
    </row>
    <row r="3736" spans="16:18" x14ac:dyDescent="0.25">
      <c r="P3736" s="254">
        <v>40014</v>
      </c>
      <c r="Q3736">
        <f t="shared" si="59"/>
        <v>10</v>
      </c>
      <c r="R3736">
        <v>15</v>
      </c>
    </row>
    <row r="3737" spans="16:18" x14ac:dyDescent="0.25">
      <c r="P3737" s="254">
        <v>40013</v>
      </c>
      <c r="Q3737">
        <f t="shared" si="59"/>
        <v>9</v>
      </c>
      <c r="R3737">
        <v>15</v>
      </c>
    </row>
    <row r="3738" spans="16:18" x14ac:dyDescent="0.25">
      <c r="P3738" s="254">
        <v>40012</v>
      </c>
      <c r="Q3738">
        <f t="shared" si="59"/>
        <v>9</v>
      </c>
      <c r="R3738">
        <v>15</v>
      </c>
    </row>
    <row r="3739" spans="16:18" x14ac:dyDescent="0.25">
      <c r="P3739" s="254">
        <v>40011</v>
      </c>
      <c r="Q3739">
        <f t="shared" si="59"/>
        <v>9</v>
      </c>
      <c r="R3739">
        <v>15</v>
      </c>
    </row>
    <row r="3740" spans="16:18" x14ac:dyDescent="0.25">
      <c r="P3740" s="254">
        <v>40010</v>
      </c>
      <c r="Q3740">
        <f t="shared" si="59"/>
        <v>9</v>
      </c>
      <c r="R3740">
        <v>15</v>
      </c>
    </row>
    <row r="3741" spans="16:18" x14ac:dyDescent="0.25">
      <c r="P3741" s="254">
        <v>40009</v>
      </c>
      <c r="Q3741">
        <f t="shared" si="59"/>
        <v>9</v>
      </c>
      <c r="R3741">
        <v>15</v>
      </c>
    </row>
    <row r="3742" spans="16:18" x14ac:dyDescent="0.25">
      <c r="P3742" s="254">
        <v>40008</v>
      </c>
      <c r="Q3742">
        <f t="shared" si="59"/>
        <v>9</v>
      </c>
      <c r="R3742">
        <v>15</v>
      </c>
    </row>
    <row r="3743" spans="16:18" x14ac:dyDescent="0.25">
      <c r="P3743" s="254">
        <v>40007</v>
      </c>
      <c r="Q3743">
        <f t="shared" ref="Q3743:Q3799" si="60">Q3736-1</f>
        <v>9</v>
      </c>
      <c r="R3743">
        <v>15</v>
      </c>
    </row>
    <row r="3744" spans="16:18" x14ac:dyDescent="0.25">
      <c r="P3744" s="254">
        <v>40006</v>
      </c>
      <c r="Q3744">
        <f t="shared" si="60"/>
        <v>8</v>
      </c>
      <c r="R3744">
        <v>15</v>
      </c>
    </row>
    <row r="3745" spans="16:18" x14ac:dyDescent="0.25">
      <c r="P3745" s="254">
        <v>40005</v>
      </c>
      <c r="Q3745">
        <f t="shared" si="60"/>
        <v>8</v>
      </c>
      <c r="R3745">
        <v>15</v>
      </c>
    </row>
    <row r="3746" spans="16:18" x14ac:dyDescent="0.25">
      <c r="P3746" s="254">
        <v>40004</v>
      </c>
      <c r="Q3746">
        <f t="shared" si="60"/>
        <v>8</v>
      </c>
      <c r="R3746">
        <v>15</v>
      </c>
    </row>
    <row r="3747" spans="16:18" x14ac:dyDescent="0.25">
      <c r="P3747" s="254">
        <v>40003</v>
      </c>
      <c r="Q3747">
        <f t="shared" si="60"/>
        <v>8</v>
      </c>
      <c r="R3747">
        <v>15</v>
      </c>
    </row>
    <row r="3748" spans="16:18" x14ac:dyDescent="0.25">
      <c r="P3748" s="254">
        <v>40002</v>
      </c>
      <c r="Q3748">
        <f t="shared" si="60"/>
        <v>8</v>
      </c>
      <c r="R3748">
        <v>15</v>
      </c>
    </row>
    <row r="3749" spans="16:18" x14ac:dyDescent="0.25">
      <c r="P3749" s="254">
        <v>40001</v>
      </c>
      <c r="Q3749">
        <f t="shared" si="60"/>
        <v>8</v>
      </c>
      <c r="R3749">
        <v>15</v>
      </c>
    </row>
    <row r="3750" spans="16:18" x14ac:dyDescent="0.25">
      <c r="P3750" s="254">
        <v>40000</v>
      </c>
      <c r="Q3750">
        <f t="shared" si="60"/>
        <v>8</v>
      </c>
      <c r="R3750">
        <v>15</v>
      </c>
    </row>
    <row r="3751" spans="16:18" x14ac:dyDescent="0.25">
      <c r="P3751" s="254">
        <v>39999</v>
      </c>
      <c r="Q3751">
        <f t="shared" si="60"/>
        <v>7</v>
      </c>
      <c r="R3751">
        <v>15</v>
      </c>
    </row>
    <row r="3752" spans="16:18" x14ac:dyDescent="0.25">
      <c r="P3752" s="254">
        <v>39998</v>
      </c>
      <c r="Q3752">
        <f t="shared" si="60"/>
        <v>7</v>
      </c>
      <c r="R3752">
        <v>15</v>
      </c>
    </row>
    <row r="3753" spans="16:18" x14ac:dyDescent="0.25">
      <c r="P3753" s="254">
        <v>39997</v>
      </c>
      <c r="Q3753">
        <f t="shared" si="60"/>
        <v>7</v>
      </c>
      <c r="R3753">
        <v>15</v>
      </c>
    </row>
    <row r="3754" spans="16:18" x14ac:dyDescent="0.25">
      <c r="P3754" s="254">
        <v>39996</v>
      </c>
      <c r="Q3754">
        <f t="shared" si="60"/>
        <v>7</v>
      </c>
      <c r="R3754">
        <v>15</v>
      </c>
    </row>
    <row r="3755" spans="16:18" x14ac:dyDescent="0.25">
      <c r="P3755" s="254">
        <v>39995</v>
      </c>
      <c r="Q3755">
        <f t="shared" si="60"/>
        <v>7</v>
      </c>
      <c r="R3755">
        <v>15</v>
      </c>
    </row>
    <row r="3756" spans="16:18" x14ac:dyDescent="0.25">
      <c r="P3756" s="254">
        <v>39994</v>
      </c>
      <c r="Q3756">
        <f t="shared" si="60"/>
        <v>7</v>
      </c>
      <c r="R3756">
        <v>15</v>
      </c>
    </row>
    <row r="3757" spans="16:18" x14ac:dyDescent="0.25">
      <c r="P3757" s="254">
        <v>39993</v>
      </c>
      <c r="Q3757">
        <f t="shared" si="60"/>
        <v>7</v>
      </c>
      <c r="R3757">
        <v>15</v>
      </c>
    </row>
    <row r="3758" spans="16:18" x14ac:dyDescent="0.25">
      <c r="P3758" s="254">
        <v>39992</v>
      </c>
      <c r="Q3758">
        <f t="shared" si="60"/>
        <v>6</v>
      </c>
      <c r="R3758">
        <v>15</v>
      </c>
    </row>
    <row r="3759" spans="16:18" x14ac:dyDescent="0.25">
      <c r="P3759" s="254">
        <v>39991</v>
      </c>
      <c r="Q3759">
        <f t="shared" si="60"/>
        <v>6</v>
      </c>
      <c r="R3759">
        <v>15</v>
      </c>
    </row>
    <row r="3760" spans="16:18" x14ac:dyDescent="0.25">
      <c r="P3760" s="254">
        <v>39990</v>
      </c>
      <c r="Q3760">
        <f t="shared" si="60"/>
        <v>6</v>
      </c>
      <c r="R3760">
        <v>15</v>
      </c>
    </row>
    <row r="3761" spans="16:18" x14ac:dyDescent="0.25">
      <c r="P3761" s="254">
        <v>39989</v>
      </c>
      <c r="Q3761">
        <f t="shared" si="60"/>
        <v>6</v>
      </c>
      <c r="R3761">
        <v>15</v>
      </c>
    </row>
    <row r="3762" spans="16:18" x14ac:dyDescent="0.25">
      <c r="P3762" s="254">
        <v>39988</v>
      </c>
      <c r="Q3762">
        <f t="shared" si="60"/>
        <v>6</v>
      </c>
      <c r="R3762">
        <v>15</v>
      </c>
    </row>
    <row r="3763" spans="16:18" x14ac:dyDescent="0.25">
      <c r="P3763" s="254">
        <v>39987</v>
      </c>
      <c r="Q3763">
        <f t="shared" si="60"/>
        <v>6</v>
      </c>
      <c r="R3763">
        <v>15</v>
      </c>
    </row>
    <row r="3764" spans="16:18" x14ac:dyDescent="0.25">
      <c r="P3764" s="254">
        <v>39986</v>
      </c>
      <c r="Q3764">
        <f t="shared" si="60"/>
        <v>6</v>
      </c>
      <c r="R3764">
        <v>15</v>
      </c>
    </row>
    <row r="3765" spans="16:18" x14ac:dyDescent="0.25">
      <c r="P3765" s="254">
        <v>39985</v>
      </c>
      <c r="Q3765">
        <f t="shared" si="60"/>
        <v>5</v>
      </c>
      <c r="R3765">
        <v>15</v>
      </c>
    </row>
    <row r="3766" spans="16:18" x14ac:dyDescent="0.25">
      <c r="P3766" s="254">
        <v>39984</v>
      </c>
      <c r="Q3766">
        <f t="shared" si="60"/>
        <v>5</v>
      </c>
      <c r="R3766">
        <v>15</v>
      </c>
    </row>
    <row r="3767" spans="16:18" x14ac:dyDescent="0.25">
      <c r="P3767" s="254">
        <v>39983</v>
      </c>
      <c r="Q3767">
        <f t="shared" si="60"/>
        <v>5</v>
      </c>
      <c r="R3767">
        <v>15</v>
      </c>
    </row>
    <row r="3768" spans="16:18" x14ac:dyDescent="0.25">
      <c r="P3768" s="254">
        <v>39982</v>
      </c>
      <c r="Q3768">
        <f t="shared" si="60"/>
        <v>5</v>
      </c>
      <c r="R3768">
        <v>15</v>
      </c>
    </row>
    <row r="3769" spans="16:18" x14ac:dyDescent="0.25">
      <c r="P3769" s="254">
        <v>39981</v>
      </c>
      <c r="Q3769">
        <f t="shared" si="60"/>
        <v>5</v>
      </c>
      <c r="R3769">
        <v>15</v>
      </c>
    </row>
    <row r="3770" spans="16:18" x14ac:dyDescent="0.25">
      <c r="P3770" s="254">
        <v>39980</v>
      </c>
      <c r="Q3770">
        <f t="shared" si="60"/>
        <v>5</v>
      </c>
      <c r="R3770">
        <v>15</v>
      </c>
    </row>
    <row r="3771" spans="16:18" x14ac:dyDescent="0.25">
      <c r="P3771" s="254">
        <v>39979</v>
      </c>
      <c r="Q3771">
        <f t="shared" si="60"/>
        <v>5</v>
      </c>
      <c r="R3771">
        <v>15</v>
      </c>
    </row>
    <row r="3772" spans="16:18" x14ac:dyDescent="0.25">
      <c r="P3772" s="254">
        <v>39978</v>
      </c>
      <c r="Q3772">
        <f t="shared" si="60"/>
        <v>4</v>
      </c>
      <c r="R3772">
        <v>15</v>
      </c>
    </row>
    <row r="3773" spans="16:18" x14ac:dyDescent="0.25">
      <c r="P3773" s="254">
        <v>39977</v>
      </c>
      <c r="Q3773">
        <f t="shared" si="60"/>
        <v>4</v>
      </c>
      <c r="R3773">
        <v>15</v>
      </c>
    </row>
    <row r="3774" spans="16:18" x14ac:dyDescent="0.25">
      <c r="P3774" s="254">
        <v>39976</v>
      </c>
      <c r="Q3774">
        <f t="shared" si="60"/>
        <v>4</v>
      </c>
      <c r="R3774">
        <v>15</v>
      </c>
    </row>
    <row r="3775" spans="16:18" x14ac:dyDescent="0.25">
      <c r="P3775" s="254">
        <v>39975</v>
      </c>
      <c r="Q3775">
        <f t="shared" si="60"/>
        <v>4</v>
      </c>
      <c r="R3775">
        <v>15</v>
      </c>
    </row>
    <row r="3776" spans="16:18" x14ac:dyDescent="0.25">
      <c r="P3776" s="254">
        <v>39974</v>
      </c>
      <c r="Q3776">
        <f t="shared" si="60"/>
        <v>4</v>
      </c>
      <c r="R3776">
        <v>15</v>
      </c>
    </row>
    <row r="3777" spans="16:18" x14ac:dyDescent="0.25">
      <c r="P3777" s="254">
        <v>39973</v>
      </c>
      <c r="Q3777">
        <f t="shared" si="60"/>
        <v>4</v>
      </c>
      <c r="R3777">
        <v>15</v>
      </c>
    </row>
    <row r="3778" spans="16:18" x14ac:dyDescent="0.25">
      <c r="P3778" s="254">
        <v>39972</v>
      </c>
      <c r="Q3778">
        <f t="shared" si="60"/>
        <v>4</v>
      </c>
      <c r="R3778">
        <v>15</v>
      </c>
    </row>
    <row r="3779" spans="16:18" x14ac:dyDescent="0.25">
      <c r="P3779" s="254">
        <v>39971</v>
      </c>
      <c r="Q3779">
        <f t="shared" si="60"/>
        <v>3</v>
      </c>
      <c r="R3779">
        <v>15</v>
      </c>
    </row>
    <row r="3780" spans="16:18" x14ac:dyDescent="0.25">
      <c r="P3780" s="254">
        <v>39970</v>
      </c>
      <c r="Q3780">
        <f t="shared" si="60"/>
        <v>3</v>
      </c>
      <c r="R3780">
        <v>15</v>
      </c>
    </row>
    <row r="3781" spans="16:18" x14ac:dyDescent="0.25">
      <c r="P3781" s="254">
        <v>39969</v>
      </c>
      <c r="Q3781">
        <f t="shared" si="60"/>
        <v>3</v>
      </c>
      <c r="R3781">
        <v>15</v>
      </c>
    </row>
    <row r="3782" spans="16:18" x14ac:dyDescent="0.25">
      <c r="P3782" s="254">
        <v>39968</v>
      </c>
      <c r="Q3782">
        <f t="shared" si="60"/>
        <v>3</v>
      </c>
      <c r="R3782">
        <v>15</v>
      </c>
    </row>
    <row r="3783" spans="16:18" x14ac:dyDescent="0.25">
      <c r="P3783" s="254">
        <v>39967</v>
      </c>
      <c r="Q3783">
        <f t="shared" si="60"/>
        <v>3</v>
      </c>
      <c r="R3783">
        <v>15</v>
      </c>
    </row>
    <row r="3784" spans="16:18" x14ac:dyDescent="0.25">
      <c r="P3784" s="254">
        <v>39966</v>
      </c>
      <c r="Q3784">
        <f t="shared" si="60"/>
        <v>3</v>
      </c>
      <c r="R3784">
        <v>15</v>
      </c>
    </row>
    <row r="3785" spans="16:18" x14ac:dyDescent="0.25">
      <c r="P3785" s="254">
        <v>39965</v>
      </c>
      <c r="Q3785">
        <f t="shared" si="60"/>
        <v>3</v>
      </c>
      <c r="R3785">
        <v>15</v>
      </c>
    </row>
    <row r="3786" spans="16:18" x14ac:dyDescent="0.25">
      <c r="P3786" s="254">
        <v>39964</v>
      </c>
      <c r="Q3786">
        <f t="shared" si="60"/>
        <v>2</v>
      </c>
      <c r="R3786">
        <v>15</v>
      </c>
    </row>
    <row r="3787" spans="16:18" x14ac:dyDescent="0.25">
      <c r="P3787" s="254">
        <v>39963</v>
      </c>
      <c r="Q3787">
        <f t="shared" si="60"/>
        <v>2</v>
      </c>
      <c r="R3787">
        <v>15</v>
      </c>
    </row>
    <row r="3788" spans="16:18" x14ac:dyDescent="0.25">
      <c r="P3788" s="254">
        <v>39962</v>
      </c>
      <c r="Q3788">
        <f t="shared" si="60"/>
        <v>2</v>
      </c>
      <c r="R3788">
        <v>15</v>
      </c>
    </row>
    <row r="3789" spans="16:18" x14ac:dyDescent="0.25">
      <c r="P3789" s="254">
        <v>39961</v>
      </c>
      <c r="Q3789">
        <f t="shared" si="60"/>
        <v>2</v>
      </c>
      <c r="R3789">
        <v>15</v>
      </c>
    </row>
    <row r="3790" spans="16:18" x14ac:dyDescent="0.25">
      <c r="P3790" s="254">
        <v>39960</v>
      </c>
      <c r="Q3790">
        <f t="shared" si="60"/>
        <v>2</v>
      </c>
      <c r="R3790">
        <v>15</v>
      </c>
    </row>
    <row r="3791" spans="16:18" x14ac:dyDescent="0.25">
      <c r="P3791" s="254">
        <v>39959</v>
      </c>
      <c r="Q3791">
        <f t="shared" si="60"/>
        <v>2</v>
      </c>
      <c r="R3791">
        <v>15</v>
      </c>
    </row>
    <row r="3792" spans="16:18" x14ac:dyDescent="0.25">
      <c r="P3792" s="254">
        <v>39958</v>
      </c>
      <c r="Q3792">
        <f t="shared" si="60"/>
        <v>2</v>
      </c>
      <c r="R3792">
        <v>15</v>
      </c>
    </row>
    <row r="3793" spans="16:18" x14ac:dyDescent="0.25">
      <c r="P3793" s="254">
        <v>39957</v>
      </c>
      <c r="Q3793">
        <f t="shared" si="60"/>
        <v>1</v>
      </c>
      <c r="R3793">
        <v>15</v>
      </c>
    </row>
    <row r="3794" spans="16:18" x14ac:dyDescent="0.25">
      <c r="P3794" s="254">
        <v>39956</v>
      </c>
      <c r="Q3794">
        <f t="shared" si="60"/>
        <v>1</v>
      </c>
      <c r="R3794">
        <v>15</v>
      </c>
    </row>
    <row r="3795" spans="16:18" x14ac:dyDescent="0.25">
      <c r="P3795" s="254">
        <v>39955</v>
      </c>
      <c r="Q3795">
        <f t="shared" si="60"/>
        <v>1</v>
      </c>
      <c r="R3795">
        <v>15</v>
      </c>
    </row>
    <row r="3796" spans="16:18" x14ac:dyDescent="0.25">
      <c r="P3796" s="254">
        <v>39954</v>
      </c>
      <c r="Q3796">
        <f t="shared" si="60"/>
        <v>1</v>
      </c>
      <c r="R3796">
        <v>15</v>
      </c>
    </row>
    <row r="3797" spans="16:18" x14ac:dyDescent="0.25">
      <c r="P3797" s="254">
        <v>39953</v>
      </c>
      <c r="Q3797">
        <f t="shared" si="60"/>
        <v>1</v>
      </c>
      <c r="R3797">
        <v>15</v>
      </c>
    </row>
    <row r="3798" spans="16:18" x14ac:dyDescent="0.25">
      <c r="P3798" s="254">
        <v>39952</v>
      </c>
      <c r="Q3798">
        <f t="shared" si="60"/>
        <v>1</v>
      </c>
      <c r="R3798">
        <v>15</v>
      </c>
    </row>
    <row r="3799" spans="16:18" x14ac:dyDescent="0.25">
      <c r="P3799" s="254">
        <v>39951</v>
      </c>
      <c r="Q3799">
        <f t="shared" si="60"/>
        <v>1</v>
      </c>
      <c r="R3799">
        <v>15</v>
      </c>
    </row>
    <row r="3800" spans="16:18" x14ac:dyDescent="0.25">
      <c r="P3800" s="254">
        <v>39950</v>
      </c>
      <c r="Q3800">
        <v>16</v>
      </c>
      <c r="R3800">
        <v>14</v>
      </c>
    </row>
    <row r="3801" spans="16:18" x14ac:dyDescent="0.25">
      <c r="P3801" s="254">
        <v>39949</v>
      </c>
      <c r="Q3801">
        <v>16</v>
      </c>
      <c r="R3801">
        <v>14</v>
      </c>
    </row>
    <row r="3802" spans="16:18" x14ac:dyDescent="0.25">
      <c r="P3802" s="254">
        <v>39948</v>
      </c>
      <c r="Q3802">
        <v>16</v>
      </c>
      <c r="R3802">
        <v>14</v>
      </c>
    </row>
    <row r="3803" spans="16:18" x14ac:dyDescent="0.25">
      <c r="P3803" s="254">
        <v>39947</v>
      </c>
      <c r="Q3803">
        <v>16</v>
      </c>
      <c r="R3803">
        <v>14</v>
      </c>
    </row>
    <row r="3804" spans="16:18" x14ac:dyDescent="0.25">
      <c r="P3804" s="254">
        <v>39946</v>
      </c>
      <c r="Q3804">
        <v>16</v>
      </c>
      <c r="R3804">
        <v>14</v>
      </c>
    </row>
    <row r="3805" spans="16:18" x14ac:dyDescent="0.25">
      <c r="P3805" s="254">
        <v>39945</v>
      </c>
      <c r="Q3805">
        <v>16</v>
      </c>
      <c r="R3805">
        <v>14</v>
      </c>
    </row>
    <row r="3806" spans="16:18" x14ac:dyDescent="0.25">
      <c r="P3806" s="254">
        <v>39944</v>
      </c>
      <c r="Q3806">
        <v>16</v>
      </c>
      <c r="R3806">
        <v>14</v>
      </c>
    </row>
    <row r="3807" spans="16:18" x14ac:dyDescent="0.25">
      <c r="P3807" s="254">
        <v>39943</v>
      </c>
      <c r="Q3807">
        <f t="shared" ref="Q3807:Q3870" si="61">Q3800-1</f>
        <v>15</v>
      </c>
      <c r="R3807">
        <v>14</v>
      </c>
    </row>
    <row r="3808" spans="16:18" x14ac:dyDescent="0.25">
      <c r="P3808" s="254">
        <v>39942</v>
      </c>
      <c r="Q3808">
        <f t="shared" si="61"/>
        <v>15</v>
      </c>
      <c r="R3808">
        <v>14</v>
      </c>
    </row>
    <row r="3809" spans="16:18" x14ac:dyDescent="0.25">
      <c r="P3809" s="254">
        <v>39941</v>
      </c>
      <c r="Q3809">
        <f t="shared" si="61"/>
        <v>15</v>
      </c>
      <c r="R3809">
        <v>14</v>
      </c>
    </row>
    <row r="3810" spans="16:18" x14ac:dyDescent="0.25">
      <c r="P3810" s="254">
        <v>39940</v>
      </c>
      <c r="Q3810">
        <f t="shared" si="61"/>
        <v>15</v>
      </c>
      <c r="R3810">
        <v>14</v>
      </c>
    </row>
    <row r="3811" spans="16:18" x14ac:dyDescent="0.25">
      <c r="P3811" s="254">
        <v>39939</v>
      </c>
      <c r="Q3811">
        <f t="shared" si="61"/>
        <v>15</v>
      </c>
      <c r="R3811">
        <v>14</v>
      </c>
    </row>
    <row r="3812" spans="16:18" x14ac:dyDescent="0.25">
      <c r="P3812" s="254">
        <v>39938</v>
      </c>
      <c r="Q3812">
        <f t="shared" si="61"/>
        <v>15</v>
      </c>
      <c r="R3812">
        <v>14</v>
      </c>
    </row>
    <row r="3813" spans="16:18" x14ac:dyDescent="0.25">
      <c r="P3813" s="254">
        <v>39937</v>
      </c>
      <c r="Q3813">
        <f t="shared" si="61"/>
        <v>15</v>
      </c>
      <c r="R3813">
        <v>14</v>
      </c>
    </row>
    <row r="3814" spans="16:18" x14ac:dyDescent="0.25">
      <c r="P3814" s="254">
        <v>39936</v>
      </c>
      <c r="Q3814">
        <f t="shared" si="61"/>
        <v>14</v>
      </c>
      <c r="R3814">
        <v>14</v>
      </c>
    </row>
    <row r="3815" spans="16:18" x14ac:dyDescent="0.25">
      <c r="P3815" s="254">
        <v>39935</v>
      </c>
      <c r="Q3815">
        <f t="shared" si="61"/>
        <v>14</v>
      </c>
      <c r="R3815">
        <v>14</v>
      </c>
    </row>
    <row r="3816" spans="16:18" x14ac:dyDescent="0.25">
      <c r="P3816" s="254">
        <v>39934</v>
      </c>
      <c r="Q3816">
        <f t="shared" si="61"/>
        <v>14</v>
      </c>
      <c r="R3816">
        <v>14</v>
      </c>
    </row>
    <row r="3817" spans="16:18" x14ac:dyDescent="0.25">
      <c r="P3817" s="254">
        <v>39933</v>
      </c>
      <c r="Q3817">
        <f t="shared" si="61"/>
        <v>14</v>
      </c>
      <c r="R3817">
        <v>14</v>
      </c>
    </row>
    <row r="3818" spans="16:18" x14ac:dyDescent="0.25">
      <c r="P3818" s="254">
        <v>39932</v>
      </c>
      <c r="Q3818">
        <f t="shared" si="61"/>
        <v>14</v>
      </c>
      <c r="R3818">
        <v>14</v>
      </c>
    </row>
    <row r="3819" spans="16:18" x14ac:dyDescent="0.25">
      <c r="P3819" s="254">
        <v>39931</v>
      </c>
      <c r="Q3819">
        <f t="shared" si="61"/>
        <v>14</v>
      </c>
      <c r="R3819">
        <v>14</v>
      </c>
    </row>
    <row r="3820" spans="16:18" x14ac:dyDescent="0.25">
      <c r="P3820" s="254">
        <v>39930</v>
      </c>
      <c r="Q3820">
        <f t="shared" si="61"/>
        <v>14</v>
      </c>
      <c r="R3820">
        <v>14</v>
      </c>
    </row>
    <row r="3821" spans="16:18" x14ac:dyDescent="0.25">
      <c r="P3821" s="254">
        <v>39929</v>
      </c>
      <c r="Q3821">
        <f t="shared" si="61"/>
        <v>13</v>
      </c>
      <c r="R3821">
        <v>14</v>
      </c>
    </row>
    <row r="3822" spans="16:18" x14ac:dyDescent="0.25">
      <c r="P3822" s="254">
        <v>39928</v>
      </c>
      <c r="Q3822">
        <f t="shared" si="61"/>
        <v>13</v>
      </c>
      <c r="R3822">
        <v>14</v>
      </c>
    </row>
    <row r="3823" spans="16:18" x14ac:dyDescent="0.25">
      <c r="P3823" s="254">
        <v>39927</v>
      </c>
      <c r="Q3823">
        <f t="shared" si="61"/>
        <v>13</v>
      </c>
      <c r="R3823">
        <v>14</v>
      </c>
    </row>
    <row r="3824" spans="16:18" x14ac:dyDescent="0.25">
      <c r="P3824" s="254">
        <v>39926</v>
      </c>
      <c r="Q3824">
        <f t="shared" si="61"/>
        <v>13</v>
      </c>
      <c r="R3824">
        <v>14</v>
      </c>
    </row>
    <row r="3825" spans="16:18" x14ac:dyDescent="0.25">
      <c r="P3825" s="254">
        <v>39925</v>
      </c>
      <c r="Q3825">
        <f t="shared" si="61"/>
        <v>13</v>
      </c>
      <c r="R3825">
        <v>14</v>
      </c>
    </row>
    <row r="3826" spans="16:18" x14ac:dyDescent="0.25">
      <c r="P3826" s="254">
        <v>39924</v>
      </c>
      <c r="Q3826">
        <f t="shared" si="61"/>
        <v>13</v>
      </c>
      <c r="R3826">
        <v>14</v>
      </c>
    </row>
    <row r="3827" spans="16:18" x14ac:dyDescent="0.25">
      <c r="P3827" s="254">
        <v>39923</v>
      </c>
      <c r="Q3827">
        <f t="shared" si="61"/>
        <v>13</v>
      </c>
      <c r="R3827">
        <v>14</v>
      </c>
    </row>
    <row r="3828" spans="16:18" x14ac:dyDescent="0.25">
      <c r="P3828" s="254">
        <v>39922</v>
      </c>
      <c r="Q3828">
        <f t="shared" si="61"/>
        <v>12</v>
      </c>
      <c r="R3828">
        <v>14</v>
      </c>
    </row>
    <row r="3829" spans="16:18" x14ac:dyDescent="0.25">
      <c r="P3829" s="254">
        <v>39921</v>
      </c>
      <c r="Q3829">
        <f t="shared" si="61"/>
        <v>12</v>
      </c>
      <c r="R3829">
        <v>14</v>
      </c>
    </row>
    <row r="3830" spans="16:18" x14ac:dyDescent="0.25">
      <c r="P3830" s="254">
        <v>39920</v>
      </c>
      <c r="Q3830">
        <f t="shared" si="61"/>
        <v>12</v>
      </c>
      <c r="R3830">
        <v>14</v>
      </c>
    </row>
    <row r="3831" spans="16:18" x14ac:dyDescent="0.25">
      <c r="P3831" s="254">
        <v>39919</v>
      </c>
      <c r="Q3831">
        <f t="shared" si="61"/>
        <v>12</v>
      </c>
      <c r="R3831">
        <v>14</v>
      </c>
    </row>
    <row r="3832" spans="16:18" x14ac:dyDescent="0.25">
      <c r="P3832" s="254">
        <v>39918</v>
      </c>
      <c r="Q3832">
        <f t="shared" si="61"/>
        <v>12</v>
      </c>
      <c r="R3832">
        <v>14</v>
      </c>
    </row>
    <row r="3833" spans="16:18" x14ac:dyDescent="0.25">
      <c r="P3833" s="254">
        <v>39917</v>
      </c>
      <c r="Q3833">
        <f t="shared" si="61"/>
        <v>12</v>
      </c>
      <c r="R3833">
        <v>14</v>
      </c>
    </row>
    <row r="3834" spans="16:18" x14ac:dyDescent="0.25">
      <c r="P3834" s="254">
        <v>39916</v>
      </c>
      <c r="Q3834">
        <f t="shared" si="61"/>
        <v>12</v>
      </c>
      <c r="R3834">
        <v>14</v>
      </c>
    </row>
    <row r="3835" spans="16:18" x14ac:dyDescent="0.25">
      <c r="P3835" s="254">
        <v>39915</v>
      </c>
      <c r="Q3835">
        <f t="shared" si="61"/>
        <v>11</v>
      </c>
      <c r="R3835">
        <v>14</v>
      </c>
    </row>
    <row r="3836" spans="16:18" x14ac:dyDescent="0.25">
      <c r="P3836" s="254">
        <v>39914</v>
      </c>
      <c r="Q3836">
        <f t="shared" si="61"/>
        <v>11</v>
      </c>
      <c r="R3836">
        <v>14</v>
      </c>
    </row>
    <row r="3837" spans="16:18" x14ac:dyDescent="0.25">
      <c r="P3837" s="254">
        <v>39913</v>
      </c>
      <c r="Q3837">
        <f t="shared" si="61"/>
        <v>11</v>
      </c>
      <c r="R3837">
        <v>14</v>
      </c>
    </row>
    <row r="3838" spans="16:18" x14ac:dyDescent="0.25">
      <c r="P3838" s="254">
        <v>39912</v>
      </c>
      <c r="Q3838">
        <f t="shared" si="61"/>
        <v>11</v>
      </c>
      <c r="R3838">
        <v>14</v>
      </c>
    </row>
    <row r="3839" spans="16:18" x14ac:dyDescent="0.25">
      <c r="P3839" s="254">
        <v>39911</v>
      </c>
      <c r="Q3839">
        <f t="shared" si="61"/>
        <v>11</v>
      </c>
      <c r="R3839">
        <v>14</v>
      </c>
    </row>
    <row r="3840" spans="16:18" x14ac:dyDescent="0.25">
      <c r="P3840" s="254">
        <v>39910</v>
      </c>
      <c r="Q3840">
        <f t="shared" si="61"/>
        <v>11</v>
      </c>
      <c r="R3840">
        <v>14</v>
      </c>
    </row>
    <row r="3841" spans="16:18" x14ac:dyDescent="0.25">
      <c r="P3841" s="254">
        <v>39909</v>
      </c>
      <c r="Q3841">
        <f t="shared" si="61"/>
        <v>11</v>
      </c>
      <c r="R3841">
        <v>14</v>
      </c>
    </row>
    <row r="3842" spans="16:18" x14ac:dyDescent="0.25">
      <c r="P3842" s="254">
        <v>39908</v>
      </c>
      <c r="Q3842">
        <f t="shared" si="61"/>
        <v>10</v>
      </c>
      <c r="R3842">
        <v>14</v>
      </c>
    </row>
    <row r="3843" spans="16:18" x14ac:dyDescent="0.25">
      <c r="P3843" s="254">
        <v>39907</v>
      </c>
      <c r="Q3843">
        <f t="shared" si="61"/>
        <v>10</v>
      </c>
      <c r="R3843">
        <v>14</v>
      </c>
    </row>
    <row r="3844" spans="16:18" x14ac:dyDescent="0.25">
      <c r="P3844" s="254">
        <v>39906</v>
      </c>
      <c r="Q3844">
        <f t="shared" si="61"/>
        <v>10</v>
      </c>
      <c r="R3844">
        <v>14</v>
      </c>
    </row>
    <row r="3845" spans="16:18" x14ac:dyDescent="0.25">
      <c r="P3845" s="254">
        <v>39905</v>
      </c>
      <c r="Q3845">
        <f t="shared" si="61"/>
        <v>10</v>
      </c>
      <c r="R3845">
        <v>14</v>
      </c>
    </row>
    <row r="3846" spans="16:18" x14ac:dyDescent="0.25">
      <c r="P3846" s="254">
        <v>39904</v>
      </c>
      <c r="Q3846">
        <f t="shared" si="61"/>
        <v>10</v>
      </c>
      <c r="R3846">
        <v>14</v>
      </c>
    </row>
    <row r="3847" spans="16:18" x14ac:dyDescent="0.25">
      <c r="P3847" s="254">
        <v>39903</v>
      </c>
      <c r="Q3847">
        <f t="shared" si="61"/>
        <v>10</v>
      </c>
      <c r="R3847">
        <v>14</v>
      </c>
    </row>
    <row r="3848" spans="16:18" x14ac:dyDescent="0.25">
      <c r="P3848" s="254">
        <v>39902</v>
      </c>
      <c r="Q3848">
        <f t="shared" si="61"/>
        <v>10</v>
      </c>
      <c r="R3848">
        <v>14</v>
      </c>
    </row>
    <row r="3849" spans="16:18" x14ac:dyDescent="0.25">
      <c r="P3849" s="254">
        <v>39901</v>
      </c>
      <c r="Q3849">
        <f t="shared" si="61"/>
        <v>9</v>
      </c>
      <c r="R3849">
        <v>14</v>
      </c>
    </row>
    <row r="3850" spans="16:18" x14ac:dyDescent="0.25">
      <c r="P3850" s="254">
        <v>39900</v>
      </c>
      <c r="Q3850">
        <f t="shared" si="61"/>
        <v>9</v>
      </c>
      <c r="R3850">
        <v>14</v>
      </c>
    </row>
    <row r="3851" spans="16:18" x14ac:dyDescent="0.25">
      <c r="P3851" s="254">
        <v>39899</v>
      </c>
      <c r="Q3851">
        <f t="shared" si="61"/>
        <v>9</v>
      </c>
      <c r="R3851">
        <v>14</v>
      </c>
    </row>
    <row r="3852" spans="16:18" x14ac:dyDescent="0.25">
      <c r="P3852" s="254">
        <v>39898</v>
      </c>
      <c r="Q3852">
        <f t="shared" si="61"/>
        <v>9</v>
      </c>
      <c r="R3852">
        <v>14</v>
      </c>
    </row>
    <row r="3853" spans="16:18" x14ac:dyDescent="0.25">
      <c r="P3853" s="254">
        <v>39897</v>
      </c>
      <c r="Q3853">
        <f t="shared" si="61"/>
        <v>9</v>
      </c>
      <c r="R3853">
        <v>14</v>
      </c>
    </row>
    <row r="3854" spans="16:18" x14ac:dyDescent="0.25">
      <c r="P3854" s="254">
        <v>39896</v>
      </c>
      <c r="Q3854">
        <f t="shared" si="61"/>
        <v>9</v>
      </c>
      <c r="R3854">
        <v>14</v>
      </c>
    </row>
    <row r="3855" spans="16:18" x14ac:dyDescent="0.25">
      <c r="P3855" s="254">
        <v>39895</v>
      </c>
      <c r="Q3855">
        <f t="shared" si="61"/>
        <v>9</v>
      </c>
      <c r="R3855">
        <v>14</v>
      </c>
    </row>
    <row r="3856" spans="16:18" x14ac:dyDescent="0.25">
      <c r="P3856" s="254">
        <v>39894</v>
      </c>
      <c r="Q3856">
        <f t="shared" si="61"/>
        <v>8</v>
      </c>
      <c r="R3856">
        <v>14</v>
      </c>
    </row>
    <row r="3857" spans="16:18" x14ac:dyDescent="0.25">
      <c r="P3857" s="254">
        <v>39893</v>
      </c>
      <c r="Q3857">
        <f t="shared" si="61"/>
        <v>8</v>
      </c>
      <c r="R3857">
        <v>14</v>
      </c>
    </row>
    <row r="3858" spans="16:18" x14ac:dyDescent="0.25">
      <c r="P3858" s="254">
        <v>39892</v>
      </c>
      <c r="Q3858">
        <f t="shared" si="61"/>
        <v>8</v>
      </c>
      <c r="R3858">
        <v>14</v>
      </c>
    </row>
    <row r="3859" spans="16:18" x14ac:dyDescent="0.25">
      <c r="P3859" s="254">
        <v>39891</v>
      </c>
      <c r="Q3859">
        <f t="shared" si="61"/>
        <v>8</v>
      </c>
      <c r="R3859">
        <v>14</v>
      </c>
    </row>
    <row r="3860" spans="16:18" x14ac:dyDescent="0.25">
      <c r="P3860" s="254">
        <v>39890</v>
      </c>
      <c r="Q3860">
        <f t="shared" si="61"/>
        <v>8</v>
      </c>
      <c r="R3860">
        <v>14</v>
      </c>
    </row>
    <row r="3861" spans="16:18" x14ac:dyDescent="0.25">
      <c r="P3861" s="254">
        <v>39889</v>
      </c>
      <c r="Q3861">
        <f t="shared" si="61"/>
        <v>8</v>
      </c>
      <c r="R3861">
        <v>14</v>
      </c>
    </row>
    <row r="3862" spans="16:18" x14ac:dyDescent="0.25">
      <c r="P3862" s="254">
        <v>39888</v>
      </c>
      <c r="Q3862">
        <f t="shared" si="61"/>
        <v>8</v>
      </c>
      <c r="R3862">
        <v>14</v>
      </c>
    </row>
    <row r="3863" spans="16:18" x14ac:dyDescent="0.25">
      <c r="P3863" s="254">
        <v>39887</v>
      </c>
      <c r="Q3863">
        <f t="shared" si="61"/>
        <v>7</v>
      </c>
      <c r="R3863">
        <v>14</v>
      </c>
    </row>
    <row r="3864" spans="16:18" x14ac:dyDescent="0.25">
      <c r="P3864" s="254">
        <v>39886</v>
      </c>
      <c r="Q3864">
        <f t="shared" si="61"/>
        <v>7</v>
      </c>
      <c r="R3864">
        <v>14</v>
      </c>
    </row>
    <row r="3865" spans="16:18" x14ac:dyDescent="0.25">
      <c r="P3865" s="254">
        <v>39885</v>
      </c>
      <c r="Q3865">
        <f t="shared" si="61"/>
        <v>7</v>
      </c>
      <c r="R3865">
        <v>14</v>
      </c>
    </row>
    <row r="3866" spans="16:18" x14ac:dyDescent="0.25">
      <c r="P3866" s="254">
        <v>39884</v>
      </c>
      <c r="Q3866">
        <f t="shared" si="61"/>
        <v>7</v>
      </c>
      <c r="R3866">
        <v>14</v>
      </c>
    </row>
    <row r="3867" spans="16:18" x14ac:dyDescent="0.25">
      <c r="P3867" s="254">
        <v>39883</v>
      </c>
      <c r="Q3867">
        <f t="shared" si="61"/>
        <v>7</v>
      </c>
      <c r="R3867">
        <v>14</v>
      </c>
    </row>
    <row r="3868" spans="16:18" x14ac:dyDescent="0.25">
      <c r="P3868" s="254">
        <v>39882</v>
      </c>
      <c r="Q3868">
        <f t="shared" si="61"/>
        <v>7</v>
      </c>
      <c r="R3868">
        <v>14</v>
      </c>
    </row>
    <row r="3869" spans="16:18" x14ac:dyDescent="0.25">
      <c r="P3869" s="254">
        <v>39881</v>
      </c>
      <c r="Q3869">
        <f t="shared" si="61"/>
        <v>7</v>
      </c>
      <c r="R3869">
        <v>14</v>
      </c>
    </row>
    <row r="3870" spans="16:18" x14ac:dyDescent="0.25">
      <c r="P3870" s="254">
        <v>39880</v>
      </c>
      <c r="Q3870">
        <f t="shared" si="61"/>
        <v>6</v>
      </c>
      <c r="R3870">
        <v>14</v>
      </c>
    </row>
    <row r="3871" spans="16:18" x14ac:dyDescent="0.25">
      <c r="P3871" s="254">
        <v>39879</v>
      </c>
      <c r="Q3871">
        <f t="shared" ref="Q3871:Q3934" si="62">Q3864-1</f>
        <v>6</v>
      </c>
      <c r="R3871">
        <v>14</v>
      </c>
    </row>
    <row r="3872" spans="16:18" x14ac:dyDescent="0.25">
      <c r="P3872" s="254">
        <v>39878</v>
      </c>
      <c r="Q3872">
        <f t="shared" si="62"/>
        <v>6</v>
      </c>
      <c r="R3872">
        <v>14</v>
      </c>
    </row>
    <row r="3873" spans="16:18" x14ac:dyDescent="0.25">
      <c r="P3873" s="254">
        <v>39877</v>
      </c>
      <c r="Q3873">
        <f t="shared" si="62"/>
        <v>6</v>
      </c>
      <c r="R3873">
        <v>14</v>
      </c>
    </row>
    <row r="3874" spans="16:18" x14ac:dyDescent="0.25">
      <c r="P3874" s="254">
        <v>39876</v>
      </c>
      <c r="Q3874">
        <f t="shared" si="62"/>
        <v>6</v>
      </c>
      <c r="R3874">
        <v>14</v>
      </c>
    </row>
    <row r="3875" spans="16:18" x14ac:dyDescent="0.25">
      <c r="P3875" s="254">
        <v>39875</v>
      </c>
      <c r="Q3875">
        <f t="shared" si="62"/>
        <v>6</v>
      </c>
      <c r="R3875">
        <v>14</v>
      </c>
    </row>
    <row r="3876" spans="16:18" x14ac:dyDescent="0.25">
      <c r="P3876" s="254">
        <v>39874</v>
      </c>
      <c r="Q3876">
        <f t="shared" si="62"/>
        <v>6</v>
      </c>
      <c r="R3876">
        <v>14</v>
      </c>
    </row>
    <row r="3877" spans="16:18" x14ac:dyDescent="0.25">
      <c r="P3877" s="254">
        <v>39873</v>
      </c>
      <c r="Q3877">
        <f t="shared" si="62"/>
        <v>5</v>
      </c>
      <c r="R3877">
        <v>14</v>
      </c>
    </row>
    <row r="3878" spans="16:18" x14ac:dyDescent="0.25">
      <c r="P3878" s="254">
        <v>39872</v>
      </c>
      <c r="Q3878">
        <f t="shared" si="62"/>
        <v>5</v>
      </c>
      <c r="R3878">
        <v>14</v>
      </c>
    </row>
    <row r="3879" spans="16:18" x14ac:dyDescent="0.25">
      <c r="P3879" s="254">
        <v>39871</v>
      </c>
      <c r="Q3879">
        <f t="shared" si="62"/>
        <v>5</v>
      </c>
      <c r="R3879">
        <v>14</v>
      </c>
    </row>
    <row r="3880" spans="16:18" x14ac:dyDescent="0.25">
      <c r="P3880" s="254">
        <v>39870</v>
      </c>
      <c r="Q3880">
        <f t="shared" si="62"/>
        <v>5</v>
      </c>
      <c r="R3880">
        <v>14</v>
      </c>
    </row>
    <row r="3881" spans="16:18" x14ac:dyDescent="0.25">
      <c r="P3881" s="254">
        <v>39869</v>
      </c>
      <c r="Q3881">
        <f t="shared" si="62"/>
        <v>5</v>
      </c>
      <c r="R3881">
        <v>14</v>
      </c>
    </row>
    <row r="3882" spans="16:18" x14ac:dyDescent="0.25">
      <c r="P3882" s="254">
        <v>39868</v>
      </c>
      <c r="Q3882">
        <f t="shared" si="62"/>
        <v>5</v>
      </c>
      <c r="R3882">
        <v>14</v>
      </c>
    </row>
    <row r="3883" spans="16:18" x14ac:dyDescent="0.25">
      <c r="P3883" s="254">
        <v>39867</v>
      </c>
      <c r="Q3883">
        <f t="shared" si="62"/>
        <v>5</v>
      </c>
      <c r="R3883">
        <v>14</v>
      </c>
    </row>
    <row r="3884" spans="16:18" x14ac:dyDescent="0.25">
      <c r="P3884" s="254">
        <v>39866</v>
      </c>
      <c r="Q3884">
        <f t="shared" si="62"/>
        <v>4</v>
      </c>
      <c r="R3884">
        <v>14</v>
      </c>
    </row>
    <row r="3885" spans="16:18" x14ac:dyDescent="0.25">
      <c r="P3885" s="254">
        <v>39865</v>
      </c>
      <c r="Q3885">
        <f t="shared" si="62"/>
        <v>4</v>
      </c>
      <c r="R3885">
        <v>14</v>
      </c>
    </row>
    <row r="3886" spans="16:18" x14ac:dyDescent="0.25">
      <c r="P3886" s="254">
        <v>39864</v>
      </c>
      <c r="Q3886">
        <f t="shared" si="62"/>
        <v>4</v>
      </c>
      <c r="R3886">
        <v>14</v>
      </c>
    </row>
    <row r="3887" spans="16:18" x14ac:dyDescent="0.25">
      <c r="P3887" s="254">
        <v>39863</v>
      </c>
      <c r="Q3887">
        <f t="shared" si="62"/>
        <v>4</v>
      </c>
      <c r="R3887">
        <v>14</v>
      </c>
    </row>
    <row r="3888" spans="16:18" x14ac:dyDescent="0.25">
      <c r="P3888" s="254">
        <v>39862</v>
      </c>
      <c r="Q3888">
        <f t="shared" si="62"/>
        <v>4</v>
      </c>
      <c r="R3888">
        <v>14</v>
      </c>
    </row>
    <row r="3889" spans="16:18" x14ac:dyDescent="0.25">
      <c r="P3889" s="254">
        <v>39861</v>
      </c>
      <c r="Q3889">
        <f t="shared" si="62"/>
        <v>4</v>
      </c>
      <c r="R3889">
        <v>14</v>
      </c>
    </row>
    <row r="3890" spans="16:18" x14ac:dyDescent="0.25">
      <c r="P3890" s="254">
        <v>39860</v>
      </c>
      <c r="Q3890">
        <f t="shared" si="62"/>
        <v>4</v>
      </c>
      <c r="R3890">
        <v>14</v>
      </c>
    </row>
    <row r="3891" spans="16:18" x14ac:dyDescent="0.25">
      <c r="P3891" s="254">
        <v>39859</v>
      </c>
      <c r="Q3891">
        <f t="shared" si="62"/>
        <v>3</v>
      </c>
      <c r="R3891">
        <v>14</v>
      </c>
    </row>
    <row r="3892" spans="16:18" x14ac:dyDescent="0.25">
      <c r="P3892" s="254">
        <v>39858</v>
      </c>
      <c r="Q3892">
        <f t="shared" si="62"/>
        <v>3</v>
      </c>
      <c r="R3892">
        <v>14</v>
      </c>
    </row>
    <row r="3893" spans="16:18" x14ac:dyDescent="0.25">
      <c r="P3893" s="254">
        <v>39857</v>
      </c>
      <c r="Q3893">
        <f t="shared" si="62"/>
        <v>3</v>
      </c>
      <c r="R3893">
        <v>14</v>
      </c>
    </row>
    <row r="3894" spans="16:18" x14ac:dyDescent="0.25">
      <c r="P3894" s="254">
        <v>39856</v>
      </c>
      <c r="Q3894">
        <f t="shared" si="62"/>
        <v>3</v>
      </c>
      <c r="R3894">
        <v>14</v>
      </c>
    </row>
    <row r="3895" spans="16:18" x14ac:dyDescent="0.25">
      <c r="P3895" s="254">
        <v>39855</v>
      </c>
      <c r="Q3895">
        <f t="shared" si="62"/>
        <v>3</v>
      </c>
      <c r="R3895">
        <v>14</v>
      </c>
    </row>
    <row r="3896" spans="16:18" x14ac:dyDescent="0.25">
      <c r="P3896" s="254">
        <v>39854</v>
      </c>
      <c r="Q3896">
        <f t="shared" si="62"/>
        <v>3</v>
      </c>
      <c r="R3896">
        <v>14</v>
      </c>
    </row>
    <row r="3897" spans="16:18" x14ac:dyDescent="0.25">
      <c r="P3897" s="254">
        <v>39853</v>
      </c>
      <c r="Q3897">
        <f t="shared" si="62"/>
        <v>3</v>
      </c>
      <c r="R3897">
        <v>14</v>
      </c>
    </row>
    <row r="3898" spans="16:18" x14ac:dyDescent="0.25">
      <c r="P3898" s="254">
        <v>39852</v>
      </c>
      <c r="Q3898">
        <f t="shared" si="62"/>
        <v>2</v>
      </c>
      <c r="R3898">
        <v>14</v>
      </c>
    </row>
    <row r="3899" spans="16:18" x14ac:dyDescent="0.25">
      <c r="P3899" s="254">
        <v>39851</v>
      </c>
      <c r="Q3899">
        <f t="shared" si="62"/>
        <v>2</v>
      </c>
      <c r="R3899">
        <v>14</v>
      </c>
    </row>
    <row r="3900" spans="16:18" x14ac:dyDescent="0.25">
      <c r="P3900" s="254">
        <v>39850</v>
      </c>
      <c r="Q3900">
        <f t="shared" si="62"/>
        <v>2</v>
      </c>
      <c r="R3900">
        <v>14</v>
      </c>
    </row>
    <row r="3901" spans="16:18" x14ac:dyDescent="0.25">
      <c r="P3901" s="254">
        <v>39849</v>
      </c>
      <c r="Q3901">
        <f t="shared" si="62"/>
        <v>2</v>
      </c>
      <c r="R3901">
        <v>14</v>
      </c>
    </row>
    <row r="3902" spans="16:18" x14ac:dyDescent="0.25">
      <c r="P3902" s="254">
        <v>39848</v>
      </c>
      <c r="Q3902">
        <f t="shared" si="62"/>
        <v>2</v>
      </c>
      <c r="R3902">
        <v>14</v>
      </c>
    </row>
    <row r="3903" spans="16:18" x14ac:dyDescent="0.25">
      <c r="P3903" s="254">
        <v>39847</v>
      </c>
      <c r="Q3903">
        <f t="shared" si="62"/>
        <v>2</v>
      </c>
      <c r="R3903">
        <v>14</v>
      </c>
    </row>
    <row r="3904" spans="16:18" x14ac:dyDescent="0.25">
      <c r="P3904" s="254">
        <v>39846</v>
      </c>
      <c r="Q3904">
        <f t="shared" si="62"/>
        <v>2</v>
      </c>
      <c r="R3904">
        <v>14</v>
      </c>
    </row>
    <row r="3905" spans="16:18" x14ac:dyDescent="0.25">
      <c r="P3905" s="254">
        <v>39845</v>
      </c>
      <c r="Q3905">
        <f t="shared" si="62"/>
        <v>1</v>
      </c>
      <c r="R3905">
        <v>14</v>
      </c>
    </row>
    <row r="3906" spans="16:18" x14ac:dyDescent="0.25">
      <c r="P3906" s="254">
        <v>39844</v>
      </c>
      <c r="Q3906">
        <f t="shared" si="62"/>
        <v>1</v>
      </c>
      <c r="R3906">
        <v>14</v>
      </c>
    </row>
    <row r="3907" spans="16:18" x14ac:dyDescent="0.25">
      <c r="P3907" s="254">
        <v>39843</v>
      </c>
      <c r="Q3907">
        <f t="shared" si="62"/>
        <v>1</v>
      </c>
      <c r="R3907">
        <v>14</v>
      </c>
    </row>
    <row r="3908" spans="16:18" x14ac:dyDescent="0.25">
      <c r="P3908" s="254">
        <v>39842</v>
      </c>
      <c r="Q3908">
        <f t="shared" si="62"/>
        <v>1</v>
      </c>
      <c r="R3908">
        <v>14</v>
      </c>
    </row>
    <row r="3909" spans="16:18" x14ac:dyDescent="0.25">
      <c r="P3909" s="254">
        <v>39841</v>
      </c>
      <c r="Q3909">
        <f t="shared" si="62"/>
        <v>1</v>
      </c>
      <c r="R3909">
        <v>14</v>
      </c>
    </row>
    <row r="3910" spans="16:18" x14ac:dyDescent="0.25">
      <c r="P3910" s="254">
        <v>39840</v>
      </c>
      <c r="Q3910">
        <f t="shared" si="62"/>
        <v>1</v>
      </c>
      <c r="R3910">
        <v>14</v>
      </c>
    </row>
    <row r="3911" spans="16:18" x14ac:dyDescent="0.25">
      <c r="P3911" s="254">
        <v>39839</v>
      </c>
      <c r="Q3911">
        <f t="shared" si="62"/>
        <v>1</v>
      </c>
      <c r="R3911">
        <v>14</v>
      </c>
    </row>
    <row r="3912" spans="16:18" x14ac:dyDescent="0.25">
      <c r="P3912" s="254">
        <v>39838</v>
      </c>
      <c r="Q3912">
        <v>16</v>
      </c>
      <c r="R3912">
        <v>13</v>
      </c>
    </row>
    <row r="3913" spans="16:18" x14ac:dyDescent="0.25">
      <c r="P3913" s="254">
        <v>39837</v>
      </c>
      <c r="Q3913">
        <v>16</v>
      </c>
      <c r="R3913">
        <v>13</v>
      </c>
    </row>
    <row r="3914" spans="16:18" x14ac:dyDescent="0.25">
      <c r="P3914" s="254">
        <v>39836</v>
      </c>
      <c r="Q3914">
        <v>16</v>
      </c>
      <c r="R3914">
        <v>13</v>
      </c>
    </row>
    <row r="3915" spans="16:18" x14ac:dyDescent="0.25">
      <c r="P3915" s="254">
        <v>39835</v>
      </c>
      <c r="Q3915">
        <v>16</v>
      </c>
      <c r="R3915">
        <v>13</v>
      </c>
    </row>
    <row r="3916" spans="16:18" x14ac:dyDescent="0.25">
      <c r="P3916" s="254">
        <v>39834</v>
      </c>
      <c r="Q3916">
        <v>16</v>
      </c>
      <c r="R3916">
        <v>13</v>
      </c>
    </row>
    <row r="3917" spans="16:18" x14ac:dyDescent="0.25">
      <c r="P3917" s="254">
        <v>39833</v>
      </c>
      <c r="Q3917">
        <v>16</v>
      </c>
      <c r="R3917">
        <v>13</v>
      </c>
    </row>
    <row r="3918" spans="16:18" x14ac:dyDescent="0.25">
      <c r="P3918" s="254">
        <v>39832</v>
      </c>
      <c r="Q3918">
        <v>16</v>
      </c>
      <c r="R3918">
        <v>13</v>
      </c>
    </row>
    <row r="3919" spans="16:18" x14ac:dyDescent="0.25">
      <c r="P3919" s="254">
        <v>39831</v>
      </c>
      <c r="Q3919">
        <f t="shared" si="62"/>
        <v>15</v>
      </c>
      <c r="R3919">
        <v>13</v>
      </c>
    </row>
    <row r="3920" spans="16:18" x14ac:dyDescent="0.25">
      <c r="P3920" s="254">
        <v>39830</v>
      </c>
      <c r="Q3920">
        <f t="shared" si="62"/>
        <v>15</v>
      </c>
      <c r="R3920">
        <v>13</v>
      </c>
    </row>
    <row r="3921" spans="16:18" x14ac:dyDescent="0.25">
      <c r="P3921" s="254">
        <v>39829</v>
      </c>
      <c r="Q3921">
        <f t="shared" si="62"/>
        <v>15</v>
      </c>
      <c r="R3921">
        <v>13</v>
      </c>
    </row>
    <row r="3922" spans="16:18" x14ac:dyDescent="0.25">
      <c r="P3922" s="254">
        <v>39828</v>
      </c>
      <c r="Q3922">
        <f t="shared" si="62"/>
        <v>15</v>
      </c>
      <c r="R3922">
        <v>13</v>
      </c>
    </row>
    <row r="3923" spans="16:18" x14ac:dyDescent="0.25">
      <c r="P3923" s="254">
        <v>39827</v>
      </c>
      <c r="Q3923">
        <f t="shared" si="62"/>
        <v>15</v>
      </c>
      <c r="R3923">
        <v>13</v>
      </c>
    </row>
    <row r="3924" spans="16:18" x14ac:dyDescent="0.25">
      <c r="P3924" s="254">
        <v>39826</v>
      </c>
      <c r="Q3924">
        <f t="shared" si="62"/>
        <v>15</v>
      </c>
      <c r="R3924">
        <v>13</v>
      </c>
    </row>
    <row r="3925" spans="16:18" x14ac:dyDescent="0.25">
      <c r="P3925" s="254">
        <v>39825</v>
      </c>
      <c r="Q3925">
        <f t="shared" si="62"/>
        <v>15</v>
      </c>
      <c r="R3925">
        <v>13</v>
      </c>
    </row>
    <row r="3926" spans="16:18" x14ac:dyDescent="0.25">
      <c r="P3926" s="254">
        <v>39824</v>
      </c>
      <c r="Q3926">
        <f t="shared" si="62"/>
        <v>14</v>
      </c>
      <c r="R3926">
        <v>13</v>
      </c>
    </row>
    <row r="3927" spans="16:18" x14ac:dyDescent="0.25">
      <c r="P3927" s="254">
        <v>39823</v>
      </c>
      <c r="Q3927">
        <f t="shared" si="62"/>
        <v>14</v>
      </c>
      <c r="R3927">
        <v>13</v>
      </c>
    </row>
    <row r="3928" spans="16:18" x14ac:dyDescent="0.25">
      <c r="P3928" s="254">
        <v>39822</v>
      </c>
      <c r="Q3928">
        <f t="shared" si="62"/>
        <v>14</v>
      </c>
      <c r="R3928">
        <v>13</v>
      </c>
    </row>
    <row r="3929" spans="16:18" x14ac:dyDescent="0.25">
      <c r="P3929" s="254">
        <v>39821</v>
      </c>
      <c r="Q3929">
        <f t="shared" si="62"/>
        <v>14</v>
      </c>
      <c r="R3929">
        <v>13</v>
      </c>
    </row>
    <row r="3930" spans="16:18" x14ac:dyDescent="0.25">
      <c r="P3930" s="254">
        <v>39820</v>
      </c>
      <c r="Q3930">
        <f t="shared" si="62"/>
        <v>14</v>
      </c>
      <c r="R3930">
        <v>13</v>
      </c>
    </row>
    <row r="3931" spans="16:18" x14ac:dyDescent="0.25">
      <c r="P3931" s="254">
        <v>39819</v>
      </c>
      <c r="Q3931">
        <f t="shared" si="62"/>
        <v>14</v>
      </c>
      <c r="R3931">
        <v>13</v>
      </c>
    </row>
    <row r="3932" spans="16:18" x14ac:dyDescent="0.25">
      <c r="P3932" s="254">
        <v>39818</v>
      </c>
      <c r="Q3932">
        <f t="shared" si="62"/>
        <v>14</v>
      </c>
      <c r="R3932">
        <v>13</v>
      </c>
    </row>
    <row r="3933" spans="16:18" x14ac:dyDescent="0.25">
      <c r="P3933" s="254">
        <v>39817</v>
      </c>
      <c r="Q3933">
        <f t="shared" si="62"/>
        <v>13</v>
      </c>
      <c r="R3933">
        <v>13</v>
      </c>
    </row>
    <row r="3934" spans="16:18" x14ac:dyDescent="0.25">
      <c r="P3934" s="254">
        <v>39816</v>
      </c>
      <c r="Q3934">
        <f t="shared" si="62"/>
        <v>13</v>
      </c>
      <c r="R3934">
        <v>13</v>
      </c>
    </row>
    <row r="3935" spans="16:18" x14ac:dyDescent="0.25">
      <c r="P3935" s="254">
        <v>39815</v>
      </c>
      <c r="Q3935">
        <f t="shared" ref="Q3935:Q3936" si="63">Q3928-1</f>
        <v>13</v>
      </c>
      <c r="R3935">
        <v>13</v>
      </c>
    </row>
    <row r="3936" spans="16:18" x14ac:dyDescent="0.25">
      <c r="P3936" s="254">
        <v>39814</v>
      </c>
      <c r="Q3936">
        <f t="shared" si="63"/>
        <v>13</v>
      </c>
      <c r="R3936">
        <v>13</v>
      </c>
    </row>
  </sheetData>
  <sortState ref="A2:H35">
    <sortCondition ref="H2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7DFE-0E6F-4C54-8B77-EF3602AB6CC5}">
  <sheetPr>
    <tabColor theme="7" tint="0.39997558519241921"/>
  </sheetPr>
  <dimension ref="A1:V20"/>
  <sheetViews>
    <sheetView zoomScale="120" zoomScaleNormal="120" workbookViewId="0">
      <selection activeCell="P10" sqref="P10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14" width="9.7109375" style="50" customWidth="1"/>
    <col min="15" max="21" width="8.5703125" customWidth="1"/>
    <col min="22" max="22" width="6" bestFit="1" customWidth="1"/>
  </cols>
  <sheetData>
    <row r="1" spans="1:22" x14ac:dyDescent="0.25">
      <c r="A1" s="254">
        <v>43745</v>
      </c>
    </row>
    <row r="2" spans="1:22" x14ac:dyDescent="0.25">
      <c r="O2" s="360">
        <v>0.59699999999999998</v>
      </c>
      <c r="P2" s="360">
        <v>0.86599999999999999</v>
      </c>
      <c r="Q2" s="360">
        <v>0.59699999999999998</v>
      </c>
      <c r="R2" s="360"/>
      <c r="S2" s="360"/>
      <c r="T2" s="360"/>
      <c r="U2" s="360"/>
    </row>
    <row r="3" spans="1:22" x14ac:dyDescent="0.25">
      <c r="A3" s="361" t="s">
        <v>2</v>
      </c>
      <c r="B3" s="362" t="s">
        <v>3</v>
      </c>
      <c r="C3" s="362" t="s">
        <v>4</v>
      </c>
      <c r="D3" s="362" t="s">
        <v>5</v>
      </c>
      <c r="E3" s="362" t="s">
        <v>11</v>
      </c>
      <c r="F3" s="362" t="s">
        <v>16</v>
      </c>
      <c r="G3" s="362" t="s">
        <v>30</v>
      </c>
      <c r="H3" s="362" t="s">
        <v>31</v>
      </c>
      <c r="I3" s="362" t="s">
        <v>32</v>
      </c>
      <c r="J3" s="362" t="s">
        <v>33</v>
      </c>
      <c r="K3" s="362" t="s">
        <v>34</v>
      </c>
      <c r="L3" s="362" t="s">
        <v>35</v>
      </c>
      <c r="M3" s="362" t="s">
        <v>5</v>
      </c>
      <c r="N3" s="363" t="s">
        <v>335</v>
      </c>
      <c r="O3" s="364" t="s">
        <v>342</v>
      </c>
      <c r="P3" s="364" t="s">
        <v>343</v>
      </c>
      <c r="Q3" s="364" t="s">
        <v>344</v>
      </c>
      <c r="R3" s="364" t="s">
        <v>345</v>
      </c>
      <c r="S3" s="364" t="s">
        <v>346</v>
      </c>
      <c r="T3" s="364" t="s">
        <v>347</v>
      </c>
      <c r="U3" s="364" t="s">
        <v>348</v>
      </c>
      <c r="V3" s="364" t="s">
        <v>45</v>
      </c>
    </row>
    <row r="4" spans="1:22" x14ac:dyDescent="0.25">
      <c r="A4" s="148" t="str">
        <f>Plantilla!D5</f>
        <v>S. Candela</v>
      </c>
      <c r="B4" s="148">
        <f>Plantilla!E5</f>
        <v>22</v>
      </c>
      <c r="C4" s="148">
        <f ca="1">Plantilla!F5</f>
        <v>35</v>
      </c>
      <c r="D4" s="148" t="str">
        <f>Plantilla!G5</f>
        <v>CAB</v>
      </c>
      <c r="E4" s="298">
        <f>Plantilla!J5</f>
        <v>0.67353330442654136</v>
      </c>
      <c r="F4" s="148">
        <f>Plantilla!O5</f>
        <v>1.5</v>
      </c>
      <c r="G4" s="365">
        <f>Plantilla!W5</f>
        <v>8</v>
      </c>
      <c r="H4" s="365">
        <f>Plantilla!X5</f>
        <v>2</v>
      </c>
      <c r="I4" s="365">
        <f>Plantilla!Y5</f>
        <v>0</v>
      </c>
      <c r="J4" s="365">
        <f>Plantilla!Z5</f>
        <v>0</v>
      </c>
      <c r="K4" s="365">
        <f>Plantilla!AA5</f>
        <v>0</v>
      </c>
      <c r="L4" s="365">
        <f>Plantilla!AB5</f>
        <v>0</v>
      </c>
      <c r="M4" s="365">
        <f>Plantilla!AC5</f>
        <v>4</v>
      </c>
      <c r="N4" s="298">
        <f>1/3</f>
        <v>0.33333333333333331</v>
      </c>
      <c r="O4" s="366">
        <f>N4*O$2</f>
        <v>0.19899999999999998</v>
      </c>
      <c r="P4" s="366">
        <f>$N4*P$2</f>
        <v>0.28866666666666663</v>
      </c>
      <c r="Q4" s="366">
        <f>$N4*Q$2</f>
        <v>0.19899999999999998</v>
      </c>
      <c r="R4" s="148"/>
      <c r="S4" s="148"/>
      <c r="T4" s="148"/>
      <c r="U4" s="148"/>
      <c r="V4" s="372">
        <f>Q4+P4+O4</f>
        <v>0.68666666666666654</v>
      </c>
    </row>
    <row r="5" spans="1:22" x14ac:dyDescent="0.25">
      <c r="A5" s="148" t="str">
        <f>Plantilla!D4</f>
        <v>E. Tarrida</v>
      </c>
      <c r="B5" s="148">
        <f>Plantilla!E4</f>
        <v>19</v>
      </c>
      <c r="C5" s="148">
        <f ca="1">Plantilla!F4</f>
        <v>44</v>
      </c>
      <c r="D5" s="148" t="str">
        <f>Plantilla!G4</f>
        <v>RAP</v>
      </c>
      <c r="E5" s="298">
        <f>Plantilla!J4</f>
        <v>0.59621070845629232</v>
      </c>
      <c r="F5" s="148">
        <f>Plantilla!O4</f>
        <v>1.5</v>
      </c>
      <c r="G5" s="365">
        <f>Plantilla!W4</f>
        <v>8.75</v>
      </c>
      <c r="H5" s="365">
        <f>Plantilla!X4</f>
        <v>6</v>
      </c>
      <c r="I5" s="365">
        <f>Plantilla!Y4</f>
        <v>2</v>
      </c>
      <c r="J5" s="365">
        <f>Plantilla!Z4</f>
        <v>2</v>
      </c>
      <c r="K5" s="365">
        <f>Plantilla!AA4</f>
        <v>3</v>
      </c>
      <c r="L5" s="365">
        <f>Plantilla!AB4</f>
        <v>1</v>
      </c>
      <c r="M5" s="365">
        <f>Plantilla!AC4</f>
        <v>4</v>
      </c>
      <c r="N5" s="253">
        <f>1/4</f>
        <v>0.25</v>
      </c>
      <c r="O5" s="366">
        <f>$N5*O$2</f>
        <v>0.14924999999999999</v>
      </c>
      <c r="P5" s="366">
        <f>$N5*P$2</f>
        <v>0.2165</v>
      </c>
      <c r="Q5" s="366">
        <f>$N5*Q$2</f>
        <v>0.14924999999999999</v>
      </c>
      <c r="R5" s="148"/>
      <c r="S5" s="148"/>
      <c r="T5" s="148"/>
      <c r="U5" s="148"/>
      <c r="V5" s="372">
        <f>Q5+P5+O5</f>
        <v>0.51500000000000001</v>
      </c>
    </row>
    <row r="6" spans="1:22" x14ac:dyDescent="0.25">
      <c r="A6" s="148" t="str">
        <f>Plantilla!D6</f>
        <v>H. Grijalva</v>
      </c>
      <c r="B6" s="148">
        <f>Plantilla!E6</f>
        <v>33</v>
      </c>
      <c r="C6" s="148">
        <f ca="1">Plantilla!F6</f>
        <v>12</v>
      </c>
      <c r="D6" s="148"/>
      <c r="E6" s="298">
        <f>Plantilla!J6</f>
        <v>0.95467112484639893</v>
      </c>
      <c r="F6" s="148">
        <f>Plantilla!O6</f>
        <v>1.5</v>
      </c>
      <c r="G6" s="365">
        <f>Plantilla!W6</f>
        <v>1</v>
      </c>
      <c r="H6" s="365">
        <f>Plantilla!X6</f>
        <v>5</v>
      </c>
      <c r="I6" s="365">
        <f>Plantilla!Y6</f>
        <v>4</v>
      </c>
      <c r="J6" s="365">
        <f>Plantilla!Z6</f>
        <v>4.95</v>
      </c>
      <c r="K6" s="365">
        <f>Plantilla!AA6</f>
        <v>4</v>
      </c>
      <c r="L6" s="365">
        <f>Plantilla!AB6</f>
        <v>1.95</v>
      </c>
      <c r="M6" s="365">
        <f>Plantilla!AC6</f>
        <v>5</v>
      </c>
      <c r="N6" s="298"/>
      <c r="O6" s="148"/>
      <c r="P6" s="148"/>
      <c r="Q6" s="148"/>
      <c r="R6" s="148"/>
      <c r="S6" s="148"/>
      <c r="T6" s="148"/>
      <c r="U6" s="148"/>
      <c r="V6" s="49"/>
    </row>
    <row r="7" spans="1:22" x14ac:dyDescent="0.25">
      <c r="A7" s="148" t="str">
        <f>Plantilla!D7</f>
        <v>M. Teixé</v>
      </c>
      <c r="B7" s="148">
        <f>Plantilla!E7</f>
        <v>27</v>
      </c>
      <c r="C7" s="148">
        <f ca="1">Plantilla!F7</f>
        <v>73</v>
      </c>
      <c r="D7" s="148"/>
      <c r="E7" s="298">
        <f>Plantilla!J7</f>
        <v>0.95467112484639893</v>
      </c>
      <c r="F7" s="148">
        <f>Plantilla!O7</f>
        <v>1.5</v>
      </c>
      <c r="G7" s="365">
        <f>Plantilla!W7</f>
        <v>0</v>
      </c>
      <c r="H7" s="365">
        <f>Plantilla!X7</f>
        <v>6</v>
      </c>
      <c r="I7" s="365">
        <f>Plantilla!Y7</f>
        <v>2</v>
      </c>
      <c r="J7" s="365">
        <f>Plantilla!Z7</f>
        <v>5</v>
      </c>
      <c r="K7" s="365">
        <f>Plantilla!AA7</f>
        <v>3</v>
      </c>
      <c r="L7" s="365">
        <f>Plantilla!AB7</f>
        <v>1</v>
      </c>
      <c r="M7" s="365">
        <f>Plantilla!AC7</f>
        <v>4</v>
      </c>
      <c r="N7" s="298"/>
      <c r="O7" s="148"/>
      <c r="P7" s="148"/>
      <c r="Q7" s="148"/>
      <c r="R7" s="148"/>
      <c r="S7" s="148"/>
      <c r="T7" s="148"/>
      <c r="U7" s="148"/>
      <c r="V7" s="49"/>
    </row>
    <row r="8" spans="1:22" x14ac:dyDescent="0.25">
      <c r="A8" s="148" t="str">
        <f>Plantilla!D8</f>
        <v>J-L. Grellier</v>
      </c>
      <c r="B8" s="148">
        <f>Plantilla!E8</f>
        <v>29</v>
      </c>
      <c r="C8" s="148">
        <f ca="1">Plantilla!F8</f>
        <v>76</v>
      </c>
      <c r="D8" s="148"/>
      <c r="E8" s="298">
        <f>Plantilla!J8</f>
        <v>1.0179039914172496</v>
      </c>
      <c r="F8" s="148">
        <f>Plantilla!O8</f>
        <v>1.5</v>
      </c>
      <c r="G8" s="365">
        <f>Plantilla!W8</f>
        <v>0</v>
      </c>
      <c r="H8" s="365">
        <f>Plantilla!X8</f>
        <v>5</v>
      </c>
      <c r="I8" s="365">
        <f>Plantilla!Y8</f>
        <v>5</v>
      </c>
      <c r="J8" s="365">
        <f>Plantilla!Z8</f>
        <v>2</v>
      </c>
      <c r="K8" s="365">
        <f>Plantilla!AA8</f>
        <v>1</v>
      </c>
      <c r="L8" s="365">
        <f>Plantilla!AB8</f>
        <v>1</v>
      </c>
      <c r="M8" s="365">
        <f>Plantilla!AC8</f>
        <v>3</v>
      </c>
      <c r="N8" s="298"/>
      <c r="O8" s="148"/>
      <c r="P8" s="148"/>
      <c r="Q8" s="148"/>
      <c r="R8" s="148"/>
      <c r="S8" s="148"/>
      <c r="T8" s="148"/>
      <c r="U8" s="148"/>
      <c r="V8" s="49"/>
    </row>
    <row r="9" spans="1:22" x14ac:dyDescent="0.25">
      <c r="A9" s="148" t="str">
        <f>Plantilla!D9</f>
        <v>A. Aluja</v>
      </c>
      <c r="B9" s="148">
        <f>Plantilla!E9</f>
        <v>31</v>
      </c>
      <c r="C9" s="148">
        <f ca="1">Plantilla!F9</f>
        <v>104</v>
      </c>
      <c r="D9" s="148"/>
      <c r="E9" s="298">
        <f>Plantilla!J9</f>
        <v>1.110011883608315</v>
      </c>
      <c r="F9" s="148">
        <f>Plantilla!O9</f>
        <v>1.5</v>
      </c>
      <c r="G9" s="365">
        <f>Plantilla!W9</f>
        <v>0</v>
      </c>
      <c r="H9" s="365">
        <f>Plantilla!X9</f>
        <v>5</v>
      </c>
      <c r="I9" s="365">
        <f>Plantilla!Y9</f>
        <v>4</v>
      </c>
      <c r="J9" s="365">
        <f>Plantilla!Z9</f>
        <v>3</v>
      </c>
      <c r="K9" s="365">
        <f>Plantilla!AA9</f>
        <v>2</v>
      </c>
      <c r="L9" s="365">
        <f>Plantilla!AB9</f>
        <v>0</v>
      </c>
      <c r="M9" s="365">
        <f>Plantilla!AC9</f>
        <v>6</v>
      </c>
      <c r="N9" s="298"/>
      <c r="O9" s="148"/>
      <c r="P9" s="148"/>
      <c r="Q9" s="148"/>
      <c r="R9" s="148"/>
      <c r="S9" s="148"/>
      <c r="T9" s="148"/>
      <c r="U9" s="148"/>
      <c r="V9" s="49"/>
    </row>
    <row r="10" spans="1:22" x14ac:dyDescent="0.25">
      <c r="A10" s="148" t="str">
        <f>Plantilla!D10</f>
        <v>J. Banal</v>
      </c>
      <c r="B10" s="148">
        <f>Plantilla!E10</f>
        <v>26</v>
      </c>
      <c r="C10" s="148">
        <f ca="1">Plantilla!F10</f>
        <v>27</v>
      </c>
      <c r="D10" s="148" t="str">
        <f>Plantilla!G10</f>
        <v>POT</v>
      </c>
      <c r="E10" s="298">
        <f>Plantilla!J10</f>
        <v>0.8309990538638673</v>
      </c>
      <c r="F10" s="148">
        <f>Plantilla!O10</f>
        <v>1.5</v>
      </c>
      <c r="G10" s="365">
        <f>Plantilla!W10</f>
        <v>1</v>
      </c>
      <c r="H10" s="365">
        <f>Plantilla!X10</f>
        <v>4</v>
      </c>
      <c r="I10" s="365">
        <f>Plantilla!Y10</f>
        <v>5</v>
      </c>
      <c r="J10" s="365">
        <f>Plantilla!Z10</f>
        <v>2</v>
      </c>
      <c r="K10" s="365">
        <f>Plantilla!AA10</f>
        <v>4</v>
      </c>
      <c r="L10" s="365">
        <f>Plantilla!AB10</f>
        <v>2</v>
      </c>
      <c r="M10" s="365">
        <f>Plantilla!AC10</f>
        <v>5</v>
      </c>
      <c r="N10" s="298"/>
      <c r="O10" s="148"/>
      <c r="P10" s="148"/>
      <c r="Q10" s="148"/>
      <c r="R10" s="148"/>
      <c r="S10" s="148"/>
      <c r="T10" s="148"/>
      <c r="U10" s="148"/>
      <c r="V10" s="49"/>
    </row>
    <row r="11" spans="1:22" x14ac:dyDescent="0.25">
      <c r="A11" s="148" t="str">
        <f>Plantilla!D11</f>
        <v>D. Salat</v>
      </c>
      <c r="B11" s="148">
        <f>Plantilla!E11</f>
        <v>22</v>
      </c>
      <c r="C11" s="148">
        <f ca="1">Plantilla!F11</f>
        <v>101</v>
      </c>
      <c r="D11" s="148"/>
      <c r="E11" s="298">
        <f>Plantilla!J11</f>
        <v>0.70863855605634019</v>
      </c>
      <c r="F11" s="148">
        <f>Plantilla!O11</f>
        <v>1.5</v>
      </c>
      <c r="G11" s="365">
        <f>Plantilla!W11</f>
        <v>0</v>
      </c>
      <c r="H11" s="365">
        <f>Plantilla!X11</f>
        <v>4</v>
      </c>
      <c r="I11" s="365">
        <f>Plantilla!Y11</f>
        <v>5</v>
      </c>
      <c r="J11" s="365">
        <f>Plantilla!Z11</f>
        <v>3</v>
      </c>
      <c r="K11" s="365">
        <f>Plantilla!AA11</f>
        <v>3</v>
      </c>
      <c r="L11" s="365">
        <f>Plantilla!AB11</f>
        <v>1</v>
      </c>
      <c r="M11" s="365">
        <f>Plantilla!AC11</f>
        <v>4</v>
      </c>
      <c r="N11" s="298"/>
      <c r="O11" s="148"/>
      <c r="P11" s="148"/>
      <c r="Q11" s="148"/>
      <c r="R11" s="148"/>
      <c r="S11" s="148"/>
      <c r="T11" s="148"/>
      <c r="U11" s="148"/>
      <c r="V11" s="49"/>
    </row>
    <row r="12" spans="1:22" x14ac:dyDescent="0.25">
      <c r="A12" s="148" t="str">
        <f>Plantilla!D12</f>
        <v>P-P. Cunill</v>
      </c>
      <c r="B12" s="148">
        <f>Plantilla!E12</f>
        <v>20</v>
      </c>
      <c r="C12" s="148">
        <f ca="1">Plantilla!F12</f>
        <v>66</v>
      </c>
      <c r="D12" s="148"/>
      <c r="E12" s="298">
        <f>Plantilla!J12</f>
        <v>0.48230378135679047</v>
      </c>
      <c r="F12" s="148">
        <f>Plantilla!O12</f>
        <v>1.5</v>
      </c>
      <c r="G12" s="365">
        <f>Plantilla!W12</f>
        <v>0</v>
      </c>
      <c r="H12" s="365">
        <f>Plantilla!X12</f>
        <v>3</v>
      </c>
      <c r="I12" s="365">
        <f>Plantilla!Y12</f>
        <v>5</v>
      </c>
      <c r="J12" s="365">
        <f>Plantilla!Z12</f>
        <v>1</v>
      </c>
      <c r="K12" s="365">
        <f>Plantilla!AA12</f>
        <v>5</v>
      </c>
      <c r="L12" s="365">
        <f>Plantilla!AB12</f>
        <v>2</v>
      </c>
      <c r="M12" s="365">
        <f>Plantilla!AC12</f>
        <v>5</v>
      </c>
      <c r="N12" s="298"/>
      <c r="O12" s="148"/>
      <c r="P12" s="148"/>
      <c r="Q12" s="148"/>
      <c r="R12" s="148"/>
      <c r="S12" s="148"/>
      <c r="T12" s="148"/>
      <c r="U12" s="148"/>
      <c r="V12" s="49"/>
    </row>
    <row r="13" spans="1:22" x14ac:dyDescent="0.25">
      <c r="A13" s="148" t="str">
        <f>Plantilla!D13</f>
        <v>I. Escuder</v>
      </c>
      <c r="B13" s="148">
        <f>Plantilla!E13</f>
        <v>24</v>
      </c>
      <c r="C13" s="148">
        <f ca="1">Plantilla!F13</f>
        <v>16</v>
      </c>
      <c r="D13" s="148"/>
      <c r="E13" s="298">
        <f>Plantilla!J13</f>
        <v>0.80274665510394982</v>
      </c>
      <c r="F13" s="148">
        <f>Plantilla!O13</f>
        <v>1.5</v>
      </c>
      <c r="G13" s="365">
        <f>Plantilla!W13</f>
        <v>0</v>
      </c>
      <c r="H13" s="365">
        <f>Plantilla!X13</f>
        <v>5</v>
      </c>
      <c r="I13" s="365">
        <f>Plantilla!Y13</f>
        <v>6</v>
      </c>
      <c r="J13" s="365">
        <f>Plantilla!Z13</f>
        <v>2</v>
      </c>
      <c r="K13" s="365">
        <f>Plantilla!AA13</f>
        <v>3</v>
      </c>
      <c r="L13" s="365">
        <f>Plantilla!AB13</f>
        <v>1</v>
      </c>
      <c r="M13" s="365">
        <f>Plantilla!AC13</f>
        <v>4</v>
      </c>
      <c r="N13" s="298"/>
      <c r="O13" s="148"/>
      <c r="P13" s="148"/>
      <c r="Q13" s="148"/>
      <c r="R13" s="148"/>
      <c r="S13" s="148"/>
      <c r="T13" s="148"/>
      <c r="U13" s="148"/>
      <c r="V13" s="49"/>
    </row>
    <row r="14" spans="1:22" x14ac:dyDescent="0.25">
      <c r="A14" s="148" t="str">
        <f>Plantilla!D14</f>
        <v>A. Guau</v>
      </c>
      <c r="B14" s="148">
        <f>Plantilla!E14</f>
        <v>25</v>
      </c>
      <c r="C14" s="148">
        <f ca="1">Plantilla!F14</f>
        <v>14</v>
      </c>
      <c r="D14" s="148"/>
      <c r="E14" s="298">
        <f>Plantilla!J14</f>
        <v>0.85793690198158323</v>
      </c>
      <c r="F14" s="148">
        <f>Plantilla!O14</f>
        <v>1.5</v>
      </c>
      <c r="G14" s="365">
        <f>Plantilla!W14</f>
        <v>0</v>
      </c>
      <c r="H14" s="365">
        <f>Plantilla!X14</f>
        <v>3</v>
      </c>
      <c r="I14" s="365">
        <f>Plantilla!Y14</f>
        <v>6</v>
      </c>
      <c r="J14" s="365">
        <f>Plantilla!Z14</f>
        <v>2</v>
      </c>
      <c r="K14" s="365">
        <f>Plantilla!AA14</f>
        <v>4</v>
      </c>
      <c r="L14" s="365">
        <f>Plantilla!AB14</f>
        <v>3</v>
      </c>
      <c r="M14" s="365">
        <f>Plantilla!AC14</f>
        <v>4</v>
      </c>
      <c r="N14" s="298"/>
      <c r="O14" s="148"/>
      <c r="P14" s="148"/>
      <c r="Q14" s="148"/>
      <c r="R14" s="148"/>
      <c r="S14" s="148"/>
      <c r="T14" s="148"/>
      <c r="U14" s="148"/>
      <c r="V14" s="49"/>
    </row>
    <row r="15" spans="1:22" x14ac:dyDescent="0.25">
      <c r="A15" s="148" t="str">
        <f>Plantilla!D15</f>
        <v>M. Tàcias</v>
      </c>
      <c r="B15" s="148">
        <f>Plantilla!E15</f>
        <v>28</v>
      </c>
      <c r="C15" s="148">
        <f ca="1">Plantilla!F15</f>
        <v>18</v>
      </c>
      <c r="D15" s="148" t="str">
        <f>Plantilla!G15</f>
        <v>IMP</v>
      </c>
      <c r="E15" s="298">
        <f>Plantilla!J15</f>
        <v>0.98715025265899181</v>
      </c>
      <c r="F15" s="148">
        <f>Plantilla!O15</f>
        <v>1.5</v>
      </c>
      <c r="G15" s="365">
        <f>Plantilla!W15</f>
        <v>0</v>
      </c>
      <c r="H15" s="365">
        <f>Plantilla!X15</f>
        <v>5</v>
      </c>
      <c r="I15" s="365">
        <f>Plantilla!Y15</f>
        <v>5</v>
      </c>
      <c r="J15" s="365">
        <f>Plantilla!Z15</f>
        <v>5</v>
      </c>
      <c r="K15" s="365">
        <f>Plantilla!AA15</f>
        <v>3</v>
      </c>
      <c r="L15" s="365">
        <f>Plantilla!AB15</f>
        <v>2</v>
      </c>
      <c r="M15" s="365">
        <f>Plantilla!AC15</f>
        <v>2</v>
      </c>
      <c r="N15" s="298"/>
      <c r="O15" s="148"/>
      <c r="P15" s="148"/>
      <c r="Q15" s="148"/>
      <c r="R15" s="148"/>
      <c r="S15" s="148"/>
      <c r="T15" s="148"/>
      <c r="U15" s="148"/>
      <c r="V15" s="49"/>
    </row>
    <row r="16" spans="1:22" x14ac:dyDescent="0.25">
      <c r="A16" s="148" t="str">
        <f>Plantilla!D16</f>
        <v>A. Aguilella</v>
      </c>
      <c r="B16" s="148">
        <f>Plantilla!E16</f>
        <v>21</v>
      </c>
      <c r="C16" s="148">
        <f ca="1">Plantilla!F16</f>
        <v>102</v>
      </c>
      <c r="D16" s="148"/>
      <c r="E16" s="298">
        <f>Plantilla!J16</f>
        <v>0.70863855605634019</v>
      </c>
      <c r="F16" s="148">
        <f>Plantilla!O16</f>
        <v>1.5</v>
      </c>
      <c r="G16" s="365">
        <f>Plantilla!W16</f>
        <v>0</v>
      </c>
      <c r="H16" s="365">
        <f>Plantilla!X16</f>
        <v>4</v>
      </c>
      <c r="I16" s="365">
        <f>Plantilla!Y16</f>
        <v>5</v>
      </c>
      <c r="J16" s="365">
        <f>Plantilla!Z16</f>
        <v>5</v>
      </c>
      <c r="K16" s="365">
        <f>Plantilla!AA16</f>
        <v>4</v>
      </c>
      <c r="L16" s="365">
        <f>Plantilla!AB16</f>
        <v>1</v>
      </c>
      <c r="M16" s="365">
        <f>Plantilla!AC16</f>
        <v>4</v>
      </c>
      <c r="N16" s="298"/>
      <c r="O16" s="148"/>
      <c r="P16" s="148"/>
      <c r="Q16" s="148"/>
      <c r="R16" s="148"/>
      <c r="S16" s="148"/>
      <c r="T16" s="148"/>
      <c r="U16" s="148"/>
      <c r="V16" s="49"/>
    </row>
    <row r="17" spans="1:22" x14ac:dyDescent="0.25">
      <c r="A17" s="148" t="str">
        <f>Plantilla!D17</f>
        <v>T. Averous</v>
      </c>
      <c r="B17" s="148">
        <f>Plantilla!E17</f>
        <v>23</v>
      </c>
      <c r="C17" s="148">
        <f ca="1">Plantilla!F17</f>
        <v>84</v>
      </c>
      <c r="D17" s="148"/>
      <c r="E17" s="298">
        <f>Plantilla!J17</f>
        <v>0.80274665510394982</v>
      </c>
      <c r="F17" s="148">
        <f>Plantilla!O17</f>
        <v>1.5</v>
      </c>
      <c r="G17" s="365">
        <f>Plantilla!W17</f>
        <v>0</v>
      </c>
      <c r="H17" s="365">
        <f>Plantilla!X17</f>
        <v>3</v>
      </c>
      <c r="I17" s="365">
        <f>Plantilla!Y17</f>
        <v>5</v>
      </c>
      <c r="J17" s="365">
        <f>Plantilla!Z17</f>
        <v>6</v>
      </c>
      <c r="K17" s="365">
        <f>Plantilla!AA17</f>
        <v>5</v>
      </c>
      <c r="L17" s="365">
        <f>Plantilla!AB17</f>
        <v>2</v>
      </c>
      <c r="M17" s="365">
        <f>Plantilla!AC17</f>
        <v>4</v>
      </c>
      <c r="N17" s="298"/>
      <c r="O17" s="148"/>
      <c r="P17" s="148"/>
      <c r="Q17" s="148"/>
      <c r="R17" s="148"/>
      <c r="S17" s="148"/>
      <c r="T17" s="148"/>
      <c r="U17" s="148"/>
      <c r="V17" s="49"/>
    </row>
    <row r="18" spans="1:22" x14ac:dyDescent="0.25">
      <c r="A18" s="148" t="str">
        <f>Plantilla!D18</f>
        <v>L-G. Salares</v>
      </c>
      <c r="B18" s="148">
        <f>Plantilla!E18</f>
        <v>19</v>
      </c>
      <c r="C18" s="148">
        <f ca="1">Plantilla!F18</f>
        <v>18</v>
      </c>
      <c r="D18" s="148"/>
      <c r="E18" s="298">
        <f>Plantilla!J18</f>
        <v>0.57515168554531648</v>
      </c>
      <c r="F18" s="148">
        <f>Plantilla!O18</f>
        <v>1.5</v>
      </c>
      <c r="G18" s="365">
        <f>Plantilla!W18</f>
        <v>0</v>
      </c>
      <c r="H18" s="365">
        <f>Plantilla!X18</f>
        <v>1</v>
      </c>
      <c r="I18" s="365">
        <f>Plantilla!Y18</f>
        <v>3</v>
      </c>
      <c r="J18" s="365">
        <f>Plantilla!Z18</f>
        <v>5</v>
      </c>
      <c r="K18" s="365">
        <f>Plantilla!AA18</f>
        <v>3</v>
      </c>
      <c r="L18" s="365">
        <f>Plantilla!AB18</f>
        <v>6</v>
      </c>
      <c r="M18" s="365">
        <f>Plantilla!AC18</f>
        <v>5</v>
      </c>
      <c r="N18" s="298"/>
      <c r="O18" s="148"/>
      <c r="P18" s="148"/>
      <c r="Q18" s="148"/>
      <c r="R18" s="148"/>
      <c r="S18" s="148"/>
      <c r="T18" s="148"/>
      <c r="U18" s="148"/>
      <c r="V18" s="49"/>
    </row>
    <row r="19" spans="1:22" x14ac:dyDescent="0.25">
      <c r="A19" s="148" t="str">
        <f>Plantilla!D19</f>
        <v>J. Autet</v>
      </c>
      <c r="B19" s="148">
        <f>Plantilla!E19</f>
        <v>34</v>
      </c>
      <c r="C19" s="148">
        <f ca="1">Plantilla!F19</f>
        <v>13</v>
      </c>
      <c r="D19" s="148"/>
      <c r="E19" s="298">
        <f>Plantilla!J19</f>
        <v>1.0657873992714422</v>
      </c>
      <c r="F19" s="148">
        <f>Plantilla!O19</f>
        <v>1.5</v>
      </c>
      <c r="G19" s="365">
        <f>Plantilla!W19</f>
        <v>0</v>
      </c>
      <c r="H19" s="365">
        <f>Plantilla!X19</f>
        <v>2</v>
      </c>
      <c r="I19" s="365">
        <f>Plantilla!Y19</f>
        <v>3</v>
      </c>
      <c r="J19" s="365">
        <f>Plantilla!Z19</f>
        <v>2</v>
      </c>
      <c r="K19" s="365">
        <f>Plantilla!AA19</f>
        <v>2.95</v>
      </c>
      <c r="L19" s="365">
        <f>Plantilla!AB19</f>
        <v>6</v>
      </c>
      <c r="M19" s="365">
        <f>Plantilla!AC19</f>
        <v>3</v>
      </c>
      <c r="N19" s="298"/>
      <c r="O19" s="148"/>
      <c r="P19" s="148"/>
      <c r="Q19" s="148"/>
      <c r="R19" s="148"/>
      <c r="S19" s="148"/>
      <c r="T19" s="148"/>
      <c r="U19" s="148"/>
      <c r="V19" s="49"/>
    </row>
    <row r="20" spans="1:22" x14ac:dyDescent="0.25">
      <c r="A20" s="148" t="str">
        <f>Plantilla!D20</f>
        <v>A. Manent</v>
      </c>
      <c r="B20" s="148">
        <f>Plantilla!E20</f>
        <v>27</v>
      </c>
      <c r="C20" s="148">
        <f ca="1">Plantilla!F20</f>
        <v>7</v>
      </c>
      <c r="D20" s="148"/>
      <c r="E20" s="298">
        <f>Plantilla!J20</f>
        <v>0.87095001836712493</v>
      </c>
      <c r="F20" s="148">
        <f>Plantilla!O20</f>
        <v>1.5</v>
      </c>
      <c r="G20" s="365">
        <f>Plantilla!W20</f>
        <v>0</v>
      </c>
      <c r="H20" s="365">
        <f>Plantilla!X20</f>
        <v>2</v>
      </c>
      <c r="I20" s="365">
        <f>Plantilla!Y20</f>
        <v>3</v>
      </c>
      <c r="J20" s="365">
        <f>Plantilla!Z20</f>
        <v>2</v>
      </c>
      <c r="K20" s="365">
        <f>Plantilla!AA20</f>
        <v>5</v>
      </c>
      <c r="L20" s="365">
        <f>Plantilla!AB20</f>
        <v>5</v>
      </c>
      <c r="M20" s="365">
        <f>Plantilla!AC20</f>
        <v>2</v>
      </c>
      <c r="N20" s="298"/>
      <c r="O20" s="148"/>
      <c r="P20" s="148"/>
      <c r="Q20" s="148"/>
      <c r="R20" s="148"/>
      <c r="S20" s="148"/>
      <c r="T20" s="148"/>
      <c r="U20" s="148"/>
      <c r="V20" s="49"/>
    </row>
  </sheetData>
  <sortState ref="A4:V20">
    <sortCondition descending="1" ref="V4:V20"/>
  </sortState>
  <conditionalFormatting sqref="G4:M20">
    <cfRule type="colorScale" priority="6">
      <colorScale>
        <cfvo type="min"/>
        <cfvo type="max"/>
        <color rgb="FFFFEF9C"/>
        <color rgb="FF63BE7B"/>
      </colorScale>
    </cfRule>
  </conditionalFormatting>
  <conditionalFormatting sqref="N4:N2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{271D24FA-2704-4669-8FA7-9BB33CA9CE42}</x14:id>
        </ext>
      </extLst>
    </cfRule>
  </conditionalFormatting>
  <conditionalFormatting sqref="E4:F20">
    <cfRule type="colorScale" priority="2">
      <colorScale>
        <cfvo type="min"/>
        <cfvo type="max"/>
        <color rgb="FFFCFCFF"/>
        <color rgb="FFF8696B"/>
      </colorScale>
    </cfRule>
  </conditionalFormatting>
  <conditionalFormatting sqref="O4:V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{47681EA9-F664-49C5-AF4F-030037506C36}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D24FA-2704-4669-8FA7-9BB33CA9CE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N4:N20</xm:sqref>
        </x14:conditionalFormatting>
        <x14:conditionalFormatting xmlns:xm="http://schemas.microsoft.com/office/excel/2006/main">
          <x14:cfRule type="dataBar" id="{47681EA9-F664-49C5-AF4F-030037506C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O4:V20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0CC3-6C01-42FB-8A68-CE2F47E73BDF}">
  <sheetPr>
    <tabColor theme="7" tint="0.39997558519241921"/>
  </sheetPr>
  <dimension ref="A1:W22"/>
  <sheetViews>
    <sheetView zoomScale="120" zoomScaleNormal="120" workbookViewId="0">
      <selection activeCell="P16" sqref="P16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14" width="8.7109375" style="50" customWidth="1"/>
    <col min="15" max="15" width="4.85546875" style="50" bestFit="1" customWidth="1"/>
    <col min="16" max="22" width="8.5703125" customWidth="1"/>
    <col min="23" max="23" width="6" bestFit="1" customWidth="1"/>
  </cols>
  <sheetData>
    <row r="1" spans="1:23" x14ac:dyDescent="0.25">
      <c r="A1" s="254">
        <v>43745</v>
      </c>
    </row>
    <row r="2" spans="1:23" x14ac:dyDescent="0.25">
      <c r="O2" s="50" t="s">
        <v>53</v>
      </c>
      <c r="P2" s="360">
        <v>0.27600000000000002</v>
      </c>
      <c r="Q2" s="360">
        <v>0.42499999999999999</v>
      </c>
      <c r="R2" s="360">
        <v>0.27600000000000002</v>
      </c>
      <c r="S2" s="360"/>
      <c r="T2" s="360"/>
      <c r="U2" s="360"/>
      <c r="V2" s="360"/>
    </row>
    <row r="3" spans="1:23" x14ac:dyDescent="0.25">
      <c r="O3" s="50" t="s">
        <v>329</v>
      </c>
      <c r="P3" s="360">
        <v>0.14199999999999999</v>
      </c>
      <c r="Q3" s="360">
        <v>0.4</v>
      </c>
      <c r="R3" s="360">
        <v>0.14199999999999999</v>
      </c>
      <c r="S3" s="360"/>
      <c r="T3" s="360"/>
      <c r="U3" s="360"/>
      <c r="V3" s="360"/>
    </row>
    <row r="4" spans="1:23" x14ac:dyDescent="0.25">
      <c r="O4" s="50" t="s">
        <v>349</v>
      </c>
      <c r="P4" s="360">
        <v>0.34899999999999998</v>
      </c>
      <c r="Q4" s="360">
        <v>0.20100000000000001</v>
      </c>
      <c r="R4" s="360">
        <v>0</v>
      </c>
      <c r="S4" s="360"/>
      <c r="T4" s="360"/>
      <c r="U4" s="360"/>
      <c r="V4" s="360"/>
    </row>
    <row r="5" spans="1:23" x14ac:dyDescent="0.25">
      <c r="A5" s="361" t="s">
        <v>2</v>
      </c>
      <c r="B5" s="362" t="s">
        <v>3</v>
      </c>
      <c r="C5" s="362" t="s">
        <v>4</v>
      </c>
      <c r="D5" s="362" t="s">
        <v>5</v>
      </c>
      <c r="E5" s="362" t="s">
        <v>11</v>
      </c>
      <c r="F5" s="362" t="s">
        <v>16</v>
      </c>
      <c r="G5" s="362" t="s">
        <v>30</v>
      </c>
      <c r="H5" s="362" t="s">
        <v>31</v>
      </c>
      <c r="I5" s="362" t="s">
        <v>32</v>
      </c>
      <c r="J5" s="362" t="s">
        <v>33</v>
      </c>
      <c r="K5" s="362" t="s">
        <v>34</v>
      </c>
      <c r="L5" s="362" t="s">
        <v>35</v>
      </c>
      <c r="M5" s="362" t="s">
        <v>5</v>
      </c>
      <c r="N5" s="363" t="s">
        <v>335</v>
      </c>
      <c r="O5" s="363" t="s">
        <v>1</v>
      </c>
      <c r="P5" s="364" t="s">
        <v>342</v>
      </c>
      <c r="Q5" s="364" t="s">
        <v>343</v>
      </c>
      <c r="R5" s="364" t="s">
        <v>344</v>
      </c>
      <c r="S5" s="364" t="s">
        <v>345</v>
      </c>
      <c r="T5" s="364" t="s">
        <v>346</v>
      </c>
      <c r="U5" s="364" t="s">
        <v>347</v>
      </c>
      <c r="V5" s="364" t="s">
        <v>348</v>
      </c>
      <c r="W5" s="364" t="s">
        <v>45</v>
      </c>
    </row>
    <row r="6" spans="1:23" x14ac:dyDescent="0.25">
      <c r="A6" s="148" t="str">
        <f>Plantilla!D5</f>
        <v>S. Candela</v>
      </c>
      <c r="B6" s="148">
        <f>Plantilla!E5</f>
        <v>22</v>
      </c>
      <c r="C6" s="148">
        <f ca="1">Plantilla!F5</f>
        <v>35</v>
      </c>
      <c r="D6" s="148" t="str">
        <f>Plantilla!G5</f>
        <v>CAB</v>
      </c>
      <c r="E6" s="298">
        <f>Plantilla!J5</f>
        <v>0.67353330442654136</v>
      </c>
      <c r="F6" s="148">
        <f>Plantilla!O5</f>
        <v>1.5</v>
      </c>
      <c r="G6" s="365">
        <f>Plantilla!W5</f>
        <v>8</v>
      </c>
      <c r="H6" s="365">
        <f>Plantilla!X5</f>
        <v>2</v>
      </c>
      <c r="I6" s="365">
        <f>Plantilla!Y5</f>
        <v>0</v>
      </c>
      <c r="J6" s="365">
        <f>Plantilla!Z5</f>
        <v>0</v>
      </c>
      <c r="K6" s="365">
        <f>Plantilla!AA5</f>
        <v>0</v>
      </c>
      <c r="L6" s="365">
        <f>Plantilla!AB5</f>
        <v>0</v>
      </c>
      <c r="M6" s="365">
        <f>Plantilla!AC5</f>
        <v>4</v>
      </c>
      <c r="N6" s="298">
        <f>1/3</f>
        <v>0.33333333333333331</v>
      </c>
      <c r="O6" s="298" t="s">
        <v>53</v>
      </c>
      <c r="P6" s="366">
        <f>$N6*P$2</f>
        <v>9.1999999999999998E-2</v>
      </c>
      <c r="Q6" s="366">
        <f>$N6*Q$2</f>
        <v>0.14166666666666666</v>
      </c>
      <c r="R6" s="366">
        <f>$N6*R$2</f>
        <v>9.1999999999999998E-2</v>
      </c>
      <c r="S6" s="148"/>
      <c r="T6" s="148"/>
      <c r="U6" s="148"/>
      <c r="V6" s="148"/>
      <c r="W6" s="372">
        <f>R6+Q6+P6</f>
        <v>0.32566666666666666</v>
      </c>
    </row>
    <row r="7" spans="1:23" x14ac:dyDescent="0.25">
      <c r="A7" s="148" t="str">
        <f>Plantilla!D12</f>
        <v>P-P. Cunill</v>
      </c>
      <c r="B7" s="148">
        <f>Plantilla!E12</f>
        <v>20</v>
      </c>
      <c r="C7" s="148">
        <f ca="1">Plantilla!F12</f>
        <v>66</v>
      </c>
      <c r="D7" s="148"/>
      <c r="E7" s="298">
        <f>Plantilla!J12</f>
        <v>0.48230378135679047</v>
      </c>
      <c r="F7" s="148">
        <f>Plantilla!O12</f>
        <v>1.5</v>
      </c>
      <c r="G7" s="365">
        <f>Plantilla!W12</f>
        <v>0</v>
      </c>
      <c r="H7" s="365">
        <f>Plantilla!X12</f>
        <v>3</v>
      </c>
      <c r="I7" s="365">
        <f>Plantilla!Y12</f>
        <v>5</v>
      </c>
      <c r="J7" s="365">
        <f>Plantilla!Z12</f>
        <v>1</v>
      </c>
      <c r="K7" s="365">
        <f>Plantilla!AA12</f>
        <v>5</v>
      </c>
      <c r="L7" s="365">
        <f>Plantilla!AB12</f>
        <v>2</v>
      </c>
      <c r="M7" s="365">
        <f>Plantilla!AC12</f>
        <v>5</v>
      </c>
      <c r="N7" s="298">
        <f>1/3</f>
        <v>0.33333333333333331</v>
      </c>
      <c r="O7" s="298" t="s">
        <v>329</v>
      </c>
      <c r="P7" s="366">
        <f>N7*P$3</f>
        <v>4.7333333333333324E-2</v>
      </c>
      <c r="Q7" s="366">
        <f>N7*Q$3</f>
        <v>0.13333333333333333</v>
      </c>
      <c r="R7" s="366">
        <f>N7*R$3</f>
        <v>4.7333333333333324E-2</v>
      </c>
      <c r="S7" s="148"/>
      <c r="T7" s="148"/>
      <c r="U7" s="148"/>
      <c r="V7" s="148"/>
      <c r="W7" s="372">
        <f>R7+Q7+P7</f>
        <v>0.22799999999999998</v>
      </c>
    </row>
    <row r="8" spans="1:23" x14ac:dyDescent="0.25">
      <c r="A8" s="148" t="str">
        <f>Plantilla!D4</f>
        <v>E. Tarrida</v>
      </c>
      <c r="B8" s="148">
        <f>Plantilla!E4</f>
        <v>19</v>
      </c>
      <c r="C8" s="148">
        <f ca="1">Plantilla!F4</f>
        <v>44</v>
      </c>
      <c r="D8" s="148" t="str">
        <f>Plantilla!G4</f>
        <v>RAP</v>
      </c>
      <c r="E8" s="298">
        <f>Plantilla!J4</f>
        <v>0.59621070845629232</v>
      </c>
      <c r="F8" s="148">
        <f>Plantilla!O4</f>
        <v>1.5</v>
      </c>
      <c r="G8" s="365">
        <f>Plantilla!W4</f>
        <v>8.75</v>
      </c>
      <c r="H8" s="365">
        <f>Plantilla!X4</f>
        <v>6</v>
      </c>
      <c r="I8" s="365">
        <f>Plantilla!Y4</f>
        <v>2</v>
      </c>
      <c r="J8" s="365">
        <f>Plantilla!Z4</f>
        <v>2</v>
      </c>
      <c r="K8" s="365">
        <f>Plantilla!AA4</f>
        <v>3</v>
      </c>
      <c r="L8" s="365">
        <f>Plantilla!AB4</f>
        <v>1</v>
      </c>
      <c r="M8" s="365">
        <f>Plantilla!AC4</f>
        <v>4</v>
      </c>
      <c r="N8" s="253">
        <f>1/5</f>
        <v>0.2</v>
      </c>
      <c r="O8" s="253" t="s">
        <v>53</v>
      </c>
      <c r="P8" s="366">
        <f>$N8*P$2</f>
        <v>5.5200000000000006E-2</v>
      </c>
      <c r="Q8" s="366">
        <f>$N8*Q$2</f>
        <v>8.5000000000000006E-2</v>
      </c>
      <c r="R8" s="366">
        <f>$N8*R$2</f>
        <v>5.5200000000000006E-2</v>
      </c>
      <c r="S8" s="148"/>
      <c r="T8" s="148"/>
      <c r="U8" s="148"/>
      <c r="V8" s="148"/>
      <c r="W8" s="372">
        <f>R8+Q8+P8</f>
        <v>0.19540000000000002</v>
      </c>
    </row>
    <row r="9" spans="1:23" x14ac:dyDescent="0.25">
      <c r="A9" s="148" t="str">
        <f>Plantilla!D16</f>
        <v>A. Aguilella</v>
      </c>
      <c r="B9" s="148">
        <f>Plantilla!E16</f>
        <v>21</v>
      </c>
      <c r="C9" s="148">
        <f ca="1">Plantilla!F16</f>
        <v>102</v>
      </c>
      <c r="D9" s="148"/>
      <c r="E9" s="298">
        <f>Plantilla!J16</f>
        <v>0.70863855605634019</v>
      </c>
      <c r="F9" s="148">
        <f>Plantilla!O16</f>
        <v>1.5</v>
      </c>
      <c r="G9" s="365">
        <f>Plantilla!W16</f>
        <v>0</v>
      </c>
      <c r="H9" s="365">
        <f>Plantilla!X16</f>
        <v>4</v>
      </c>
      <c r="I9" s="365">
        <f>Plantilla!Y16</f>
        <v>5</v>
      </c>
      <c r="J9" s="365">
        <f>Plantilla!Z16</f>
        <v>5</v>
      </c>
      <c r="K9" s="365">
        <f>Plantilla!AA16</f>
        <v>4</v>
      </c>
      <c r="L9" s="365">
        <f>Plantilla!AB16</f>
        <v>1</v>
      </c>
      <c r="M9" s="365">
        <f>Plantilla!AC16</f>
        <v>4</v>
      </c>
      <c r="N9" s="298">
        <f>1/4</f>
        <v>0.25</v>
      </c>
      <c r="O9" s="298" t="s">
        <v>349</v>
      </c>
      <c r="P9" s="366">
        <f>N9*P$4</f>
        <v>8.7249999999999994E-2</v>
      </c>
      <c r="Q9" s="366">
        <f>$N9*Q$4</f>
        <v>5.0250000000000003E-2</v>
      </c>
      <c r="R9" s="366">
        <f>$N9*R$4</f>
        <v>0</v>
      </c>
      <c r="S9" s="148"/>
      <c r="T9" s="148"/>
      <c r="U9" s="148"/>
      <c r="V9" s="148"/>
      <c r="W9" s="372">
        <f>R9+Q9+P9</f>
        <v>0.13750000000000001</v>
      </c>
    </row>
    <row r="10" spans="1:23" x14ac:dyDescent="0.25">
      <c r="A10" s="148" t="str">
        <f>Plantilla!D11</f>
        <v>D. Salat</v>
      </c>
      <c r="B10" s="148">
        <f>Plantilla!E11</f>
        <v>22</v>
      </c>
      <c r="C10" s="148">
        <f ca="1">Plantilla!F11</f>
        <v>101</v>
      </c>
      <c r="D10" s="148"/>
      <c r="E10" s="298">
        <f>Plantilla!J11</f>
        <v>0.70863855605634019</v>
      </c>
      <c r="F10" s="148">
        <f>Plantilla!O11</f>
        <v>1.5</v>
      </c>
      <c r="G10" s="365">
        <f>Plantilla!W11</f>
        <v>0</v>
      </c>
      <c r="H10" s="365">
        <f>Plantilla!X11</f>
        <v>4</v>
      </c>
      <c r="I10" s="365">
        <f>Plantilla!Y11</f>
        <v>5</v>
      </c>
      <c r="J10" s="365">
        <f>Plantilla!Z11</f>
        <v>3</v>
      </c>
      <c r="K10" s="365">
        <f>Plantilla!AA11</f>
        <v>3</v>
      </c>
      <c r="L10" s="365">
        <f>Plantilla!AB11</f>
        <v>1</v>
      </c>
      <c r="M10" s="365">
        <f>Plantilla!AC11</f>
        <v>4</v>
      </c>
      <c r="N10" s="298"/>
      <c r="O10" s="298"/>
      <c r="P10" s="366"/>
      <c r="Q10" s="366"/>
      <c r="R10" s="366"/>
      <c r="S10" s="148"/>
      <c r="T10" s="148"/>
      <c r="U10" s="148"/>
      <c r="V10" s="148"/>
      <c r="W10" s="372"/>
    </row>
    <row r="11" spans="1:23" x14ac:dyDescent="0.25">
      <c r="A11" s="148" t="str">
        <f>Plantilla!D17</f>
        <v>T. Averous</v>
      </c>
      <c r="B11" s="148">
        <f>Plantilla!E17</f>
        <v>23</v>
      </c>
      <c r="C11" s="148">
        <f ca="1">Plantilla!F17</f>
        <v>84</v>
      </c>
      <c r="D11" s="148"/>
      <c r="E11" s="298">
        <f>Plantilla!J17</f>
        <v>0.80274665510394982</v>
      </c>
      <c r="F11" s="148">
        <f>Plantilla!O17</f>
        <v>1.5</v>
      </c>
      <c r="G11" s="365">
        <f>Plantilla!W17</f>
        <v>0</v>
      </c>
      <c r="H11" s="365">
        <f>Plantilla!X17</f>
        <v>3</v>
      </c>
      <c r="I11" s="365">
        <f>Plantilla!Y17</f>
        <v>5</v>
      </c>
      <c r="J11" s="365">
        <f>Plantilla!Z17</f>
        <v>6</v>
      </c>
      <c r="K11" s="365">
        <f>Plantilla!AA17</f>
        <v>5</v>
      </c>
      <c r="L11" s="365">
        <f>Plantilla!AB17</f>
        <v>2</v>
      </c>
      <c r="M11" s="365">
        <f>Plantilla!AC17</f>
        <v>4</v>
      </c>
      <c r="N11" s="298"/>
      <c r="O11" s="298"/>
      <c r="P11" s="366"/>
      <c r="Q11" s="366"/>
      <c r="R11" s="366"/>
      <c r="S11" s="148"/>
      <c r="T11" s="148"/>
      <c r="U11" s="148"/>
      <c r="V11" s="148"/>
      <c r="W11" s="372"/>
    </row>
    <row r="12" spans="1:23" x14ac:dyDescent="0.25">
      <c r="A12" s="148" t="str">
        <f>Plantilla!D13</f>
        <v>I. Escuder</v>
      </c>
      <c r="B12" s="148">
        <f>Plantilla!E13</f>
        <v>24</v>
      </c>
      <c r="C12" s="148">
        <f ca="1">Plantilla!F13</f>
        <v>16</v>
      </c>
      <c r="D12" s="148"/>
      <c r="E12" s="298">
        <f>Plantilla!J13</f>
        <v>0.80274665510394982</v>
      </c>
      <c r="F12" s="148">
        <f>Plantilla!O13</f>
        <v>1.5</v>
      </c>
      <c r="G12" s="365">
        <f>Plantilla!W13</f>
        <v>0</v>
      </c>
      <c r="H12" s="365">
        <f>Plantilla!X13</f>
        <v>5</v>
      </c>
      <c r="I12" s="365">
        <f>Plantilla!Y13</f>
        <v>6</v>
      </c>
      <c r="J12" s="365">
        <f>Plantilla!Z13</f>
        <v>2</v>
      </c>
      <c r="K12" s="365">
        <f>Plantilla!AA13</f>
        <v>3</v>
      </c>
      <c r="L12" s="365">
        <f>Plantilla!AB13</f>
        <v>1</v>
      </c>
      <c r="M12" s="365">
        <f>Plantilla!AC13</f>
        <v>4</v>
      </c>
      <c r="N12" s="298"/>
      <c r="O12" s="298"/>
      <c r="P12" s="366"/>
      <c r="Q12" s="366"/>
      <c r="R12" s="366"/>
      <c r="S12" s="148"/>
      <c r="T12" s="148"/>
      <c r="U12" s="148"/>
      <c r="V12" s="148"/>
      <c r="W12" s="372"/>
    </row>
    <row r="13" spans="1:23" x14ac:dyDescent="0.25">
      <c r="A13" s="148" t="str">
        <f>Plantilla!D6</f>
        <v>H. Grijalva</v>
      </c>
      <c r="B13" s="148">
        <f>Plantilla!E6</f>
        <v>33</v>
      </c>
      <c r="C13" s="148">
        <f ca="1">Plantilla!F6</f>
        <v>12</v>
      </c>
      <c r="D13" s="148"/>
      <c r="E13" s="298">
        <f>Plantilla!J6</f>
        <v>0.95467112484639893</v>
      </c>
      <c r="F13" s="148">
        <f>Plantilla!O6</f>
        <v>1.5</v>
      </c>
      <c r="G13" s="365">
        <f>Plantilla!W6</f>
        <v>1</v>
      </c>
      <c r="H13" s="365">
        <f>Plantilla!X6</f>
        <v>5</v>
      </c>
      <c r="I13" s="365">
        <f>Plantilla!Y6</f>
        <v>4</v>
      </c>
      <c r="J13" s="365">
        <f>Plantilla!Z6</f>
        <v>4.95</v>
      </c>
      <c r="K13" s="365">
        <f>Plantilla!AA6</f>
        <v>4</v>
      </c>
      <c r="L13" s="365">
        <f>Plantilla!AB6</f>
        <v>1.95</v>
      </c>
      <c r="M13" s="365">
        <f>Plantilla!AC6</f>
        <v>5</v>
      </c>
      <c r="N13" s="298"/>
      <c r="O13" s="298"/>
      <c r="P13" s="148"/>
      <c r="Q13" s="148"/>
      <c r="R13" s="148"/>
      <c r="S13" s="148"/>
      <c r="T13" s="148"/>
      <c r="U13" s="148"/>
      <c r="V13" s="148"/>
      <c r="W13" s="49"/>
    </row>
    <row r="14" spans="1:23" x14ac:dyDescent="0.25">
      <c r="A14" s="148" t="str">
        <f>Plantilla!D7</f>
        <v>M. Teixé</v>
      </c>
      <c r="B14" s="148">
        <f>Plantilla!E7</f>
        <v>27</v>
      </c>
      <c r="C14" s="148">
        <f ca="1">Plantilla!F7</f>
        <v>73</v>
      </c>
      <c r="D14" s="148"/>
      <c r="E14" s="298">
        <f>Plantilla!J7</f>
        <v>0.95467112484639893</v>
      </c>
      <c r="F14" s="148">
        <f>Plantilla!O7</f>
        <v>1.5</v>
      </c>
      <c r="G14" s="365">
        <f>Plantilla!W7</f>
        <v>0</v>
      </c>
      <c r="H14" s="365">
        <f>Plantilla!X7</f>
        <v>6</v>
      </c>
      <c r="I14" s="365">
        <f>Plantilla!Y7</f>
        <v>2</v>
      </c>
      <c r="J14" s="365">
        <f>Plantilla!Z7</f>
        <v>5</v>
      </c>
      <c r="K14" s="365">
        <f>Plantilla!AA7</f>
        <v>3</v>
      </c>
      <c r="L14" s="365">
        <f>Plantilla!AB7</f>
        <v>1</v>
      </c>
      <c r="M14" s="365">
        <f>Plantilla!AC7</f>
        <v>4</v>
      </c>
      <c r="N14" s="298"/>
      <c r="O14" s="298"/>
      <c r="P14" s="148"/>
      <c r="Q14" s="148"/>
      <c r="R14" s="148"/>
      <c r="S14" s="148"/>
      <c r="T14" s="148"/>
      <c r="U14" s="148"/>
      <c r="V14" s="148"/>
      <c r="W14" s="49"/>
    </row>
    <row r="15" spans="1:23" x14ac:dyDescent="0.25">
      <c r="A15" s="148" t="str">
        <f>Plantilla!D8</f>
        <v>J-L. Grellier</v>
      </c>
      <c r="B15" s="148">
        <f>Plantilla!E8</f>
        <v>29</v>
      </c>
      <c r="C15" s="148">
        <f ca="1">Plantilla!F8</f>
        <v>76</v>
      </c>
      <c r="D15" s="148"/>
      <c r="E15" s="298">
        <f>Plantilla!J8</f>
        <v>1.0179039914172496</v>
      </c>
      <c r="F15" s="148">
        <f>Plantilla!O8</f>
        <v>1.5</v>
      </c>
      <c r="G15" s="365">
        <f>Plantilla!W8</f>
        <v>0</v>
      </c>
      <c r="H15" s="365">
        <f>Plantilla!X8</f>
        <v>5</v>
      </c>
      <c r="I15" s="365">
        <f>Plantilla!Y8</f>
        <v>5</v>
      </c>
      <c r="J15" s="365">
        <f>Plantilla!Z8</f>
        <v>2</v>
      </c>
      <c r="K15" s="365">
        <f>Plantilla!AA8</f>
        <v>1</v>
      </c>
      <c r="L15" s="365">
        <f>Plantilla!AB8</f>
        <v>1</v>
      </c>
      <c r="M15" s="365">
        <f>Plantilla!AC8</f>
        <v>3</v>
      </c>
      <c r="N15" s="298"/>
      <c r="O15" s="298"/>
      <c r="P15" s="148"/>
      <c r="Q15" s="148"/>
      <c r="R15" s="148"/>
      <c r="S15" s="148"/>
      <c r="T15" s="148"/>
      <c r="U15" s="148"/>
      <c r="V15" s="148"/>
      <c r="W15" s="49"/>
    </row>
    <row r="16" spans="1:23" x14ac:dyDescent="0.25">
      <c r="A16" s="148" t="str">
        <f>Plantilla!D9</f>
        <v>A. Aluja</v>
      </c>
      <c r="B16" s="148">
        <f>Plantilla!E9</f>
        <v>31</v>
      </c>
      <c r="C16" s="148">
        <f ca="1">Plantilla!F9</f>
        <v>104</v>
      </c>
      <c r="D16" s="148"/>
      <c r="E16" s="298">
        <f>Plantilla!J9</f>
        <v>1.110011883608315</v>
      </c>
      <c r="F16" s="148">
        <f>Plantilla!O9</f>
        <v>1.5</v>
      </c>
      <c r="G16" s="365">
        <f>Plantilla!W9</f>
        <v>0</v>
      </c>
      <c r="H16" s="365">
        <f>Plantilla!X9</f>
        <v>5</v>
      </c>
      <c r="I16" s="365">
        <f>Plantilla!Y9</f>
        <v>4</v>
      </c>
      <c r="J16" s="365">
        <f>Plantilla!Z9</f>
        <v>3</v>
      </c>
      <c r="K16" s="365">
        <f>Plantilla!AA9</f>
        <v>2</v>
      </c>
      <c r="L16" s="365">
        <f>Plantilla!AB9</f>
        <v>0</v>
      </c>
      <c r="M16" s="365">
        <f>Plantilla!AC9</f>
        <v>6</v>
      </c>
      <c r="N16" s="298"/>
      <c r="O16" s="298"/>
      <c r="P16" s="148"/>
      <c r="Q16" s="148"/>
      <c r="R16" s="148"/>
      <c r="S16" s="148"/>
      <c r="T16" s="148"/>
      <c r="U16" s="148"/>
      <c r="V16" s="148"/>
      <c r="W16" s="49"/>
    </row>
    <row r="17" spans="1:23" x14ac:dyDescent="0.25">
      <c r="A17" s="148" t="str">
        <f>Plantilla!D10</f>
        <v>J. Banal</v>
      </c>
      <c r="B17" s="148">
        <f>Plantilla!E10</f>
        <v>26</v>
      </c>
      <c r="C17" s="148">
        <f ca="1">Plantilla!F10</f>
        <v>27</v>
      </c>
      <c r="D17" s="148" t="str">
        <f>Plantilla!G10</f>
        <v>POT</v>
      </c>
      <c r="E17" s="298">
        <f>Plantilla!J10</f>
        <v>0.8309990538638673</v>
      </c>
      <c r="F17" s="148">
        <f>Plantilla!O10</f>
        <v>1.5</v>
      </c>
      <c r="G17" s="365">
        <f>Plantilla!W10</f>
        <v>1</v>
      </c>
      <c r="H17" s="365">
        <f>Plantilla!X10</f>
        <v>4</v>
      </c>
      <c r="I17" s="365">
        <f>Plantilla!Y10</f>
        <v>5</v>
      </c>
      <c r="J17" s="365">
        <f>Plantilla!Z10</f>
        <v>2</v>
      </c>
      <c r="K17" s="365">
        <f>Plantilla!AA10</f>
        <v>4</v>
      </c>
      <c r="L17" s="365">
        <f>Plantilla!AB10</f>
        <v>2</v>
      </c>
      <c r="M17" s="365">
        <f>Plantilla!AC10</f>
        <v>5</v>
      </c>
      <c r="N17" s="298"/>
      <c r="O17" s="298"/>
      <c r="P17" s="148"/>
      <c r="Q17" s="148"/>
      <c r="R17" s="148"/>
      <c r="S17" s="148"/>
      <c r="T17" s="148"/>
      <c r="U17" s="148"/>
      <c r="V17" s="148"/>
      <c r="W17" s="49"/>
    </row>
    <row r="18" spans="1:23" x14ac:dyDescent="0.25">
      <c r="A18" s="148" t="str">
        <f>Plantilla!D14</f>
        <v>A. Guau</v>
      </c>
      <c r="B18" s="148">
        <f>Plantilla!E14</f>
        <v>25</v>
      </c>
      <c r="C18" s="148">
        <f ca="1">Plantilla!F14</f>
        <v>14</v>
      </c>
      <c r="D18" s="148"/>
      <c r="E18" s="298">
        <f>Plantilla!J14</f>
        <v>0.85793690198158323</v>
      </c>
      <c r="F18" s="148">
        <f>Plantilla!O14</f>
        <v>1.5</v>
      </c>
      <c r="G18" s="365">
        <f>Plantilla!W14</f>
        <v>0</v>
      </c>
      <c r="H18" s="365">
        <f>Plantilla!X14</f>
        <v>3</v>
      </c>
      <c r="I18" s="365">
        <f>Plantilla!Y14</f>
        <v>6</v>
      </c>
      <c r="J18" s="365">
        <f>Plantilla!Z14</f>
        <v>2</v>
      </c>
      <c r="K18" s="365">
        <f>Plantilla!AA14</f>
        <v>4</v>
      </c>
      <c r="L18" s="365">
        <f>Plantilla!AB14</f>
        <v>3</v>
      </c>
      <c r="M18" s="365">
        <f>Plantilla!AC14</f>
        <v>4</v>
      </c>
      <c r="N18" s="298"/>
      <c r="O18" s="298"/>
      <c r="P18" s="148"/>
      <c r="Q18" s="148"/>
      <c r="R18" s="148"/>
      <c r="S18" s="148"/>
      <c r="T18" s="148"/>
      <c r="U18" s="148"/>
      <c r="V18" s="148"/>
      <c r="W18" s="49"/>
    </row>
    <row r="19" spans="1:23" x14ac:dyDescent="0.25">
      <c r="A19" s="148" t="str">
        <f>Plantilla!D15</f>
        <v>M. Tàcias</v>
      </c>
      <c r="B19" s="148">
        <f>Plantilla!E15</f>
        <v>28</v>
      </c>
      <c r="C19" s="148">
        <f ca="1">Plantilla!F15</f>
        <v>18</v>
      </c>
      <c r="D19" s="148" t="str">
        <f>Plantilla!G15</f>
        <v>IMP</v>
      </c>
      <c r="E19" s="298">
        <f>Plantilla!J15</f>
        <v>0.98715025265899181</v>
      </c>
      <c r="F19" s="148">
        <f>Plantilla!O15</f>
        <v>1.5</v>
      </c>
      <c r="G19" s="365">
        <f>Plantilla!W15</f>
        <v>0</v>
      </c>
      <c r="H19" s="365">
        <f>Plantilla!X15</f>
        <v>5</v>
      </c>
      <c r="I19" s="365">
        <f>Plantilla!Y15</f>
        <v>5</v>
      </c>
      <c r="J19" s="365">
        <f>Plantilla!Z15</f>
        <v>5</v>
      </c>
      <c r="K19" s="365">
        <f>Plantilla!AA15</f>
        <v>3</v>
      </c>
      <c r="L19" s="365">
        <f>Plantilla!AB15</f>
        <v>2</v>
      </c>
      <c r="M19" s="365">
        <f>Plantilla!AC15</f>
        <v>2</v>
      </c>
      <c r="N19" s="298"/>
      <c r="O19" s="298"/>
      <c r="P19" s="148"/>
      <c r="Q19" s="148"/>
      <c r="R19" s="148"/>
      <c r="S19" s="148"/>
      <c r="T19" s="148"/>
      <c r="U19" s="148"/>
      <c r="V19" s="148"/>
      <c r="W19" s="49"/>
    </row>
    <row r="20" spans="1:23" x14ac:dyDescent="0.25">
      <c r="A20" s="148" t="str">
        <f>Plantilla!D18</f>
        <v>L-G. Salares</v>
      </c>
      <c r="B20" s="148">
        <f>Plantilla!E18</f>
        <v>19</v>
      </c>
      <c r="C20" s="148">
        <f ca="1">Plantilla!F18</f>
        <v>18</v>
      </c>
      <c r="D20" s="148"/>
      <c r="E20" s="298">
        <f>Plantilla!J18</f>
        <v>0.57515168554531648</v>
      </c>
      <c r="F20" s="148">
        <f>Plantilla!O18</f>
        <v>1.5</v>
      </c>
      <c r="G20" s="365">
        <f>Plantilla!W18</f>
        <v>0</v>
      </c>
      <c r="H20" s="365">
        <f>Plantilla!X18</f>
        <v>1</v>
      </c>
      <c r="I20" s="365">
        <f>Plantilla!Y18</f>
        <v>3</v>
      </c>
      <c r="J20" s="365">
        <f>Plantilla!Z18</f>
        <v>5</v>
      </c>
      <c r="K20" s="365">
        <f>Plantilla!AA18</f>
        <v>3</v>
      </c>
      <c r="L20" s="365">
        <f>Plantilla!AB18</f>
        <v>6</v>
      </c>
      <c r="M20" s="365">
        <f>Plantilla!AC18</f>
        <v>5</v>
      </c>
      <c r="N20" s="298"/>
      <c r="O20" s="298"/>
      <c r="P20" s="148"/>
      <c r="Q20" s="148"/>
      <c r="R20" s="148"/>
      <c r="S20" s="148"/>
      <c r="T20" s="148"/>
      <c r="U20" s="148"/>
      <c r="V20" s="148"/>
      <c r="W20" s="49"/>
    </row>
    <row r="21" spans="1:23" x14ac:dyDescent="0.25">
      <c r="A21" s="148" t="str">
        <f>Plantilla!D19</f>
        <v>J. Autet</v>
      </c>
      <c r="B21" s="148">
        <f>Plantilla!E19</f>
        <v>34</v>
      </c>
      <c r="C21" s="148">
        <f ca="1">Plantilla!F19</f>
        <v>13</v>
      </c>
      <c r="D21" s="148"/>
      <c r="E21" s="298">
        <f>Plantilla!J19</f>
        <v>1.0657873992714422</v>
      </c>
      <c r="F21" s="148">
        <f>Plantilla!O19</f>
        <v>1.5</v>
      </c>
      <c r="G21" s="365">
        <f>Plantilla!W19</f>
        <v>0</v>
      </c>
      <c r="H21" s="365">
        <f>Plantilla!X19</f>
        <v>2</v>
      </c>
      <c r="I21" s="365">
        <f>Plantilla!Y19</f>
        <v>3</v>
      </c>
      <c r="J21" s="365">
        <f>Plantilla!Z19</f>
        <v>2</v>
      </c>
      <c r="K21" s="365">
        <f>Plantilla!AA19</f>
        <v>2.95</v>
      </c>
      <c r="L21" s="365">
        <f>Plantilla!AB19</f>
        <v>6</v>
      </c>
      <c r="M21" s="365">
        <f>Plantilla!AC19</f>
        <v>3</v>
      </c>
      <c r="N21" s="298"/>
      <c r="O21" s="298"/>
      <c r="P21" s="148"/>
      <c r="Q21" s="148"/>
      <c r="R21" s="148"/>
      <c r="S21" s="148"/>
      <c r="T21" s="148"/>
      <c r="U21" s="148"/>
      <c r="V21" s="148"/>
      <c r="W21" s="49"/>
    </row>
    <row r="22" spans="1:23" x14ac:dyDescent="0.25">
      <c r="A22" s="148" t="str">
        <f>Plantilla!D20</f>
        <v>A. Manent</v>
      </c>
      <c r="B22" s="148">
        <f>Plantilla!E20</f>
        <v>27</v>
      </c>
      <c r="C22" s="148">
        <f ca="1">Plantilla!F20</f>
        <v>7</v>
      </c>
      <c r="D22" s="148"/>
      <c r="E22" s="298">
        <f>Plantilla!J20</f>
        <v>0.87095001836712493</v>
      </c>
      <c r="F22" s="148">
        <f>Plantilla!O20</f>
        <v>1.5</v>
      </c>
      <c r="G22" s="365">
        <f>Plantilla!W20</f>
        <v>0</v>
      </c>
      <c r="H22" s="365">
        <f>Plantilla!X20</f>
        <v>2</v>
      </c>
      <c r="I22" s="365">
        <f>Plantilla!Y20</f>
        <v>3</v>
      </c>
      <c r="J22" s="365">
        <f>Plantilla!Z20</f>
        <v>2</v>
      </c>
      <c r="K22" s="365">
        <f>Plantilla!AA20</f>
        <v>5</v>
      </c>
      <c r="L22" s="365">
        <f>Plantilla!AB20</f>
        <v>5</v>
      </c>
      <c r="M22" s="365">
        <f>Plantilla!AC20</f>
        <v>2</v>
      </c>
      <c r="N22" s="298"/>
      <c r="O22" s="298"/>
      <c r="P22" s="148"/>
      <c r="Q22" s="148"/>
      <c r="R22" s="148"/>
      <c r="S22" s="148"/>
      <c r="T22" s="148"/>
      <c r="U22" s="148"/>
      <c r="V22" s="148"/>
      <c r="W22" s="49"/>
    </row>
  </sheetData>
  <sortState ref="A6:W22">
    <sortCondition descending="1" ref="W6"/>
  </sortState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{40B0B4B7-07C5-41AC-9D70-A22353D584C5}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{615BA99F-E065-46F5-9616-FEA5815B5D84}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B0B4B7-07C5-41AC-9D70-A22353D584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N6:O22</xm:sqref>
        </x14:conditionalFormatting>
        <x14:conditionalFormatting xmlns:xm="http://schemas.microsoft.com/office/excel/2006/main">
          <x14:cfRule type="dataBar" id="{615BA99F-E065-46F5-9616-FEA5815B5D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7CBE-D859-4450-879C-F21F6DC8B41B}">
  <sheetPr>
    <tabColor theme="7" tint="0.39997558519241921"/>
  </sheetPr>
  <dimension ref="A1:W24"/>
  <sheetViews>
    <sheetView zoomScale="110" zoomScaleNormal="110" workbookViewId="0">
      <selection activeCell="R16" sqref="R16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18" width="8.5703125" customWidth="1"/>
    <col min="19" max="19" width="7.140625" bestFit="1" customWidth="1"/>
    <col min="20" max="22" width="8.5703125" customWidth="1"/>
  </cols>
  <sheetData>
    <row r="1" spans="1:23" x14ac:dyDescent="0.25">
      <c r="A1" s="254">
        <v>43745</v>
      </c>
      <c r="N1" s="50"/>
      <c r="O1" s="50"/>
    </row>
    <row r="2" spans="1:23" x14ac:dyDescent="0.25">
      <c r="N2" s="50"/>
      <c r="O2" s="50" t="s">
        <v>53</v>
      </c>
      <c r="P2" s="360"/>
      <c r="Q2" s="360"/>
      <c r="R2" s="360"/>
      <c r="S2" s="360">
        <v>0</v>
      </c>
      <c r="T2" s="360"/>
      <c r="U2" s="360"/>
      <c r="V2" s="360"/>
    </row>
    <row r="3" spans="1:23" x14ac:dyDescent="0.25">
      <c r="N3" s="50"/>
      <c r="O3" s="50" t="s">
        <v>329</v>
      </c>
      <c r="P3" s="360"/>
      <c r="Q3" s="360"/>
      <c r="R3" s="360"/>
      <c r="S3" s="360">
        <v>1</v>
      </c>
      <c r="T3" s="360"/>
      <c r="U3" s="360"/>
      <c r="V3" s="360"/>
    </row>
    <row r="4" spans="1:23" x14ac:dyDescent="0.25">
      <c r="N4" s="50"/>
      <c r="O4" s="50" t="s">
        <v>350</v>
      </c>
      <c r="P4" s="360"/>
      <c r="Q4" s="360"/>
      <c r="R4" s="360"/>
      <c r="S4" s="360">
        <v>0.94399999999999995</v>
      </c>
      <c r="T4" s="360"/>
      <c r="U4" s="360"/>
      <c r="V4" s="360"/>
    </row>
    <row r="5" spans="1:23" x14ac:dyDescent="0.25">
      <c r="N5" s="50"/>
      <c r="O5" s="50" t="s">
        <v>349</v>
      </c>
      <c r="P5" s="360"/>
      <c r="Q5" s="360"/>
      <c r="R5" s="360"/>
      <c r="S5" s="360">
        <v>0.45500000000000002</v>
      </c>
      <c r="T5" s="360"/>
      <c r="U5" s="360"/>
      <c r="V5" s="360"/>
    </row>
    <row r="6" spans="1:23" x14ac:dyDescent="0.25">
      <c r="N6" s="50"/>
      <c r="O6" s="50" t="s">
        <v>86</v>
      </c>
      <c r="P6" s="360"/>
      <c r="Q6" s="360"/>
      <c r="R6" s="360"/>
      <c r="S6" s="360">
        <v>0.25</v>
      </c>
      <c r="T6" s="360"/>
      <c r="U6" s="360"/>
      <c r="V6" s="360"/>
    </row>
    <row r="7" spans="1:23" x14ac:dyDescent="0.25">
      <c r="A7" s="361" t="s">
        <v>2</v>
      </c>
      <c r="B7" s="362" t="s">
        <v>3</v>
      </c>
      <c r="C7" s="362" t="s">
        <v>4</v>
      </c>
      <c r="D7" s="362" t="s">
        <v>5</v>
      </c>
      <c r="E7" s="362" t="s">
        <v>11</v>
      </c>
      <c r="F7" s="362" t="s">
        <v>16</v>
      </c>
      <c r="G7" s="362" t="s">
        <v>30</v>
      </c>
      <c r="H7" s="362" t="s">
        <v>31</v>
      </c>
      <c r="I7" s="362" t="s">
        <v>32</v>
      </c>
      <c r="J7" s="362" t="s">
        <v>33</v>
      </c>
      <c r="K7" s="362" t="s">
        <v>34</v>
      </c>
      <c r="L7" s="362" t="s">
        <v>35</v>
      </c>
      <c r="M7" s="362" t="s">
        <v>5</v>
      </c>
      <c r="N7" s="363" t="s">
        <v>335</v>
      </c>
      <c r="O7" s="363" t="s">
        <v>1</v>
      </c>
      <c r="P7" s="364" t="s">
        <v>342</v>
      </c>
      <c r="Q7" s="364" t="s">
        <v>343</v>
      </c>
      <c r="R7" s="364" t="s">
        <v>344</v>
      </c>
      <c r="S7" s="364" t="s">
        <v>345</v>
      </c>
      <c r="T7" s="364" t="s">
        <v>346</v>
      </c>
      <c r="U7" s="364" t="s">
        <v>347</v>
      </c>
      <c r="V7" s="364" t="s">
        <v>348</v>
      </c>
      <c r="W7" s="364" t="s">
        <v>45</v>
      </c>
    </row>
    <row r="8" spans="1:23" x14ac:dyDescent="0.25">
      <c r="A8" s="148" t="str">
        <f>Plantilla!D16</f>
        <v>A. Aguilella</v>
      </c>
      <c r="B8" s="148">
        <f>Plantilla!E16</f>
        <v>21</v>
      </c>
      <c r="C8" s="148">
        <f ca="1">Plantilla!F16</f>
        <v>102</v>
      </c>
      <c r="D8" s="148"/>
      <c r="E8" s="298">
        <f>Plantilla!J16</f>
        <v>0.70863855605634019</v>
      </c>
      <c r="F8" s="148">
        <f>Plantilla!O16</f>
        <v>1.5</v>
      </c>
      <c r="G8" s="365">
        <f>Plantilla!W16</f>
        <v>0</v>
      </c>
      <c r="H8" s="365">
        <f>Plantilla!X16</f>
        <v>4</v>
      </c>
      <c r="I8" s="365">
        <f>Plantilla!Y16</f>
        <v>5</v>
      </c>
      <c r="J8" s="365">
        <f>Plantilla!Z16</f>
        <v>5</v>
      </c>
      <c r="K8" s="365">
        <f>Plantilla!AA16</f>
        <v>4</v>
      </c>
      <c r="L8" s="365">
        <f>Plantilla!AB16</f>
        <v>1</v>
      </c>
      <c r="M8" s="365">
        <f>Plantilla!AC16</f>
        <v>4</v>
      </c>
      <c r="N8" s="298">
        <f>1/4</f>
        <v>0.25</v>
      </c>
      <c r="O8" s="298" t="s">
        <v>349</v>
      </c>
      <c r="P8" s="366"/>
      <c r="Q8" s="366"/>
      <c r="R8" s="366"/>
      <c r="S8" s="374">
        <f>N8*S$3</f>
        <v>0.25</v>
      </c>
      <c r="T8" s="148"/>
      <c r="U8" s="148"/>
      <c r="V8" s="148"/>
      <c r="W8" s="372">
        <f>S8</f>
        <v>0.25</v>
      </c>
    </row>
    <row r="9" spans="1:23" x14ac:dyDescent="0.25">
      <c r="A9" s="148" t="str">
        <f>Plantilla!D12</f>
        <v>P-P. Cunill</v>
      </c>
      <c r="B9" s="148">
        <f>Plantilla!E12</f>
        <v>20</v>
      </c>
      <c r="C9" s="148">
        <f ca="1">Plantilla!F12</f>
        <v>66</v>
      </c>
      <c r="D9" s="148"/>
      <c r="E9" s="298">
        <f>Plantilla!J12</f>
        <v>0.48230378135679047</v>
      </c>
      <c r="F9" s="148">
        <f>Plantilla!O12</f>
        <v>1.5</v>
      </c>
      <c r="G9" s="365">
        <f>Plantilla!W12</f>
        <v>0</v>
      </c>
      <c r="H9" s="365">
        <f>Plantilla!X12</f>
        <v>3</v>
      </c>
      <c r="I9" s="365">
        <f>Plantilla!Y12</f>
        <v>5</v>
      </c>
      <c r="J9" s="365">
        <f>Plantilla!Z12</f>
        <v>1</v>
      </c>
      <c r="K9" s="365">
        <f>Plantilla!AA12</f>
        <v>5</v>
      </c>
      <c r="L9" s="365">
        <f>Plantilla!AB12</f>
        <v>2</v>
      </c>
      <c r="M9" s="365">
        <f>Plantilla!AC12</f>
        <v>5</v>
      </c>
      <c r="N9" s="298">
        <f>1/4</f>
        <v>0.25</v>
      </c>
      <c r="O9" s="298" t="s">
        <v>350</v>
      </c>
      <c r="P9" s="366"/>
      <c r="Q9" s="366"/>
      <c r="R9" s="366"/>
      <c r="S9" s="374">
        <f>N9*S$4</f>
        <v>0.23599999999999999</v>
      </c>
      <c r="T9" s="148"/>
      <c r="U9" s="148"/>
      <c r="V9" s="148"/>
      <c r="W9" s="372">
        <f>S9</f>
        <v>0.23599999999999999</v>
      </c>
    </row>
    <row r="10" spans="1:23" x14ac:dyDescent="0.25">
      <c r="A10" s="148" t="str">
        <f>Plantilla!D18</f>
        <v>L-G. Salares</v>
      </c>
      <c r="B10" s="148">
        <f>Plantilla!E18</f>
        <v>19</v>
      </c>
      <c r="C10" s="148">
        <f ca="1">Plantilla!F18</f>
        <v>18</v>
      </c>
      <c r="D10" s="148"/>
      <c r="E10" s="298">
        <f>Plantilla!J18</f>
        <v>0.57515168554531648</v>
      </c>
      <c r="F10" s="148">
        <f>Plantilla!O18</f>
        <v>1.5</v>
      </c>
      <c r="G10" s="365">
        <f>Plantilla!W18</f>
        <v>0</v>
      </c>
      <c r="H10" s="365">
        <f>Plantilla!X18</f>
        <v>1</v>
      </c>
      <c r="I10" s="365">
        <f>Plantilla!Y18</f>
        <v>3</v>
      </c>
      <c r="J10" s="365">
        <f>Plantilla!Z18</f>
        <v>5</v>
      </c>
      <c r="K10" s="365">
        <f>Plantilla!AA18</f>
        <v>3</v>
      </c>
      <c r="L10" s="365">
        <f>Plantilla!AB18</f>
        <v>6</v>
      </c>
      <c r="M10" s="365">
        <f>Plantilla!AC18</f>
        <v>5</v>
      </c>
      <c r="N10" s="298">
        <f>1/3</f>
        <v>0.33333333333333331</v>
      </c>
      <c r="O10" s="298" t="s">
        <v>86</v>
      </c>
      <c r="P10" s="148"/>
      <c r="Q10" s="148"/>
      <c r="R10" s="148"/>
      <c r="S10" s="374">
        <f>N10*S$6</f>
        <v>8.3333333333333329E-2</v>
      </c>
      <c r="T10" s="148"/>
      <c r="U10" s="148"/>
      <c r="V10" s="148"/>
      <c r="W10" s="372">
        <f>S10</f>
        <v>8.3333333333333329E-2</v>
      </c>
    </row>
    <row r="11" spans="1:23" x14ac:dyDescent="0.25">
      <c r="A11" s="148" t="str">
        <f>Plantilla!D11</f>
        <v>D. Salat</v>
      </c>
      <c r="B11" s="148">
        <f>Plantilla!E11</f>
        <v>22</v>
      </c>
      <c r="C11" s="148">
        <f ca="1">Plantilla!F11</f>
        <v>101</v>
      </c>
      <c r="D11" s="148"/>
      <c r="E11" s="298">
        <f>Plantilla!J11</f>
        <v>0.70863855605634019</v>
      </c>
      <c r="F11" s="148">
        <f>Plantilla!O11</f>
        <v>1.5</v>
      </c>
      <c r="G11" s="365">
        <f>Plantilla!W11</f>
        <v>0</v>
      </c>
      <c r="H11" s="365">
        <f>Plantilla!X11</f>
        <v>4</v>
      </c>
      <c r="I11" s="365">
        <f>Plantilla!Y11</f>
        <v>5</v>
      </c>
      <c r="J11" s="365">
        <f>Plantilla!Z11</f>
        <v>3</v>
      </c>
      <c r="K11" s="365">
        <f>Plantilla!AA11</f>
        <v>3</v>
      </c>
      <c r="L11" s="365">
        <f>Plantilla!AB11</f>
        <v>1</v>
      </c>
      <c r="M11" s="365">
        <f>Plantilla!AC11</f>
        <v>4</v>
      </c>
      <c r="N11" s="298"/>
      <c r="O11" s="298"/>
      <c r="P11" s="366"/>
      <c r="Q11" s="366"/>
      <c r="R11" s="366"/>
      <c r="S11" s="374"/>
      <c r="T11" s="148"/>
      <c r="U11" s="148"/>
      <c r="V11" s="148"/>
      <c r="W11" s="372"/>
    </row>
    <row r="12" spans="1:23" x14ac:dyDescent="0.25">
      <c r="A12" s="148" t="str">
        <f>Plantilla!D17</f>
        <v>T. Averous</v>
      </c>
      <c r="B12" s="148">
        <f>Plantilla!E17</f>
        <v>23</v>
      </c>
      <c r="C12" s="148">
        <f ca="1">Plantilla!F17</f>
        <v>84</v>
      </c>
      <c r="D12" s="148"/>
      <c r="E12" s="298">
        <f>Plantilla!J17</f>
        <v>0.80274665510394982</v>
      </c>
      <c r="F12" s="148">
        <f>Plantilla!O17</f>
        <v>1.5</v>
      </c>
      <c r="G12" s="365">
        <f>Plantilla!W17</f>
        <v>0</v>
      </c>
      <c r="H12" s="365">
        <f>Plantilla!X17</f>
        <v>3</v>
      </c>
      <c r="I12" s="365">
        <f>Plantilla!Y17</f>
        <v>5</v>
      </c>
      <c r="J12" s="365">
        <f>Plantilla!Z17</f>
        <v>6</v>
      </c>
      <c r="K12" s="365">
        <f>Plantilla!AA17</f>
        <v>5</v>
      </c>
      <c r="L12" s="365">
        <f>Plantilla!AB17</f>
        <v>2</v>
      </c>
      <c r="M12" s="365">
        <f>Plantilla!AC17</f>
        <v>4</v>
      </c>
      <c r="N12" s="298"/>
      <c r="O12" s="298"/>
      <c r="P12" s="366"/>
      <c r="Q12" s="366"/>
      <c r="R12" s="366"/>
      <c r="S12" s="374"/>
      <c r="T12" s="148"/>
      <c r="U12" s="148"/>
      <c r="V12" s="148"/>
      <c r="W12" s="372"/>
    </row>
    <row r="13" spans="1:23" x14ac:dyDescent="0.25">
      <c r="A13" s="148" t="str">
        <f>Plantilla!D13</f>
        <v>I. Escuder</v>
      </c>
      <c r="B13" s="148">
        <f>Plantilla!E13</f>
        <v>24</v>
      </c>
      <c r="C13" s="148">
        <f ca="1">Plantilla!F13</f>
        <v>16</v>
      </c>
      <c r="D13" s="148"/>
      <c r="E13" s="298">
        <f>Plantilla!J13</f>
        <v>0.80274665510394982</v>
      </c>
      <c r="F13" s="148">
        <f>Plantilla!O13</f>
        <v>1.5</v>
      </c>
      <c r="G13" s="365">
        <f>Plantilla!W13</f>
        <v>0</v>
      </c>
      <c r="H13" s="365">
        <f>Plantilla!X13</f>
        <v>5</v>
      </c>
      <c r="I13" s="365">
        <f>Plantilla!Y13</f>
        <v>6</v>
      </c>
      <c r="J13" s="365">
        <f>Plantilla!Z13</f>
        <v>2</v>
      </c>
      <c r="K13" s="365">
        <f>Plantilla!AA13</f>
        <v>3</v>
      </c>
      <c r="L13" s="365">
        <f>Plantilla!AB13</f>
        <v>1</v>
      </c>
      <c r="M13" s="365">
        <f>Plantilla!AC13</f>
        <v>4</v>
      </c>
      <c r="N13" s="298"/>
      <c r="O13" s="298"/>
      <c r="P13" s="366"/>
      <c r="Q13" s="366"/>
      <c r="R13" s="366"/>
      <c r="S13" s="374"/>
      <c r="T13" s="148"/>
      <c r="U13" s="148"/>
      <c r="V13" s="148"/>
      <c r="W13" s="372"/>
    </row>
    <row r="14" spans="1:23" x14ac:dyDescent="0.25">
      <c r="A14" s="148" t="str">
        <f>Plantilla!D14</f>
        <v>A. Guau</v>
      </c>
      <c r="B14" s="148">
        <f>Plantilla!E14</f>
        <v>25</v>
      </c>
      <c r="C14" s="148">
        <f ca="1">Plantilla!F14</f>
        <v>14</v>
      </c>
      <c r="D14" s="148"/>
      <c r="E14" s="298">
        <f>Plantilla!J14</f>
        <v>0.85793690198158323</v>
      </c>
      <c r="F14" s="148">
        <f>Plantilla!O14</f>
        <v>1.5</v>
      </c>
      <c r="G14" s="365">
        <f>Plantilla!W14</f>
        <v>0</v>
      </c>
      <c r="H14" s="365">
        <f>Plantilla!X14</f>
        <v>3</v>
      </c>
      <c r="I14" s="365">
        <f>Plantilla!Y14</f>
        <v>6</v>
      </c>
      <c r="J14" s="365">
        <f>Plantilla!Z14</f>
        <v>2</v>
      </c>
      <c r="K14" s="365">
        <f>Plantilla!AA14</f>
        <v>4</v>
      </c>
      <c r="L14" s="365">
        <f>Plantilla!AB14</f>
        <v>3</v>
      </c>
      <c r="M14" s="365">
        <f>Plantilla!AC14</f>
        <v>4</v>
      </c>
      <c r="N14" s="298"/>
      <c r="O14" s="298"/>
      <c r="P14" s="148"/>
      <c r="Q14" s="148"/>
      <c r="R14" s="148"/>
      <c r="S14" s="374"/>
      <c r="T14" s="148"/>
      <c r="U14" s="148"/>
      <c r="V14" s="148"/>
      <c r="W14" s="372"/>
    </row>
    <row r="15" spans="1:23" x14ac:dyDescent="0.25">
      <c r="A15" s="148" t="str">
        <f>Plantilla!D5</f>
        <v>S. Candela</v>
      </c>
      <c r="B15" s="148">
        <f>Plantilla!E5</f>
        <v>22</v>
      </c>
      <c r="C15" s="148">
        <f ca="1">Plantilla!F5</f>
        <v>35</v>
      </c>
      <c r="D15" s="148" t="str">
        <f>Plantilla!G5</f>
        <v>CAB</v>
      </c>
      <c r="E15" s="298">
        <f>Plantilla!J5</f>
        <v>0.67353330442654136</v>
      </c>
      <c r="F15" s="148">
        <f>Plantilla!O5</f>
        <v>1.5</v>
      </c>
      <c r="G15" s="365">
        <f>Plantilla!W5</f>
        <v>8</v>
      </c>
      <c r="H15" s="365">
        <f>Plantilla!X5</f>
        <v>2</v>
      </c>
      <c r="I15" s="365">
        <f>Plantilla!Y5</f>
        <v>0</v>
      </c>
      <c r="J15" s="365">
        <f>Plantilla!Z5</f>
        <v>0</v>
      </c>
      <c r="K15" s="365">
        <f>Plantilla!AA5</f>
        <v>0</v>
      </c>
      <c r="L15" s="365">
        <f>Plantilla!AB5</f>
        <v>0</v>
      </c>
      <c r="M15" s="365">
        <f>Plantilla!AC5</f>
        <v>4</v>
      </c>
      <c r="N15" s="298"/>
      <c r="O15" s="298"/>
      <c r="P15" s="366"/>
      <c r="Q15" s="366"/>
      <c r="R15" s="366"/>
      <c r="S15" s="366"/>
      <c r="T15" s="148"/>
      <c r="U15" s="148"/>
      <c r="V15" s="148"/>
    </row>
    <row r="16" spans="1:23" x14ac:dyDescent="0.25">
      <c r="A16" s="148" t="str">
        <f>Plantilla!D4</f>
        <v>E. Tarrida</v>
      </c>
      <c r="B16" s="148">
        <f>Plantilla!E4</f>
        <v>19</v>
      </c>
      <c r="C16" s="148">
        <f ca="1">Plantilla!F4</f>
        <v>44</v>
      </c>
      <c r="D16" s="148" t="str">
        <f>Plantilla!G4</f>
        <v>RAP</v>
      </c>
      <c r="E16" s="298">
        <f>Plantilla!J4</f>
        <v>0.59621070845629232</v>
      </c>
      <c r="F16" s="148">
        <f>Plantilla!O4</f>
        <v>1.5</v>
      </c>
      <c r="G16" s="365">
        <f>Plantilla!W4</f>
        <v>8.75</v>
      </c>
      <c r="H16" s="365">
        <f>Plantilla!X4</f>
        <v>6</v>
      </c>
      <c r="I16" s="365">
        <f>Plantilla!Y4</f>
        <v>2</v>
      </c>
      <c r="J16" s="365">
        <f>Plantilla!Z4</f>
        <v>2</v>
      </c>
      <c r="K16" s="365">
        <f>Plantilla!AA4</f>
        <v>3</v>
      </c>
      <c r="L16" s="365">
        <f>Plantilla!AB4</f>
        <v>1</v>
      </c>
      <c r="M16" s="365">
        <f>Plantilla!AC4</f>
        <v>4</v>
      </c>
      <c r="N16" s="253"/>
      <c r="O16" s="253"/>
      <c r="P16" s="366"/>
      <c r="Q16" s="366"/>
      <c r="R16" s="366"/>
      <c r="S16" s="366"/>
      <c r="T16" s="148"/>
      <c r="U16" s="148"/>
      <c r="V16" s="148"/>
    </row>
    <row r="17" spans="1:22" x14ac:dyDescent="0.25">
      <c r="A17" s="148" t="str">
        <f>Plantilla!D6</f>
        <v>H. Grijalva</v>
      </c>
      <c r="B17" s="148">
        <f>Plantilla!E6</f>
        <v>33</v>
      </c>
      <c r="C17" s="148">
        <f ca="1">Plantilla!F6</f>
        <v>12</v>
      </c>
      <c r="D17" s="148"/>
      <c r="E17" s="298">
        <f>Plantilla!J6</f>
        <v>0.95467112484639893</v>
      </c>
      <c r="F17" s="148">
        <f>Plantilla!O6</f>
        <v>1.5</v>
      </c>
      <c r="G17" s="365">
        <f>Plantilla!W6</f>
        <v>1</v>
      </c>
      <c r="H17" s="365">
        <f>Plantilla!X6</f>
        <v>5</v>
      </c>
      <c r="I17" s="365">
        <f>Plantilla!Y6</f>
        <v>4</v>
      </c>
      <c r="J17" s="365">
        <f>Plantilla!Z6</f>
        <v>4.95</v>
      </c>
      <c r="K17" s="365">
        <f>Plantilla!AA6</f>
        <v>4</v>
      </c>
      <c r="L17" s="365">
        <f>Plantilla!AB6</f>
        <v>1.95</v>
      </c>
      <c r="M17" s="365">
        <f>Plantilla!AC6</f>
        <v>5</v>
      </c>
      <c r="N17" s="298"/>
      <c r="O17" s="298"/>
      <c r="P17" s="148"/>
      <c r="Q17" s="148"/>
      <c r="R17" s="148"/>
      <c r="S17" s="366"/>
      <c r="T17" s="148"/>
      <c r="U17" s="148"/>
      <c r="V17" s="148"/>
    </row>
    <row r="18" spans="1:22" x14ac:dyDescent="0.25">
      <c r="A18" s="148" t="str">
        <f>Plantilla!D7</f>
        <v>M. Teixé</v>
      </c>
      <c r="B18" s="148">
        <f>Plantilla!E7</f>
        <v>27</v>
      </c>
      <c r="C18" s="148">
        <f ca="1">Plantilla!F7</f>
        <v>73</v>
      </c>
      <c r="D18" s="148"/>
      <c r="E18" s="298">
        <f>Plantilla!J7</f>
        <v>0.95467112484639893</v>
      </c>
      <c r="F18" s="148">
        <f>Plantilla!O7</f>
        <v>1.5</v>
      </c>
      <c r="G18" s="365">
        <f>Plantilla!W7</f>
        <v>0</v>
      </c>
      <c r="H18" s="365">
        <f>Plantilla!X7</f>
        <v>6</v>
      </c>
      <c r="I18" s="365">
        <f>Plantilla!Y7</f>
        <v>2</v>
      </c>
      <c r="J18" s="365">
        <f>Plantilla!Z7</f>
        <v>5</v>
      </c>
      <c r="K18" s="365">
        <f>Plantilla!AA7</f>
        <v>3</v>
      </c>
      <c r="L18" s="365">
        <f>Plantilla!AB7</f>
        <v>1</v>
      </c>
      <c r="M18" s="365">
        <f>Plantilla!AC7</f>
        <v>4</v>
      </c>
      <c r="N18" s="298"/>
      <c r="O18" s="298"/>
      <c r="P18" s="148"/>
      <c r="Q18" s="148"/>
      <c r="R18" s="148"/>
      <c r="S18" s="366"/>
      <c r="T18" s="148"/>
      <c r="U18" s="148"/>
      <c r="V18" s="148"/>
    </row>
    <row r="19" spans="1:22" x14ac:dyDescent="0.25">
      <c r="A19" s="148" t="str">
        <f>Plantilla!D8</f>
        <v>J-L. Grellier</v>
      </c>
      <c r="B19" s="148">
        <f>Plantilla!E8</f>
        <v>29</v>
      </c>
      <c r="C19" s="148">
        <f ca="1">Plantilla!F8</f>
        <v>76</v>
      </c>
      <c r="D19" s="148"/>
      <c r="E19" s="298">
        <f>Plantilla!J8</f>
        <v>1.0179039914172496</v>
      </c>
      <c r="F19" s="148">
        <f>Plantilla!O8</f>
        <v>1.5</v>
      </c>
      <c r="G19" s="365">
        <f>Plantilla!W8</f>
        <v>0</v>
      </c>
      <c r="H19" s="365">
        <f>Plantilla!X8</f>
        <v>5</v>
      </c>
      <c r="I19" s="365">
        <f>Plantilla!Y8</f>
        <v>5</v>
      </c>
      <c r="J19" s="365">
        <f>Plantilla!Z8</f>
        <v>2</v>
      </c>
      <c r="K19" s="365">
        <f>Plantilla!AA8</f>
        <v>1</v>
      </c>
      <c r="L19" s="365">
        <f>Plantilla!AB8</f>
        <v>1</v>
      </c>
      <c r="M19" s="365">
        <f>Plantilla!AC8</f>
        <v>3</v>
      </c>
      <c r="N19" s="298"/>
      <c r="O19" s="298"/>
      <c r="P19" s="148"/>
      <c r="Q19" s="148"/>
      <c r="R19" s="148"/>
      <c r="S19" s="366"/>
      <c r="T19" s="148"/>
      <c r="U19" s="148"/>
      <c r="V19" s="148"/>
    </row>
    <row r="20" spans="1:22" x14ac:dyDescent="0.25">
      <c r="A20" s="148" t="str">
        <f>Plantilla!D9</f>
        <v>A. Aluja</v>
      </c>
      <c r="B20" s="148">
        <f>Plantilla!E9</f>
        <v>31</v>
      </c>
      <c r="C20" s="148">
        <f ca="1">Plantilla!F9</f>
        <v>104</v>
      </c>
      <c r="D20" s="148"/>
      <c r="E20" s="298">
        <f>Plantilla!J9</f>
        <v>1.110011883608315</v>
      </c>
      <c r="F20" s="148">
        <f>Plantilla!O9</f>
        <v>1.5</v>
      </c>
      <c r="G20" s="365">
        <f>Plantilla!W9</f>
        <v>0</v>
      </c>
      <c r="H20" s="365">
        <f>Plantilla!X9</f>
        <v>5</v>
      </c>
      <c r="I20" s="365">
        <f>Plantilla!Y9</f>
        <v>4</v>
      </c>
      <c r="J20" s="365">
        <f>Plantilla!Z9</f>
        <v>3</v>
      </c>
      <c r="K20" s="365">
        <f>Plantilla!AA9</f>
        <v>2</v>
      </c>
      <c r="L20" s="365">
        <f>Plantilla!AB9</f>
        <v>0</v>
      </c>
      <c r="M20" s="365">
        <f>Plantilla!AC9</f>
        <v>6</v>
      </c>
      <c r="N20" s="298"/>
      <c r="O20" s="298"/>
      <c r="P20" s="148"/>
      <c r="Q20" s="148"/>
      <c r="R20" s="148"/>
      <c r="S20" s="366"/>
      <c r="T20" s="148"/>
      <c r="U20" s="148"/>
      <c r="V20" s="148"/>
    </row>
    <row r="21" spans="1:22" x14ac:dyDescent="0.25">
      <c r="A21" s="148" t="str">
        <f>Plantilla!D10</f>
        <v>J. Banal</v>
      </c>
      <c r="B21" s="148">
        <f>Plantilla!E10</f>
        <v>26</v>
      </c>
      <c r="C21" s="148">
        <f ca="1">Plantilla!F10</f>
        <v>27</v>
      </c>
      <c r="D21" s="148" t="str">
        <f>Plantilla!G10</f>
        <v>POT</v>
      </c>
      <c r="E21" s="298">
        <f>Plantilla!J10</f>
        <v>0.8309990538638673</v>
      </c>
      <c r="F21" s="148">
        <f>Plantilla!O10</f>
        <v>1.5</v>
      </c>
      <c r="G21" s="365">
        <f>Plantilla!W10</f>
        <v>1</v>
      </c>
      <c r="H21" s="365">
        <f>Plantilla!X10</f>
        <v>4</v>
      </c>
      <c r="I21" s="365">
        <f>Plantilla!Y10</f>
        <v>5</v>
      </c>
      <c r="J21" s="365">
        <f>Plantilla!Z10</f>
        <v>2</v>
      </c>
      <c r="K21" s="365">
        <f>Plantilla!AA10</f>
        <v>4</v>
      </c>
      <c r="L21" s="365">
        <f>Plantilla!AB10</f>
        <v>2</v>
      </c>
      <c r="M21" s="365">
        <f>Plantilla!AC10</f>
        <v>5</v>
      </c>
      <c r="N21" s="298"/>
      <c r="O21" s="298"/>
      <c r="P21" s="148"/>
      <c r="Q21" s="148"/>
      <c r="R21" s="148"/>
      <c r="S21" s="366"/>
      <c r="T21" s="148"/>
      <c r="U21" s="148"/>
      <c r="V21" s="148"/>
    </row>
    <row r="22" spans="1:22" x14ac:dyDescent="0.25">
      <c r="A22" s="148" t="str">
        <f>Plantilla!D15</f>
        <v>M. Tàcias</v>
      </c>
      <c r="B22" s="148">
        <f>Plantilla!E15</f>
        <v>28</v>
      </c>
      <c r="C22" s="148">
        <f ca="1">Plantilla!F15</f>
        <v>18</v>
      </c>
      <c r="D22" s="148" t="str">
        <f>Plantilla!G15</f>
        <v>IMP</v>
      </c>
      <c r="E22" s="298">
        <f>Plantilla!J15</f>
        <v>0.98715025265899181</v>
      </c>
      <c r="F22" s="148">
        <f>Plantilla!O15</f>
        <v>1.5</v>
      </c>
      <c r="G22" s="365">
        <f>Plantilla!W15</f>
        <v>0</v>
      </c>
      <c r="H22" s="365">
        <f>Plantilla!X15</f>
        <v>5</v>
      </c>
      <c r="I22" s="365">
        <f>Plantilla!Y15</f>
        <v>5</v>
      </c>
      <c r="J22" s="365">
        <f>Plantilla!Z15</f>
        <v>5</v>
      </c>
      <c r="K22" s="365">
        <f>Plantilla!AA15</f>
        <v>3</v>
      </c>
      <c r="L22" s="365">
        <f>Plantilla!AB15</f>
        <v>2</v>
      </c>
      <c r="M22" s="365">
        <f>Plantilla!AC15</f>
        <v>2</v>
      </c>
      <c r="N22" s="298"/>
      <c r="O22" s="298"/>
      <c r="P22" s="148"/>
      <c r="Q22" s="148"/>
      <c r="R22" s="148"/>
      <c r="S22" s="148"/>
      <c r="T22" s="148"/>
      <c r="U22" s="148"/>
      <c r="V22" s="148"/>
    </row>
    <row r="23" spans="1:22" x14ac:dyDescent="0.25">
      <c r="A23" s="148" t="str">
        <f>Plantilla!D19</f>
        <v>J. Autet</v>
      </c>
      <c r="B23" s="148">
        <f>Plantilla!E19</f>
        <v>34</v>
      </c>
      <c r="C23" s="148">
        <f ca="1">Plantilla!F19</f>
        <v>13</v>
      </c>
      <c r="D23" s="148"/>
      <c r="E23" s="298">
        <f>Plantilla!J19</f>
        <v>1.0657873992714422</v>
      </c>
      <c r="F23" s="148">
        <f>Plantilla!O19</f>
        <v>1.5</v>
      </c>
      <c r="G23" s="365">
        <f>Plantilla!W19</f>
        <v>0</v>
      </c>
      <c r="H23" s="365">
        <f>Plantilla!X19</f>
        <v>2</v>
      </c>
      <c r="I23" s="365">
        <f>Plantilla!Y19</f>
        <v>3</v>
      </c>
      <c r="J23" s="365">
        <f>Plantilla!Z19</f>
        <v>2</v>
      </c>
      <c r="K23" s="365">
        <f>Plantilla!AA19</f>
        <v>2.95</v>
      </c>
      <c r="L23" s="365">
        <f>Plantilla!AB19</f>
        <v>6</v>
      </c>
      <c r="M23" s="365">
        <f>Plantilla!AC19</f>
        <v>3</v>
      </c>
      <c r="N23" s="298"/>
      <c r="O23" s="298"/>
      <c r="P23" s="148"/>
      <c r="Q23" s="148"/>
      <c r="R23" s="148"/>
      <c r="S23" s="148"/>
      <c r="T23" s="148"/>
      <c r="U23" s="148"/>
      <c r="V23" s="148"/>
    </row>
    <row r="24" spans="1:22" x14ac:dyDescent="0.25">
      <c r="A24" s="148" t="str">
        <f>Plantilla!D20</f>
        <v>A. Manent</v>
      </c>
      <c r="B24" s="148">
        <f>Plantilla!E20</f>
        <v>27</v>
      </c>
      <c r="C24" s="148">
        <f ca="1">Plantilla!F20</f>
        <v>7</v>
      </c>
      <c r="D24" s="148"/>
      <c r="E24" s="298">
        <f>Plantilla!J20</f>
        <v>0.87095001836712493</v>
      </c>
      <c r="F24" s="148">
        <f>Plantilla!O20</f>
        <v>1.5</v>
      </c>
      <c r="G24" s="365">
        <f>Plantilla!W20</f>
        <v>0</v>
      </c>
      <c r="H24" s="365">
        <f>Plantilla!X20</f>
        <v>2</v>
      </c>
      <c r="I24" s="365">
        <f>Plantilla!Y20</f>
        <v>3</v>
      </c>
      <c r="J24" s="365">
        <f>Plantilla!Z20</f>
        <v>2</v>
      </c>
      <c r="K24" s="365">
        <f>Plantilla!AA20</f>
        <v>5</v>
      </c>
      <c r="L24" s="365">
        <f>Plantilla!AB20</f>
        <v>5</v>
      </c>
      <c r="M24" s="365">
        <f>Plantilla!AC20</f>
        <v>2</v>
      </c>
      <c r="N24" s="298"/>
      <c r="O24" s="298"/>
      <c r="P24" s="148"/>
      <c r="Q24" s="148"/>
      <c r="R24" s="148"/>
      <c r="S24" s="148"/>
      <c r="T24" s="148"/>
      <c r="U24" s="148"/>
      <c r="V24" s="148"/>
    </row>
  </sheetData>
  <sortState ref="A8:W24">
    <sortCondition descending="1" ref="W7"/>
  </sortState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{EC7421B8-49CB-461D-974B-0D32BFE1D3CF}</x14:id>
        </ext>
      </extLst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{59BCD33C-D28F-4979-A04B-9CCBF94F8D01}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{B72425FE-2CF3-4115-9E59-D4452EB59A24}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421B8-49CB-461D-974B-0D32BFE1D3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N8:O24</xm:sqref>
        </x14:conditionalFormatting>
        <x14:conditionalFormatting xmlns:xm="http://schemas.microsoft.com/office/excel/2006/main">
          <x14:cfRule type="dataBar" id="{59BCD33C-D28F-4979-A04B-9CCBF94F8D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B72425FE-2CF3-4115-9E59-D4452EB59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2596-3859-4856-BC9E-6D01574ADA28}">
  <sheetPr>
    <tabColor theme="7" tint="0.39997558519241921"/>
  </sheetPr>
  <dimension ref="A1:W22"/>
  <sheetViews>
    <sheetView zoomScale="110" zoomScaleNormal="110" workbookViewId="0">
      <selection activeCell="Q11" sqref="Q11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22" width="9.85546875" customWidth="1"/>
    <col min="23" max="23" width="6.85546875" bestFit="1" customWidth="1"/>
  </cols>
  <sheetData>
    <row r="1" spans="1:23" x14ac:dyDescent="0.25">
      <c r="A1" s="254">
        <v>43745</v>
      </c>
      <c r="N1" s="50"/>
      <c r="O1" s="50"/>
    </row>
    <row r="2" spans="1:23" x14ac:dyDescent="0.25">
      <c r="A2" s="254"/>
      <c r="N2" s="50"/>
      <c r="O2" s="50" t="s">
        <v>57</v>
      </c>
      <c r="T2" s="360">
        <v>0.58799999999999997</v>
      </c>
      <c r="U2" s="360">
        <v>0</v>
      </c>
      <c r="V2" s="360">
        <v>0</v>
      </c>
    </row>
    <row r="3" spans="1:23" x14ac:dyDescent="0.25">
      <c r="N3" s="50"/>
      <c r="O3" s="50" t="s">
        <v>349</v>
      </c>
      <c r="P3" s="360"/>
      <c r="Q3" s="360"/>
      <c r="R3" s="360"/>
      <c r="S3" s="360"/>
      <c r="T3" s="360">
        <v>0.86399999999999999</v>
      </c>
      <c r="U3" s="360">
        <v>0</v>
      </c>
      <c r="V3" s="360">
        <v>0</v>
      </c>
    </row>
    <row r="4" spans="1:23" x14ac:dyDescent="0.25">
      <c r="N4" s="50"/>
      <c r="O4" s="50" t="s">
        <v>86</v>
      </c>
      <c r="P4" s="360"/>
      <c r="Q4" s="360"/>
      <c r="R4" s="360"/>
      <c r="S4" s="360"/>
      <c r="T4" s="360">
        <v>0.221</v>
      </c>
      <c r="U4" s="360">
        <v>0</v>
      </c>
      <c r="V4" s="360">
        <v>0.221</v>
      </c>
    </row>
    <row r="5" spans="1:23" x14ac:dyDescent="0.25">
      <c r="A5" s="361" t="s">
        <v>2</v>
      </c>
      <c r="B5" s="362" t="s">
        <v>3</v>
      </c>
      <c r="C5" s="362" t="s">
        <v>4</v>
      </c>
      <c r="D5" s="362" t="s">
        <v>5</v>
      </c>
      <c r="E5" s="362" t="s">
        <v>11</v>
      </c>
      <c r="F5" s="362" t="s">
        <v>16</v>
      </c>
      <c r="G5" s="362" t="s">
        <v>30</v>
      </c>
      <c r="H5" s="362" t="s">
        <v>31</v>
      </c>
      <c r="I5" s="362" t="s">
        <v>32</v>
      </c>
      <c r="J5" s="362" t="s">
        <v>33</v>
      </c>
      <c r="K5" s="362" t="s">
        <v>34</v>
      </c>
      <c r="L5" s="362" t="s">
        <v>35</v>
      </c>
      <c r="M5" s="362" t="s">
        <v>5</v>
      </c>
      <c r="N5" s="363" t="s">
        <v>335</v>
      </c>
      <c r="O5" s="363" t="s">
        <v>1</v>
      </c>
      <c r="P5" s="364" t="s">
        <v>342</v>
      </c>
      <c r="Q5" s="364" t="s">
        <v>343</v>
      </c>
      <c r="R5" s="364" t="s">
        <v>344</v>
      </c>
      <c r="S5" s="364" t="s">
        <v>345</v>
      </c>
      <c r="T5" s="364" t="s">
        <v>346</v>
      </c>
      <c r="U5" s="364" t="s">
        <v>347</v>
      </c>
      <c r="V5" s="364" t="s">
        <v>348</v>
      </c>
      <c r="W5" s="364" t="s">
        <v>196</v>
      </c>
    </row>
    <row r="6" spans="1:23" x14ac:dyDescent="0.25">
      <c r="A6" s="148" t="str">
        <f>Plantilla!D16</f>
        <v>A. Aguilella</v>
      </c>
      <c r="B6" s="148">
        <f>Plantilla!E16</f>
        <v>21</v>
      </c>
      <c r="C6" s="148">
        <f ca="1">Plantilla!F16</f>
        <v>102</v>
      </c>
      <c r="D6" s="148"/>
      <c r="E6" s="298">
        <f>Plantilla!J16</f>
        <v>0.70863855605634019</v>
      </c>
      <c r="F6" s="148">
        <f>Plantilla!O16</f>
        <v>1.5</v>
      </c>
      <c r="G6" s="365">
        <f>Plantilla!W16</f>
        <v>0</v>
      </c>
      <c r="H6" s="365">
        <f>Plantilla!X16</f>
        <v>4</v>
      </c>
      <c r="I6" s="365">
        <f>Plantilla!Y16</f>
        <v>5</v>
      </c>
      <c r="J6" s="365">
        <f>Plantilla!Z16</f>
        <v>5</v>
      </c>
      <c r="K6" s="365">
        <f>Plantilla!AA16</f>
        <v>4</v>
      </c>
      <c r="L6" s="365">
        <f>Plantilla!AB16</f>
        <v>1</v>
      </c>
      <c r="M6" s="365">
        <f>Plantilla!AC16</f>
        <v>4</v>
      </c>
      <c r="N6" s="298">
        <f>1/3</f>
        <v>0.33333333333333331</v>
      </c>
      <c r="O6" s="298" t="s">
        <v>349</v>
      </c>
      <c r="P6" s="366"/>
      <c r="Q6" s="366"/>
      <c r="R6" s="366"/>
      <c r="S6" s="366"/>
      <c r="T6" s="366">
        <f>$N6*T$3</f>
        <v>0.28799999999999998</v>
      </c>
      <c r="U6" s="366">
        <f>$N6*U$3</f>
        <v>0</v>
      </c>
      <c r="V6" s="366">
        <f>$N6*V$3</f>
        <v>0</v>
      </c>
      <c r="W6" s="374">
        <f>V6+U6+T6</f>
        <v>0.28799999999999998</v>
      </c>
    </row>
    <row r="7" spans="1:23" x14ac:dyDescent="0.25">
      <c r="A7" s="148" t="str">
        <f>Plantilla!D18</f>
        <v>L-G. Salares</v>
      </c>
      <c r="B7" s="148">
        <f>Plantilla!E18</f>
        <v>19</v>
      </c>
      <c r="C7" s="148">
        <f ca="1">Plantilla!F18</f>
        <v>18</v>
      </c>
      <c r="D7" s="148"/>
      <c r="E7" s="298">
        <f>Plantilla!J18</f>
        <v>0.57515168554531648</v>
      </c>
      <c r="F7" s="148">
        <f>Plantilla!O18</f>
        <v>1.5</v>
      </c>
      <c r="G7" s="365">
        <f>Plantilla!W18</f>
        <v>0</v>
      </c>
      <c r="H7" s="365">
        <f>Plantilla!X18</f>
        <v>1</v>
      </c>
      <c r="I7" s="365">
        <f>Plantilla!Y18</f>
        <v>3</v>
      </c>
      <c r="J7" s="365">
        <f>Plantilla!Z18</f>
        <v>5</v>
      </c>
      <c r="K7" s="365">
        <f>Plantilla!AA18</f>
        <v>3</v>
      </c>
      <c r="L7" s="365">
        <f>Plantilla!AB18</f>
        <v>6</v>
      </c>
      <c r="M7" s="365">
        <f>Plantilla!AC18</f>
        <v>5</v>
      </c>
      <c r="N7" s="298">
        <f>1/3</f>
        <v>0.33333333333333331</v>
      </c>
      <c r="O7" s="298" t="s">
        <v>86</v>
      </c>
      <c r="P7" s="148"/>
      <c r="Q7" s="148"/>
      <c r="R7" s="148"/>
      <c r="S7" s="148"/>
      <c r="T7" s="366">
        <f>$N7*T$4</f>
        <v>7.3666666666666658E-2</v>
      </c>
      <c r="U7" s="366">
        <f>$N7*U$4</f>
        <v>0</v>
      </c>
      <c r="V7" s="366">
        <f>$N7*V$4</f>
        <v>7.3666666666666658E-2</v>
      </c>
      <c r="W7" s="374">
        <f>V7+U7+T7</f>
        <v>0.14733333333333332</v>
      </c>
    </row>
    <row r="8" spans="1:23" x14ac:dyDescent="0.25">
      <c r="A8" s="148" t="str">
        <f>Plantilla!D17</f>
        <v>T. Averous</v>
      </c>
      <c r="B8" s="148">
        <f>Plantilla!E17</f>
        <v>23</v>
      </c>
      <c r="C8" s="148">
        <f ca="1">Plantilla!F17</f>
        <v>84</v>
      </c>
      <c r="D8" s="148"/>
      <c r="E8" s="298">
        <f>Plantilla!J17</f>
        <v>0.80274665510394982</v>
      </c>
      <c r="F8" s="148">
        <f>Plantilla!O17</f>
        <v>1.5</v>
      </c>
      <c r="G8" s="365">
        <f>Plantilla!W17</f>
        <v>0</v>
      </c>
      <c r="H8" s="365">
        <f>Plantilla!X17</f>
        <v>3</v>
      </c>
      <c r="I8" s="365">
        <f>Plantilla!Y17</f>
        <v>5</v>
      </c>
      <c r="J8" s="365">
        <f>Plantilla!Z17</f>
        <v>6</v>
      </c>
      <c r="K8" s="365">
        <f>Plantilla!AA17</f>
        <v>5</v>
      </c>
      <c r="L8" s="365">
        <f>Plantilla!AB17</f>
        <v>2</v>
      </c>
      <c r="M8" s="365">
        <f>Plantilla!AC17</f>
        <v>4</v>
      </c>
      <c r="N8" s="298"/>
      <c r="O8" s="298"/>
      <c r="P8" s="366"/>
      <c r="Q8" s="366"/>
      <c r="R8" s="366"/>
      <c r="S8" s="366"/>
      <c r="T8" s="366"/>
      <c r="U8" s="366"/>
      <c r="V8" s="366"/>
      <c r="W8" s="374"/>
    </row>
    <row r="9" spans="1:23" x14ac:dyDescent="0.25">
      <c r="A9" s="148" t="str">
        <f>Plantilla!D6</f>
        <v>H. Grijalva</v>
      </c>
      <c r="B9" s="148">
        <f>Plantilla!E6</f>
        <v>33</v>
      </c>
      <c r="C9" s="148">
        <f ca="1">Plantilla!F6</f>
        <v>12</v>
      </c>
      <c r="D9" s="148"/>
      <c r="E9" s="298">
        <f>Plantilla!J6</f>
        <v>0.95467112484639893</v>
      </c>
      <c r="F9" s="148">
        <f>Plantilla!O6</f>
        <v>1.5</v>
      </c>
      <c r="G9" s="365">
        <f>Plantilla!W6</f>
        <v>1</v>
      </c>
      <c r="H9" s="365">
        <f>Plantilla!X6</f>
        <v>5</v>
      </c>
      <c r="I9" s="365">
        <f>Plantilla!Y6</f>
        <v>4</v>
      </c>
      <c r="J9" s="365">
        <f>Plantilla!Z6</f>
        <v>4.95</v>
      </c>
      <c r="K9" s="365">
        <f>Plantilla!AA6</f>
        <v>4</v>
      </c>
      <c r="L9" s="365">
        <f>Plantilla!AB6</f>
        <v>1.95</v>
      </c>
      <c r="M9" s="365">
        <f>Plantilla!AC6</f>
        <v>5</v>
      </c>
      <c r="N9" s="298"/>
      <c r="O9" s="298"/>
      <c r="P9" s="148"/>
      <c r="Q9" s="148"/>
      <c r="R9" s="148"/>
      <c r="S9" s="148"/>
      <c r="T9" s="366"/>
      <c r="U9" s="366"/>
      <c r="V9" s="366"/>
      <c r="W9" s="374"/>
    </row>
    <row r="10" spans="1:23" x14ac:dyDescent="0.25">
      <c r="A10" s="148" t="str">
        <f>Plantilla!D7</f>
        <v>M. Teixé</v>
      </c>
      <c r="B10" s="148">
        <f>Plantilla!E7</f>
        <v>27</v>
      </c>
      <c r="C10" s="148">
        <f ca="1">Plantilla!F7</f>
        <v>73</v>
      </c>
      <c r="D10" s="148"/>
      <c r="E10" s="298">
        <f>Plantilla!J7</f>
        <v>0.95467112484639893</v>
      </c>
      <c r="F10" s="148">
        <f>Plantilla!O7</f>
        <v>1.5</v>
      </c>
      <c r="G10" s="365">
        <f>Plantilla!W7</f>
        <v>0</v>
      </c>
      <c r="H10" s="365">
        <f>Plantilla!X7</f>
        <v>6</v>
      </c>
      <c r="I10" s="365">
        <f>Plantilla!Y7</f>
        <v>2</v>
      </c>
      <c r="J10" s="365">
        <f>Plantilla!Z7</f>
        <v>5</v>
      </c>
      <c r="K10" s="365">
        <f>Plantilla!AA7</f>
        <v>3</v>
      </c>
      <c r="L10" s="365">
        <f>Plantilla!AB7</f>
        <v>1</v>
      </c>
      <c r="M10" s="365">
        <f>Plantilla!AC7</f>
        <v>4</v>
      </c>
      <c r="N10" s="298"/>
      <c r="O10" s="298"/>
      <c r="P10" s="148"/>
      <c r="Q10" s="148"/>
      <c r="R10" s="148"/>
      <c r="S10" s="148"/>
      <c r="T10" s="366"/>
      <c r="U10" s="366"/>
      <c r="V10" s="366"/>
      <c r="W10" s="374"/>
    </row>
    <row r="11" spans="1:23" x14ac:dyDescent="0.25">
      <c r="A11" s="148" t="str">
        <f>Plantilla!D15</f>
        <v>M. Tàcias</v>
      </c>
      <c r="B11" s="148">
        <f>Plantilla!E15</f>
        <v>28</v>
      </c>
      <c r="C11" s="148">
        <f ca="1">Plantilla!F15</f>
        <v>18</v>
      </c>
      <c r="D11" s="148" t="str">
        <f>Plantilla!G15</f>
        <v>IMP</v>
      </c>
      <c r="E11" s="298">
        <f>Plantilla!J15</f>
        <v>0.98715025265899181</v>
      </c>
      <c r="F11" s="148">
        <f>Plantilla!O15</f>
        <v>1.5</v>
      </c>
      <c r="G11" s="365">
        <f>Plantilla!W15</f>
        <v>0</v>
      </c>
      <c r="H11" s="365">
        <f>Plantilla!X15</f>
        <v>5</v>
      </c>
      <c r="I11" s="365">
        <f>Plantilla!Y15</f>
        <v>5</v>
      </c>
      <c r="J11" s="365">
        <f>Plantilla!Z15</f>
        <v>5</v>
      </c>
      <c r="K11" s="365">
        <f>Plantilla!AA15</f>
        <v>3</v>
      </c>
      <c r="L11" s="365">
        <f>Plantilla!AB15</f>
        <v>2</v>
      </c>
      <c r="M11" s="365">
        <f>Plantilla!AC15</f>
        <v>2</v>
      </c>
      <c r="N11" s="298"/>
      <c r="O11" s="298"/>
      <c r="P11" s="148"/>
      <c r="Q11" s="148"/>
      <c r="R11" s="148"/>
      <c r="S11" s="148"/>
      <c r="T11" s="366"/>
      <c r="U11" s="366"/>
      <c r="V11" s="366"/>
      <c r="W11" s="366"/>
    </row>
    <row r="12" spans="1:23" x14ac:dyDescent="0.25">
      <c r="A12" s="148" t="str">
        <f>Plantilla!D5</f>
        <v>S. Candela</v>
      </c>
      <c r="B12" s="148">
        <f>Plantilla!E5</f>
        <v>22</v>
      </c>
      <c r="C12" s="148">
        <f ca="1">Plantilla!F5</f>
        <v>35</v>
      </c>
      <c r="D12" s="148" t="str">
        <f>Plantilla!G5</f>
        <v>CAB</v>
      </c>
      <c r="E12" s="298">
        <f>Plantilla!J5</f>
        <v>0.67353330442654136</v>
      </c>
      <c r="F12" s="148">
        <f>Plantilla!O5</f>
        <v>1.5</v>
      </c>
      <c r="G12" s="365">
        <f>Plantilla!W5</f>
        <v>8</v>
      </c>
      <c r="H12" s="365">
        <f>Plantilla!X5</f>
        <v>2</v>
      </c>
      <c r="I12" s="365">
        <f>Plantilla!Y5</f>
        <v>0</v>
      </c>
      <c r="J12" s="365">
        <f>Plantilla!Z5</f>
        <v>0</v>
      </c>
      <c r="K12" s="365">
        <f>Plantilla!AA5</f>
        <v>0</v>
      </c>
      <c r="L12" s="365">
        <f>Plantilla!AB5</f>
        <v>0</v>
      </c>
      <c r="M12" s="365">
        <f>Plantilla!AC5</f>
        <v>4</v>
      </c>
      <c r="N12" s="298"/>
      <c r="O12" s="298"/>
      <c r="P12" s="366"/>
      <c r="Q12" s="366"/>
      <c r="R12" s="366"/>
      <c r="S12" s="366"/>
      <c r="T12" s="148"/>
      <c r="U12" s="148"/>
      <c r="V12" s="148"/>
      <c r="W12" s="148"/>
    </row>
    <row r="13" spans="1:23" x14ac:dyDescent="0.25">
      <c r="A13" s="148" t="str">
        <f>Plantilla!D12</f>
        <v>P-P. Cunill</v>
      </c>
      <c r="B13" s="148">
        <f>Plantilla!E12</f>
        <v>20</v>
      </c>
      <c r="C13" s="148">
        <f ca="1">Plantilla!F12</f>
        <v>66</v>
      </c>
      <c r="D13" s="148"/>
      <c r="E13" s="298">
        <f>Plantilla!J12</f>
        <v>0.48230378135679047</v>
      </c>
      <c r="F13" s="148">
        <f>Plantilla!O12</f>
        <v>1.5</v>
      </c>
      <c r="G13" s="365">
        <f>Plantilla!W12</f>
        <v>0</v>
      </c>
      <c r="H13" s="365">
        <f>Plantilla!X12</f>
        <v>3</v>
      </c>
      <c r="I13" s="365">
        <f>Plantilla!Y12</f>
        <v>5</v>
      </c>
      <c r="J13" s="365">
        <f>Plantilla!Z12</f>
        <v>1</v>
      </c>
      <c r="K13" s="365">
        <f>Plantilla!AA12</f>
        <v>5</v>
      </c>
      <c r="L13" s="365">
        <f>Plantilla!AB12</f>
        <v>2</v>
      </c>
      <c r="M13" s="365">
        <f>Plantilla!AC12</f>
        <v>5</v>
      </c>
      <c r="N13" s="298"/>
      <c r="O13" s="298"/>
      <c r="P13" s="366"/>
      <c r="Q13" s="366"/>
      <c r="R13" s="366"/>
      <c r="S13" s="366"/>
      <c r="T13" s="148"/>
      <c r="U13" s="148"/>
      <c r="V13" s="148"/>
      <c r="W13" s="148"/>
    </row>
    <row r="14" spans="1:23" x14ac:dyDescent="0.25">
      <c r="A14" s="148" t="str">
        <f>Plantilla!D11</f>
        <v>D. Salat</v>
      </c>
      <c r="B14" s="148">
        <f>Plantilla!E11</f>
        <v>22</v>
      </c>
      <c r="C14" s="148">
        <f ca="1">Plantilla!F11</f>
        <v>101</v>
      </c>
      <c r="D14" s="148"/>
      <c r="E14" s="298">
        <f>Plantilla!J11</f>
        <v>0.70863855605634019</v>
      </c>
      <c r="F14" s="148">
        <f>Plantilla!O11</f>
        <v>1.5</v>
      </c>
      <c r="G14" s="365">
        <f>Plantilla!W11</f>
        <v>0</v>
      </c>
      <c r="H14" s="365">
        <f>Plantilla!X11</f>
        <v>4</v>
      </c>
      <c r="I14" s="365">
        <f>Plantilla!Y11</f>
        <v>5</v>
      </c>
      <c r="J14" s="365">
        <f>Plantilla!Z11</f>
        <v>3</v>
      </c>
      <c r="K14" s="365">
        <f>Plantilla!AA11</f>
        <v>3</v>
      </c>
      <c r="L14" s="365">
        <f>Plantilla!AB11</f>
        <v>1</v>
      </c>
      <c r="M14" s="365">
        <f>Plantilla!AC11</f>
        <v>4</v>
      </c>
      <c r="N14" s="298"/>
      <c r="O14" s="298"/>
      <c r="P14" s="366"/>
      <c r="Q14" s="366"/>
      <c r="R14" s="366"/>
      <c r="S14" s="366"/>
      <c r="T14" s="148"/>
      <c r="U14" s="148"/>
      <c r="V14" s="148"/>
      <c r="W14" s="148"/>
    </row>
    <row r="15" spans="1:23" x14ac:dyDescent="0.25">
      <c r="A15" s="148" t="str">
        <f>Plantilla!D4</f>
        <v>E. Tarrida</v>
      </c>
      <c r="B15" s="148">
        <f>Plantilla!E4</f>
        <v>19</v>
      </c>
      <c r="C15" s="148">
        <f ca="1">Plantilla!F4</f>
        <v>44</v>
      </c>
      <c r="D15" s="148" t="str">
        <f>Plantilla!G4</f>
        <v>RAP</v>
      </c>
      <c r="E15" s="298">
        <f>Plantilla!J4</f>
        <v>0.59621070845629232</v>
      </c>
      <c r="F15" s="148">
        <f>Plantilla!O4</f>
        <v>1.5</v>
      </c>
      <c r="G15" s="365">
        <f>Plantilla!W4</f>
        <v>8.75</v>
      </c>
      <c r="H15" s="365">
        <f>Plantilla!X4</f>
        <v>6</v>
      </c>
      <c r="I15" s="365">
        <f>Plantilla!Y4</f>
        <v>2</v>
      </c>
      <c r="J15" s="365">
        <f>Plantilla!Z4</f>
        <v>2</v>
      </c>
      <c r="K15" s="365">
        <f>Plantilla!AA4</f>
        <v>3</v>
      </c>
      <c r="L15" s="365">
        <f>Plantilla!AB4</f>
        <v>1</v>
      </c>
      <c r="M15" s="365">
        <f>Plantilla!AC4</f>
        <v>4</v>
      </c>
      <c r="N15" s="253"/>
      <c r="O15" s="253"/>
      <c r="P15" s="366"/>
      <c r="Q15" s="366"/>
      <c r="R15" s="366"/>
      <c r="S15" s="366"/>
      <c r="T15" s="148"/>
      <c r="U15" s="148"/>
      <c r="V15" s="148"/>
      <c r="W15" s="148"/>
    </row>
    <row r="16" spans="1:23" x14ac:dyDescent="0.25">
      <c r="A16" s="148" t="str">
        <f>Plantilla!D13</f>
        <v>I. Escuder</v>
      </c>
      <c r="B16" s="148">
        <f>Plantilla!E13</f>
        <v>24</v>
      </c>
      <c r="C16" s="148">
        <f ca="1">Plantilla!F13</f>
        <v>16</v>
      </c>
      <c r="D16" s="148"/>
      <c r="E16" s="298">
        <f>Plantilla!J13</f>
        <v>0.80274665510394982</v>
      </c>
      <c r="F16" s="148">
        <f>Plantilla!O13</f>
        <v>1.5</v>
      </c>
      <c r="G16" s="365">
        <f>Plantilla!W13</f>
        <v>0</v>
      </c>
      <c r="H16" s="365">
        <f>Plantilla!X13</f>
        <v>5</v>
      </c>
      <c r="I16" s="365">
        <f>Plantilla!Y13</f>
        <v>6</v>
      </c>
      <c r="J16" s="365">
        <f>Plantilla!Z13</f>
        <v>2</v>
      </c>
      <c r="K16" s="365">
        <f>Plantilla!AA13</f>
        <v>3</v>
      </c>
      <c r="L16" s="365">
        <f>Plantilla!AB13</f>
        <v>1</v>
      </c>
      <c r="M16" s="365">
        <f>Plantilla!AC13</f>
        <v>4</v>
      </c>
      <c r="N16" s="298"/>
      <c r="O16" s="298"/>
      <c r="P16" s="366"/>
      <c r="Q16" s="366"/>
      <c r="R16" s="366"/>
      <c r="S16" s="366"/>
      <c r="T16" s="148"/>
      <c r="U16" s="148"/>
      <c r="V16" s="148"/>
      <c r="W16" s="148"/>
    </row>
    <row r="17" spans="1:23" x14ac:dyDescent="0.25">
      <c r="A17" s="148" t="str">
        <f>Plantilla!D8</f>
        <v>J-L. Grellier</v>
      </c>
      <c r="B17" s="148">
        <f>Plantilla!E8</f>
        <v>29</v>
      </c>
      <c r="C17" s="148">
        <f ca="1">Plantilla!F8</f>
        <v>76</v>
      </c>
      <c r="D17" s="148"/>
      <c r="E17" s="298">
        <f>Plantilla!J8</f>
        <v>1.0179039914172496</v>
      </c>
      <c r="F17" s="148">
        <f>Plantilla!O8</f>
        <v>1.5</v>
      </c>
      <c r="G17" s="365">
        <f>Plantilla!W8</f>
        <v>0</v>
      </c>
      <c r="H17" s="365">
        <f>Plantilla!X8</f>
        <v>5</v>
      </c>
      <c r="I17" s="365">
        <f>Plantilla!Y8</f>
        <v>5</v>
      </c>
      <c r="J17" s="365">
        <f>Plantilla!Z8</f>
        <v>2</v>
      </c>
      <c r="K17" s="365">
        <f>Plantilla!AA8</f>
        <v>1</v>
      </c>
      <c r="L17" s="365">
        <f>Plantilla!AB8</f>
        <v>1</v>
      </c>
      <c r="M17" s="365">
        <f>Plantilla!AC8</f>
        <v>3</v>
      </c>
      <c r="N17" s="298"/>
      <c r="O17" s="298"/>
      <c r="P17" s="148"/>
      <c r="Q17" s="148"/>
      <c r="R17" s="148"/>
      <c r="S17" s="148"/>
      <c r="T17" s="148"/>
      <c r="U17" s="148"/>
      <c r="V17" s="148"/>
      <c r="W17" s="148"/>
    </row>
    <row r="18" spans="1:23" x14ac:dyDescent="0.25">
      <c r="A18" s="148" t="str">
        <f>Plantilla!D9</f>
        <v>A. Aluja</v>
      </c>
      <c r="B18" s="148">
        <f>Plantilla!E9</f>
        <v>31</v>
      </c>
      <c r="C18" s="148">
        <f ca="1">Plantilla!F9</f>
        <v>104</v>
      </c>
      <c r="D18" s="148"/>
      <c r="E18" s="298">
        <f>Plantilla!J9</f>
        <v>1.110011883608315</v>
      </c>
      <c r="F18" s="148">
        <f>Plantilla!O9</f>
        <v>1.5</v>
      </c>
      <c r="G18" s="365">
        <f>Plantilla!W9</f>
        <v>0</v>
      </c>
      <c r="H18" s="365">
        <f>Plantilla!X9</f>
        <v>5</v>
      </c>
      <c r="I18" s="365">
        <f>Plantilla!Y9</f>
        <v>4</v>
      </c>
      <c r="J18" s="365">
        <f>Plantilla!Z9</f>
        <v>3</v>
      </c>
      <c r="K18" s="365">
        <f>Plantilla!AA9</f>
        <v>2</v>
      </c>
      <c r="L18" s="365">
        <f>Plantilla!AB9</f>
        <v>0</v>
      </c>
      <c r="M18" s="365">
        <f>Plantilla!AC9</f>
        <v>6</v>
      </c>
      <c r="N18" s="298"/>
      <c r="O18" s="298"/>
      <c r="P18" s="148"/>
      <c r="Q18" s="148"/>
      <c r="R18" s="148"/>
      <c r="S18" s="148"/>
      <c r="T18" s="148"/>
      <c r="U18" s="148"/>
      <c r="V18" s="148"/>
      <c r="W18" s="148"/>
    </row>
    <row r="19" spans="1:23" x14ac:dyDescent="0.25">
      <c r="A19" s="148" t="str">
        <f>Plantilla!D10</f>
        <v>J. Banal</v>
      </c>
      <c r="B19" s="148">
        <f>Plantilla!E10</f>
        <v>26</v>
      </c>
      <c r="C19" s="148">
        <f ca="1">Plantilla!F10</f>
        <v>27</v>
      </c>
      <c r="D19" s="148" t="str">
        <f>Plantilla!G10</f>
        <v>POT</v>
      </c>
      <c r="E19" s="298">
        <f>Plantilla!J10</f>
        <v>0.8309990538638673</v>
      </c>
      <c r="F19" s="148">
        <f>Plantilla!O10</f>
        <v>1.5</v>
      </c>
      <c r="G19" s="365">
        <f>Plantilla!W10</f>
        <v>1</v>
      </c>
      <c r="H19" s="365">
        <f>Plantilla!X10</f>
        <v>4</v>
      </c>
      <c r="I19" s="365">
        <f>Plantilla!Y10</f>
        <v>5</v>
      </c>
      <c r="J19" s="365">
        <f>Plantilla!Z10</f>
        <v>2</v>
      </c>
      <c r="K19" s="365">
        <f>Plantilla!AA10</f>
        <v>4</v>
      </c>
      <c r="L19" s="365">
        <f>Plantilla!AB10</f>
        <v>2</v>
      </c>
      <c r="M19" s="365">
        <f>Plantilla!AC10</f>
        <v>5</v>
      </c>
      <c r="N19" s="298"/>
      <c r="O19" s="298"/>
      <c r="P19" s="148"/>
      <c r="Q19" s="148"/>
      <c r="R19" s="148"/>
      <c r="S19" s="148"/>
      <c r="T19" s="148"/>
      <c r="U19" s="148"/>
      <c r="V19" s="148"/>
      <c r="W19" s="148"/>
    </row>
    <row r="20" spans="1:23" x14ac:dyDescent="0.25">
      <c r="A20" s="148" t="str">
        <f>Plantilla!D14</f>
        <v>A. Guau</v>
      </c>
      <c r="B20" s="148">
        <f>Plantilla!E14</f>
        <v>25</v>
      </c>
      <c r="C20" s="148">
        <f ca="1">Plantilla!F14</f>
        <v>14</v>
      </c>
      <c r="D20" s="148"/>
      <c r="E20" s="298">
        <f>Plantilla!J14</f>
        <v>0.85793690198158323</v>
      </c>
      <c r="F20" s="148">
        <f>Plantilla!O14</f>
        <v>1.5</v>
      </c>
      <c r="G20" s="365">
        <f>Plantilla!W14</f>
        <v>0</v>
      </c>
      <c r="H20" s="365">
        <f>Plantilla!X14</f>
        <v>3</v>
      </c>
      <c r="I20" s="365">
        <f>Plantilla!Y14</f>
        <v>6</v>
      </c>
      <c r="J20" s="365">
        <f>Plantilla!Z14</f>
        <v>2</v>
      </c>
      <c r="K20" s="365">
        <f>Plantilla!AA14</f>
        <v>4</v>
      </c>
      <c r="L20" s="365">
        <f>Plantilla!AB14</f>
        <v>3</v>
      </c>
      <c r="M20" s="365">
        <f>Plantilla!AC14</f>
        <v>4</v>
      </c>
      <c r="N20" s="298"/>
      <c r="O20" s="298"/>
      <c r="P20" s="148"/>
      <c r="Q20" s="148"/>
      <c r="R20" s="148"/>
      <c r="S20" s="148"/>
      <c r="T20" s="148"/>
      <c r="U20" s="148"/>
      <c r="V20" s="148"/>
      <c r="W20" s="148"/>
    </row>
    <row r="21" spans="1:23" x14ac:dyDescent="0.25">
      <c r="A21" s="148" t="str">
        <f>Plantilla!D19</f>
        <v>J. Autet</v>
      </c>
      <c r="B21" s="148">
        <f>Plantilla!E19</f>
        <v>34</v>
      </c>
      <c r="C21" s="148">
        <f ca="1">Plantilla!F19</f>
        <v>13</v>
      </c>
      <c r="D21" s="148"/>
      <c r="E21" s="298">
        <f>Plantilla!J19</f>
        <v>1.0657873992714422</v>
      </c>
      <c r="F21" s="148">
        <f>Plantilla!O19</f>
        <v>1.5</v>
      </c>
      <c r="G21" s="365">
        <f>Plantilla!W19</f>
        <v>0</v>
      </c>
      <c r="H21" s="365">
        <f>Plantilla!X19</f>
        <v>2</v>
      </c>
      <c r="I21" s="365">
        <f>Plantilla!Y19</f>
        <v>3</v>
      </c>
      <c r="J21" s="365">
        <f>Plantilla!Z19</f>
        <v>2</v>
      </c>
      <c r="K21" s="365">
        <f>Plantilla!AA19</f>
        <v>2.95</v>
      </c>
      <c r="L21" s="365">
        <f>Plantilla!AB19</f>
        <v>6</v>
      </c>
      <c r="M21" s="365">
        <f>Plantilla!AC19</f>
        <v>3</v>
      </c>
      <c r="N21" s="298"/>
      <c r="O21" s="298"/>
      <c r="P21" s="148"/>
      <c r="Q21" s="148"/>
      <c r="R21" s="148"/>
      <c r="S21" s="148"/>
      <c r="T21" s="148"/>
      <c r="U21" s="148"/>
      <c r="V21" s="148"/>
      <c r="W21" s="148"/>
    </row>
    <row r="22" spans="1:23" x14ac:dyDescent="0.25">
      <c r="A22" s="148" t="str">
        <f>Plantilla!D20</f>
        <v>A. Manent</v>
      </c>
      <c r="B22" s="148">
        <f>Plantilla!E20</f>
        <v>27</v>
      </c>
      <c r="C22" s="148">
        <f ca="1">Plantilla!F20</f>
        <v>7</v>
      </c>
      <c r="D22" s="148"/>
      <c r="E22" s="298">
        <f>Plantilla!J20</f>
        <v>0.87095001836712493</v>
      </c>
      <c r="F22" s="148">
        <f>Plantilla!O20</f>
        <v>1.5</v>
      </c>
      <c r="G22" s="365">
        <f>Plantilla!W20</f>
        <v>0</v>
      </c>
      <c r="H22" s="365">
        <f>Plantilla!X20</f>
        <v>2</v>
      </c>
      <c r="I22" s="365">
        <f>Plantilla!Y20</f>
        <v>3</v>
      </c>
      <c r="J22" s="365">
        <f>Plantilla!Z20</f>
        <v>2</v>
      </c>
      <c r="K22" s="365">
        <f>Plantilla!AA20</f>
        <v>5</v>
      </c>
      <c r="L22" s="365">
        <f>Plantilla!AB20</f>
        <v>5</v>
      </c>
      <c r="M22" s="365">
        <f>Plantilla!AC20</f>
        <v>2</v>
      </c>
      <c r="N22" s="298"/>
      <c r="O22" s="298"/>
      <c r="P22" s="148"/>
      <c r="Q22" s="148"/>
      <c r="R22" s="148"/>
      <c r="S22" s="148"/>
      <c r="T22" s="148"/>
      <c r="U22" s="148"/>
      <c r="V22" s="148"/>
      <c r="W22" s="148"/>
    </row>
  </sheetData>
  <sortState ref="A6:W22">
    <sortCondition descending="1" ref="W5"/>
  </sortState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{869B57EF-AFC6-408A-9CF2-F2930BFC2FD4}</x14:id>
        </ext>
      </extLst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{8A1295AA-CFD5-4CC8-BC66-04CD1A84AB99}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{B4969470-599C-4DD9-A337-B196CF56A215}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9B57EF-AFC6-408A-9CF2-F2930BFC2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N6:O22</xm:sqref>
        </x14:conditionalFormatting>
        <x14:conditionalFormatting xmlns:xm="http://schemas.microsoft.com/office/excel/2006/main">
          <x14:cfRule type="dataBar" id="{8A1295AA-CFD5-4CC8-BC66-04CD1A84A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B4969470-599C-4DD9-A337-B196CF56A2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W6:W22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6667-F2D7-4485-BF3C-186C9F9910BA}">
  <sheetPr>
    <tabColor theme="7" tint="0.39997558519241921"/>
  </sheetPr>
  <dimension ref="A1:W23"/>
  <sheetViews>
    <sheetView workbookViewId="0">
      <selection activeCell="Q10" sqref="Q10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22" width="9.7109375" customWidth="1"/>
    <col min="23" max="23" width="5.7109375" bestFit="1" customWidth="1"/>
  </cols>
  <sheetData>
    <row r="1" spans="1:23" x14ac:dyDescent="0.25">
      <c r="A1" s="254">
        <v>43745</v>
      </c>
      <c r="N1" s="50"/>
      <c r="O1" s="50"/>
    </row>
    <row r="2" spans="1:23" x14ac:dyDescent="0.25">
      <c r="N2" s="50"/>
      <c r="O2" s="50" t="s">
        <v>350</v>
      </c>
      <c r="P2" s="360"/>
      <c r="Q2" s="360"/>
      <c r="R2" s="360"/>
      <c r="S2" s="360"/>
      <c r="T2" s="360">
        <v>0.188</v>
      </c>
      <c r="U2" s="360">
        <v>0.50700000000000001</v>
      </c>
      <c r="V2" s="360">
        <v>0.188</v>
      </c>
    </row>
    <row r="3" spans="1:23" x14ac:dyDescent="0.25">
      <c r="N3" s="50"/>
      <c r="O3" s="50" t="s">
        <v>329</v>
      </c>
      <c r="P3" s="360"/>
      <c r="Q3" s="360"/>
      <c r="R3" s="360"/>
      <c r="S3" s="360"/>
      <c r="T3" s="360">
        <v>0.188</v>
      </c>
      <c r="U3" s="360">
        <v>0.34100000000000003</v>
      </c>
      <c r="V3" s="360">
        <v>0.188</v>
      </c>
    </row>
    <row r="4" spans="1:23" x14ac:dyDescent="0.25">
      <c r="N4" s="50"/>
      <c r="O4" s="50" t="s">
        <v>349</v>
      </c>
      <c r="P4" s="360"/>
      <c r="Q4" s="360"/>
      <c r="R4" s="360"/>
      <c r="S4" s="360"/>
      <c r="T4" s="360">
        <v>0.24399999999999999</v>
      </c>
      <c r="U4" s="360">
        <v>0.121</v>
      </c>
      <c r="V4" s="360">
        <v>0</v>
      </c>
    </row>
    <row r="5" spans="1:23" x14ac:dyDescent="0.25">
      <c r="N5" s="50"/>
      <c r="O5" s="50" t="s">
        <v>86</v>
      </c>
      <c r="P5" s="360"/>
      <c r="Q5" s="360"/>
      <c r="R5" s="360"/>
      <c r="S5" s="360"/>
      <c r="T5" s="360">
        <v>0.14199999999999999</v>
      </c>
      <c r="U5" s="360">
        <v>0.36899999999999999</v>
      </c>
      <c r="V5" s="360">
        <v>0.14199999999999999</v>
      </c>
    </row>
    <row r="6" spans="1:23" x14ac:dyDescent="0.25">
      <c r="A6" s="361" t="s">
        <v>2</v>
      </c>
      <c r="B6" s="362" t="s">
        <v>3</v>
      </c>
      <c r="C6" s="362" t="s">
        <v>4</v>
      </c>
      <c r="D6" s="362" t="s">
        <v>5</v>
      </c>
      <c r="E6" s="362" t="s">
        <v>11</v>
      </c>
      <c r="F6" s="362" t="s">
        <v>16</v>
      </c>
      <c r="G6" s="362" t="s">
        <v>30</v>
      </c>
      <c r="H6" s="362" t="s">
        <v>31</v>
      </c>
      <c r="I6" s="362" t="s">
        <v>32</v>
      </c>
      <c r="J6" s="362" t="s">
        <v>33</v>
      </c>
      <c r="K6" s="362" t="s">
        <v>34</v>
      </c>
      <c r="L6" s="362" t="s">
        <v>35</v>
      </c>
      <c r="M6" s="362" t="s">
        <v>5</v>
      </c>
      <c r="N6" s="363" t="s">
        <v>335</v>
      </c>
      <c r="O6" s="363" t="s">
        <v>1</v>
      </c>
      <c r="P6" s="364" t="s">
        <v>342</v>
      </c>
      <c r="Q6" s="364" t="s">
        <v>343</v>
      </c>
      <c r="R6" s="364" t="s">
        <v>344</v>
      </c>
      <c r="S6" s="364" t="s">
        <v>345</v>
      </c>
      <c r="T6" s="364" t="s">
        <v>346</v>
      </c>
      <c r="U6" s="364" t="s">
        <v>347</v>
      </c>
      <c r="V6" s="364" t="s">
        <v>348</v>
      </c>
      <c r="W6" s="364" t="s">
        <v>45</v>
      </c>
    </row>
    <row r="7" spans="1:23" x14ac:dyDescent="0.25">
      <c r="A7" s="148" t="str">
        <f>Plantilla!D12</f>
        <v>P-P. Cunill</v>
      </c>
      <c r="B7" s="148">
        <f>Plantilla!E12</f>
        <v>20</v>
      </c>
      <c r="C7" s="148">
        <f ca="1">Plantilla!F12</f>
        <v>66</v>
      </c>
      <c r="D7" s="148"/>
      <c r="E7" s="298">
        <f>Plantilla!J12</f>
        <v>0.48230378135679047</v>
      </c>
      <c r="F7" s="148">
        <f>Plantilla!O12</f>
        <v>1.5</v>
      </c>
      <c r="G7" s="365">
        <f>Plantilla!W12</f>
        <v>0</v>
      </c>
      <c r="H7" s="365">
        <f>Plantilla!X12</f>
        <v>3</v>
      </c>
      <c r="I7" s="365">
        <f>Plantilla!Y12</f>
        <v>5</v>
      </c>
      <c r="J7" s="365">
        <f>Plantilla!Z12</f>
        <v>1</v>
      </c>
      <c r="K7" s="365">
        <f>Plantilla!AA12</f>
        <v>5</v>
      </c>
      <c r="L7" s="365">
        <f>Plantilla!AB12</f>
        <v>2</v>
      </c>
      <c r="M7" s="365">
        <f>Plantilla!AC12</f>
        <v>5</v>
      </c>
      <c r="N7" s="298">
        <f>1/4</f>
        <v>0.25</v>
      </c>
      <c r="O7" s="298" t="s">
        <v>350</v>
      </c>
      <c r="P7" s="366"/>
      <c r="Q7" s="366"/>
      <c r="R7" s="366"/>
      <c r="S7" s="366"/>
      <c r="T7" s="366">
        <f>$N7*T$2</f>
        <v>4.7E-2</v>
      </c>
      <c r="U7" s="366">
        <f>$N7*U$2</f>
        <v>0.12675</v>
      </c>
      <c r="V7" s="366">
        <f>$N7*V$2</f>
        <v>4.7E-2</v>
      </c>
      <c r="W7" s="373">
        <f>V7+U7+T7</f>
        <v>0.22075</v>
      </c>
    </row>
    <row r="8" spans="1:23" x14ac:dyDescent="0.25">
      <c r="A8" s="148" t="str">
        <f>Plantilla!D18</f>
        <v>L-G. Salares</v>
      </c>
      <c r="B8" s="148">
        <f>Plantilla!E18</f>
        <v>19</v>
      </c>
      <c r="C8" s="148">
        <f ca="1">Plantilla!F18</f>
        <v>18</v>
      </c>
      <c r="D8" s="148"/>
      <c r="E8" s="298">
        <f>Plantilla!J18</f>
        <v>0.57515168554531648</v>
      </c>
      <c r="F8" s="148">
        <f>Plantilla!O18</f>
        <v>1.5</v>
      </c>
      <c r="G8" s="365">
        <f>Plantilla!W18</f>
        <v>0</v>
      </c>
      <c r="H8" s="365">
        <f>Plantilla!X18</f>
        <v>1</v>
      </c>
      <c r="I8" s="365">
        <f>Plantilla!Y18</f>
        <v>3</v>
      </c>
      <c r="J8" s="365">
        <f>Plantilla!Z18</f>
        <v>5</v>
      </c>
      <c r="K8" s="365">
        <f>Plantilla!AA18</f>
        <v>3</v>
      </c>
      <c r="L8" s="365">
        <f>Plantilla!AB18</f>
        <v>6</v>
      </c>
      <c r="M8" s="365">
        <f>Plantilla!AC18</f>
        <v>5</v>
      </c>
      <c r="N8" s="298">
        <f>1/3</f>
        <v>0.33333333333333331</v>
      </c>
      <c r="O8" s="298" t="s">
        <v>86</v>
      </c>
      <c r="P8" s="148"/>
      <c r="Q8" s="148"/>
      <c r="R8" s="148"/>
      <c r="S8" s="148"/>
      <c r="T8" s="366">
        <f>$N8*T$5</f>
        <v>4.7333333333333324E-2</v>
      </c>
      <c r="U8" s="366">
        <f>$N8*U$5</f>
        <v>0.123</v>
      </c>
      <c r="V8" s="366">
        <f>$N8*V$5</f>
        <v>4.7333333333333324E-2</v>
      </c>
      <c r="W8" s="373">
        <f>V8+U8+T8</f>
        <v>0.21766666666666667</v>
      </c>
    </row>
    <row r="9" spans="1:23" x14ac:dyDescent="0.25">
      <c r="A9" s="148" t="str">
        <f>Plantilla!D16</f>
        <v>A. Aguilella</v>
      </c>
      <c r="B9" s="148">
        <f>Plantilla!E16</f>
        <v>21</v>
      </c>
      <c r="C9" s="148">
        <f ca="1">Plantilla!F16</f>
        <v>102</v>
      </c>
      <c r="D9" s="148"/>
      <c r="E9" s="298">
        <f>Plantilla!J16</f>
        <v>0.70863855605634019</v>
      </c>
      <c r="F9" s="148">
        <f>Plantilla!O16</f>
        <v>1.5</v>
      </c>
      <c r="G9" s="365">
        <f>Plantilla!W16</f>
        <v>0</v>
      </c>
      <c r="H9" s="365">
        <f>Plantilla!X16</f>
        <v>4</v>
      </c>
      <c r="I9" s="365">
        <f>Plantilla!Y16</f>
        <v>5</v>
      </c>
      <c r="J9" s="365">
        <f>Plantilla!Z16</f>
        <v>5</v>
      </c>
      <c r="K9" s="365">
        <f>Plantilla!AA16</f>
        <v>4</v>
      </c>
      <c r="L9" s="365">
        <f>Plantilla!AB16</f>
        <v>1</v>
      </c>
      <c r="M9" s="365">
        <f>Plantilla!AC16</f>
        <v>4</v>
      </c>
      <c r="N9" s="298">
        <f>1/3</f>
        <v>0.33333333333333331</v>
      </c>
      <c r="O9" s="298" t="s">
        <v>349</v>
      </c>
      <c r="P9" s="366"/>
      <c r="Q9" s="366"/>
      <c r="R9" s="366"/>
      <c r="S9" s="366"/>
      <c r="T9" s="366">
        <f>$N9*T$4</f>
        <v>8.1333333333333327E-2</v>
      </c>
      <c r="U9" s="366">
        <f>$N9*U$4</f>
        <v>4.0333333333333332E-2</v>
      </c>
      <c r="V9" s="366">
        <f>$N9*V$4</f>
        <v>0</v>
      </c>
      <c r="W9" s="373">
        <f>V9+U9+T9</f>
        <v>0.12166666666666666</v>
      </c>
    </row>
    <row r="10" spans="1:23" x14ac:dyDescent="0.25">
      <c r="A10" s="148" t="str">
        <f>Plantilla!D11</f>
        <v>D. Salat</v>
      </c>
      <c r="B10" s="148">
        <f>Plantilla!E11</f>
        <v>22</v>
      </c>
      <c r="C10" s="148">
        <f ca="1">Plantilla!F11</f>
        <v>101</v>
      </c>
      <c r="D10" s="148"/>
      <c r="E10" s="298">
        <f>Plantilla!J11</f>
        <v>0.70863855605634019</v>
      </c>
      <c r="F10" s="148">
        <f>Plantilla!O11</f>
        <v>1.5</v>
      </c>
      <c r="G10" s="365">
        <f>Plantilla!W11</f>
        <v>0</v>
      </c>
      <c r="H10" s="365">
        <f>Plantilla!X11</f>
        <v>4</v>
      </c>
      <c r="I10" s="365">
        <f>Plantilla!Y11</f>
        <v>5</v>
      </c>
      <c r="J10" s="365">
        <f>Plantilla!Z11</f>
        <v>3</v>
      </c>
      <c r="K10" s="365">
        <f>Plantilla!AA11</f>
        <v>3</v>
      </c>
      <c r="L10" s="365">
        <f>Plantilla!AB11</f>
        <v>1</v>
      </c>
      <c r="M10" s="365">
        <f>Plantilla!AC11</f>
        <v>4</v>
      </c>
      <c r="N10" s="298"/>
      <c r="O10" s="298"/>
      <c r="P10" s="366"/>
      <c r="Q10" s="366"/>
      <c r="R10" s="366"/>
      <c r="S10" s="366"/>
      <c r="T10" s="366"/>
      <c r="U10" s="366"/>
      <c r="V10" s="366"/>
      <c r="W10" s="373"/>
    </row>
    <row r="11" spans="1:23" x14ac:dyDescent="0.25">
      <c r="A11" s="148" t="str">
        <f>Plantilla!D13</f>
        <v>I. Escuder</v>
      </c>
      <c r="B11" s="148">
        <f>Plantilla!E13</f>
        <v>24</v>
      </c>
      <c r="C11" s="148">
        <f ca="1">Plantilla!F13</f>
        <v>16</v>
      </c>
      <c r="D11" s="148"/>
      <c r="E11" s="298">
        <f>Plantilla!J13</f>
        <v>0.80274665510394982</v>
      </c>
      <c r="F11" s="148">
        <f>Plantilla!O13</f>
        <v>1.5</v>
      </c>
      <c r="G11" s="365">
        <f>Plantilla!W13</f>
        <v>0</v>
      </c>
      <c r="H11" s="365">
        <f>Plantilla!X13</f>
        <v>5</v>
      </c>
      <c r="I11" s="365">
        <f>Plantilla!Y13</f>
        <v>6</v>
      </c>
      <c r="J11" s="365">
        <f>Plantilla!Z13</f>
        <v>2</v>
      </c>
      <c r="K11" s="365">
        <f>Plantilla!AA13</f>
        <v>3</v>
      </c>
      <c r="L11" s="365">
        <f>Plantilla!AB13</f>
        <v>1</v>
      </c>
      <c r="M11" s="365">
        <f>Plantilla!AC13</f>
        <v>4</v>
      </c>
      <c r="N11" s="298"/>
      <c r="O11" s="298"/>
      <c r="P11" s="366"/>
      <c r="Q11" s="366"/>
      <c r="R11" s="366"/>
      <c r="S11" s="366"/>
      <c r="T11" s="366"/>
      <c r="U11" s="366"/>
      <c r="V11" s="366"/>
      <c r="W11" s="373"/>
    </row>
    <row r="12" spans="1:23" x14ac:dyDescent="0.25">
      <c r="A12" s="148" t="str">
        <f>Plantilla!D17</f>
        <v>T. Averous</v>
      </c>
      <c r="B12" s="148">
        <f>Plantilla!E17</f>
        <v>23</v>
      </c>
      <c r="C12" s="148">
        <f ca="1">Plantilla!F17</f>
        <v>84</v>
      </c>
      <c r="D12" s="148"/>
      <c r="E12" s="298">
        <f>Plantilla!J17</f>
        <v>0.80274665510394982</v>
      </c>
      <c r="F12" s="148">
        <f>Plantilla!O17</f>
        <v>1.5</v>
      </c>
      <c r="G12" s="365">
        <f>Plantilla!W17</f>
        <v>0</v>
      </c>
      <c r="H12" s="365">
        <f>Plantilla!X17</f>
        <v>3</v>
      </c>
      <c r="I12" s="365">
        <f>Plantilla!Y17</f>
        <v>5</v>
      </c>
      <c r="J12" s="365">
        <f>Plantilla!Z17</f>
        <v>6</v>
      </c>
      <c r="K12" s="365">
        <f>Plantilla!AA17</f>
        <v>5</v>
      </c>
      <c r="L12" s="365">
        <f>Plantilla!AB17</f>
        <v>2</v>
      </c>
      <c r="M12" s="365">
        <f>Plantilla!AC17</f>
        <v>4</v>
      </c>
      <c r="N12" s="298"/>
      <c r="O12" s="298"/>
      <c r="P12" s="366"/>
      <c r="Q12" s="366"/>
      <c r="R12" s="366"/>
      <c r="S12" s="366"/>
      <c r="T12" s="366"/>
      <c r="U12" s="366"/>
      <c r="V12" s="366"/>
      <c r="W12" s="373"/>
    </row>
    <row r="13" spans="1:23" x14ac:dyDescent="0.25">
      <c r="A13" s="148" t="str">
        <f>Plantilla!D5</f>
        <v>S. Candela</v>
      </c>
      <c r="B13" s="148">
        <f>Plantilla!E5</f>
        <v>22</v>
      </c>
      <c r="C13" s="148">
        <f ca="1">Plantilla!F5</f>
        <v>35</v>
      </c>
      <c r="D13" s="148" t="str">
        <f>Plantilla!G5</f>
        <v>CAB</v>
      </c>
      <c r="E13" s="298">
        <f>Plantilla!J5</f>
        <v>0.67353330442654136</v>
      </c>
      <c r="F13" s="148">
        <f>Plantilla!O5</f>
        <v>1.5</v>
      </c>
      <c r="G13" s="365">
        <f>Plantilla!W5</f>
        <v>8</v>
      </c>
      <c r="H13" s="365">
        <f>Plantilla!X5</f>
        <v>2</v>
      </c>
      <c r="I13" s="365">
        <f>Plantilla!Y5</f>
        <v>0</v>
      </c>
      <c r="J13" s="365">
        <f>Plantilla!Z5</f>
        <v>0</v>
      </c>
      <c r="K13" s="365">
        <f>Plantilla!AA5</f>
        <v>0</v>
      </c>
      <c r="L13" s="365">
        <f>Plantilla!AB5</f>
        <v>0</v>
      </c>
      <c r="M13" s="365">
        <f>Plantilla!AC5</f>
        <v>4</v>
      </c>
      <c r="N13" s="298"/>
      <c r="O13" s="298"/>
      <c r="P13" s="366"/>
      <c r="Q13" s="366"/>
      <c r="R13" s="366"/>
      <c r="S13" s="366"/>
      <c r="T13" s="148"/>
      <c r="U13" s="148"/>
      <c r="V13" s="148"/>
    </row>
    <row r="14" spans="1:23" x14ac:dyDescent="0.25">
      <c r="A14" s="148" t="str">
        <f>Plantilla!D4</f>
        <v>E. Tarrida</v>
      </c>
      <c r="B14" s="148">
        <f>Plantilla!E4</f>
        <v>19</v>
      </c>
      <c r="C14" s="148">
        <f ca="1">Plantilla!F4</f>
        <v>44</v>
      </c>
      <c r="D14" s="148" t="str">
        <f>Plantilla!G4</f>
        <v>RAP</v>
      </c>
      <c r="E14" s="298">
        <f>Plantilla!J4</f>
        <v>0.59621070845629232</v>
      </c>
      <c r="F14" s="148">
        <f>Plantilla!O4</f>
        <v>1.5</v>
      </c>
      <c r="G14" s="365">
        <f>Plantilla!W4</f>
        <v>8.75</v>
      </c>
      <c r="H14" s="365">
        <f>Plantilla!X4</f>
        <v>6</v>
      </c>
      <c r="I14" s="365">
        <f>Plantilla!Y4</f>
        <v>2</v>
      </c>
      <c r="J14" s="365">
        <f>Plantilla!Z4</f>
        <v>2</v>
      </c>
      <c r="K14" s="365">
        <f>Plantilla!AA4</f>
        <v>3</v>
      </c>
      <c r="L14" s="365">
        <f>Plantilla!AB4</f>
        <v>1</v>
      </c>
      <c r="M14" s="365">
        <f>Plantilla!AC4</f>
        <v>4</v>
      </c>
      <c r="N14" s="253"/>
      <c r="O14" s="253"/>
      <c r="P14" s="366"/>
      <c r="Q14" s="366"/>
      <c r="R14" s="366"/>
      <c r="S14" s="366"/>
      <c r="T14" s="366"/>
      <c r="U14" s="366"/>
      <c r="V14" s="366"/>
      <c r="W14" s="359"/>
    </row>
    <row r="15" spans="1:23" x14ac:dyDescent="0.25">
      <c r="A15" s="148" t="str">
        <f>Plantilla!D6</f>
        <v>H. Grijalva</v>
      </c>
      <c r="B15" s="148">
        <f>Plantilla!E6</f>
        <v>33</v>
      </c>
      <c r="C15" s="148">
        <f ca="1">Plantilla!F6</f>
        <v>12</v>
      </c>
      <c r="D15" s="148"/>
      <c r="E15" s="298">
        <f>Plantilla!J6</f>
        <v>0.95467112484639893</v>
      </c>
      <c r="F15" s="148">
        <f>Plantilla!O6</f>
        <v>1.5</v>
      </c>
      <c r="G15" s="365">
        <f>Plantilla!W6</f>
        <v>1</v>
      </c>
      <c r="H15" s="365">
        <f>Plantilla!X6</f>
        <v>5</v>
      </c>
      <c r="I15" s="365">
        <f>Plantilla!Y6</f>
        <v>4</v>
      </c>
      <c r="J15" s="365">
        <f>Plantilla!Z6</f>
        <v>4.95</v>
      </c>
      <c r="K15" s="365">
        <f>Plantilla!AA6</f>
        <v>4</v>
      </c>
      <c r="L15" s="365">
        <f>Plantilla!AB6</f>
        <v>1.95</v>
      </c>
      <c r="M15" s="365">
        <f>Plantilla!AC6</f>
        <v>5</v>
      </c>
      <c r="N15" s="298"/>
      <c r="O15" s="298"/>
      <c r="P15" s="148"/>
      <c r="Q15" s="148"/>
      <c r="R15" s="148"/>
      <c r="S15" s="148"/>
      <c r="T15" s="148"/>
      <c r="U15" s="148"/>
      <c r="V15" s="148"/>
    </row>
    <row r="16" spans="1:23" x14ac:dyDescent="0.25">
      <c r="A16" s="148" t="str">
        <f>Plantilla!D7</f>
        <v>M. Teixé</v>
      </c>
      <c r="B16" s="148">
        <f>Plantilla!E7</f>
        <v>27</v>
      </c>
      <c r="C16" s="148">
        <f ca="1">Plantilla!F7</f>
        <v>73</v>
      </c>
      <c r="D16" s="148"/>
      <c r="E16" s="298">
        <f>Plantilla!J7</f>
        <v>0.95467112484639893</v>
      </c>
      <c r="F16" s="148">
        <f>Plantilla!O7</f>
        <v>1.5</v>
      </c>
      <c r="G16" s="365">
        <f>Plantilla!W7</f>
        <v>0</v>
      </c>
      <c r="H16" s="365">
        <f>Plantilla!X7</f>
        <v>6</v>
      </c>
      <c r="I16" s="365">
        <f>Plantilla!Y7</f>
        <v>2</v>
      </c>
      <c r="J16" s="365">
        <f>Plantilla!Z7</f>
        <v>5</v>
      </c>
      <c r="K16" s="365">
        <f>Plantilla!AA7</f>
        <v>3</v>
      </c>
      <c r="L16" s="365">
        <f>Plantilla!AB7</f>
        <v>1</v>
      </c>
      <c r="M16" s="365">
        <f>Plantilla!AC7</f>
        <v>4</v>
      </c>
      <c r="N16" s="298"/>
      <c r="O16" s="298"/>
      <c r="P16" s="148"/>
      <c r="Q16" s="148"/>
      <c r="R16" s="148"/>
      <c r="S16" s="148"/>
      <c r="T16" s="148"/>
      <c r="U16" s="148"/>
      <c r="V16" s="148"/>
    </row>
    <row r="17" spans="1:22" x14ac:dyDescent="0.25">
      <c r="A17" s="148" t="str">
        <f>Plantilla!D8</f>
        <v>J-L. Grellier</v>
      </c>
      <c r="B17" s="148">
        <f>Plantilla!E8</f>
        <v>29</v>
      </c>
      <c r="C17" s="148">
        <f ca="1">Plantilla!F8</f>
        <v>76</v>
      </c>
      <c r="D17" s="148"/>
      <c r="E17" s="298">
        <f>Plantilla!J8</f>
        <v>1.0179039914172496</v>
      </c>
      <c r="F17" s="148">
        <f>Plantilla!O8</f>
        <v>1.5</v>
      </c>
      <c r="G17" s="365">
        <f>Plantilla!W8</f>
        <v>0</v>
      </c>
      <c r="H17" s="365">
        <f>Plantilla!X8</f>
        <v>5</v>
      </c>
      <c r="I17" s="365">
        <f>Plantilla!Y8</f>
        <v>5</v>
      </c>
      <c r="J17" s="365">
        <f>Plantilla!Z8</f>
        <v>2</v>
      </c>
      <c r="K17" s="365">
        <f>Plantilla!AA8</f>
        <v>1</v>
      </c>
      <c r="L17" s="365">
        <f>Plantilla!AB8</f>
        <v>1</v>
      </c>
      <c r="M17" s="365">
        <f>Plantilla!AC8</f>
        <v>3</v>
      </c>
      <c r="N17" s="298"/>
      <c r="O17" s="298"/>
      <c r="P17" s="148"/>
      <c r="Q17" s="148"/>
      <c r="R17" s="148"/>
      <c r="S17" s="148"/>
      <c r="T17" s="148"/>
      <c r="U17" s="148"/>
      <c r="V17" s="148"/>
    </row>
    <row r="18" spans="1:22" x14ac:dyDescent="0.25">
      <c r="A18" s="148" t="str">
        <f>Plantilla!D9</f>
        <v>A. Aluja</v>
      </c>
      <c r="B18" s="148">
        <f>Plantilla!E9</f>
        <v>31</v>
      </c>
      <c r="C18" s="148">
        <f ca="1">Plantilla!F9</f>
        <v>104</v>
      </c>
      <c r="D18" s="148"/>
      <c r="E18" s="298">
        <f>Plantilla!J9</f>
        <v>1.110011883608315</v>
      </c>
      <c r="F18" s="148">
        <f>Plantilla!O9</f>
        <v>1.5</v>
      </c>
      <c r="G18" s="365">
        <f>Plantilla!W9</f>
        <v>0</v>
      </c>
      <c r="H18" s="365">
        <f>Plantilla!X9</f>
        <v>5</v>
      </c>
      <c r="I18" s="365">
        <f>Plantilla!Y9</f>
        <v>4</v>
      </c>
      <c r="J18" s="365">
        <f>Plantilla!Z9</f>
        <v>3</v>
      </c>
      <c r="K18" s="365">
        <f>Plantilla!AA9</f>
        <v>2</v>
      </c>
      <c r="L18" s="365">
        <f>Plantilla!AB9</f>
        <v>0</v>
      </c>
      <c r="M18" s="365">
        <f>Plantilla!AC9</f>
        <v>6</v>
      </c>
      <c r="N18" s="298"/>
      <c r="O18" s="298"/>
      <c r="P18" s="148"/>
      <c r="Q18" s="148"/>
      <c r="R18" s="148"/>
      <c r="S18" s="148"/>
      <c r="T18" s="148"/>
      <c r="U18" s="148"/>
      <c r="V18" s="148"/>
    </row>
    <row r="19" spans="1:22" x14ac:dyDescent="0.25">
      <c r="A19" s="148" t="str">
        <f>Plantilla!D10</f>
        <v>J. Banal</v>
      </c>
      <c r="B19" s="148">
        <f>Plantilla!E10</f>
        <v>26</v>
      </c>
      <c r="C19" s="148">
        <f ca="1">Plantilla!F10</f>
        <v>27</v>
      </c>
      <c r="D19" s="148" t="str">
        <f>Plantilla!G10</f>
        <v>POT</v>
      </c>
      <c r="E19" s="298">
        <f>Plantilla!J10</f>
        <v>0.8309990538638673</v>
      </c>
      <c r="F19" s="148">
        <f>Plantilla!O10</f>
        <v>1.5</v>
      </c>
      <c r="G19" s="365">
        <f>Plantilla!W10</f>
        <v>1</v>
      </c>
      <c r="H19" s="365">
        <f>Plantilla!X10</f>
        <v>4</v>
      </c>
      <c r="I19" s="365">
        <f>Plantilla!Y10</f>
        <v>5</v>
      </c>
      <c r="J19" s="365">
        <f>Plantilla!Z10</f>
        <v>2</v>
      </c>
      <c r="K19" s="365">
        <f>Plantilla!AA10</f>
        <v>4</v>
      </c>
      <c r="L19" s="365">
        <f>Plantilla!AB10</f>
        <v>2</v>
      </c>
      <c r="M19" s="365">
        <f>Plantilla!AC10</f>
        <v>5</v>
      </c>
      <c r="N19" s="298"/>
      <c r="O19" s="298"/>
      <c r="P19" s="148"/>
      <c r="Q19" s="148"/>
      <c r="R19" s="148"/>
      <c r="S19" s="148"/>
      <c r="T19" s="148"/>
      <c r="U19" s="148"/>
      <c r="V19" s="148"/>
    </row>
    <row r="20" spans="1:22" x14ac:dyDescent="0.25">
      <c r="A20" s="148" t="str">
        <f>Plantilla!D14</f>
        <v>A. Guau</v>
      </c>
      <c r="B20" s="148">
        <f>Plantilla!E14</f>
        <v>25</v>
      </c>
      <c r="C20" s="148">
        <f ca="1">Plantilla!F14</f>
        <v>14</v>
      </c>
      <c r="D20" s="148"/>
      <c r="E20" s="298">
        <f>Plantilla!J14</f>
        <v>0.85793690198158323</v>
      </c>
      <c r="F20" s="148">
        <f>Plantilla!O14</f>
        <v>1.5</v>
      </c>
      <c r="G20" s="365">
        <f>Plantilla!W14</f>
        <v>0</v>
      </c>
      <c r="H20" s="365">
        <f>Plantilla!X14</f>
        <v>3</v>
      </c>
      <c r="I20" s="365">
        <f>Plantilla!Y14</f>
        <v>6</v>
      </c>
      <c r="J20" s="365">
        <f>Plantilla!Z14</f>
        <v>2</v>
      </c>
      <c r="K20" s="365">
        <f>Plantilla!AA14</f>
        <v>4</v>
      </c>
      <c r="L20" s="365">
        <f>Plantilla!AB14</f>
        <v>3</v>
      </c>
      <c r="M20" s="365">
        <f>Plantilla!AC14</f>
        <v>4</v>
      </c>
      <c r="N20" s="298"/>
      <c r="O20" s="298"/>
      <c r="P20" s="148"/>
      <c r="Q20" s="148"/>
      <c r="R20" s="148"/>
      <c r="S20" s="148"/>
      <c r="T20" s="148"/>
      <c r="U20" s="148"/>
      <c r="V20" s="148"/>
    </row>
    <row r="21" spans="1:22" x14ac:dyDescent="0.25">
      <c r="A21" s="148" t="str">
        <f>Plantilla!D15</f>
        <v>M. Tàcias</v>
      </c>
      <c r="B21" s="148">
        <f>Plantilla!E15</f>
        <v>28</v>
      </c>
      <c r="C21" s="148">
        <f ca="1">Plantilla!F15</f>
        <v>18</v>
      </c>
      <c r="D21" s="148" t="str">
        <f>Plantilla!G15</f>
        <v>IMP</v>
      </c>
      <c r="E21" s="298">
        <f>Plantilla!J15</f>
        <v>0.98715025265899181</v>
      </c>
      <c r="F21" s="148">
        <f>Plantilla!O15</f>
        <v>1.5</v>
      </c>
      <c r="G21" s="365">
        <f>Plantilla!W15</f>
        <v>0</v>
      </c>
      <c r="H21" s="365">
        <f>Plantilla!X15</f>
        <v>5</v>
      </c>
      <c r="I21" s="365">
        <f>Plantilla!Y15</f>
        <v>5</v>
      </c>
      <c r="J21" s="365">
        <f>Plantilla!Z15</f>
        <v>5</v>
      </c>
      <c r="K21" s="365">
        <f>Plantilla!AA15</f>
        <v>3</v>
      </c>
      <c r="L21" s="365">
        <f>Plantilla!AB15</f>
        <v>2</v>
      </c>
      <c r="M21" s="365">
        <f>Plantilla!AC15</f>
        <v>2</v>
      </c>
      <c r="N21" s="298"/>
      <c r="O21" s="298"/>
      <c r="P21" s="148"/>
      <c r="Q21" s="148"/>
      <c r="R21" s="148"/>
      <c r="S21" s="148"/>
      <c r="T21" s="148"/>
      <c r="U21" s="148"/>
      <c r="V21" s="148"/>
    </row>
    <row r="22" spans="1:22" x14ac:dyDescent="0.25">
      <c r="A22" s="148" t="str">
        <f>Plantilla!D19</f>
        <v>J. Autet</v>
      </c>
      <c r="B22" s="148">
        <f>Plantilla!E19</f>
        <v>34</v>
      </c>
      <c r="C22" s="148">
        <f ca="1">Plantilla!F19</f>
        <v>13</v>
      </c>
      <c r="D22" s="148"/>
      <c r="E22" s="298">
        <f>Plantilla!J19</f>
        <v>1.0657873992714422</v>
      </c>
      <c r="F22" s="148">
        <f>Plantilla!O19</f>
        <v>1.5</v>
      </c>
      <c r="G22" s="365">
        <f>Plantilla!W19</f>
        <v>0</v>
      </c>
      <c r="H22" s="365">
        <f>Plantilla!X19</f>
        <v>2</v>
      </c>
      <c r="I22" s="365">
        <f>Plantilla!Y19</f>
        <v>3</v>
      </c>
      <c r="J22" s="365">
        <f>Plantilla!Z19</f>
        <v>2</v>
      </c>
      <c r="K22" s="365">
        <f>Plantilla!AA19</f>
        <v>2.95</v>
      </c>
      <c r="L22" s="365">
        <f>Plantilla!AB19</f>
        <v>6</v>
      </c>
      <c r="M22" s="365">
        <f>Plantilla!AC19</f>
        <v>3</v>
      </c>
      <c r="N22" s="298"/>
      <c r="O22" s="298"/>
      <c r="P22" s="148"/>
      <c r="Q22" s="148"/>
      <c r="R22" s="148"/>
      <c r="S22" s="148"/>
      <c r="T22" s="148"/>
      <c r="U22" s="148"/>
      <c r="V22" s="148"/>
    </row>
    <row r="23" spans="1:22" x14ac:dyDescent="0.25">
      <c r="A23" s="148" t="str">
        <f>Plantilla!D20</f>
        <v>A. Manent</v>
      </c>
      <c r="B23" s="148">
        <f>Plantilla!E20</f>
        <v>27</v>
      </c>
      <c r="C23" s="148">
        <f ca="1">Plantilla!F20</f>
        <v>7</v>
      </c>
      <c r="D23" s="148"/>
      <c r="E23" s="298">
        <f>Plantilla!J20</f>
        <v>0.87095001836712493</v>
      </c>
      <c r="F23" s="148">
        <f>Plantilla!O20</f>
        <v>1.5</v>
      </c>
      <c r="G23" s="365">
        <f>Plantilla!W20</f>
        <v>0</v>
      </c>
      <c r="H23" s="365">
        <f>Plantilla!X20</f>
        <v>2</v>
      </c>
      <c r="I23" s="365">
        <f>Plantilla!Y20</f>
        <v>3</v>
      </c>
      <c r="J23" s="365">
        <f>Plantilla!Z20</f>
        <v>2</v>
      </c>
      <c r="K23" s="365">
        <f>Plantilla!AA20</f>
        <v>5</v>
      </c>
      <c r="L23" s="365">
        <f>Plantilla!AB20</f>
        <v>5</v>
      </c>
      <c r="M23" s="365">
        <f>Plantilla!AC20</f>
        <v>2</v>
      </c>
      <c r="N23" s="298"/>
      <c r="O23" s="298"/>
      <c r="P23" s="148"/>
      <c r="Q23" s="148"/>
      <c r="R23" s="148"/>
      <c r="S23" s="148"/>
      <c r="T23" s="148"/>
      <c r="U23" s="148"/>
      <c r="V23" s="148"/>
    </row>
  </sheetData>
  <sortState ref="A7:W23">
    <sortCondition descending="1" ref="W6"/>
  </sortState>
  <conditionalFormatting sqref="G7:M23">
    <cfRule type="colorScale" priority="5">
      <colorScale>
        <cfvo type="min"/>
        <cfvo type="max"/>
        <color rgb="FFFFEF9C"/>
        <color rgb="FF63BE7B"/>
      </colorScale>
    </cfRule>
  </conditionalFormatting>
  <conditionalFormatting sqref="N7:O2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{7C32A44A-11D2-43F0-B677-75D279FCE2A1}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{F12537F4-6D85-40CC-B10A-9122B39ECD48}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32A44A-11D2-43F0-B677-75D279FCE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N7:O23</xm:sqref>
        </x14:conditionalFormatting>
        <x14:conditionalFormatting xmlns:xm="http://schemas.microsoft.com/office/excel/2006/main">
          <x14:cfRule type="dataBar" id="{F12537F4-6D85-40CC-B10A-9122B39EC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P7:W23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237C-1A24-447F-99F4-EADEC2A41609}">
  <sheetPr>
    <tabColor theme="7" tint="0.39997558519241921"/>
  </sheetPr>
  <dimension ref="A1:W22"/>
  <sheetViews>
    <sheetView workbookViewId="0">
      <selection activeCell="Q13" sqref="Q13"/>
    </sheetView>
  </sheetViews>
  <sheetFormatPr baseColWidth="10" defaultRowHeight="15" x14ac:dyDescent="0.25"/>
  <cols>
    <col min="1" max="1" width="11.140625" bestFit="1" customWidth="1"/>
    <col min="2" max="2" width="5.5703125" bestFit="1" customWidth="1"/>
    <col min="3" max="3" width="5" bestFit="1" customWidth="1"/>
    <col min="4" max="5" width="4.5703125" bestFit="1" customWidth="1"/>
    <col min="6" max="6" width="4.28515625" bestFit="1" customWidth="1"/>
    <col min="7" max="13" width="4.5703125" bestFit="1" customWidth="1"/>
    <col min="14" max="22" width="9.28515625" customWidth="1"/>
    <col min="23" max="23" width="6.85546875" bestFit="1" customWidth="1"/>
  </cols>
  <sheetData>
    <row r="1" spans="1:23" x14ac:dyDescent="0.25">
      <c r="A1" s="254">
        <v>43745</v>
      </c>
      <c r="N1" s="50"/>
      <c r="O1" s="50"/>
    </row>
    <row r="2" spans="1:23" x14ac:dyDescent="0.25">
      <c r="N2" s="50"/>
      <c r="O2" s="50" t="s">
        <v>350</v>
      </c>
      <c r="P2" s="360"/>
      <c r="Q2" s="360"/>
      <c r="R2" s="360"/>
      <c r="S2" s="360"/>
      <c r="T2" s="360">
        <v>0</v>
      </c>
      <c r="U2" s="360">
        <v>0.21</v>
      </c>
      <c r="V2" s="360">
        <v>0</v>
      </c>
    </row>
    <row r="3" spans="1:23" x14ac:dyDescent="0.25">
      <c r="N3" s="50"/>
      <c r="O3" s="50" t="s">
        <v>329</v>
      </c>
      <c r="P3" s="360"/>
      <c r="Q3" s="360"/>
      <c r="R3" s="360"/>
      <c r="S3" s="360"/>
      <c r="T3" s="360">
        <v>0</v>
      </c>
      <c r="U3" s="360">
        <v>0.31</v>
      </c>
      <c r="V3" s="360">
        <v>0</v>
      </c>
    </row>
    <row r="4" spans="1:23" x14ac:dyDescent="0.25">
      <c r="N4" s="50"/>
      <c r="O4" s="50" t="s">
        <v>86</v>
      </c>
      <c r="P4" s="360"/>
      <c r="Q4" s="360"/>
      <c r="R4" s="360"/>
      <c r="S4" s="360"/>
      <c r="T4" s="360">
        <v>0.26</v>
      </c>
      <c r="U4" s="360">
        <v>1</v>
      </c>
      <c r="V4" s="360">
        <v>0.26</v>
      </c>
    </row>
    <row r="5" spans="1:23" x14ac:dyDescent="0.25">
      <c r="A5" s="361" t="s">
        <v>2</v>
      </c>
      <c r="B5" s="362" t="s">
        <v>3</v>
      </c>
      <c r="C5" s="362" t="s">
        <v>4</v>
      </c>
      <c r="D5" s="362" t="s">
        <v>5</v>
      </c>
      <c r="E5" s="362" t="s">
        <v>11</v>
      </c>
      <c r="F5" s="362" t="s">
        <v>16</v>
      </c>
      <c r="G5" s="362" t="s">
        <v>30</v>
      </c>
      <c r="H5" s="362" t="s">
        <v>31</v>
      </c>
      <c r="I5" s="362" t="s">
        <v>32</v>
      </c>
      <c r="J5" s="362" t="s">
        <v>33</v>
      </c>
      <c r="K5" s="362" t="s">
        <v>34</v>
      </c>
      <c r="L5" s="362" t="s">
        <v>35</v>
      </c>
      <c r="M5" s="362" t="s">
        <v>5</v>
      </c>
      <c r="N5" s="363" t="s">
        <v>335</v>
      </c>
      <c r="O5" s="363" t="s">
        <v>1</v>
      </c>
      <c r="P5" s="364" t="s">
        <v>342</v>
      </c>
      <c r="Q5" s="364" t="s">
        <v>343</v>
      </c>
      <c r="R5" s="364" t="s">
        <v>344</v>
      </c>
      <c r="S5" s="364" t="s">
        <v>345</v>
      </c>
      <c r="T5" s="364" t="s">
        <v>346</v>
      </c>
      <c r="U5" s="364" t="s">
        <v>347</v>
      </c>
      <c r="V5" s="364" t="s">
        <v>348</v>
      </c>
      <c r="W5" s="364" t="s">
        <v>196</v>
      </c>
    </row>
    <row r="6" spans="1:23" x14ac:dyDescent="0.25">
      <c r="A6" s="148" t="str">
        <f>Plantilla!D18</f>
        <v>L-G. Salares</v>
      </c>
      <c r="B6" s="148">
        <f>Plantilla!E18</f>
        <v>19</v>
      </c>
      <c r="C6" s="148">
        <f ca="1">Plantilla!F18</f>
        <v>18</v>
      </c>
      <c r="D6" s="148"/>
      <c r="E6" s="298">
        <f>Plantilla!J18</f>
        <v>0.57515168554531648</v>
      </c>
      <c r="F6" s="148">
        <f>Plantilla!O18</f>
        <v>1.5</v>
      </c>
      <c r="G6" s="365">
        <f>Plantilla!W18</f>
        <v>0</v>
      </c>
      <c r="H6" s="365">
        <f>Plantilla!X18</f>
        <v>1</v>
      </c>
      <c r="I6" s="365">
        <f>Plantilla!Y18</f>
        <v>3</v>
      </c>
      <c r="J6" s="365">
        <f>Plantilla!Z18</f>
        <v>5</v>
      </c>
      <c r="K6" s="365">
        <f>Plantilla!AA18</f>
        <v>3</v>
      </c>
      <c r="L6" s="365">
        <f>Plantilla!AB18</f>
        <v>6</v>
      </c>
      <c r="M6" s="365">
        <f>Plantilla!AC18</f>
        <v>5</v>
      </c>
      <c r="N6" s="298">
        <f>1/4</f>
        <v>0.25</v>
      </c>
      <c r="O6" s="298" t="s">
        <v>86</v>
      </c>
      <c r="P6" s="366"/>
      <c r="Q6" s="366"/>
      <c r="R6" s="366"/>
      <c r="S6" s="366"/>
      <c r="T6" s="366">
        <f>$N6*T$4</f>
        <v>6.5000000000000002E-2</v>
      </c>
      <c r="U6" s="366">
        <f>$N6*U$4</f>
        <v>0.25</v>
      </c>
      <c r="V6" s="366">
        <f>$N6*V$4</f>
        <v>6.5000000000000002E-2</v>
      </c>
      <c r="W6" s="373">
        <f>V6+U6+T6</f>
        <v>0.38</v>
      </c>
    </row>
    <row r="7" spans="1:23" x14ac:dyDescent="0.25">
      <c r="A7" s="148" t="str">
        <f>Plantilla!D12</f>
        <v>P-P. Cunill</v>
      </c>
      <c r="B7" s="148">
        <f>Plantilla!E12</f>
        <v>20</v>
      </c>
      <c r="C7" s="148">
        <f ca="1">Plantilla!F12</f>
        <v>66</v>
      </c>
      <c r="D7" s="148"/>
      <c r="E7" s="298">
        <f>Plantilla!J12</f>
        <v>0.48230378135679047</v>
      </c>
      <c r="F7" s="148">
        <f>Plantilla!O12</f>
        <v>1.5</v>
      </c>
      <c r="G7" s="365">
        <f>Plantilla!W12</f>
        <v>0</v>
      </c>
      <c r="H7" s="365">
        <f>Plantilla!X12</f>
        <v>3</v>
      </c>
      <c r="I7" s="365">
        <f>Plantilla!Y12</f>
        <v>5</v>
      </c>
      <c r="J7" s="365">
        <f>Plantilla!Z12</f>
        <v>1</v>
      </c>
      <c r="K7" s="365">
        <f>Plantilla!AA12</f>
        <v>5</v>
      </c>
      <c r="L7" s="365">
        <f>Plantilla!AB12</f>
        <v>2</v>
      </c>
      <c r="M7" s="365">
        <f>Plantilla!AC12</f>
        <v>5</v>
      </c>
      <c r="N7" s="298">
        <f>1/3</f>
        <v>0.33333333333333331</v>
      </c>
      <c r="O7" s="298" t="s">
        <v>350</v>
      </c>
      <c r="P7" s="366"/>
      <c r="Q7" s="366"/>
      <c r="R7" s="366"/>
      <c r="S7" s="366"/>
      <c r="T7" s="366">
        <f>$N7*T$3</f>
        <v>0</v>
      </c>
      <c r="U7" s="366">
        <f>$N7*U$3</f>
        <v>0.10333333333333333</v>
      </c>
      <c r="V7" s="366">
        <f>$N7*V$3</f>
        <v>0</v>
      </c>
      <c r="W7" s="373">
        <f>V7+U7+T7</f>
        <v>0.10333333333333333</v>
      </c>
    </row>
    <row r="8" spans="1:23" x14ac:dyDescent="0.25">
      <c r="A8" s="148" t="str">
        <f>Plantilla!D11</f>
        <v>D. Salat</v>
      </c>
      <c r="B8" s="148">
        <f>Plantilla!E11</f>
        <v>22</v>
      </c>
      <c r="C8" s="148">
        <f ca="1">Plantilla!F11</f>
        <v>101</v>
      </c>
      <c r="D8" s="148"/>
      <c r="E8" s="298">
        <f>Plantilla!J11</f>
        <v>0.70863855605634019</v>
      </c>
      <c r="F8" s="148">
        <f>Plantilla!O11</f>
        <v>1.5</v>
      </c>
      <c r="G8" s="365">
        <f>Plantilla!W11</f>
        <v>0</v>
      </c>
      <c r="H8" s="365">
        <f>Plantilla!X11</f>
        <v>4</v>
      </c>
      <c r="I8" s="365">
        <f>Plantilla!Y11</f>
        <v>5</v>
      </c>
      <c r="J8" s="365">
        <f>Plantilla!Z11</f>
        <v>3</v>
      </c>
      <c r="K8" s="365">
        <f>Plantilla!AA11</f>
        <v>3</v>
      </c>
      <c r="L8" s="365">
        <f>Plantilla!AB11</f>
        <v>1</v>
      </c>
      <c r="M8" s="365">
        <f>Plantilla!AC11</f>
        <v>4</v>
      </c>
      <c r="N8" s="298"/>
      <c r="O8" s="298"/>
      <c r="P8" s="366"/>
      <c r="Q8" s="366"/>
      <c r="R8" s="366"/>
      <c r="S8" s="366"/>
      <c r="T8" s="366"/>
      <c r="U8" s="366"/>
      <c r="V8" s="366"/>
      <c r="W8" s="373"/>
    </row>
    <row r="9" spans="1:23" x14ac:dyDescent="0.25">
      <c r="A9" s="148" t="str">
        <f>Plantilla!D10</f>
        <v>J. Banal</v>
      </c>
      <c r="B9" s="148">
        <f>Plantilla!E10</f>
        <v>26</v>
      </c>
      <c r="C9" s="148">
        <f ca="1">Plantilla!F10</f>
        <v>27</v>
      </c>
      <c r="D9" s="148" t="str">
        <f>Plantilla!G10</f>
        <v>POT</v>
      </c>
      <c r="E9" s="298">
        <f>Plantilla!J10</f>
        <v>0.8309990538638673</v>
      </c>
      <c r="F9" s="148">
        <f>Plantilla!O10</f>
        <v>1.5</v>
      </c>
      <c r="G9" s="365">
        <f>Plantilla!W10</f>
        <v>1</v>
      </c>
      <c r="H9" s="365">
        <f>Plantilla!X10</f>
        <v>4</v>
      </c>
      <c r="I9" s="365">
        <f>Plantilla!Y10</f>
        <v>5</v>
      </c>
      <c r="J9" s="365">
        <f>Plantilla!Z10</f>
        <v>2</v>
      </c>
      <c r="K9" s="365">
        <f>Plantilla!AA10</f>
        <v>4</v>
      </c>
      <c r="L9" s="365">
        <f>Plantilla!AB10</f>
        <v>2</v>
      </c>
      <c r="M9" s="365">
        <f>Plantilla!AC10</f>
        <v>5</v>
      </c>
      <c r="N9" s="298"/>
      <c r="O9" s="298"/>
      <c r="P9" s="366"/>
      <c r="Q9" s="366"/>
      <c r="R9" s="366"/>
      <c r="S9" s="366"/>
      <c r="T9" s="366"/>
      <c r="U9" s="366"/>
      <c r="V9" s="366"/>
      <c r="W9" s="373"/>
    </row>
    <row r="10" spans="1:23" x14ac:dyDescent="0.25">
      <c r="A10" s="148" t="str">
        <f>Plantilla!D13</f>
        <v>I. Escuder</v>
      </c>
      <c r="B10" s="148">
        <f>Plantilla!E13</f>
        <v>24</v>
      </c>
      <c r="C10" s="148">
        <f ca="1">Plantilla!F13</f>
        <v>16</v>
      </c>
      <c r="D10" s="148"/>
      <c r="E10" s="298">
        <f>Plantilla!J13</f>
        <v>0.80274665510394982</v>
      </c>
      <c r="F10" s="148">
        <f>Plantilla!O13</f>
        <v>1.5</v>
      </c>
      <c r="G10" s="365">
        <f>Plantilla!W13</f>
        <v>0</v>
      </c>
      <c r="H10" s="365">
        <f>Plantilla!X13</f>
        <v>5</v>
      </c>
      <c r="I10" s="365">
        <f>Plantilla!Y13</f>
        <v>6</v>
      </c>
      <c r="J10" s="365">
        <f>Plantilla!Z13</f>
        <v>2</v>
      </c>
      <c r="K10" s="365">
        <f>Plantilla!AA13</f>
        <v>3</v>
      </c>
      <c r="L10" s="365">
        <f>Plantilla!AB13</f>
        <v>1</v>
      </c>
      <c r="M10" s="365">
        <f>Plantilla!AC13</f>
        <v>4</v>
      </c>
      <c r="N10" s="298"/>
      <c r="O10" s="298"/>
      <c r="P10" s="366"/>
      <c r="Q10" s="366"/>
      <c r="R10" s="366"/>
      <c r="S10" s="366"/>
      <c r="T10" s="366"/>
      <c r="U10" s="366"/>
      <c r="V10" s="366"/>
      <c r="W10" s="373"/>
    </row>
    <row r="11" spans="1:23" x14ac:dyDescent="0.25">
      <c r="A11" s="148" t="str">
        <f>Plantilla!D14</f>
        <v>A. Guau</v>
      </c>
      <c r="B11" s="148">
        <f>Plantilla!E14</f>
        <v>25</v>
      </c>
      <c r="C11" s="148">
        <f ca="1">Plantilla!F14</f>
        <v>14</v>
      </c>
      <c r="D11" s="148"/>
      <c r="E11" s="298">
        <f>Plantilla!J14</f>
        <v>0.85793690198158323</v>
      </c>
      <c r="F11" s="148">
        <f>Plantilla!O14</f>
        <v>1.5</v>
      </c>
      <c r="G11" s="365">
        <f>Plantilla!W14</f>
        <v>0</v>
      </c>
      <c r="H11" s="365">
        <f>Plantilla!X14</f>
        <v>3</v>
      </c>
      <c r="I11" s="365">
        <f>Plantilla!Y14</f>
        <v>6</v>
      </c>
      <c r="J11" s="365">
        <f>Plantilla!Z14</f>
        <v>2</v>
      </c>
      <c r="K11" s="365">
        <f>Plantilla!AA14</f>
        <v>4</v>
      </c>
      <c r="L11" s="365">
        <f>Plantilla!AB14</f>
        <v>3</v>
      </c>
      <c r="M11" s="365">
        <f>Plantilla!AC14</f>
        <v>4</v>
      </c>
      <c r="N11" s="298"/>
      <c r="O11" s="298"/>
      <c r="P11" s="366"/>
      <c r="Q11" s="366"/>
      <c r="R11" s="366"/>
      <c r="S11" s="366"/>
      <c r="T11" s="366"/>
      <c r="U11" s="366"/>
      <c r="V11" s="366"/>
      <c r="W11" s="373"/>
    </row>
    <row r="12" spans="1:23" x14ac:dyDescent="0.25">
      <c r="A12" s="148" t="str">
        <f>Plantilla!D5</f>
        <v>S. Candela</v>
      </c>
      <c r="B12" s="148">
        <f>Plantilla!E5</f>
        <v>22</v>
      </c>
      <c r="C12" s="148">
        <f ca="1">Plantilla!F5</f>
        <v>35</v>
      </c>
      <c r="D12" s="148" t="str">
        <f>Plantilla!G5</f>
        <v>CAB</v>
      </c>
      <c r="E12" s="298">
        <f>Plantilla!J5</f>
        <v>0.67353330442654136</v>
      </c>
      <c r="F12" s="148">
        <f>Plantilla!O5</f>
        <v>1.5</v>
      </c>
      <c r="G12" s="365">
        <f>Plantilla!W5</f>
        <v>8</v>
      </c>
      <c r="H12" s="365">
        <f>Plantilla!X5</f>
        <v>2</v>
      </c>
      <c r="I12" s="365">
        <f>Plantilla!Y5</f>
        <v>0</v>
      </c>
      <c r="J12" s="365">
        <f>Plantilla!Z5</f>
        <v>0</v>
      </c>
      <c r="K12" s="365">
        <f>Plantilla!AA5</f>
        <v>0</v>
      </c>
      <c r="L12" s="365">
        <f>Plantilla!AB5</f>
        <v>0</v>
      </c>
      <c r="M12" s="365">
        <f>Plantilla!AC5</f>
        <v>4</v>
      </c>
      <c r="N12" s="298"/>
      <c r="O12" s="298"/>
      <c r="P12" s="366"/>
      <c r="Q12" s="366"/>
      <c r="R12" s="366"/>
      <c r="S12" s="366"/>
      <c r="T12" s="366"/>
      <c r="U12" s="366"/>
      <c r="V12" s="366"/>
    </row>
    <row r="13" spans="1:23" x14ac:dyDescent="0.25">
      <c r="A13" s="148" t="str">
        <f>Plantilla!D4</f>
        <v>E. Tarrida</v>
      </c>
      <c r="B13" s="148">
        <f>Plantilla!E4</f>
        <v>19</v>
      </c>
      <c r="C13" s="148">
        <f ca="1">Plantilla!F4</f>
        <v>44</v>
      </c>
      <c r="D13" s="148" t="str">
        <f>Plantilla!G4</f>
        <v>RAP</v>
      </c>
      <c r="E13" s="298">
        <f>Plantilla!J4</f>
        <v>0.59621070845629232</v>
      </c>
      <c r="F13" s="148">
        <f>Plantilla!O4</f>
        <v>1.5</v>
      </c>
      <c r="G13" s="365">
        <f>Plantilla!W4</f>
        <v>8.75</v>
      </c>
      <c r="H13" s="365">
        <f>Plantilla!X4</f>
        <v>6</v>
      </c>
      <c r="I13" s="365">
        <f>Plantilla!Y4</f>
        <v>2</v>
      </c>
      <c r="J13" s="365">
        <f>Plantilla!Z4</f>
        <v>2</v>
      </c>
      <c r="K13" s="365">
        <f>Plantilla!AA4</f>
        <v>3</v>
      </c>
      <c r="L13" s="365">
        <f>Plantilla!AB4</f>
        <v>1</v>
      </c>
      <c r="M13" s="365">
        <f>Plantilla!AC4</f>
        <v>4</v>
      </c>
      <c r="N13" s="253"/>
      <c r="O13" s="253"/>
      <c r="P13" s="366"/>
      <c r="Q13" s="366"/>
      <c r="R13" s="366"/>
      <c r="S13" s="366"/>
      <c r="T13" s="366"/>
      <c r="U13" s="366"/>
      <c r="V13" s="366"/>
    </row>
    <row r="14" spans="1:23" x14ac:dyDescent="0.25">
      <c r="A14" s="148" t="str">
        <f>Plantilla!D16</f>
        <v>A. Aguilella</v>
      </c>
      <c r="B14" s="148">
        <f>Plantilla!E16</f>
        <v>21</v>
      </c>
      <c r="C14" s="148">
        <f ca="1">Plantilla!F16</f>
        <v>102</v>
      </c>
      <c r="D14" s="148"/>
      <c r="E14" s="298">
        <f>Plantilla!J16</f>
        <v>0.70863855605634019</v>
      </c>
      <c r="F14" s="148">
        <f>Plantilla!O16</f>
        <v>1.5</v>
      </c>
      <c r="G14" s="365">
        <f>Plantilla!W16</f>
        <v>0</v>
      </c>
      <c r="H14" s="365">
        <f>Plantilla!X16</f>
        <v>4</v>
      </c>
      <c r="I14" s="365">
        <f>Plantilla!Y16</f>
        <v>5</v>
      </c>
      <c r="J14" s="365">
        <f>Plantilla!Z16</f>
        <v>5</v>
      </c>
      <c r="K14" s="365">
        <f>Plantilla!AA16</f>
        <v>4</v>
      </c>
      <c r="L14" s="365">
        <f>Plantilla!AB16</f>
        <v>1</v>
      </c>
      <c r="M14" s="365">
        <f>Plantilla!AC16</f>
        <v>4</v>
      </c>
      <c r="N14" s="298"/>
      <c r="O14" s="298"/>
      <c r="P14" s="366"/>
      <c r="Q14" s="366"/>
      <c r="R14" s="366"/>
      <c r="S14" s="366"/>
      <c r="T14" s="366"/>
      <c r="U14" s="366"/>
      <c r="V14" s="366"/>
    </row>
    <row r="15" spans="1:23" x14ac:dyDescent="0.25">
      <c r="A15" s="148" t="str">
        <f>Plantilla!D17</f>
        <v>T. Averous</v>
      </c>
      <c r="B15" s="148">
        <f>Plantilla!E17</f>
        <v>23</v>
      </c>
      <c r="C15" s="148">
        <f ca="1">Plantilla!F17</f>
        <v>84</v>
      </c>
      <c r="D15" s="148"/>
      <c r="E15" s="298">
        <f>Plantilla!J17</f>
        <v>0.80274665510394982</v>
      </c>
      <c r="F15" s="148">
        <f>Plantilla!O17</f>
        <v>1.5</v>
      </c>
      <c r="G15" s="365">
        <f>Plantilla!W17</f>
        <v>0</v>
      </c>
      <c r="H15" s="365">
        <f>Plantilla!X17</f>
        <v>3</v>
      </c>
      <c r="I15" s="365">
        <f>Plantilla!Y17</f>
        <v>5</v>
      </c>
      <c r="J15" s="365">
        <f>Plantilla!Z17</f>
        <v>6</v>
      </c>
      <c r="K15" s="365">
        <f>Plantilla!AA17</f>
        <v>5</v>
      </c>
      <c r="L15" s="365">
        <f>Plantilla!AB17</f>
        <v>2</v>
      </c>
      <c r="M15" s="365">
        <f>Plantilla!AC17</f>
        <v>4</v>
      </c>
      <c r="N15" s="298"/>
      <c r="O15" s="298"/>
      <c r="P15" s="366"/>
      <c r="Q15" s="366"/>
      <c r="R15" s="366"/>
      <c r="S15" s="366"/>
      <c r="T15" s="366"/>
      <c r="U15" s="366"/>
      <c r="V15" s="366"/>
    </row>
    <row r="16" spans="1:23" x14ac:dyDescent="0.25">
      <c r="A16" s="148" t="str">
        <f>Plantilla!D6</f>
        <v>H. Grijalva</v>
      </c>
      <c r="B16" s="148">
        <f>Plantilla!E6</f>
        <v>33</v>
      </c>
      <c r="C16" s="148">
        <f ca="1">Plantilla!F6</f>
        <v>12</v>
      </c>
      <c r="D16" s="148"/>
      <c r="E16" s="298">
        <f>Plantilla!J6</f>
        <v>0.95467112484639893</v>
      </c>
      <c r="F16" s="148">
        <f>Plantilla!O6</f>
        <v>1.5</v>
      </c>
      <c r="G16" s="365">
        <f>Plantilla!W6</f>
        <v>1</v>
      </c>
      <c r="H16" s="365">
        <f>Plantilla!X6</f>
        <v>5</v>
      </c>
      <c r="I16" s="365">
        <f>Plantilla!Y6</f>
        <v>4</v>
      </c>
      <c r="J16" s="365">
        <f>Plantilla!Z6</f>
        <v>4.95</v>
      </c>
      <c r="K16" s="365">
        <f>Plantilla!AA6</f>
        <v>4</v>
      </c>
      <c r="L16" s="365">
        <f>Plantilla!AB6</f>
        <v>1.95</v>
      </c>
      <c r="M16" s="365">
        <f>Plantilla!AC6</f>
        <v>5</v>
      </c>
      <c r="N16" s="298"/>
      <c r="O16" s="298"/>
      <c r="P16" s="366"/>
      <c r="Q16" s="366"/>
      <c r="R16" s="366"/>
      <c r="S16" s="366"/>
      <c r="T16" s="366"/>
      <c r="U16" s="366"/>
      <c r="V16" s="366"/>
    </row>
    <row r="17" spans="1:22" x14ac:dyDescent="0.25">
      <c r="A17" s="148" t="str">
        <f>Plantilla!D7</f>
        <v>M. Teixé</v>
      </c>
      <c r="B17" s="148">
        <f>Plantilla!E7</f>
        <v>27</v>
      </c>
      <c r="C17" s="148">
        <f ca="1">Plantilla!F7</f>
        <v>73</v>
      </c>
      <c r="D17" s="148"/>
      <c r="E17" s="298">
        <f>Plantilla!J7</f>
        <v>0.95467112484639893</v>
      </c>
      <c r="F17" s="148">
        <f>Plantilla!O7</f>
        <v>1.5</v>
      </c>
      <c r="G17" s="365">
        <f>Plantilla!W7</f>
        <v>0</v>
      </c>
      <c r="H17" s="365">
        <f>Plantilla!X7</f>
        <v>6</v>
      </c>
      <c r="I17" s="365">
        <f>Plantilla!Y7</f>
        <v>2</v>
      </c>
      <c r="J17" s="365">
        <f>Plantilla!Z7</f>
        <v>5</v>
      </c>
      <c r="K17" s="365">
        <f>Plantilla!AA7</f>
        <v>3</v>
      </c>
      <c r="L17" s="365">
        <f>Plantilla!AB7</f>
        <v>1</v>
      </c>
      <c r="M17" s="365">
        <f>Plantilla!AC7</f>
        <v>4</v>
      </c>
      <c r="N17" s="298"/>
      <c r="O17" s="298"/>
      <c r="P17" s="366"/>
      <c r="Q17" s="366"/>
      <c r="R17" s="366"/>
      <c r="S17" s="366"/>
      <c r="T17" s="366"/>
      <c r="U17" s="366"/>
      <c r="V17" s="366"/>
    </row>
    <row r="18" spans="1:22" x14ac:dyDescent="0.25">
      <c r="A18" s="148" t="str">
        <f>Plantilla!D8</f>
        <v>J-L. Grellier</v>
      </c>
      <c r="B18" s="148">
        <f>Plantilla!E8</f>
        <v>29</v>
      </c>
      <c r="C18" s="148">
        <f ca="1">Plantilla!F8</f>
        <v>76</v>
      </c>
      <c r="D18" s="148"/>
      <c r="E18" s="298">
        <f>Plantilla!J8</f>
        <v>1.0179039914172496</v>
      </c>
      <c r="F18" s="148">
        <f>Plantilla!O8</f>
        <v>1.5</v>
      </c>
      <c r="G18" s="365">
        <f>Plantilla!W8</f>
        <v>0</v>
      </c>
      <c r="H18" s="365">
        <f>Plantilla!X8</f>
        <v>5</v>
      </c>
      <c r="I18" s="365">
        <f>Plantilla!Y8</f>
        <v>5</v>
      </c>
      <c r="J18" s="365">
        <f>Plantilla!Z8</f>
        <v>2</v>
      </c>
      <c r="K18" s="365">
        <f>Plantilla!AA8</f>
        <v>1</v>
      </c>
      <c r="L18" s="365">
        <f>Plantilla!AB8</f>
        <v>1</v>
      </c>
      <c r="M18" s="365">
        <f>Plantilla!AC8</f>
        <v>3</v>
      </c>
      <c r="N18" s="298"/>
      <c r="O18" s="298"/>
      <c r="P18" s="366"/>
      <c r="Q18" s="366"/>
      <c r="R18" s="366"/>
      <c r="S18" s="366"/>
      <c r="T18" s="366"/>
      <c r="U18" s="366"/>
      <c r="V18" s="366"/>
    </row>
    <row r="19" spans="1:22" x14ac:dyDescent="0.25">
      <c r="A19" s="148" t="str">
        <f>Plantilla!D9</f>
        <v>A. Aluja</v>
      </c>
      <c r="B19" s="148">
        <f>Plantilla!E9</f>
        <v>31</v>
      </c>
      <c r="C19" s="148">
        <f ca="1">Plantilla!F9</f>
        <v>104</v>
      </c>
      <c r="D19" s="148"/>
      <c r="E19" s="298">
        <f>Plantilla!J9</f>
        <v>1.110011883608315</v>
      </c>
      <c r="F19" s="148">
        <f>Plantilla!O9</f>
        <v>1.5</v>
      </c>
      <c r="G19" s="365">
        <f>Plantilla!W9</f>
        <v>0</v>
      </c>
      <c r="H19" s="365">
        <f>Plantilla!X9</f>
        <v>5</v>
      </c>
      <c r="I19" s="365">
        <f>Plantilla!Y9</f>
        <v>4</v>
      </c>
      <c r="J19" s="365">
        <f>Plantilla!Z9</f>
        <v>3</v>
      </c>
      <c r="K19" s="365">
        <f>Plantilla!AA9</f>
        <v>2</v>
      </c>
      <c r="L19" s="365">
        <f>Plantilla!AB9</f>
        <v>0</v>
      </c>
      <c r="M19" s="365">
        <f>Plantilla!AC9</f>
        <v>6</v>
      </c>
      <c r="N19" s="298"/>
      <c r="O19" s="298"/>
      <c r="P19" s="366"/>
      <c r="Q19" s="366"/>
      <c r="R19" s="366"/>
      <c r="S19" s="366"/>
      <c r="T19" s="366"/>
      <c r="U19" s="366"/>
      <c r="V19" s="366"/>
    </row>
    <row r="20" spans="1:22" x14ac:dyDescent="0.25">
      <c r="A20" s="148" t="str">
        <f>Plantilla!D15</f>
        <v>M. Tàcias</v>
      </c>
      <c r="B20" s="148">
        <f>Plantilla!E15</f>
        <v>28</v>
      </c>
      <c r="C20" s="148">
        <f ca="1">Plantilla!F15</f>
        <v>18</v>
      </c>
      <c r="D20" s="148" t="str">
        <f>Plantilla!G15</f>
        <v>IMP</v>
      </c>
      <c r="E20" s="298">
        <f>Plantilla!J15</f>
        <v>0.98715025265899181</v>
      </c>
      <c r="F20" s="148">
        <f>Plantilla!O15</f>
        <v>1.5</v>
      </c>
      <c r="G20" s="365">
        <f>Plantilla!W15</f>
        <v>0</v>
      </c>
      <c r="H20" s="365">
        <f>Plantilla!X15</f>
        <v>5</v>
      </c>
      <c r="I20" s="365">
        <f>Plantilla!Y15</f>
        <v>5</v>
      </c>
      <c r="J20" s="365">
        <f>Plantilla!Z15</f>
        <v>5</v>
      </c>
      <c r="K20" s="365">
        <f>Plantilla!AA15</f>
        <v>3</v>
      </c>
      <c r="L20" s="365">
        <f>Plantilla!AB15</f>
        <v>2</v>
      </c>
      <c r="M20" s="365">
        <f>Plantilla!AC15</f>
        <v>2</v>
      </c>
      <c r="N20" s="298"/>
      <c r="O20" s="298"/>
      <c r="P20" s="366"/>
      <c r="Q20" s="366"/>
      <c r="R20" s="366"/>
      <c r="S20" s="366"/>
      <c r="T20" s="366"/>
      <c r="U20" s="366"/>
      <c r="V20" s="366"/>
    </row>
    <row r="21" spans="1:22" x14ac:dyDescent="0.25">
      <c r="A21" s="148" t="str">
        <f>Plantilla!D19</f>
        <v>J. Autet</v>
      </c>
      <c r="B21" s="148">
        <f>Plantilla!E19</f>
        <v>34</v>
      </c>
      <c r="C21" s="148">
        <f ca="1">Plantilla!F19</f>
        <v>13</v>
      </c>
      <c r="D21" s="148"/>
      <c r="E21" s="298">
        <f>Plantilla!J19</f>
        <v>1.0657873992714422</v>
      </c>
      <c r="F21" s="148">
        <f>Plantilla!O19</f>
        <v>1.5</v>
      </c>
      <c r="G21" s="365">
        <f>Plantilla!W19</f>
        <v>0</v>
      </c>
      <c r="H21" s="365">
        <f>Plantilla!X19</f>
        <v>2</v>
      </c>
      <c r="I21" s="365">
        <f>Plantilla!Y19</f>
        <v>3</v>
      </c>
      <c r="J21" s="365">
        <f>Plantilla!Z19</f>
        <v>2</v>
      </c>
      <c r="K21" s="365">
        <f>Plantilla!AA19</f>
        <v>2.95</v>
      </c>
      <c r="L21" s="365">
        <f>Plantilla!AB19</f>
        <v>6</v>
      </c>
      <c r="M21" s="365">
        <f>Plantilla!AC19</f>
        <v>3</v>
      </c>
      <c r="N21" s="298"/>
      <c r="O21" s="298"/>
      <c r="P21" s="148"/>
      <c r="Q21" s="148"/>
      <c r="R21" s="148"/>
      <c r="S21" s="148"/>
      <c r="T21" s="148"/>
      <c r="U21" s="148"/>
      <c r="V21" s="148"/>
    </row>
    <row r="22" spans="1:22" x14ac:dyDescent="0.25">
      <c r="A22" s="148" t="str">
        <f>Plantilla!D20</f>
        <v>A. Manent</v>
      </c>
      <c r="B22" s="148">
        <f>Plantilla!E20</f>
        <v>27</v>
      </c>
      <c r="C22" s="148">
        <f ca="1">Plantilla!F20</f>
        <v>7</v>
      </c>
      <c r="D22" s="148"/>
      <c r="E22" s="298">
        <f>Plantilla!J20</f>
        <v>0.87095001836712493</v>
      </c>
      <c r="F22" s="148">
        <f>Plantilla!O20</f>
        <v>1.5</v>
      </c>
      <c r="G22" s="365">
        <f>Plantilla!W20</f>
        <v>0</v>
      </c>
      <c r="H22" s="365">
        <f>Plantilla!X20</f>
        <v>2</v>
      </c>
      <c r="I22" s="365">
        <f>Plantilla!Y20</f>
        <v>3</v>
      </c>
      <c r="J22" s="365">
        <f>Plantilla!Z20</f>
        <v>2</v>
      </c>
      <c r="K22" s="365">
        <f>Plantilla!AA20</f>
        <v>5</v>
      </c>
      <c r="L22" s="365">
        <f>Plantilla!AB20</f>
        <v>5</v>
      </c>
      <c r="M22" s="365">
        <f>Plantilla!AC20</f>
        <v>2</v>
      </c>
      <c r="N22" s="298"/>
      <c r="O22" s="298"/>
      <c r="P22" s="148"/>
      <c r="Q22" s="148"/>
      <c r="R22" s="148"/>
      <c r="S22" s="148"/>
      <c r="T22" s="148"/>
      <c r="U22" s="148"/>
      <c r="V22" s="148"/>
    </row>
  </sheetData>
  <sortState ref="A6:W22">
    <sortCondition descending="1" ref="W22"/>
  </sortState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{2CA8D1E5-5F85-4F76-81EF-CA659E6350DA}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{5228A576-78FD-4F20-8222-5D6106512CC2}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A8D1E5-5F85-4F76-81EF-CA659E6350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N6:O22</xm:sqref>
        </x14:conditionalFormatting>
        <x14:conditionalFormatting xmlns:xm="http://schemas.microsoft.com/office/excel/2006/main">
          <x14:cfRule type="dataBar" id="{5228A576-78FD-4F20-8222-5D6106512C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P6:W22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9885-0A16-4165-9119-008EF2132E00}">
  <sheetPr>
    <tabColor theme="7" tint="0.39997558519241921"/>
  </sheetPr>
  <dimension ref="B1:M8"/>
  <sheetViews>
    <sheetView workbookViewId="0">
      <selection activeCell="J6" sqref="J6"/>
    </sheetView>
  </sheetViews>
  <sheetFormatPr baseColWidth="10" defaultRowHeight="15" x14ac:dyDescent="0.25"/>
  <cols>
    <col min="1" max="1" width="2.28515625" customWidth="1"/>
    <col min="2" max="2" width="11.42578125" bestFit="1" customWidth="1"/>
    <col min="3" max="3" width="8.42578125" bestFit="1" customWidth="1"/>
    <col min="4" max="4" width="7.85546875" bestFit="1" customWidth="1"/>
    <col min="5" max="5" width="8.42578125" bestFit="1" customWidth="1"/>
    <col min="6" max="10" width="7.5703125" bestFit="1" customWidth="1"/>
    <col min="12" max="12" width="12.7109375" style="50" customWidth="1"/>
    <col min="13" max="13" width="4.85546875" style="50" bestFit="1" customWidth="1"/>
  </cols>
  <sheetData>
    <row r="1" spans="2:13" ht="8.25" customHeight="1" x14ac:dyDescent="0.25"/>
    <row r="2" spans="2:13" x14ac:dyDescent="0.25">
      <c r="B2" s="380" t="s">
        <v>363</v>
      </c>
      <c r="C2" s="381" t="s">
        <v>342</v>
      </c>
      <c r="D2" s="381" t="s">
        <v>343</v>
      </c>
      <c r="E2" s="381" t="s">
        <v>344</v>
      </c>
      <c r="F2" s="381" t="s">
        <v>345</v>
      </c>
      <c r="G2" s="381" t="s">
        <v>346</v>
      </c>
      <c r="H2" s="381" t="s">
        <v>347</v>
      </c>
      <c r="I2" s="381" t="s">
        <v>348</v>
      </c>
      <c r="J2" s="381" t="s">
        <v>45</v>
      </c>
      <c r="L2" s="380" t="s">
        <v>363</v>
      </c>
      <c r="M2" s="364" t="s">
        <v>1</v>
      </c>
    </row>
    <row r="3" spans="2:13" x14ac:dyDescent="0.25">
      <c r="B3" s="382" t="s">
        <v>357</v>
      </c>
      <c r="C3" s="383">
        <f>POR!O5</f>
        <v>0.14924999999999999</v>
      </c>
      <c r="D3" s="383">
        <f>POR!P5</f>
        <v>0.2165</v>
      </c>
      <c r="E3" s="383">
        <f>POR!Q5</f>
        <v>0.14924999999999999</v>
      </c>
      <c r="F3" s="383">
        <f>POR!R5</f>
        <v>0</v>
      </c>
      <c r="G3" s="383">
        <f>POR!S5</f>
        <v>0</v>
      </c>
      <c r="H3" s="383">
        <f>POR!T5</f>
        <v>0</v>
      </c>
      <c r="I3" s="383">
        <f>POR!U5</f>
        <v>0</v>
      </c>
      <c r="J3" s="384">
        <f>POR!V5</f>
        <v>0.51500000000000001</v>
      </c>
      <c r="L3" s="50" t="str">
        <f>Plantilla!D4</f>
        <v>E. Tarrida</v>
      </c>
      <c r="M3" s="50" t="s">
        <v>53</v>
      </c>
    </row>
    <row r="4" spans="2:13" x14ac:dyDescent="0.25">
      <c r="B4" s="382" t="s">
        <v>358</v>
      </c>
      <c r="C4" s="383">
        <f>DEF!P7+DEF!P8+DEF!P9+DEF!P10+DEF!P11+DEF!P12</f>
        <v>0.18978333333333333</v>
      </c>
      <c r="D4" s="383">
        <f>DEF!Q7+DEF!Q8+DEF!Q9+DEF!Q10+DEF!Q11+DEF!Q12</f>
        <v>0.26858333333333334</v>
      </c>
      <c r="E4" s="383">
        <f>DEF!R7+DEF!R8+DEF!R9+DEF!R10+DEF!R11+DEF!R12</f>
        <v>0.10253333333333334</v>
      </c>
      <c r="F4" s="383">
        <f>DEF!S7+DEF!S8+DEF!S9+DEF!S10+DEF!S11+DEF!S12</f>
        <v>0</v>
      </c>
      <c r="G4" s="383">
        <f>DEF!T7+DEF!T8+DEF!T9+DEF!T10+DEF!T11+DEF!T12</f>
        <v>0</v>
      </c>
      <c r="H4" s="383">
        <f>DEF!U7+DEF!U8+DEF!U9+DEF!U10+DEF!U11+DEF!U12</f>
        <v>0</v>
      </c>
      <c r="I4" s="383">
        <f>DEF!V7+DEF!V8+DEF!V9+DEF!V10+DEF!V11+DEF!V12</f>
        <v>0</v>
      </c>
      <c r="J4" s="384">
        <f>DEF!W7+DEF!W8+DEF!W9+DEF!W10+DEF!W11+DEF!W12</f>
        <v>0.56089999999999995</v>
      </c>
      <c r="L4" s="50" t="s">
        <v>72</v>
      </c>
      <c r="M4" s="50" t="s">
        <v>329</v>
      </c>
    </row>
    <row r="5" spans="2:13" x14ac:dyDescent="0.25">
      <c r="B5" s="382" t="s">
        <v>359</v>
      </c>
      <c r="C5" s="383">
        <f>JUG!P8+JUG!P9+JUG!P10+JUG!P11+JUG!P12+JUG!P14</f>
        <v>0</v>
      </c>
      <c r="D5" s="383">
        <f>JUG!Q8+JUG!Q9+JUG!Q10+JUG!Q11+JUG!Q12+JUG!Q14</f>
        <v>0</v>
      </c>
      <c r="E5" s="383">
        <f>JUG!R8+JUG!R9+JUG!R10+JUG!R11+JUG!R12+JUG!R14</f>
        <v>0</v>
      </c>
      <c r="F5" s="383">
        <f>JUG!S8+JUG!S9+JUG!S10+JUG!S11+JUG!S12+JUG!S14</f>
        <v>0.56933333333333336</v>
      </c>
      <c r="G5" s="383">
        <f>JUG!T8+JUG!T9+JUG!T10+JUG!T11+JUG!T12+JUG!T14</f>
        <v>0</v>
      </c>
      <c r="H5" s="383">
        <f>JUG!U8+JUG!U9+JUG!U10+JUG!U11+JUG!U12+JUG!U14</f>
        <v>0</v>
      </c>
      <c r="I5" s="383">
        <f>JUG!V8+JUG!V9+JUG!V10+JUG!V11+JUG!V12+JUG!V14</f>
        <v>0</v>
      </c>
      <c r="J5" s="384">
        <f>JUG!W8+JUG!W9+JUG!W10+JUG!W11+JUG!W12+JUG!W14</f>
        <v>0.56933333333333336</v>
      </c>
      <c r="L5" s="50" t="s">
        <v>82</v>
      </c>
      <c r="M5" s="50" t="s">
        <v>349</v>
      </c>
    </row>
    <row r="6" spans="2:13" x14ac:dyDescent="0.25">
      <c r="B6" s="382" t="s">
        <v>360</v>
      </c>
      <c r="C6" s="383">
        <f>LAT!P6+LAT!P7+LAT!P8+LAT!P9</f>
        <v>0</v>
      </c>
      <c r="D6" s="383">
        <f>LAT!Q6+LAT!Q7+LAT!Q8+LAT!Q9</f>
        <v>0</v>
      </c>
      <c r="E6" s="383">
        <f>LAT!R6+LAT!R7+LAT!R8+LAT!R9</f>
        <v>0</v>
      </c>
      <c r="F6" s="383">
        <f>LAT!S6+LAT!S7+LAT!S8+LAT!S9</f>
        <v>0</v>
      </c>
      <c r="G6" s="383">
        <f>LAT!T6+LAT!T7+LAT!T8+LAT!T9</f>
        <v>0.36166666666666664</v>
      </c>
      <c r="H6" s="383">
        <f>LAT!U6+LAT!U7+LAT!U8+LAT!U9</f>
        <v>0</v>
      </c>
      <c r="I6" s="383">
        <f>LAT!V6+LAT!V7+LAT!V8+LAT!V9</f>
        <v>7.3666666666666658E-2</v>
      </c>
      <c r="J6" s="384">
        <f>LAT!W6+LAT!W7+LAT!W8+LAT!W9</f>
        <v>0.43533333333333329</v>
      </c>
      <c r="L6" s="148" t="s">
        <v>87</v>
      </c>
      <c r="M6" s="50" t="s">
        <v>86</v>
      </c>
    </row>
    <row r="7" spans="2:13" x14ac:dyDescent="0.25">
      <c r="B7" s="382" t="s">
        <v>361</v>
      </c>
      <c r="C7" s="383">
        <f>PAS!P7+PAS!P8+PAS!P9+PAS!P10+PAS!P11+PAS!P12</f>
        <v>0</v>
      </c>
      <c r="D7" s="383">
        <f>PAS!Q7+PAS!Q8+PAS!Q9+PAS!Q10+PAS!Q11+PAS!Q12</f>
        <v>0</v>
      </c>
      <c r="E7" s="383">
        <f>PAS!R7+PAS!R8+PAS!R9+PAS!R10+PAS!R11+PAS!R12</f>
        <v>0</v>
      </c>
      <c r="F7" s="383">
        <f>PAS!S7+PAS!S8+PAS!S9+PAS!S10+PAS!S11+PAS!S12</f>
        <v>0</v>
      </c>
      <c r="G7" s="383">
        <f>PAS!T7+PAS!T8+PAS!T9+PAS!T10+PAS!T11+PAS!T12</f>
        <v>0.17566666666666664</v>
      </c>
      <c r="H7" s="383">
        <f>PAS!U7+PAS!U8+PAS!U9+PAS!U10+PAS!U11+PAS!U12</f>
        <v>0.29008333333333336</v>
      </c>
      <c r="I7" s="383">
        <f>PAS!V7+PAS!V8+PAS!V9+PAS!V10+PAS!V11+PAS!V12</f>
        <v>9.4333333333333325E-2</v>
      </c>
      <c r="J7" s="384">
        <f>PAS!W7+PAS!W8+PAS!W9+PAS!W10+PAS!W11+PAS!W12</f>
        <v>0.56008333333333338</v>
      </c>
    </row>
    <row r="8" spans="2:13" x14ac:dyDescent="0.25">
      <c r="B8" s="382" t="s">
        <v>362</v>
      </c>
      <c r="C8" s="383">
        <f>ANO!P6+ANO!P8+ANO!P10+ANO!P9</f>
        <v>0</v>
      </c>
      <c r="D8" s="383">
        <f>ANO!Q6+ANO!Q8+ANO!Q10+ANO!Q9</f>
        <v>0</v>
      </c>
      <c r="E8" s="383">
        <f>ANO!R6+ANO!R8+ANO!R10+ANO!R9</f>
        <v>0</v>
      </c>
      <c r="F8" s="383">
        <f>ANO!S6+ANO!S8+ANO!S10+ANO!S9</f>
        <v>0</v>
      </c>
      <c r="G8" s="383">
        <f>ANO!T6+ANO!T8+ANO!T10+ANO!T9</f>
        <v>6.5000000000000002E-2</v>
      </c>
      <c r="H8" s="383">
        <f>ANO!U6+ANO!U8+ANO!U10+ANO!U9</f>
        <v>0.25</v>
      </c>
      <c r="I8" s="383">
        <f>ANO!V6+ANO!V8+ANO!V10+ANO!V9</f>
        <v>6.5000000000000002E-2</v>
      </c>
      <c r="J8" s="384">
        <f>ANO!W6+ANO!W8+ANO!W10+ANO!W9</f>
        <v>0.38</v>
      </c>
    </row>
  </sheetData>
  <conditionalFormatting sqref="C3:J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{C4A3D12E-98CB-4BD3-8F89-6E025376F179}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A3D12E-98CB-4BD3-8F89-6E025376F1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I29"/>
  <sheetViews>
    <sheetView tabSelected="1"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F14" sqref="AF14"/>
    </sheetView>
  </sheetViews>
  <sheetFormatPr baseColWidth="10" defaultColWidth="9.140625" defaultRowHeight="15" x14ac:dyDescent="0.25"/>
  <cols>
    <col min="1" max="1" width="4.7109375" style="7" customWidth="1"/>
    <col min="2" max="2" width="4.7109375" style="50" customWidth="1"/>
    <col min="3" max="3" width="5" customWidth="1"/>
    <col min="4" max="4" width="15.140625" customWidth="1"/>
    <col min="5" max="5" width="5.5703125" customWidth="1"/>
    <col min="6" max="6" width="5" bestFit="1" customWidth="1"/>
    <col min="7" max="7" width="4.5703125" customWidth="1"/>
    <col min="8" max="8" width="3.7109375" style="50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9" bestFit="1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6" width="6.5703125" bestFit="1" customWidth="1"/>
    <col min="37" max="37" width="6.5703125" customWidth="1"/>
    <col min="38" max="39" width="3.42578125" customWidth="1"/>
    <col min="40" max="40" width="5.28515625" bestFit="1" customWidth="1"/>
    <col min="41" max="41" width="8.42578125" bestFit="1" customWidth="1"/>
    <col min="42" max="44" width="7.5703125" customWidth="1"/>
    <col min="45" max="46" width="6.7109375" customWidth="1"/>
    <col min="47" max="47" width="7.5703125" customWidth="1"/>
    <col min="48" max="48" width="6.7109375" customWidth="1"/>
    <col min="49" max="49" width="7.28515625" style="50" bestFit="1" customWidth="1"/>
    <col min="50" max="50" width="5.85546875" style="50" bestFit="1" customWidth="1"/>
    <col min="51" max="52" width="5.7109375" style="50" bestFit="1" customWidth="1"/>
    <col min="53" max="54" width="6.42578125" style="50" bestFit="1" customWidth="1"/>
    <col min="55" max="55" width="6.5703125" style="50" bestFit="1" customWidth="1"/>
    <col min="56" max="56" width="5.7109375" style="50" bestFit="1" customWidth="1"/>
    <col min="57" max="57" width="7.140625" style="50" bestFit="1" customWidth="1"/>
    <col min="58" max="58" width="5.85546875" style="50" bestFit="1" customWidth="1"/>
    <col min="59" max="59" width="7.140625" style="50" bestFit="1" customWidth="1"/>
    <col min="60" max="60" width="10.5703125" bestFit="1" customWidth="1"/>
    <col min="61" max="61" width="10.5703125" customWidth="1"/>
    <col min="62" max="1022" width="10.7109375" customWidth="1"/>
  </cols>
  <sheetData>
    <row r="1" spans="1:61" x14ac:dyDescent="0.25">
      <c r="A1" s="8"/>
      <c r="B1" s="8"/>
      <c r="C1" s="1"/>
      <c r="D1" s="3">
        <f ca="1">TODAY()</f>
        <v>43762</v>
      </c>
      <c r="E1" s="477">
        <v>43637</v>
      </c>
      <c r="F1" s="477"/>
      <c r="G1" s="477"/>
      <c r="H1" s="5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1"/>
      <c r="AG1" s="1"/>
      <c r="AH1" s="6"/>
      <c r="AI1" s="6"/>
      <c r="AJ1" s="6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BH1" s="5"/>
      <c r="BI1" s="1"/>
    </row>
    <row r="2" spans="1:61" x14ac:dyDescent="0.25">
      <c r="A2" s="7">
        <v>16</v>
      </c>
      <c r="B2" s="7"/>
      <c r="C2" s="8"/>
      <c r="D2" s="9"/>
      <c r="E2" s="10"/>
      <c r="F2" s="10"/>
      <c r="G2" s="7"/>
      <c r="H2" s="7"/>
      <c r="I2" s="11">
        <f>AVERAGE(I4:I20)</f>
        <v>3.3352941176470585</v>
      </c>
      <c r="J2" s="10"/>
      <c r="K2" s="10"/>
      <c r="L2" s="7"/>
      <c r="M2" s="11">
        <f>AVERAGE(M4:M20)</f>
        <v>5.5294117647058822</v>
      </c>
      <c r="N2" s="10"/>
      <c r="O2" s="10"/>
      <c r="P2" s="11">
        <f t="shared" ref="P2:U2" si="0">AVERAGE(P4:P20)</f>
        <v>5.7058823529411766</v>
      </c>
      <c r="Q2" s="12">
        <f t="shared" si="0"/>
        <v>0.89956175084204693</v>
      </c>
      <c r="R2" s="12">
        <f t="shared" si="0"/>
        <v>0.95938655384712845</v>
      </c>
      <c r="S2" s="13">
        <f t="shared" si="0"/>
        <v>2187.0588235294117</v>
      </c>
      <c r="T2" s="13">
        <f t="shared" si="0"/>
        <v>162.94117647058823</v>
      </c>
      <c r="U2" s="13">
        <f t="shared" si="0"/>
        <v>477.64705882352939</v>
      </c>
      <c r="V2" s="14"/>
      <c r="W2" s="14"/>
      <c r="X2" s="14"/>
      <c r="Y2" s="14"/>
      <c r="Z2" s="14"/>
      <c r="AA2" s="14"/>
      <c r="AB2" s="14"/>
      <c r="AC2" s="14"/>
      <c r="AD2" s="40">
        <f>AVERAGE(AD4:AD20)</f>
        <v>369.47058823529414</v>
      </c>
      <c r="AE2" s="6"/>
      <c r="AF2" s="7"/>
      <c r="AG2" s="7"/>
      <c r="AH2" s="14"/>
      <c r="AI2" s="14"/>
      <c r="AJ2" s="14"/>
      <c r="AK2" s="14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BH2" s="10"/>
      <c r="BI2" s="7"/>
    </row>
    <row r="3" spans="1:61" x14ac:dyDescent="0.25">
      <c r="A3" s="15" t="s">
        <v>0</v>
      </c>
      <c r="B3" s="15" t="s">
        <v>356</v>
      </c>
      <c r="C3" s="15" t="s">
        <v>1</v>
      </c>
      <c r="D3" s="16" t="s">
        <v>2</v>
      </c>
      <c r="E3" s="15" t="s">
        <v>3</v>
      </c>
      <c r="F3" s="15" t="s">
        <v>4</v>
      </c>
      <c r="G3" s="15" t="s">
        <v>5</v>
      </c>
      <c r="H3" s="15" t="s">
        <v>9</v>
      </c>
      <c r="I3" s="15" t="s">
        <v>10</v>
      </c>
      <c r="J3" s="15" t="s">
        <v>11</v>
      </c>
      <c r="K3" s="17" t="s">
        <v>12</v>
      </c>
      <c r="L3" s="17" t="s">
        <v>13</v>
      </c>
      <c r="M3" s="15" t="s">
        <v>14</v>
      </c>
      <c r="N3" s="15" t="s">
        <v>15</v>
      </c>
      <c r="O3" s="15" t="s">
        <v>16</v>
      </c>
      <c r="P3" s="15" t="s">
        <v>17</v>
      </c>
      <c r="Q3" s="18" t="s">
        <v>18</v>
      </c>
      <c r="R3" s="18" t="s">
        <v>19</v>
      </c>
      <c r="S3" s="15" t="s">
        <v>20</v>
      </c>
      <c r="T3" s="15" t="s">
        <v>21</v>
      </c>
      <c r="U3" s="15" t="s">
        <v>22</v>
      </c>
      <c r="V3" s="15" t="s">
        <v>23</v>
      </c>
      <c r="W3" s="15" t="s">
        <v>30</v>
      </c>
      <c r="X3" s="15" t="s">
        <v>31</v>
      </c>
      <c r="Y3" s="15" t="s">
        <v>32</v>
      </c>
      <c r="Z3" s="15" t="s">
        <v>33</v>
      </c>
      <c r="AA3" s="15" t="s">
        <v>34</v>
      </c>
      <c r="AB3" s="15" t="s">
        <v>35</v>
      </c>
      <c r="AC3" s="15" t="s">
        <v>5</v>
      </c>
      <c r="AD3" s="15" t="s">
        <v>36</v>
      </c>
      <c r="AE3" s="15" t="s">
        <v>364</v>
      </c>
      <c r="AF3" s="19" t="s">
        <v>24</v>
      </c>
      <c r="AG3" s="19" t="s">
        <v>25</v>
      </c>
      <c r="AH3" s="19" t="s">
        <v>28</v>
      </c>
      <c r="AI3" s="19" t="s">
        <v>29</v>
      </c>
      <c r="AJ3" s="19" t="s">
        <v>26</v>
      </c>
      <c r="AK3" s="19" t="s">
        <v>27</v>
      </c>
      <c r="AL3" s="15" t="s">
        <v>6</v>
      </c>
      <c r="AM3" s="15" t="s">
        <v>7</v>
      </c>
      <c r="AN3" s="15" t="s">
        <v>8</v>
      </c>
      <c r="AO3" s="20" t="s">
        <v>45</v>
      </c>
      <c r="AP3" s="20" t="s">
        <v>38</v>
      </c>
      <c r="AQ3" s="20" t="s">
        <v>39</v>
      </c>
      <c r="AR3" s="20" t="s">
        <v>40</v>
      </c>
      <c r="AS3" s="20" t="s">
        <v>41</v>
      </c>
      <c r="AT3" s="20" t="s">
        <v>42</v>
      </c>
      <c r="AU3" s="20" t="s">
        <v>43</v>
      </c>
      <c r="AV3" s="20" t="s">
        <v>44</v>
      </c>
      <c r="AW3" s="411" t="s">
        <v>53</v>
      </c>
      <c r="AX3" s="411" t="s">
        <v>254</v>
      </c>
      <c r="AY3" s="411" t="s">
        <v>252</v>
      </c>
      <c r="AZ3" s="411" t="s">
        <v>368</v>
      </c>
      <c r="BA3" s="411" t="s">
        <v>369</v>
      </c>
      <c r="BB3" s="411" t="s">
        <v>329</v>
      </c>
      <c r="BC3" s="411" t="s">
        <v>350</v>
      </c>
      <c r="BD3" s="411" t="s">
        <v>349</v>
      </c>
      <c r="BE3" s="411" t="s">
        <v>370</v>
      </c>
      <c r="BF3" s="411" t="s">
        <v>305</v>
      </c>
      <c r="BG3" s="411" t="s">
        <v>86</v>
      </c>
      <c r="BH3" s="15" t="s">
        <v>47</v>
      </c>
      <c r="BI3" s="21" t="s">
        <v>46</v>
      </c>
    </row>
    <row r="4" spans="1:61" x14ac:dyDescent="0.25">
      <c r="A4" s="452" t="s">
        <v>48</v>
      </c>
      <c r="B4" s="377">
        <v>29</v>
      </c>
      <c r="C4" s="23" t="s">
        <v>53</v>
      </c>
      <c r="D4" s="158" t="s">
        <v>50</v>
      </c>
      <c r="E4" s="24">
        <v>19</v>
      </c>
      <c r="F4" s="25">
        <f ca="1">$D$1-43606-112</f>
        <v>44</v>
      </c>
      <c r="G4" s="26" t="s">
        <v>51</v>
      </c>
      <c r="H4" s="369">
        <v>2</v>
      </c>
      <c r="I4" s="29">
        <v>1.8</v>
      </c>
      <c r="J4" s="30">
        <f t="shared" ref="J4:J20" si="1">LOG(I4+1)*4/3</f>
        <v>0.59621070845629232</v>
      </c>
      <c r="K4" s="31">
        <f t="shared" ref="K4:K20" si="2">(H4)*(H4)*(I4)</f>
        <v>7.2</v>
      </c>
      <c r="L4" s="31">
        <f t="shared" ref="L4:L20" si="3">(H4+1)*(H4+1)*I4</f>
        <v>16.2</v>
      </c>
      <c r="M4" s="32">
        <v>5.5</v>
      </c>
      <c r="N4" s="33">
        <f t="shared" ref="N4:N20" si="4">M4*10+19</f>
        <v>74</v>
      </c>
      <c r="O4" s="34">
        <v>1.5</v>
      </c>
      <c r="P4" s="27">
        <v>6</v>
      </c>
      <c r="Q4" s="28">
        <f t="shared" ref="Q4:Q20" si="5">(P4/7)^0.5</f>
        <v>0.92582009977255142</v>
      </c>
      <c r="R4" s="28">
        <f t="shared" ref="R4:R20" si="6">IF(P4=7,1,((P4+0.99)/7)^0.5)</f>
        <v>0.99928545900129484</v>
      </c>
      <c r="S4" s="35">
        <v>12280</v>
      </c>
      <c r="T4" s="36">
        <f t="shared" ref="T4:T20" si="7">S4-BI4</f>
        <v>1270</v>
      </c>
      <c r="U4" s="37">
        <v>1710</v>
      </c>
      <c r="V4" s="38">
        <f t="shared" ref="V4:V21" si="8">S4/U4</f>
        <v>7.1812865497076022</v>
      </c>
      <c r="W4" s="39">
        <f>8+3/4</f>
        <v>8.75</v>
      </c>
      <c r="X4" s="30">
        <v>6</v>
      </c>
      <c r="Y4" s="39">
        <v>2</v>
      </c>
      <c r="Z4" s="30">
        <v>2</v>
      </c>
      <c r="AA4" s="39">
        <v>3</v>
      </c>
      <c r="AB4" s="30">
        <v>1</v>
      </c>
      <c r="AC4" s="39">
        <v>4</v>
      </c>
      <c r="AD4" s="40">
        <v>467</v>
      </c>
      <c r="AE4" s="40">
        <v>1763</v>
      </c>
      <c r="AF4" s="367">
        <f t="shared" ref="AF4:AF20" si="9">(Y4+O4+J4)*(P4/7)^0.5</f>
        <v>3.7923542067923979</v>
      </c>
      <c r="AG4" s="367">
        <f t="shared" ref="AG4:AG20" si="10">(Y4+O4+J4)*(IF(P4=7, (P4/7)^0.5, ((P4+1)/7)^0.5))</f>
        <v>4.096210708456292</v>
      </c>
      <c r="AH4" s="368">
        <f t="shared" ref="AH4:AH20" si="11">(AC4+O4+(LOG(I4)*4/3))*(P4/7)^0.5</f>
        <v>5.4071257702742752</v>
      </c>
      <c r="AI4" s="368">
        <f t="shared" ref="AI4:AI20" si="12">(AC4+O4+(LOG(I4)*4/3))*(IF(P4=7, (P4/7)^0.5, ((P4+1)/7)^0.5))</f>
        <v>5.8403633401377411</v>
      </c>
      <c r="AJ4" s="38">
        <f t="shared" ref="AJ4:AJ20" si="13">(((X4+O4+J4)+(AA4+O4+J4)*2)/8)*(P4/7)^0.5</f>
        <v>2.1164979023765631</v>
      </c>
      <c r="AK4" s="38">
        <f t="shared" ref="AK4:AK20" si="14">((AC4+J4+O4)*0.7+(AB4+J4+O4)*0.3)*(P4/7)^0.5</f>
        <v>4.8107563165422036</v>
      </c>
      <c r="AL4" s="27">
        <v>0</v>
      </c>
      <c r="AM4" s="27">
        <v>0</v>
      </c>
      <c r="AN4" s="28">
        <f t="shared" ref="AN4:AN20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455">
        <f t="shared" ref="AO4:AO20" si="16">SUM(AP4:AV4)</f>
        <v>32.5</v>
      </c>
      <c r="AP4" s="41">
        <v>16.5</v>
      </c>
      <c r="AQ4" s="41">
        <v>14</v>
      </c>
      <c r="AR4" s="41">
        <v>0</v>
      </c>
      <c r="AS4" s="41">
        <v>0</v>
      </c>
      <c r="AT4" s="41">
        <v>0</v>
      </c>
      <c r="AU4" s="41">
        <v>0</v>
      </c>
      <c r="AV4" s="41">
        <v>2</v>
      </c>
      <c r="AW4" s="457">
        <f t="shared" ref="AW4:AW20" si="17">AP4+AQ4*0.33+AV4</f>
        <v>23.12</v>
      </c>
      <c r="AX4" s="457">
        <f t="shared" ref="AX4:AX20" si="18">AQ4+AR40*0.25+AV4</f>
        <v>16</v>
      </c>
      <c r="AY4" s="457">
        <f t="shared" ref="AY4:AY20" si="19">AQ4+AS4*0.33+AV4</f>
        <v>16</v>
      </c>
      <c r="AZ4" s="457">
        <f t="shared" ref="AZ4:AZ20" si="20">AQ4+AS4/1.5+AV4</f>
        <v>16</v>
      </c>
      <c r="BA4" s="457">
        <f t="shared" ref="BA4:BA20" si="21">AR4+AQ4*0.6+AT4*0.17+AV4</f>
        <v>10.4</v>
      </c>
      <c r="BB4" s="457">
        <f t="shared" ref="BB4:BB20" si="22">AR4+AQ4*0.4+AT4*0.3+AV4</f>
        <v>7.6000000000000005</v>
      </c>
      <c r="BC4" s="457">
        <f t="shared" ref="BC4:BC20" si="23">AR4+AQ4*0.16+AT4*0.5+AV4</f>
        <v>4.24</v>
      </c>
      <c r="BD4" s="457">
        <f t="shared" ref="BD4:BD20" si="24">AS4+AR4*0.45+AQ4*0.25+AT4*0.25+AV4</f>
        <v>5.5</v>
      </c>
      <c r="BE4" s="457">
        <f t="shared" ref="BE4:BE20" si="25">AS4+AR4*0.63+AQ4*0.25+AT4*0.17+AV4</f>
        <v>5.5</v>
      </c>
      <c r="BF4" s="457">
        <f t="shared" ref="BF4:BF20" si="26">AU4*0.6+AR4*0.4+AS4*0.15+AT4*0.5+AV4</f>
        <v>2</v>
      </c>
      <c r="BG4" s="457">
        <f t="shared" ref="BG4:BG20" si="27">AU4+AR4*0.25+AS4*0.22+AT4*0.35+AV4</f>
        <v>2</v>
      </c>
      <c r="BH4" s="42">
        <v>43637</v>
      </c>
      <c r="BI4" s="35">
        <v>11010</v>
      </c>
    </row>
    <row r="5" spans="1:61" x14ac:dyDescent="0.25">
      <c r="A5" s="452" t="s">
        <v>52</v>
      </c>
      <c r="B5" s="377">
        <v>26</v>
      </c>
      <c r="C5" s="22" t="s">
        <v>53</v>
      </c>
      <c r="D5" s="349" t="s">
        <v>54</v>
      </c>
      <c r="E5" s="43">
        <v>22</v>
      </c>
      <c r="F5" s="44">
        <f ca="1">$D$1-43615-112</f>
        <v>35</v>
      </c>
      <c r="G5" s="26" t="s">
        <v>55</v>
      </c>
      <c r="H5" s="370">
        <v>6</v>
      </c>
      <c r="I5" s="45">
        <v>2.2000000000000002</v>
      </c>
      <c r="J5" s="30">
        <f t="shared" si="1"/>
        <v>0.67353330442654136</v>
      </c>
      <c r="K5" s="31">
        <f t="shared" si="2"/>
        <v>79.2</v>
      </c>
      <c r="L5" s="31">
        <f t="shared" si="3"/>
        <v>107.80000000000001</v>
      </c>
      <c r="M5" s="46">
        <v>6</v>
      </c>
      <c r="N5" s="33">
        <f t="shared" si="4"/>
        <v>79</v>
      </c>
      <c r="O5" s="34">
        <v>1.5</v>
      </c>
      <c r="P5" s="33">
        <v>7</v>
      </c>
      <c r="Q5" s="28">
        <f t="shared" si="5"/>
        <v>1</v>
      </c>
      <c r="R5" s="28">
        <f t="shared" si="6"/>
        <v>1</v>
      </c>
      <c r="S5" s="35">
        <v>8920</v>
      </c>
      <c r="T5" s="36">
        <f t="shared" si="7"/>
        <v>1320</v>
      </c>
      <c r="U5" s="35">
        <v>1310</v>
      </c>
      <c r="V5" s="38">
        <f t="shared" si="8"/>
        <v>6.8091603053435117</v>
      </c>
      <c r="W5" s="39">
        <f>8+0/4</f>
        <v>8</v>
      </c>
      <c r="X5" s="30">
        <v>2</v>
      </c>
      <c r="Y5" s="39">
        <v>0</v>
      </c>
      <c r="Z5" s="30">
        <v>0</v>
      </c>
      <c r="AA5" s="39">
        <v>0</v>
      </c>
      <c r="AB5" s="30">
        <v>0</v>
      </c>
      <c r="AC5" s="39">
        <v>4</v>
      </c>
      <c r="AD5" s="40">
        <v>217</v>
      </c>
      <c r="AE5" s="40">
        <f>1029+7</f>
        <v>1036</v>
      </c>
      <c r="AF5" s="367">
        <f t="shared" si="9"/>
        <v>2.1735333044265412</v>
      </c>
      <c r="AG5" s="367">
        <f t="shared" si="10"/>
        <v>2.1735333044265412</v>
      </c>
      <c r="AH5" s="368">
        <f t="shared" si="11"/>
        <v>5.9565635744296088</v>
      </c>
      <c r="AI5" s="368">
        <f t="shared" si="12"/>
        <v>5.9565635744296088</v>
      </c>
      <c r="AJ5" s="38">
        <f t="shared" si="13"/>
        <v>1.0650749891599531</v>
      </c>
      <c r="AK5" s="38">
        <f t="shared" si="14"/>
        <v>4.9735333044265415</v>
      </c>
      <c r="AL5" s="33">
        <v>3</v>
      </c>
      <c r="AM5" s="33">
        <v>4</v>
      </c>
      <c r="AN5" s="28">
        <f t="shared" si="15"/>
        <v>0.1158</v>
      </c>
      <c r="AO5" s="455">
        <f t="shared" si="16"/>
        <v>14.5</v>
      </c>
      <c r="AP5" s="41">
        <v>12.5</v>
      </c>
      <c r="AQ5" s="41">
        <v>0</v>
      </c>
      <c r="AR5" s="41">
        <v>0</v>
      </c>
      <c r="AS5" s="41">
        <v>0</v>
      </c>
      <c r="AT5" s="41">
        <v>0</v>
      </c>
      <c r="AU5" s="41">
        <v>0</v>
      </c>
      <c r="AV5" s="41">
        <v>2</v>
      </c>
      <c r="AW5" s="457">
        <f t="shared" si="17"/>
        <v>14.5</v>
      </c>
      <c r="AX5" s="457">
        <f t="shared" si="18"/>
        <v>2</v>
      </c>
      <c r="AY5" s="457">
        <f t="shared" si="19"/>
        <v>2</v>
      </c>
      <c r="AZ5" s="457">
        <f t="shared" si="20"/>
        <v>2</v>
      </c>
      <c r="BA5" s="457">
        <f t="shared" si="21"/>
        <v>2</v>
      </c>
      <c r="BB5" s="457">
        <f t="shared" si="22"/>
        <v>2</v>
      </c>
      <c r="BC5" s="457">
        <f t="shared" si="23"/>
        <v>2</v>
      </c>
      <c r="BD5" s="457">
        <f t="shared" si="24"/>
        <v>2</v>
      </c>
      <c r="BE5" s="457">
        <f t="shared" si="25"/>
        <v>2</v>
      </c>
      <c r="BF5" s="457">
        <f t="shared" si="26"/>
        <v>2</v>
      </c>
      <c r="BG5" s="457">
        <f t="shared" si="27"/>
        <v>2</v>
      </c>
      <c r="BH5" s="42">
        <v>43637</v>
      </c>
      <c r="BI5" s="35">
        <v>7600</v>
      </c>
    </row>
    <row r="6" spans="1:61" x14ac:dyDescent="0.25">
      <c r="A6" s="452" t="s">
        <v>56</v>
      </c>
      <c r="B6" s="377">
        <v>15</v>
      </c>
      <c r="C6" s="23" t="s">
        <v>57</v>
      </c>
      <c r="D6" s="157" t="s">
        <v>58</v>
      </c>
      <c r="E6" s="24">
        <v>33</v>
      </c>
      <c r="F6" s="25">
        <f ca="1">$D$1-43526-112-112</f>
        <v>12</v>
      </c>
      <c r="G6" s="47"/>
      <c r="H6" s="369">
        <v>3</v>
      </c>
      <c r="I6" s="29">
        <v>4.2</v>
      </c>
      <c r="J6" s="30">
        <f t="shared" si="1"/>
        <v>0.95467112484639893</v>
      </c>
      <c r="K6" s="31">
        <f t="shared" si="2"/>
        <v>37.800000000000004</v>
      </c>
      <c r="L6" s="31">
        <f t="shared" si="3"/>
        <v>67.2</v>
      </c>
      <c r="M6" s="32">
        <v>4.9000000000000004</v>
      </c>
      <c r="N6" s="33">
        <f t="shared" si="4"/>
        <v>68</v>
      </c>
      <c r="O6" s="34">
        <v>1.5</v>
      </c>
      <c r="P6" s="27">
        <v>7</v>
      </c>
      <c r="Q6" s="28">
        <f t="shared" si="5"/>
        <v>1</v>
      </c>
      <c r="R6" s="28">
        <f t="shared" si="6"/>
        <v>1</v>
      </c>
      <c r="S6" s="35">
        <v>310</v>
      </c>
      <c r="T6" s="36">
        <f t="shared" si="7"/>
        <v>0</v>
      </c>
      <c r="U6" s="37">
        <v>290</v>
      </c>
      <c r="V6" s="38">
        <f t="shared" si="8"/>
        <v>1.0689655172413792</v>
      </c>
      <c r="W6" s="39">
        <v>1</v>
      </c>
      <c r="X6" s="30">
        <v>5</v>
      </c>
      <c r="Y6" s="39">
        <v>4</v>
      </c>
      <c r="Z6" s="30">
        <v>4.95</v>
      </c>
      <c r="AA6" s="39">
        <v>4</v>
      </c>
      <c r="AB6" s="30">
        <v>1.95</v>
      </c>
      <c r="AC6" s="39">
        <v>5</v>
      </c>
      <c r="AD6" s="40">
        <v>403</v>
      </c>
      <c r="AE6" s="40"/>
      <c r="AF6" s="367">
        <f t="shared" si="9"/>
        <v>6.4546711248463993</v>
      </c>
      <c r="AG6" s="367">
        <f t="shared" si="10"/>
        <v>6.4546711248463993</v>
      </c>
      <c r="AH6" s="368">
        <f t="shared" si="11"/>
        <v>7.3309990538638674</v>
      </c>
      <c r="AI6" s="368">
        <f t="shared" si="12"/>
        <v>7.3309990538638674</v>
      </c>
      <c r="AJ6" s="38">
        <f t="shared" si="13"/>
        <v>2.5455016718173997</v>
      </c>
      <c r="AK6" s="38">
        <f t="shared" si="14"/>
        <v>6.5396711248463992</v>
      </c>
      <c r="AL6" s="27">
        <v>0</v>
      </c>
      <c r="AM6" s="27">
        <v>2</v>
      </c>
      <c r="AN6" s="28">
        <f t="shared" si="15"/>
        <v>2.63E-2</v>
      </c>
      <c r="AO6" s="455">
        <f t="shared" si="16"/>
        <v>28.5</v>
      </c>
      <c r="AP6" s="41">
        <v>0</v>
      </c>
      <c r="AQ6" s="41">
        <v>10</v>
      </c>
      <c r="AR6" s="41">
        <v>6</v>
      </c>
      <c r="AS6" s="41">
        <v>5.5</v>
      </c>
      <c r="AT6" s="41">
        <v>4</v>
      </c>
      <c r="AU6" s="41">
        <v>0</v>
      </c>
      <c r="AV6" s="41">
        <v>3</v>
      </c>
      <c r="AW6" s="457">
        <f t="shared" si="17"/>
        <v>6.3000000000000007</v>
      </c>
      <c r="AX6" s="457">
        <f t="shared" si="18"/>
        <v>13</v>
      </c>
      <c r="AY6" s="457">
        <f t="shared" si="19"/>
        <v>14.815</v>
      </c>
      <c r="AZ6" s="457">
        <f t="shared" si="20"/>
        <v>16.666666666666664</v>
      </c>
      <c r="BA6" s="457">
        <f t="shared" si="21"/>
        <v>15.68</v>
      </c>
      <c r="BB6" s="457">
        <f t="shared" si="22"/>
        <v>14.2</v>
      </c>
      <c r="BC6" s="457">
        <f t="shared" si="23"/>
        <v>12.6</v>
      </c>
      <c r="BD6" s="457">
        <f t="shared" si="24"/>
        <v>14.7</v>
      </c>
      <c r="BE6" s="457">
        <f t="shared" si="25"/>
        <v>15.46</v>
      </c>
      <c r="BF6" s="457">
        <f t="shared" si="26"/>
        <v>8.2250000000000014</v>
      </c>
      <c r="BG6" s="457">
        <f t="shared" si="27"/>
        <v>7.1099999999999994</v>
      </c>
      <c r="BH6" s="42">
        <v>43637</v>
      </c>
      <c r="BI6" s="35">
        <v>310</v>
      </c>
    </row>
    <row r="7" spans="1:61" x14ac:dyDescent="0.25">
      <c r="A7" s="453" t="s">
        <v>59</v>
      </c>
      <c r="B7" s="378">
        <v>21</v>
      </c>
      <c r="C7" s="23" t="s">
        <v>57</v>
      </c>
      <c r="D7" s="155" t="s">
        <v>60</v>
      </c>
      <c r="E7" s="24">
        <v>27</v>
      </c>
      <c r="F7" s="25">
        <f ca="1">$D$1-43577-112</f>
        <v>73</v>
      </c>
      <c r="G7" s="47"/>
      <c r="H7" s="369">
        <v>3</v>
      </c>
      <c r="I7" s="29">
        <v>4.2</v>
      </c>
      <c r="J7" s="30">
        <f t="shared" si="1"/>
        <v>0.95467112484639893</v>
      </c>
      <c r="K7" s="31">
        <f t="shared" si="2"/>
        <v>37.800000000000004</v>
      </c>
      <c r="L7" s="31">
        <f t="shared" si="3"/>
        <v>67.2</v>
      </c>
      <c r="M7" s="32">
        <v>5.0999999999999996</v>
      </c>
      <c r="N7" s="33">
        <f t="shared" si="4"/>
        <v>70</v>
      </c>
      <c r="O7" s="34">
        <v>1.5</v>
      </c>
      <c r="P7" s="27">
        <v>6</v>
      </c>
      <c r="Q7" s="28">
        <f t="shared" si="5"/>
        <v>0.92582009977255142</v>
      </c>
      <c r="R7" s="28">
        <f t="shared" si="6"/>
        <v>0.99928545900129484</v>
      </c>
      <c r="S7" s="35">
        <v>1410</v>
      </c>
      <c r="T7" s="36">
        <f t="shared" si="7"/>
        <v>-20</v>
      </c>
      <c r="U7" s="37">
        <v>390</v>
      </c>
      <c r="V7" s="38">
        <f t="shared" si="8"/>
        <v>3.6153846153846154</v>
      </c>
      <c r="W7" s="39">
        <v>0</v>
      </c>
      <c r="X7" s="30">
        <v>6</v>
      </c>
      <c r="Y7" s="39">
        <v>2</v>
      </c>
      <c r="Z7" s="30">
        <v>5</v>
      </c>
      <c r="AA7" s="39">
        <v>3</v>
      </c>
      <c r="AB7" s="30">
        <v>1</v>
      </c>
      <c r="AC7" s="39">
        <v>4</v>
      </c>
      <c r="AD7" s="40">
        <v>375</v>
      </c>
      <c r="AE7" s="40">
        <v>497</v>
      </c>
      <c r="AF7" s="367">
        <f t="shared" si="9"/>
        <v>4.124224065259197</v>
      </c>
      <c r="AG7" s="367">
        <f t="shared" si="10"/>
        <v>4.4546711248463993</v>
      </c>
      <c r="AH7" s="368">
        <f t="shared" si="11"/>
        <v>5.8613661757081745</v>
      </c>
      <c r="AI7" s="368">
        <f t="shared" si="12"/>
        <v>6.3309990538638674</v>
      </c>
      <c r="AJ7" s="38">
        <f t="shared" si="13"/>
        <v>2.2409490993016123</v>
      </c>
      <c r="AK7" s="38">
        <f t="shared" si="14"/>
        <v>5.1426261750090037</v>
      </c>
      <c r="AL7" s="27">
        <v>2</v>
      </c>
      <c r="AM7" s="27">
        <v>4</v>
      </c>
      <c r="AN7" s="28">
        <f t="shared" si="15"/>
        <v>6.1499999999999999E-2</v>
      </c>
      <c r="AO7" s="455">
        <f t="shared" si="16"/>
        <v>23.5</v>
      </c>
      <c r="AP7" s="41">
        <v>0</v>
      </c>
      <c r="AQ7" s="41">
        <v>14</v>
      </c>
      <c r="AR7" s="41">
        <v>0</v>
      </c>
      <c r="AS7" s="41">
        <v>5.5</v>
      </c>
      <c r="AT7" s="41">
        <v>2</v>
      </c>
      <c r="AU7" s="41">
        <v>0</v>
      </c>
      <c r="AV7" s="41">
        <v>2</v>
      </c>
      <c r="AW7" s="457">
        <f t="shared" si="17"/>
        <v>6.62</v>
      </c>
      <c r="AX7" s="457">
        <f t="shared" si="18"/>
        <v>16</v>
      </c>
      <c r="AY7" s="457">
        <f t="shared" si="19"/>
        <v>17.814999999999998</v>
      </c>
      <c r="AZ7" s="457">
        <f t="shared" si="20"/>
        <v>19.666666666666668</v>
      </c>
      <c r="BA7" s="457">
        <f t="shared" si="21"/>
        <v>10.74</v>
      </c>
      <c r="BB7" s="457">
        <f t="shared" si="22"/>
        <v>8.1999999999999993</v>
      </c>
      <c r="BC7" s="457">
        <f t="shared" si="23"/>
        <v>5.24</v>
      </c>
      <c r="BD7" s="457">
        <f t="shared" si="24"/>
        <v>11.5</v>
      </c>
      <c r="BE7" s="457">
        <f t="shared" si="25"/>
        <v>11.34</v>
      </c>
      <c r="BF7" s="457">
        <f t="shared" si="26"/>
        <v>3.8250000000000002</v>
      </c>
      <c r="BG7" s="457">
        <f t="shared" si="27"/>
        <v>3.91</v>
      </c>
      <c r="BH7" s="42">
        <v>43637</v>
      </c>
      <c r="BI7" s="35">
        <v>1430</v>
      </c>
    </row>
    <row r="8" spans="1:61" x14ac:dyDescent="0.25">
      <c r="A8" s="452" t="s">
        <v>61</v>
      </c>
      <c r="B8" s="377">
        <v>19</v>
      </c>
      <c r="C8" s="22" t="s">
        <v>49</v>
      </c>
      <c r="D8" s="458" t="s">
        <v>62</v>
      </c>
      <c r="E8" s="43">
        <v>29</v>
      </c>
      <c r="F8" s="25">
        <f ca="1">$D$1-43574-112</f>
        <v>76</v>
      </c>
      <c r="G8" s="26"/>
      <c r="H8" s="369">
        <v>5</v>
      </c>
      <c r="I8" s="45">
        <v>4.8</v>
      </c>
      <c r="J8" s="30">
        <f t="shared" si="1"/>
        <v>1.0179039914172496</v>
      </c>
      <c r="K8" s="31">
        <f t="shared" si="2"/>
        <v>120</v>
      </c>
      <c r="L8" s="31">
        <f t="shared" si="3"/>
        <v>172.79999999999998</v>
      </c>
      <c r="M8" s="46">
        <v>5.6</v>
      </c>
      <c r="N8" s="33">
        <f t="shared" si="4"/>
        <v>75</v>
      </c>
      <c r="O8" s="34">
        <v>1.5</v>
      </c>
      <c r="P8" s="33">
        <v>7</v>
      </c>
      <c r="Q8" s="28">
        <f t="shared" si="5"/>
        <v>1</v>
      </c>
      <c r="R8" s="28">
        <f t="shared" si="6"/>
        <v>1</v>
      </c>
      <c r="S8" s="35">
        <v>540</v>
      </c>
      <c r="T8" s="36">
        <f t="shared" si="7"/>
        <v>0</v>
      </c>
      <c r="U8" s="35">
        <v>300</v>
      </c>
      <c r="V8" s="38">
        <f t="shared" si="8"/>
        <v>1.8</v>
      </c>
      <c r="W8" s="39">
        <v>0</v>
      </c>
      <c r="X8" s="30">
        <v>5</v>
      </c>
      <c r="Y8" s="39">
        <v>5</v>
      </c>
      <c r="Z8" s="30">
        <v>2</v>
      </c>
      <c r="AA8" s="39">
        <v>1</v>
      </c>
      <c r="AB8" s="30">
        <v>1</v>
      </c>
      <c r="AC8" s="39">
        <v>3</v>
      </c>
      <c r="AD8" s="40">
        <v>315</v>
      </c>
      <c r="AE8" s="40"/>
      <c r="AF8" s="367">
        <f t="shared" si="9"/>
        <v>7.5179039914172492</v>
      </c>
      <c r="AG8" s="367">
        <f t="shared" si="10"/>
        <v>7.5179039914172492</v>
      </c>
      <c r="AH8" s="368">
        <f t="shared" si="11"/>
        <v>5.4083216498341162</v>
      </c>
      <c r="AI8" s="368">
        <f t="shared" si="12"/>
        <v>5.4083216498341162</v>
      </c>
      <c r="AJ8" s="38">
        <f t="shared" si="13"/>
        <v>1.8192139967814684</v>
      </c>
      <c r="AK8" s="38">
        <f t="shared" si="14"/>
        <v>4.9179039914172495</v>
      </c>
      <c r="AL8" s="33">
        <v>0</v>
      </c>
      <c r="AM8" s="33">
        <v>4</v>
      </c>
      <c r="AN8" s="28">
        <f t="shared" si="15"/>
        <v>2.63E-2</v>
      </c>
      <c r="AO8" s="455">
        <f t="shared" si="16"/>
        <v>20</v>
      </c>
      <c r="AP8" s="41">
        <v>0</v>
      </c>
      <c r="AQ8" s="41">
        <v>10</v>
      </c>
      <c r="AR8" s="41">
        <v>9</v>
      </c>
      <c r="AS8" s="41">
        <v>0</v>
      </c>
      <c r="AT8" s="41">
        <v>0</v>
      </c>
      <c r="AU8" s="41">
        <v>0</v>
      </c>
      <c r="AV8" s="41">
        <v>1</v>
      </c>
      <c r="AW8" s="457">
        <f t="shared" si="17"/>
        <v>4.3000000000000007</v>
      </c>
      <c r="AX8" s="457">
        <f t="shared" si="18"/>
        <v>11</v>
      </c>
      <c r="AY8" s="457">
        <f t="shared" si="19"/>
        <v>11</v>
      </c>
      <c r="AZ8" s="457">
        <f t="shared" si="20"/>
        <v>11</v>
      </c>
      <c r="BA8" s="457">
        <f t="shared" si="21"/>
        <v>16</v>
      </c>
      <c r="BB8" s="457">
        <f t="shared" si="22"/>
        <v>14</v>
      </c>
      <c r="BC8" s="457">
        <f t="shared" si="23"/>
        <v>11.6</v>
      </c>
      <c r="BD8" s="457">
        <f t="shared" si="24"/>
        <v>7.55</v>
      </c>
      <c r="BE8" s="457">
        <f t="shared" si="25"/>
        <v>9.17</v>
      </c>
      <c r="BF8" s="457">
        <f t="shared" si="26"/>
        <v>4.5999999999999996</v>
      </c>
      <c r="BG8" s="457">
        <f t="shared" si="27"/>
        <v>3.25</v>
      </c>
      <c r="BH8" s="42">
        <v>43637</v>
      </c>
      <c r="BI8" s="35">
        <v>540</v>
      </c>
    </row>
    <row r="9" spans="1:61" x14ac:dyDescent="0.25">
      <c r="A9" s="452" t="s">
        <v>63</v>
      </c>
      <c r="B9" s="377">
        <v>17</v>
      </c>
      <c r="C9" s="22" t="s">
        <v>49</v>
      </c>
      <c r="D9" s="458" t="s">
        <v>64</v>
      </c>
      <c r="E9" s="43">
        <v>31</v>
      </c>
      <c r="F9" s="44">
        <f ca="1">$D$1-43546-112</f>
        <v>104</v>
      </c>
      <c r="G9" s="26"/>
      <c r="H9" s="369">
        <v>4</v>
      </c>
      <c r="I9" s="45">
        <v>5.8</v>
      </c>
      <c r="J9" s="30">
        <f t="shared" si="1"/>
        <v>1.110011883608315</v>
      </c>
      <c r="K9" s="31">
        <f t="shared" si="2"/>
        <v>92.8</v>
      </c>
      <c r="L9" s="31">
        <f t="shared" si="3"/>
        <v>145</v>
      </c>
      <c r="M9" s="46">
        <v>5.2</v>
      </c>
      <c r="N9" s="33">
        <f t="shared" si="4"/>
        <v>71</v>
      </c>
      <c r="O9" s="34">
        <v>1.5</v>
      </c>
      <c r="P9" s="33">
        <v>5</v>
      </c>
      <c r="Q9" s="28">
        <f t="shared" si="5"/>
        <v>0.84515425472851657</v>
      </c>
      <c r="R9" s="28">
        <f t="shared" si="6"/>
        <v>0.92504826128926143</v>
      </c>
      <c r="S9" s="35">
        <v>210</v>
      </c>
      <c r="T9" s="36">
        <f t="shared" si="7"/>
        <v>0</v>
      </c>
      <c r="U9" s="35">
        <v>280</v>
      </c>
      <c r="V9" s="38">
        <f t="shared" si="8"/>
        <v>0.75</v>
      </c>
      <c r="W9" s="39">
        <v>0</v>
      </c>
      <c r="X9" s="30">
        <v>5</v>
      </c>
      <c r="Y9" s="39">
        <v>4</v>
      </c>
      <c r="Z9" s="30">
        <v>3</v>
      </c>
      <c r="AA9" s="39">
        <v>2</v>
      </c>
      <c r="AB9" s="30">
        <v>0</v>
      </c>
      <c r="AC9" s="39">
        <v>6</v>
      </c>
      <c r="AD9" s="40">
        <v>324</v>
      </c>
      <c r="AE9" s="40"/>
      <c r="AF9" s="367">
        <f t="shared" si="9"/>
        <v>5.586479667237624</v>
      </c>
      <c r="AG9" s="367">
        <f t="shared" si="10"/>
        <v>6.119681861580001</v>
      </c>
      <c r="AH9" s="368">
        <f t="shared" si="11"/>
        <v>7.1989427997153017</v>
      </c>
      <c r="AI9" s="368">
        <f t="shared" si="12"/>
        <v>7.886046723186932</v>
      </c>
      <c r="AJ9" s="38">
        <f t="shared" si="13"/>
        <v>1.7779970296909153</v>
      </c>
      <c r="AK9" s="38">
        <f t="shared" si="14"/>
        <v>5.7555105181833266</v>
      </c>
      <c r="AL9" s="33">
        <v>1</v>
      </c>
      <c r="AM9" s="33">
        <v>2</v>
      </c>
      <c r="AN9" s="28">
        <f t="shared" si="15"/>
        <v>4.9399999999999999E-2</v>
      </c>
      <c r="AO9" s="455">
        <f t="shared" si="16"/>
        <v>21.5</v>
      </c>
      <c r="AP9" s="41">
        <v>0</v>
      </c>
      <c r="AQ9" s="41">
        <v>10</v>
      </c>
      <c r="AR9" s="41">
        <v>6</v>
      </c>
      <c r="AS9" s="41">
        <v>1.5</v>
      </c>
      <c r="AT9" s="41">
        <v>0</v>
      </c>
      <c r="AU9" s="41">
        <v>0</v>
      </c>
      <c r="AV9" s="41">
        <v>4</v>
      </c>
      <c r="AW9" s="457">
        <f t="shared" si="17"/>
        <v>7.3000000000000007</v>
      </c>
      <c r="AX9" s="457">
        <f t="shared" si="18"/>
        <v>14</v>
      </c>
      <c r="AY9" s="457">
        <f t="shared" si="19"/>
        <v>14.494999999999999</v>
      </c>
      <c r="AZ9" s="457">
        <f t="shared" si="20"/>
        <v>15</v>
      </c>
      <c r="BA9" s="457">
        <f t="shared" si="21"/>
        <v>16</v>
      </c>
      <c r="BB9" s="457">
        <f t="shared" si="22"/>
        <v>14</v>
      </c>
      <c r="BC9" s="457">
        <f t="shared" si="23"/>
        <v>11.6</v>
      </c>
      <c r="BD9" s="457">
        <f t="shared" si="24"/>
        <v>10.7</v>
      </c>
      <c r="BE9" s="457">
        <f t="shared" si="25"/>
        <v>11.780000000000001</v>
      </c>
      <c r="BF9" s="457">
        <f t="shared" si="26"/>
        <v>6.625</v>
      </c>
      <c r="BG9" s="457">
        <f t="shared" si="27"/>
        <v>5.83</v>
      </c>
      <c r="BH9" s="42">
        <v>43637</v>
      </c>
      <c r="BI9" s="35">
        <v>210</v>
      </c>
    </row>
    <row r="10" spans="1:61" x14ac:dyDescent="0.25">
      <c r="A10" s="454" t="s">
        <v>65</v>
      </c>
      <c r="B10" s="379">
        <v>22</v>
      </c>
      <c r="C10" s="23" t="s">
        <v>66</v>
      </c>
      <c r="D10" s="155" t="s">
        <v>67</v>
      </c>
      <c r="E10" s="24">
        <v>26</v>
      </c>
      <c r="F10" s="25">
        <f ca="1">$D$1-43623-112</f>
        <v>27</v>
      </c>
      <c r="G10" s="47" t="s">
        <v>68</v>
      </c>
      <c r="H10" s="371">
        <v>5</v>
      </c>
      <c r="I10" s="29">
        <v>3.2</v>
      </c>
      <c r="J10" s="30">
        <f t="shared" si="1"/>
        <v>0.8309990538638673</v>
      </c>
      <c r="K10" s="31">
        <f t="shared" si="2"/>
        <v>80</v>
      </c>
      <c r="L10" s="31">
        <f t="shared" si="3"/>
        <v>115.2</v>
      </c>
      <c r="M10" s="32">
        <v>6</v>
      </c>
      <c r="N10" s="33">
        <f t="shared" si="4"/>
        <v>79</v>
      </c>
      <c r="O10" s="34">
        <v>1.5</v>
      </c>
      <c r="P10" s="27">
        <v>5</v>
      </c>
      <c r="Q10" s="28">
        <f t="shared" si="5"/>
        <v>0.84515425472851657</v>
      </c>
      <c r="R10" s="28">
        <f t="shared" si="6"/>
        <v>0.92504826128926143</v>
      </c>
      <c r="S10" s="35">
        <v>900</v>
      </c>
      <c r="T10" s="36">
        <f t="shared" si="7"/>
        <v>-100</v>
      </c>
      <c r="U10" s="37">
        <v>330</v>
      </c>
      <c r="V10" s="38">
        <f t="shared" si="8"/>
        <v>2.7272727272727271</v>
      </c>
      <c r="W10" s="39">
        <v>1</v>
      </c>
      <c r="X10" s="30">
        <v>4</v>
      </c>
      <c r="Y10" s="39">
        <v>5</v>
      </c>
      <c r="Z10" s="30">
        <v>2</v>
      </c>
      <c r="AA10" s="39">
        <v>4</v>
      </c>
      <c r="AB10" s="30">
        <v>2</v>
      </c>
      <c r="AC10" s="39">
        <v>5</v>
      </c>
      <c r="AD10" s="40">
        <v>381</v>
      </c>
      <c r="AE10" s="40">
        <v>699</v>
      </c>
      <c r="AF10" s="367">
        <f t="shared" si="9"/>
        <v>6.1958250417837766</v>
      </c>
      <c r="AG10" s="367">
        <f t="shared" si="10"/>
        <v>6.7871862754807255</v>
      </c>
      <c r="AH10" s="368">
        <f t="shared" si="11"/>
        <v>6.0627421936728068</v>
      </c>
      <c r="AI10" s="368">
        <f t="shared" si="12"/>
        <v>6.641401319625901</v>
      </c>
      <c r="AJ10" s="38">
        <f t="shared" si="13"/>
        <v>2.0065015451457229</v>
      </c>
      <c r="AK10" s="38">
        <f t="shared" si="14"/>
        <v>5.4351862125281114</v>
      </c>
      <c r="AL10" s="27">
        <v>4</v>
      </c>
      <c r="AM10" s="27">
        <v>2</v>
      </c>
      <c r="AN10" s="28">
        <f t="shared" si="15"/>
        <v>0.157</v>
      </c>
      <c r="AO10" s="455">
        <f t="shared" si="16"/>
        <v>22</v>
      </c>
      <c r="AP10" s="41">
        <v>0</v>
      </c>
      <c r="AQ10" s="41">
        <v>6</v>
      </c>
      <c r="AR10" s="41">
        <v>9</v>
      </c>
      <c r="AS10" s="41">
        <v>0</v>
      </c>
      <c r="AT10" s="41">
        <v>4</v>
      </c>
      <c r="AU10" s="41">
        <v>0</v>
      </c>
      <c r="AV10" s="41">
        <v>3</v>
      </c>
      <c r="AW10" s="457">
        <f t="shared" si="17"/>
        <v>4.9800000000000004</v>
      </c>
      <c r="AX10" s="457">
        <f t="shared" si="18"/>
        <v>9</v>
      </c>
      <c r="AY10" s="457">
        <f t="shared" si="19"/>
        <v>9</v>
      </c>
      <c r="AZ10" s="457">
        <f t="shared" si="20"/>
        <v>9</v>
      </c>
      <c r="BA10" s="457">
        <f t="shared" si="21"/>
        <v>16.28</v>
      </c>
      <c r="BB10" s="457">
        <f t="shared" si="22"/>
        <v>15.6</v>
      </c>
      <c r="BC10" s="457">
        <f t="shared" si="23"/>
        <v>14.96</v>
      </c>
      <c r="BD10" s="457">
        <f t="shared" si="24"/>
        <v>9.5500000000000007</v>
      </c>
      <c r="BE10" s="457">
        <f t="shared" si="25"/>
        <v>10.85</v>
      </c>
      <c r="BF10" s="457">
        <f t="shared" si="26"/>
        <v>8.6</v>
      </c>
      <c r="BG10" s="457">
        <f t="shared" si="27"/>
        <v>6.65</v>
      </c>
      <c r="BH10" s="42">
        <v>43637</v>
      </c>
      <c r="BI10" s="35">
        <v>1000</v>
      </c>
    </row>
    <row r="11" spans="1:61" x14ac:dyDescent="0.25">
      <c r="A11" s="452" t="s">
        <v>69</v>
      </c>
      <c r="B11" s="377">
        <v>26</v>
      </c>
      <c r="C11" s="22" t="s">
        <v>66</v>
      </c>
      <c r="D11" s="157" t="s">
        <v>70</v>
      </c>
      <c r="E11" s="43">
        <v>22</v>
      </c>
      <c r="F11" s="25">
        <f ca="1">$D$1-43549-112</f>
        <v>101</v>
      </c>
      <c r="G11" s="26"/>
      <c r="H11" s="369">
        <v>2</v>
      </c>
      <c r="I11" s="45">
        <v>2.4</v>
      </c>
      <c r="J11" s="30">
        <f t="shared" si="1"/>
        <v>0.70863855605634019</v>
      </c>
      <c r="K11" s="31">
        <f t="shared" si="2"/>
        <v>9.6</v>
      </c>
      <c r="L11" s="31">
        <f t="shared" si="3"/>
        <v>21.599999999999998</v>
      </c>
      <c r="M11" s="46">
        <v>6</v>
      </c>
      <c r="N11" s="33">
        <f t="shared" si="4"/>
        <v>79</v>
      </c>
      <c r="O11" s="34">
        <v>1.5</v>
      </c>
      <c r="P11" s="33">
        <v>6</v>
      </c>
      <c r="Q11" s="28">
        <f t="shared" si="5"/>
        <v>0.92582009977255142</v>
      </c>
      <c r="R11" s="28">
        <f t="shared" si="6"/>
        <v>0.99928545900129484</v>
      </c>
      <c r="S11" s="35">
        <v>870</v>
      </c>
      <c r="T11" s="36">
        <f t="shared" si="7"/>
        <v>10</v>
      </c>
      <c r="U11" s="35">
        <v>310</v>
      </c>
      <c r="V11" s="38">
        <f t="shared" si="8"/>
        <v>2.806451612903226</v>
      </c>
      <c r="W11" s="39">
        <v>0</v>
      </c>
      <c r="X11" s="30">
        <v>4</v>
      </c>
      <c r="Y11" s="39">
        <v>5</v>
      </c>
      <c r="Z11" s="30">
        <v>3</v>
      </c>
      <c r="AA11" s="39">
        <v>3</v>
      </c>
      <c r="AB11" s="30">
        <v>1</v>
      </c>
      <c r="AC11" s="39">
        <v>4</v>
      </c>
      <c r="AD11" s="40">
        <v>338</v>
      </c>
      <c r="AE11" s="40">
        <v>1144</v>
      </c>
      <c r="AF11" s="367">
        <f t="shared" si="9"/>
        <v>6.6739024671923417</v>
      </c>
      <c r="AG11" s="367">
        <f t="shared" si="10"/>
        <v>7.2086385560563402</v>
      </c>
      <c r="AH11" s="368">
        <f t="shared" si="11"/>
        <v>5.5613534950638126</v>
      </c>
      <c r="AI11" s="368">
        <f t="shared" si="12"/>
        <v>6.0069483222821418</v>
      </c>
      <c r="AJ11" s="38">
        <f t="shared" si="13"/>
        <v>1.9240758628392836</v>
      </c>
      <c r="AK11" s="38">
        <f t="shared" si="14"/>
        <v>4.9148442776244945</v>
      </c>
      <c r="AL11" s="33">
        <v>2</v>
      </c>
      <c r="AM11" s="33">
        <v>1</v>
      </c>
      <c r="AN11" s="28">
        <f t="shared" si="15"/>
        <v>6.1499999999999999E-2</v>
      </c>
      <c r="AO11" s="455">
        <f t="shared" si="16"/>
        <v>20.5</v>
      </c>
      <c r="AP11" s="41">
        <v>0</v>
      </c>
      <c r="AQ11" s="41">
        <v>6</v>
      </c>
      <c r="AR11" s="41">
        <v>9</v>
      </c>
      <c r="AS11" s="41">
        <v>1.5</v>
      </c>
      <c r="AT11" s="41">
        <v>2</v>
      </c>
      <c r="AU11" s="41">
        <v>0</v>
      </c>
      <c r="AV11" s="41">
        <v>2</v>
      </c>
      <c r="AW11" s="457">
        <f t="shared" si="17"/>
        <v>3.98</v>
      </c>
      <c r="AX11" s="457">
        <f t="shared" si="18"/>
        <v>8</v>
      </c>
      <c r="AY11" s="457">
        <f t="shared" si="19"/>
        <v>8.495000000000001</v>
      </c>
      <c r="AZ11" s="457">
        <f t="shared" si="20"/>
        <v>9</v>
      </c>
      <c r="BA11" s="457">
        <f t="shared" si="21"/>
        <v>14.94</v>
      </c>
      <c r="BB11" s="457">
        <f t="shared" si="22"/>
        <v>14</v>
      </c>
      <c r="BC11" s="457">
        <f t="shared" si="23"/>
        <v>12.96</v>
      </c>
      <c r="BD11" s="457">
        <f t="shared" si="24"/>
        <v>9.5500000000000007</v>
      </c>
      <c r="BE11" s="457">
        <f t="shared" si="25"/>
        <v>11.01</v>
      </c>
      <c r="BF11" s="457">
        <f t="shared" si="26"/>
        <v>6.8250000000000002</v>
      </c>
      <c r="BG11" s="457">
        <f t="shared" si="27"/>
        <v>5.28</v>
      </c>
      <c r="BH11" s="42">
        <v>43637</v>
      </c>
      <c r="BI11" s="35">
        <v>860</v>
      </c>
    </row>
    <row r="12" spans="1:61" x14ac:dyDescent="0.25">
      <c r="A12" s="452" t="s">
        <v>71</v>
      </c>
      <c r="B12" s="377">
        <v>28</v>
      </c>
      <c r="C12" s="22" t="s">
        <v>66</v>
      </c>
      <c r="D12" s="385" t="s">
        <v>72</v>
      </c>
      <c r="E12" s="43">
        <v>20</v>
      </c>
      <c r="F12" s="25">
        <f ca="1">$D$1-43584-112</f>
        <v>66</v>
      </c>
      <c r="G12" s="26"/>
      <c r="H12" s="369">
        <v>2</v>
      </c>
      <c r="I12" s="45">
        <v>1.3</v>
      </c>
      <c r="J12" s="30">
        <f t="shared" si="1"/>
        <v>0.48230378135679047</v>
      </c>
      <c r="K12" s="31">
        <f t="shared" si="2"/>
        <v>5.2</v>
      </c>
      <c r="L12" s="31">
        <f t="shared" si="3"/>
        <v>11.700000000000001</v>
      </c>
      <c r="M12" s="46">
        <v>5.5</v>
      </c>
      <c r="N12" s="33">
        <f t="shared" si="4"/>
        <v>74</v>
      </c>
      <c r="O12" s="34">
        <v>1.5</v>
      </c>
      <c r="P12" s="33">
        <v>6</v>
      </c>
      <c r="Q12" s="28">
        <f t="shared" si="5"/>
        <v>0.92582009977255142</v>
      </c>
      <c r="R12" s="28">
        <f t="shared" si="6"/>
        <v>0.99928545900129484</v>
      </c>
      <c r="S12" s="35">
        <v>1080</v>
      </c>
      <c r="T12" s="36">
        <f t="shared" si="7"/>
        <v>-20</v>
      </c>
      <c r="U12" s="35">
        <v>330</v>
      </c>
      <c r="V12" s="38">
        <f t="shared" si="8"/>
        <v>3.2727272727272729</v>
      </c>
      <c r="W12" s="39">
        <v>0</v>
      </c>
      <c r="X12" s="30">
        <v>3</v>
      </c>
      <c r="Y12" s="39">
        <v>5</v>
      </c>
      <c r="Z12" s="30">
        <v>1</v>
      </c>
      <c r="AA12" s="39">
        <v>5</v>
      </c>
      <c r="AB12" s="30">
        <v>2</v>
      </c>
      <c r="AC12" s="39">
        <v>5</v>
      </c>
      <c r="AD12" s="40">
        <v>354</v>
      </c>
      <c r="AE12" s="40">
        <v>1514</v>
      </c>
      <c r="AF12" s="367">
        <f t="shared" si="9"/>
        <v>6.4643571834980067</v>
      </c>
      <c r="AG12" s="367">
        <f t="shared" si="10"/>
        <v>6.9823037813567908</v>
      </c>
      <c r="AH12" s="368">
        <f t="shared" si="11"/>
        <v>6.1584853762564302</v>
      </c>
      <c r="AI12" s="368">
        <f t="shared" si="12"/>
        <v>6.6519244697424487</v>
      </c>
      <c r="AJ12" s="38">
        <f t="shared" si="13"/>
        <v>2.1926789188686149</v>
      </c>
      <c r="AK12" s="38">
        <f t="shared" si="14"/>
        <v>5.6311190937027105</v>
      </c>
      <c r="AL12" s="33">
        <v>0</v>
      </c>
      <c r="AM12" s="33">
        <v>4</v>
      </c>
      <c r="AN12" s="28">
        <f t="shared" si="15"/>
        <v>2.63E-2</v>
      </c>
      <c r="AO12" s="455">
        <f t="shared" si="16"/>
        <v>22</v>
      </c>
      <c r="AP12" s="41">
        <v>0</v>
      </c>
      <c r="AQ12" s="41">
        <v>3</v>
      </c>
      <c r="AR12" s="41">
        <v>9</v>
      </c>
      <c r="AS12" s="41">
        <v>0</v>
      </c>
      <c r="AT12" s="41">
        <v>7</v>
      </c>
      <c r="AU12" s="41">
        <v>0</v>
      </c>
      <c r="AV12" s="41">
        <v>3</v>
      </c>
      <c r="AW12" s="457">
        <f t="shared" si="17"/>
        <v>3.99</v>
      </c>
      <c r="AX12" s="457">
        <f t="shared" si="18"/>
        <v>6</v>
      </c>
      <c r="AY12" s="457">
        <f t="shared" si="19"/>
        <v>6</v>
      </c>
      <c r="AZ12" s="457">
        <f t="shared" si="20"/>
        <v>6</v>
      </c>
      <c r="BA12" s="457">
        <f t="shared" si="21"/>
        <v>14.99</v>
      </c>
      <c r="BB12" s="457">
        <f t="shared" si="22"/>
        <v>15.299999999999999</v>
      </c>
      <c r="BC12" s="457">
        <f t="shared" si="23"/>
        <v>15.98</v>
      </c>
      <c r="BD12" s="457">
        <f t="shared" si="24"/>
        <v>9.5500000000000007</v>
      </c>
      <c r="BE12" s="457">
        <f t="shared" si="25"/>
        <v>10.61</v>
      </c>
      <c r="BF12" s="457">
        <f t="shared" si="26"/>
        <v>10.1</v>
      </c>
      <c r="BG12" s="457">
        <f t="shared" si="27"/>
        <v>7.6999999999999993</v>
      </c>
      <c r="BH12" s="42">
        <v>43637</v>
      </c>
      <c r="BI12" s="35">
        <v>1100</v>
      </c>
    </row>
    <row r="13" spans="1:61" x14ac:dyDescent="0.25">
      <c r="A13" s="452" t="s">
        <v>73</v>
      </c>
      <c r="B13" s="377">
        <v>24</v>
      </c>
      <c r="C13" s="22" t="s">
        <v>66</v>
      </c>
      <c r="D13" s="157" t="s">
        <v>74</v>
      </c>
      <c r="E13" s="43">
        <v>24</v>
      </c>
      <c r="F13" s="25">
        <f ca="1">$D$1-43746</f>
        <v>16</v>
      </c>
      <c r="G13" s="26"/>
      <c r="H13" s="369">
        <v>5</v>
      </c>
      <c r="I13" s="45">
        <v>3</v>
      </c>
      <c r="J13" s="30">
        <f t="shared" si="1"/>
        <v>0.80274665510394982</v>
      </c>
      <c r="K13" s="31">
        <f t="shared" si="2"/>
        <v>75</v>
      </c>
      <c r="L13" s="31">
        <f t="shared" si="3"/>
        <v>108</v>
      </c>
      <c r="M13" s="46">
        <v>6</v>
      </c>
      <c r="N13" s="33">
        <f t="shared" si="4"/>
        <v>79</v>
      </c>
      <c r="O13" s="34">
        <v>1.5</v>
      </c>
      <c r="P13" s="33">
        <v>5</v>
      </c>
      <c r="Q13" s="28">
        <f t="shared" si="5"/>
        <v>0.84515425472851657</v>
      </c>
      <c r="R13" s="28">
        <f t="shared" si="6"/>
        <v>0.92504826128926143</v>
      </c>
      <c r="S13" s="35">
        <v>1520</v>
      </c>
      <c r="T13" s="36">
        <f t="shared" si="7"/>
        <v>-30</v>
      </c>
      <c r="U13" s="35">
        <v>430</v>
      </c>
      <c r="V13" s="38">
        <f t="shared" si="8"/>
        <v>3.5348837209302326</v>
      </c>
      <c r="W13" s="39">
        <v>0</v>
      </c>
      <c r="X13" s="30">
        <v>5</v>
      </c>
      <c r="Y13" s="39">
        <v>6</v>
      </c>
      <c r="Z13" s="30">
        <v>2</v>
      </c>
      <c r="AA13" s="39">
        <v>3</v>
      </c>
      <c r="AB13" s="30">
        <v>1</v>
      </c>
      <c r="AC13" s="39">
        <v>4</v>
      </c>
      <c r="AD13" s="40">
        <v>394</v>
      </c>
      <c r="AE13" s="40">
        <v>1015</v>
      </c>
      <c r="AF13" s="367">
        <f t="shared" si="9"/>
        <v>7.0171016614940633</v>
      </c>
      <c r="AG13" s="367">
        <f t="shared" si="10"/>
        <v>7.6868497366145574</v>
      </c>
      <c r="AH13" s="368">
        <f t="shared" si="11"/>
        <v>5.1860031456038156</v>
      </c>
      <c r="AI13" s="368">
        <f t="shared" si="12"/>
        <v>5.6809818122799163</v>
      </c>
      <c r="AJ13" s="38">
        <f t="shared" si="13"/>
        <v>1.8919031501728216</v>
      </c>
      <c r="AK13" s="38">
        <f t="shared" si="14"/>
        <v>4.5661543227813652</v>
      </c>
      <c r="AL13" s="33">
        <v>3</v>
      </c>
      <c r="AM13" s="33">
        <v>4</v>
      </c>
      <c r="AN13" s="28">
        <f t="shared" si="15"/>
        <v>0.1158</v>
      </c>
      <c r="AO13" s="455">
        <f t="shared" si="16"/>
        <v>26</v>
      </c>
      <c r="AP13" s="41">
        <v>0</v>
      </c>
      <c r="AQ13" s="41">
        <v>10</v>
      </c>
      <c r="AR13" s="41">
        <v>12</v>
      </c>
      <c r="AS13" s="41">
        <v>0</v>
      </c>
      <c r="AT13" s="41">
        <v>2</v>
      </c>
      <c r="AU13" s="41">
        <v>0</v>
      </c>
      <c r="AV13" s="41">
        <v>2</v>
      </c>
      <c r="AW13" s="457">
        <f t="shared" si="17"/>
        <v>5.3000000000000007</v>
      </c>
      <c r="AX13" s="457">
        <f t="shared" si="18"/>
        <v>12</v>
      </c>
      <c r="AY13" s="457">
        <f t="shared" si="19"/>
        <v>12</v>
      </c>
      <c r="AZ13" s="457">
        <f t="shared" si="20"/>
        <v>12</v>
      </c>
      <c r="BA13" s="457">
        <f t="shared" si="21"/>
        <v>20.34</v>
      </c>
      <c r="BB13" s="457">
        <f t="shared" si="22"/>
        <v>18.600000000000001</v>
      </c>
      <c r="BC13" s="457">
        <f t="shared" si="23"/>
        <v>16.600000000000001</v>
      </c>
      <c r="BD13" s="457">
        <f t="shared" si="24"/>
        <v>10.4</v>
      </c>
      <c r="BE13" s="457">
        <f t="shared" si="25"/>
        <v>12.4</v>
      </c>
      <c r="BF13" s="457">
        <f t="shared" si="26"/>
        <v>7.8000000000000007</v>
      </c>
      <c r="BG13" s="457">
        <f t="shared" si="27"/>
        <v>5.7</v>
      </c>
      <c r="BH13" s="42">
        <v>43637</v>
      </c>
      <c r="BI13" s="35">
        <v>1550</v>
      </c>
    </row>
    <row r="14" spans="1:61" x14ac:dyDescent="0.25">
      <c r="A14" s="452" t="s">
        <v>75</v>
      </c>
      <c r="B14" s="377">
        <v>23</v>
      </c>
      <c r="C14" s="22" t="s">
        <v>66</v>
      </c>
      <c r="D14" s="157" t="s">
        <v>76</v>
      </c>
      <c r="E14" s="43">
        <v>25</v>
      </c>
      <c r="F14" s="25">
        <f ca="1">$D$1-43636-112</f>
        <v>14</v>
      </c>
      <c r="G14" s="26"/>
      <c r="H14" s="369">
        <v>3</v>
      </c>
      <c r="I14" s="45">
        <v>3.4</v>
      </c>
      <c r="J14" s="30">
        <f t="shared" si="1"/>
        <v>0.85793690198158323</v>
      </c>
      <c r="K14" s="31">
        <f t="shared" si="2"/>
        <v>30.599999999999998</v>
      </c>
      <c r="L14" s="31">
        <f t="shared" si="3"/>
        <v>54.4</v>
      </c>
      <c r="M14" s="46">
        <v>5.6</v>
      </c>
      <c r="N14" s="33">
        <f t="shared" si="4"/>
        <v>75</v>
      </c>
      <c r="O14" s="34">
        <v>1.5</v>
      </c>
      <c r="P14" s="33">
        <v>7</v>
      </c>
      <c r="Q14" s="28">
        <f t="shared" si="5"/>
        <v>1</v>
      </c>
      <c r="R14" s="28">
        <f t="shared" si="6"/>
        <v>1</v>
      </c>
      <c r="S14" s="35">
        <v>1280</v>
      </c>
      <c r="T14" s="36">
        <f t="shared" si="7"/>
        <v>0</v>
      </c>
      <c r="U14" s="35">
        <v>410</v>
      </c>
      <c r="V14" s="38">
        <f t="shared" si="8"/>
        <v>3.1219512195121952</v>
      </c>
      <c r="W14" s="39">
        <v>0</v>
      </c>
      <c r="X14" s="30">
        <v>3</v>
      </c>
      <c r="Y14" s="39">
        <v>6</v>
      </c>
      <c r="Z14" s="30">
        <v>2</v>
      </c>
      <c r="AA14" s="39">
        <v>4</v>
      </c>
      <c r="AB14" s="30">
        <v>3</v>
      </c>
      <c r="AC14" s="39">
        <v>4</v>
      </c>
      <c r="AD14" s="40">
        <v>391</v>
      </c>
      <c r="AE14" s="40">
        <v>869</v>
      </c>
      <c r="AF14" s="367">
        <f t="shared" si="9"/>
        <v>8.3579369019815832</v>
      </c>
      <c r="AG14" s="367">
        <f t="shared" si="10"/>
        <v>8.3579369019815832</v>
      </c>
      <c r="AH14" s="368">
        <f t="shared" si="11"/>
        <v>6.2086385560563402</v>
      </c>
      <c r="AI14" s="368">
        <f t="shared" si="12"/>
        <v>6.2086385560563402</v>
      </c>
      <c r="AJ14" s="38">
        <f t="shared" si="13"/>
        <v>2.2592263382430939</v>
      </c>
      <c r="AK14" s="38">
        <f t="shared" si="14"/>
        <v>6.0579369019815825</v>
      </c>
      <c r="AL14" s="33">
        <v>2</v>
      </c>
      <c r="AM14" s="33">
        <v>2</v>
      </c>
      <c r="AN14" s="28">
        <f t="shared" si="15"/>
        <v>6.1499999999999999E-2</v>
      </c>
      <c r="AO14" s="455">
        <f t="shared" si="16"/>
        <v>23</v>
      </c>
      <c r="AP14" s="41">
        <v>0</v>
      </c>
      <c r="AQ14" s="41">
        <v>3</v>
      </c>
      <c r="AR14" s="41">
        <v>12</v>
      </c>
      <c r="AS14" s="41">
        <v>0</v>
      </c>
      <c r="AT14" s="41">
        <v>4</v>
      </c>
      <c r="AU14" s="41">
        <v>2</v>
      </c>
      <c r="AV14" s="41">
        <v>2</v>
      </c>
      <c r="AW14" s="457">
        <f t="shared" si="17"/>
        <v>2.99</v>
      </c>
      <c r="AX14" s="457">
        <f t="shared" si="18"/>
        <v>5</v>
      </c>
      <c r="AY14" s="457">
        <f t="shared" si="19"/>
        <v>5</v>
      </c>
      <c r="AZ14" s="457">
        <f t="shared" si="20"/>
        <v>5</v>
      </c>
      <c r="BA14" s="457">
        <f t="shared" si="21"/>
        <v>16.48</v>
      </c>
      <c r="BB14" s="457">
        <f t="shared" si="22"/>
        <v>16.399999999999999</v>
      </c>
      <c r="BC14" s="457">
        <f t="shared" si="23"/>
        <v>16.48</v>
      </c>
      <c r="BD14" s="457">
        <f t="shared" si="24"/>
        <v>9.15</v>
      </c>
      <c r="BE14" s="457">
        <f t="shared" si="25"/>
        <v>10.99</v>
      </c>
      <c r="BF14" s="457">
        <f t="shared" si="26"/>
        <v>10</v>
      </c>
      <c r="BG14" s="457">
        <f t="shared" si="27"/>
        <v>8.4</v>
      </c>
      <c r="BH14" s="42">
        <v>43637</v>
      </c>
      <c r="BI14" s="35">
        <v>1280</v>
      </c>
    </row>
    <row r="15" spans="1:61" x14ac:dyDescent="0.25">
      <c r="A15" s="452" t="s">
        <v>77</v>
      </c>
      <c r="B15" s="377">
        <v>20</v>
      </c>
      <c r="C15" s="22" t="s">
        <v>81</v>
      </c>
      <c r="D15" s="157" t="s">
        <v>78</v>
      </c>
      <c r="E15" s="43">
        <v>28</v>
      </c>
      <c r="F15" s="25">
        <f ca="1">$D$1-43632-112</f>
        <v>18</v>
      </c>
      <c r="G15" s="26" t="s">
        <v>79</v>
      </c>
      <c r="H15" s="369">
        <v>0</v>
      </c>
      <c r="I15" s="45">
        <v>4.5</v>
      </c>
      <c r="J15" s="30">
        <f t="shared" si="1"/>
        <v>0.98715025265899181</v>
      </c>
      <c r="K15" s="31">
        <f t="shared" si="2"/>
        <v>0</v>
      </c>
      <c r="L15" s="31">
        <f t="shared" si="3"/>
        <v>4.5</v>
      </c>
      <c r="M15" s="46">
        <v>5.7</v>
      </c>
      <c r="N15" s="33">
        <f t="shared" si="4"/>
        <v>76</v>
      </c>
      <c r="O15" s="34">
        <v>1.5</v>
      </c>
      <c r="P15" s="33">
        <v>5</v>
      </c>
      <c r="Q15" s="28">
        <f t="shared" si="5"/>
        <v>0.84515425472851657</v>
      </c>
      <c r="R15" s="28">
        <f t="shared" si="6"/>
        <v>0.92504826128926143</v>
      </c>
      <c r="S15" s="35">
        <v>1380</v>
      </c>
      <c r="T15" s="36">
        <f t="shared" si="7"/>
        <v>-20</v>
      </c>
      <c r="U15" s="35">
        <v>330</v>
      </c>
      <c r="V15" s="38">
        <f t="shared" si="8"/>
        <v>4.1818181818181817</v>
      </c>
      <c r="W15" s="39">
        <v>0</v>
      </c>
      <c r="X15" s="30">
        <v>5</v>
      </c>
      <c r="Y15" s="39">
        <v>5</v>
      </c>
      <c r="Z15" s="30">
        <v>5</v>
      </c>
      <c r="AA15" s="39">
        <v>3</v>
      </c>
      <c r="AB15" s="30">
        <v>2</v>
      </c>
      <c r="AC15" s="39">
        <v>2</v>
      </c>
      <c r="AD15" s="40">
        <v>423</v>
      </c>
      <c r="AE15" s="40"/>
      <c r="AF15" s="367">
        <f t="shared" si="9"/>
        <v>6.3277968918264351</v>
      </c>
      <c r="AG15" s="367">
        <f t="shared" si="10"/>
        <v>6.9317541939288319</v>
      </c>
      <c r="AH15" s="368">
        <f t="shared" si="11"/>
        <v>3.6941270052286637</v>
      </c>
      <c r="AI15" s="368">
        <f t="shared" si="12"/>
        <v>4.0467133821054873</v>
      </c>
      <c r="AJ15" s="38">
        <f t="shared" si="13"/>
        <v>1.9503467070706548</v>
      </c>
      <c r="AK15" s="38">
        <f t="shared" si="14"/>
        <v>3.7923341276408853</v>
      </c>
      <c r="AL15" s="33">
        <v>3</v>
      </c>
      <c r="AM15" s="33">
        <v>4</v>
      </c>
      <c r="AN15" s="28">
        <f t="shared" si="15"/>
        <v>0.1158</v>
      </c>
      <c r="AO15" s="455">
        <f t="shared" si="16"/>
        <v>26.5</v>
      </c>
      <c r="AP15" s="41">
        <v>0</v>
      </c>
      <c r="AQ15" s="41">
        <v>10</v>
      </c>
      <c r="AR15" s="41">
        <v>9</v>
      </c>
      <c r="AS15" s="41">
        <v>5.5</v>
      </c>
      <c r="AT15" s="41">
        <v>2</v>
      </c>
      <c r="AU15" s="41">
        <v>0</v>
      </c>
      <c r="AV15" s="41">
        <v>0</v>
      </c>
      <c r="AW15" s="457">
        <f t="shared" si="17"/>
        <v>3.3000000000000003</v>
      </c>
      <c r="AX15" s="457">
        <f t="shared" si="18"/>
        <v>10</v>
      </c>
      <c r="AY15" s="457">
        <f t="shared" si="19"/>
        <v>11.815</v>
      </c>
      <c r="AZ15" s="457">
        <f t="shared" si="20"/>
        <v>13.666666666666666</v>
      </c>
      <c r="BA15" s="457">
        <f t="shared" si="21"/>
        <v>15.34</v>
      </c>
      <c r="BB15" s="457">
        <f t="shared" si="22"/>
        <v>13.6</v>
      </c>
      <c r="BC15" s="457">
        <f t="shared" si="23"/>
        <v>11.6</v>
      </c>
      <c r="BD15" s="457">
        <f t="shared" si="24"/>
        <v>12.55</v>
      </c>
      <c r="BE15" s="457">
        <f t="shared" si="25"/>
        <v>14.01</v>
      </c>
      <c r="BF15" s="457">
        <f t="shared" si="26"/>
        <v>5.4249999999999998</v>
      </c>
      <c r="BG15" s="457">
        <f t="shared" si="27"/>
        <v>4.16</v>
      </c>
      <c r="BH15" s="42">
        <v>43637</v>
      </c>
      <c r="BI15" s="35">
        <v>1400</v>
      </c>
    </row>
    <row r="16" spans="1:61" x14ac:dyDescent="0.25">
      <c r="A16" s="452" t="s">
        <v>80</v>
      </c>
      <c r="B16" s="377">
        <v>27</v>
      </c>
      <c r="C16" s="22" t="s">
        <v>81</v>
      </c>
      <c r="D16" s="385" t="s">
        <v>82</v>
      </c>
      <c r="E16" s="43">
        <v>21</v>
      </c>
      <c r="F16" s="25">
        <f ca="1">$D$1-43548-112</f>
        <v>102</v>
      </c>
      <c r="G16" s="26"/>
      <c r="H16" s="369">
        <v>5</v>
      </c>
      <c r="I16" s="45">
        <v>2.4</v>
      </c>
      <c r="J16" s="30">
        <f t="shared" si="1"/>
        <v>0.70863855605634019</v>
      </c>
      <c r="K16" s="31">
        <f t="shared" si="2"/>
        <v>60</v>
      </c>
      <c r="L16" s="31">
        <f t="shared" si="3"/>
        <v>86.399999999999991</v>
      </c>
      <c r="M16" s="46">
        <v>6</v>
      </c>
      <c r="N16" s="33">
        <f t="shared" si="4"/>
        <v>79</v>
      </c>
      <c r="O16" s="34">
        <v>1.5</v>
      </c>
      <c r="P16" s="33">
        <v>4</v>
      </c>
      <c r="Q16" s="28">
        <f t="shared" si="5"/>
        <v>0.7559289460184544</v>
      </c>
      <c r="R16" s="28">
        <f t="shared" si="6"/>
        <v>0.84430867747355465</v>
      </c>
      <c r="S16" s="35">
        <v>1450</v>
      </c>
      <c r="T16" s="36">
        <f t="shared" si="7"/>
        <v>-40</v>
      </c>
      <c r="U16" s="35">
        <v>330</v>
      </c>
      <c r="V16" s="38">
        <f t="shared" si="8"/>
        <v>4.3939393939393936</v>
      </c>
      <c r="W16" s="39">
        <v>0</v>
      </c>
      <c r="X16" s="30">
        <v>4</v>
      </c>
      <c r="Y16" s="39">
        <v>5</v>
      </c>
      <c r="Z16" s="30">
        <v>5</v>
      </c>
      <c r="AA16" s="39">
        <v>4</v>
      </c>
      <c r="AB16" s="30">
        <v>1</v>
      </c>
      <c r="AC16" s="39">
        <v>4</v>
      </c>
      <c r="AD16" s="40">
        <v>402</v>
      </c>
      <c r="AE16" s="40">
        <v>1358</v>
      </c>
      <c r="AF16" s="367">
        <f t="shared" si="9"/>
        <v>5.4492185459076623</v>
      </c>
      <c r="AG16" s="367">
        <f t="shared" si="10"/>
        <v>6.0924115464510464</v>
      </c>
      <c r="AH16" s="368">
        <f t="shared" si="11"/>
        <v>4.5408261140500628</v>
      </c>
      <c r="AI16" s="368">
        <f t="shared" si="12"/>
        <v>5.0767979325110764</v>
      </c>
      <c r="AJ16" s="38">
        <f t="shared" si="13"/>
        <v>1.759983599958453</v>
      </c>
      <c r="AK16" s="38">
        <f t="shared" si="14"/>
        <v>4.0129535484725993</v>
      </c>
      <c r="AL16" s="33">
        <v>1</v>
      </c>
      <c r="AM16" s="33">
        <v>1</v>
      </c>
      <c r="AN16" s="28">
        <f t="shared" si="15"/>
        <v>4.9399999999999999E-2</v>
      </c>
      <c r="AO16" s="455">
        <f t="shared" si="16"/>
        <v>26.5</v>
      </c>
      <c r="AP16" s="41">
        <v>0</v>
      </c>
      <c r="AQ16" s="41">
        <v>6</v>
      </c>
      <c r="AR16" s="41">
        <v>9</v>
      </c>
      <c r="AS16" s="41">
        <v>5.5</v>
      </c>
      <c r="AT16" s="41">
        <v>4</v>
      </c>
      <c r="AU16" s="41">
        <v>0</v>
      </c>
      <c r="AV16" s="41">
        <v>2</v>
      </c>
      <c r="AW16" s="457">
        <f t="shared" si="17"/>
        <v>3.98</v>
      </c>
      <c r="AX16" s="457">
        <f t="shared" si="18"/>
        <v>8</v>
      </c>
      <c r="AY16" s="457">
        <f t="shared" si="19"/>
        <v>9.8150000000000013</v>
      </c>
      <c r="AZ16" s="457">
        <f t="shared" si="20"/>
        <v>11.666666666666666</v>
      </c>
      <c r="BA16" s="457">
        <f t="shared" si="21"/>
        <v>15.28</v>
      </c>
      <c r="BB16" s="457">
        <f t="shared" si="22"/>
        <v>14.6</v>
      </c>
      <c r="BC16" s="457">
        <f t="shared" si="23"/>
        <v>13.96</v>
      </c>
      <c r="BD16" s="457">
        <f t="shared" si="24"/>
        <v>14.05</v>
      </c>
      <c r="BE16" s="457">
        <f t="shared" si="25"/>
        <v>15.35</v>
      </c>
      <c r="BF16" s="457">
        <f t="shared" si="26"/>
        <v>8.4250000000000007</v>
      </c>
      <c r="BG16" s="457">
        <f t="shared" si="27"/>
        <v>6.8599999999999994</v>
      </c>
      <c r="BH16" s="42">
        <v>43637</v>
      </c>
      <c r="BI16" s="35">
        <v>1490</v>
      </c>
    </row>
    <row r="17" spans="1:61" x14ac:dyDescent="0.25">
      <c r="A17" s="452" t="s">
        <v>83</v>
      </c>
      <c r="B17" s="377">
        <v>25</v>
      </c>
      <c r="C17" s="22" t="s">
        <v>81</v>
      </c>
      <c r="D17" s="157" t="s">
        <v>84</v>
      </c>
      <c r="E17" s="43">
        <v>23</v>
      </c>
      <c r="F17" s="25">
        <f ca="1">$D$1-43566-112</f>
        <v>84</v>
      </c>
      <c r="G17" s="26"/>
      <c r="H17" s="369">
        <v>1</v>
      </c>
      <c r="I17" s="45">
        <v>3</v>
      </c>
      <c r="J17" s="30">
        <f t="shared" si="1"/>
        <v>0.80274665510394982</v>
      </c>
      <c r="K17" s="31">
        <f t="shared" si="2"/>
        <v>3</v>
      </c>
      <c r="L17" s="31">
        <f t="shared" si="3"/>
        <v>12</v>
      </c>
      <c r="M17" s="46">
        <v>5.5</v>
      </c>
      <c r="N17" s="33">
        <f t="shared" si="4"/>
        <v>74</v>
      </c>
      <c r="O17" s="34">
        <v>1.5</v>
      </c>
      <c r="P17" s="33">
        <v>6</v>
      </c>
      <c r="Q17" s="28">
        <f t="shared" si="5"/>
        <v>0.92582009977255142</v>
      </c>
      <c r="R17" s="28">
        <f t="shared" si="6"/>
        <v>0.99928545900129484</v>
      </c>
      <c r="S17" s="35">
        <v>2630</v>
      </c>
      <c r="T17" s="36">
        <f t="shared" si="7"/>
        <v>40</v>
      </c>
      <c r="U17" s="35">
        <v>370</v>
      </c>
      <c r="V17" s="38">
        <f t="shared" si="8"/>
        <v>7.1081081081081079</v>
      </c>
      <c r="W17" s="39">
        <v>0</v>
      </c>
      <c r="X17" s="30">
        <v>3</v>
      </c>
      <c r="Y17" s="39">
        <v>5</v>
      </c>
      <c r="Z17" s="30">
        <v>6</v>
      </c>
      <c r="AA17" s="39">
        <v>5</v>
      </c>
      <c r="AB17" s="30">
        <v>2</v>
      </c>
      <c r="AC17" s="39">
        <v>4</v>
      </c>
      <c r="AD17" s="40">
        <v>441</v>
      </c>
      <c r="AE17" s="40">
        <v>1120</v>
      </c>
      <c r="AF17" s="367">
        <f t="shared" si="9"/>
        <v>6.7610296368420046</v>
      </c>
      <c r="AG17" s="367">
        <f t="shared" si="10"/>
        <v>7.3027466551039497</v>
      </c>
      <c r="AH17" s="368">
        <f t="shared" si="11"/>
        <v>5.6809818122799163</v>
      </c>
      <c r="AI17" s="368">
        <f t="shared" si="12"/>
        <v>6.1361616729595498</v>
      </c>
      <c r="AJ17" s="38">
        <f t="shared" si="13"/>
        <v>2.3039310888726141</v>
      </c>
      <c r="AK17" s="38">
        <f t="shared" si="14"/>
        <v>5.2797174772059225</v>
      </c>
      <c r="AL17" s="33">
        <v>4</v>
      </c>
      <c r="AM17" s="33">
        <v>0</v>
      </c>
      <c r="AN17" s="28">
        <f t="shared" si="15"/>
        <v>0.20669999999999999</v>
      </c>
      <c r="AO17" s="455">
        <f t="shared" si="16"/>
        <v>29.5</v>
      </c>
      <c r="AP17" s="41">
        <v>0</v>
      </c>
      <c r="AQ17" s="41">
        <v>3</v>
      </c>
      <c r="AR17" s="41">
        <v>9</v>
      </c>
      <c r="AS17" s="41">
        <v>8.5</v>
      </c>
      <c r="AT17" s="41">
        <v>7</v>
      </c>
      <c r="AU17" s="41">
        <v>0</v>
      </c>
      <c r="AV17" s="41">
        <v>2</v>
      </c>
      <c r="AW17" s="457">
        <f t="shared" si="17"/>
        <v>2.99</v>
      </c>
      <c r="AX17" s="457">
        <f t="shared" si="18"/>
        <v>5</v>
      </c>
      <c r="AY17" s="457">
        <f t="shared" si="19"/>
        <v>7.8049999999999997</v>
      </c>
      <c r="AZ17" s="457">
        <f t="shared" si="20"/>
        <v>10.666666666666668</v>
      </c>
      <c r="BA17" s="457">
        <f t="shared" si="21"/>
        <v>13.99</v>
      </c>
      <c r="BB17" s="457">
        <f t="shared" si="22"/>
        <v>14.299999999999999</v>
      </c>
      <c r="BC17" s="457">
        <f t="shared" si="23"/>
        <v>14.98</v>
      </c>
      <c r="BD17" s="457">
        <f t="shared" si="24"/>
        <v>17.05</v>
      </c>
      <c r="BE17" s="457">
        <f t="shared" si="25"/>
        <v>18.11</v>
      </c>
      <c r="BF17" s="457">
        <f t="shared" si="26"/>
        <v>10.375</v>
      </c>
      <c r="BG17" s="457">
        <f t="shared" si="27"/>
        <v>8.57</v>
      </c>
      <c r="BH17" s="42">
        <v>43637</v>
      </c>
      <c r="BI17" s="35">
        <v>2590</v>
      </c>
    </row>
    <row r="18" spans="1:61" x14ac:dyDescent="0.25">
      <c r="A18" s="452" t="s">
        <v>85</v>
      </c>
      <c r="B18" s="377">
        <v>29</v>
      </c>
      <c r="C18" s="22" t="s">
        <v>86</v>
      </c>
      <c r="D18" s="385" t="s">
        <v>87</v>
      </c>
      <c r="E18" s="43">
        <v>19</v>
      </c>
      <c r="F18" s="25">
        <f ca="1">$D$1-43632-112</f>
        <v>18</v>
      </c>
      <c r="G18" s="26"/>
      <c r="H18" s="369">
        <v>2</v>
      </c>
      <c r="I18" s="45">
        <v>1.7</v>
      </c>
      <c r="J18" s="30">
        <f t="shared" si="1"/>
        <v>0.57515168554531648</v>
      </c>
      <c r="K18" s="31">
        <f t="shared" si="2"/>
        <v>6.8</v>
      </c>
      <c r="L18" s="31">
        <f t="shared" si="3"/>
        <v>15.299999999999999</v>
      </c>
      <c r="M18" s="46">
        <v>5.3</v>
      </c>
      <c r="N18" s="33">
        <f t="shared" si="4"/>
        <v>72</v>
      </c>
      <c r="O18" s="34">
        <v>1.5</v>
      </c>
      <c r="P18" s="33">
        <v>4</v>
      </c>
      <c r="Q18" s="28">
        <f t="shared" si="5"/>
        <v>0.7559289460184544</v>
      </c>
      <c r="R18" s="28">
        <f t="shared" si="6"/>
        <v>0.84430867747355465</v>
      </c>
      <c r="S18" s="35">
        <v>1340</v>
      </c>
      <c r="T18" s="36">
        <f t="shared" si="7"/>
        <v>280</v>
      </c>
      <c r="U18" s="35">
        <v>410</v>
      </c>
      <c r="V18" s="38">
        <f t="shared" si="8"/>
        <v>3.2682926829268291</v>
      </c>
      <c r="W18" s="39">
        <v>0</v>
      </c>
      <c r="X18" s="30">
        <v>1</v>
      </c>
      <c r="Y18" s="39">
        <v>3</v>
      </c>
      <c r="Z18" s="30">
        <v>5</v>
      </c>
      <c r="AA18" s="39">
        <v>3</v>
      </c>
      <c r="AB18" s="30">
        <v>6</v>
      </c>
      <c r="AC18" s="39">
        <v>5</v>
      </c>
      <c r="AD18" s="40">
        <v>386</v>
      </c>
      <c r="AE18" s="40">
        <v>1707</v>
      </c>
      <c r="AF18" s="367">
        <f t="shared" si="9"/>
        <v>3.8364540645380534</v>
      </c>
      <c r="AG18" s="367">
        <f t="shared" si="10"/>
        <v>4.289286040431227</v>
      </c>
      <c r="AH18" s="368">
        <f t="shared" si="11"/>
        <v>5.1458088294513775</v>
      </c>
      <c r="AI18" s="368">
        <f t="shared" si="12"/>
        <v>5.7531891709359515</v>
      </c>
      <c r="AJ18" s="38">
        <f t="shared" si="13"/>
        <v>1.2496880376971564</v>
      </c>
      <c r="AK18" s="38">
        <f t="shared" si="14"/>
        <v>5.5750906403804983</v>
      </c>
      <c r="AL18" s="33">
        <v>2</v>
      </c>
      <c r="AM18" s="33">
        <v>1</v>
      </c>
      <c r="AN18" s="28">
        <f t="shared" si="15"/>
        <v>6.1499999999999999E-2</v>
      </c>
      <c r="AO18" s="455">
        <f t="shared" si="16"/>
        <v>25.5</v>
      </c>
      <c r="AP18" s="41">
        <v>0</v>
      </c>
      <c r="AQ18" s="41">
        <v>0</v>
      </c>
      <c r="AR18" s="41">
        <v>3</v>
      </c>
      <c r="AS18" s="41">
        <v>5.5</v>
      </c>
      <c r="AT18" s="41">
        <v>2</v>
      </c>
      <c r="AU18" s="41">
        <v>12</v>
      </c>
      <c r="AV18" s="41">
        <v>3</v>
      </c>
      <c r="AW18" s="457">
        <f t="shared" si="17"/>
        <v>3</v>
      </c>
      <c r="AX18" s="457">
        <f t="shared" si="18"/>
        <v>3</v>
      </c>
      <c r="AY18" s="457">
        <f t="shared" si="19"/>
        <v>4.8150000000000004</v>
      </c>
      <c r="AZ18" s="457">
        <f t="shared" si="20"/>
        <v>6.6666666666666661</v>
      </c>
      <c r="BA18" s="457">
        <f t="shared" si="21"/>
        <v>6.34</v>
      </c>
      <c r="BB18" s="457">
        <f t="shared" si="22"/>
        <v>6.6</v>
      </c>
      <c r="BC18" s="457">
        <f t="shared" si="23"/>
        <v>7</v>
      </c>
      <c r="BD18" s="457">
        <f t="shared" si="24"/>
        <v>10.35</v>
      </c>
      <c r="BE18" s="457">
        <f t="shared" si="25"/>
        <v>10.73</v>
      </c>
      <c r="BF18" s="457">
        <f t="shared" si="26"/>
        <v>13.224999999999998</v>
      </c>
      <c r="BG18" s="457">
        <f t="shared" si="27"/>
        <v>17.66</v>
      </c>
      <c r="BH18" s="42">
        <v>43637</v>
      </c>
      <c r="BI18" s="35">
        <v>1060</v>
      </c>
    </row>
    <row r="19" spans="1:61" x14ac:dyDescent="0.25">
      <c r="A19" s="452" t="s">
        <v>88</v>
      </c>
      <c r="B19" s="377">
        <v>14</v>
      </c>
      <c r="C19" s="22" t="s">
        <v>86</v>
      </c>
      <c r="D19" s="157" t="s">
        <v>89</v>
      </c>
      <c r="E19" s="43">
        <v>34</v>
      </c>
      <c r="F19" s="25">
        <f ca="1">$D$1-43637-112</f>
        <v>13</v>
      </c>
      <c r="G19" s="26"/>
      <c r="H19" s="369">
        <v>2</v>
      </c>
      <c r="I19" s="45">
        <v>5.3</v>
      </c>
      <c r="J19" s="30">
        <f t="shared" si="1"/>
        <v>1.0657873992714422</v>
      </c>
      <c r="K19" s="31">
        <f t="shared" si="2"/>
        <v>21.2</v>
      </c>
      <c r="L19" s="31">
        <f t="shared" si="3"/>
        <v>47.699999999999996</v>
      </c>
      <c r="M19" s="46">
        <v>4.5</v>
      </c>
      <c r="N19" s="33">
        <f t="shared" si="4"/>
        <v>64</v>
      </c>
      <c r="O19" s="34">
        <v>1.5</v>
      </c>
      <c r="P19" s="33">
        <v>6</v>
      </c>
      <c r="Q19" s="28">
        <f t="shared" si="5"/>
        <v>0.92582009977255142</v>
      </c>
      <c r="R19" s="28">
        <f t="shared" si="6"/>
        <v>0.99928545900129484</v>
      </c>
      <c r="S19" s="35">
        <v>60</v>
      </c>
      <c r="T19" s="36">
        <f t="shared" si="7"/>
        <v>0</v>
      </c>
      <c r="U19" s="35">
        <v>280</v>
      </c>
      <c r="V19" s="38">
        <f t="shared" si="8"/>
        <v>0.21428571428571427</v>
      </c>
      <c r="W19" s="39">
        <v>0</v>
      </c>
      <c r="X19" s="30">
        <v>2</v>
      </c>
      <c r="Y19" s="39">
        <v>3</v>
      </c>
      <c r="Z19" s="30">
        <v>2</v>
      </c>
      <c r="AA19" s="39">
        <v>2.95</v>
      </c>
      <c r="AB19" s="30">
        <v>6</v>
      </c>
      <c r="AC19" s="39">
        <v>3</v>
      </c>
      <c r="AD19" s="40">
        <v>319</v>
      </c>
      <c r="AE19" s="40"/>
      <c r="AF19" s="367">
        <f t="shared" si="9"/>
        <v>5.1529178453062956</v>
      </c>
      <c r="AG19" s="367">
        <f t="shared" si="10"/>
        <v>5.5657873992714419</v>
      </c>
      <c r="AH19" s="368">
        <f t="shared" si="11"/>
        <v>5.0602559927853532</v>
      </c>
      <c r="AI19" s="368">
        <f t="shared" si="12"/>
        <v>5.4657011594677183</v>
      </c>
      <c r="AJ19" s="38">
        <f t="shared" si="13"/>
        <v>1.8050439282711352</v>
      </c>
      <c r="AK19" s="38">
        <f t="shared" si="14"/>
        <v>5.9861559351015918</v>
      </c>
      <c r="AL19" s="33">
        <v>0</v>
      </c>
      <c r="AM19" s="33">
        <v>4</v>
      </c>
      <c r="AN19" s="28">
        <f t="shared" si="15"/>
        <v>2.63E-2</v>
      </c>
      <c r="AO19" s="455">
        <f t="shared" si="16"/>
        <v>18</v>
      </c>
      <c r="AP19" s="41">
        <v>0</v>
      </c>
      <c r="AQ19" s="41">
        <v>0</v>
      </c>
      <c r="AR19" s="41">
        <v>3</v>
      </c>
      <c r="AS19" s="41">
        <v>0</v>
      </c>
      <c r="AT19" s="41">
        <v>2</v>
      </c>
      <c r="AU19" s="41">
        <v>12</v>
      </c>
      <c r="AV19" s="41">
        <v>1</v>
      </c>
      <c r="AW19" s="457">
        <f t="shared" si="17"/>
        <v>1</v>
      </c>
      <c r="AX19" s="457">
        <f t="shared" si="18"/>
        <v>1</v>
      </c>
      <c r="AY19" s="457">
        <f t="shared" si="19"/>
        <v>1</v>
      </c>
      <c r="AZ19" s="457">
        <f t="shared" si="20"/>
        <v>1</v>
      </c>
      <c r="BA19" s="457">
        <f t="shared" si="21"/>
        <v>4.34</v>
      </c>
      <c r="BB19" s="457">
        <f t="shared" si="22"/>
        <v>4.5999999999999996</v>
      </c>
      <c r="BC19" s="457">
        <f t="shared" si="23"/>
        <v>5</v>
      </c>
      <c r="BD19" s="457">
        <f t="shared" si="24"/>
        <v>2.85</v>
      </c>
      <c r="BE19" s="457">
        <f t="shared" si="25"/>
        <v>3.23</v>
      </c>
      <c r="BF19" s="457">
        <f t="shared" si="26"/>
        <v>10.399999999999999</v>
      </c>
      <c r="BG19" s="457">
        <f t="shared" si="27"/>
        <v>14.45</v>
      </c>
      <c r="BH19" s="42">
        <v>43637</v>
      </c>
      <c r="BI19" s="35">
        <v>60</v>
      </c>
    </row>
    <row r="20" spans="1:61" x14ac:dyDescent="0.25">
      <c r="A20" s="452" t="s">
        <v>90</v>
      </c>
      <c r="B20" s="377">
        <v>21</v>
      </c>
      <c r="C20" s="22" t="s">
        <v>86</v>
      </c>
      <c r="D20" s="157" t="s">
        <v>91</v>
      </c>
      <c r="E20" s="43">
        <v>27</v>
      </c>
      <c r="F20" s="25">
        <f ca="1">$D$1-43531-112-112</f>
        <v>7</v>
      </c>
      <c r="G20" s="26"/>
      <c r="H20" s="369">
        <v>4</v>
      </c>
      <c r="I20" s="45">
        <v>3.5</v>
      </c>
      <c r="J20" s="30">
        <f t="shared" si="1"/>
        <v>0.87095001836712493</v>
      </c>
      <c r="K20" s="31">
        <f t="shared" si="2"/>
        <v>56</v>
      </c>
      <c r="L20" s="31">
        <f t="shared" si="3"/>
        <v>87.5</v>
      </c>
      <c r="M20" s="46">
        <v>5.6</v>
      </c>
      <c r="N20" s="33">
        <f t="shared" si="4"/>
        <v>75</v>
      </c>
      <c r="O20" s="34">
        <v>1.5</v>
      </c>
      <c r="P20" s="33">
        <v>5</v>
      </c>
      <c r="Q20" s="28">
        <f t="shared" si="5"/>
        <v>0.84515425472851657</v>
      </c>
      <c r="R20" s="28">
        <f t="shared" si="6"/>
        <v>0.92504826128926143</v>
      </c>
      <c r="S20" s="35">
        <v>1000</v>
      </c>
      <c r="T20" s="36">
        <f t="shared" si="7"/>
        <v>80</v>
      </c>
      <c r="U20" s="35">
        <v>310</v>
      </c>
      <c r="V20" s="38">
        <f t="shared" si="8"/>
        <v>3.225806451612903</v>
      </c>
      <c r="W20" s="39">
        <v>0</v>
      </c>
      <c r="X20" s="30">
        <v>2</v>
      </c>
      <c r="Y20" s="39">
        <v>3</v>
      </c>
      <c r="Z20" s="30">
        <v>2</v>
      </c>
      <c r="AA20" s="39">
        <v>5</v>
      </c>
      <c r="AB20" s="30">
        <v>5</v>
      </c>
      <c r="AC20" s="39">
        <v>2</v>
      </c>
      <c r="AD20" s="40">
        <v>351</v>
      </c>
      <c r="AE20" s="40">
        <v>555</v>
      </c>
      <c r="AF20" s="367">
        <f t="shared" si="9"/>
        <v>4.5392812599571801</v>
      </c>
      <c r="AG20" s="367">
        <f t="shared" si="10"/>
        <v>4.9725334818780391</v>
      </c>
      <c r="AH20" s="368">
        <f t="shared" si="11"/>
        <v>3.5711351216090863</v>
      </c>
      <c r="AI20" s="368">
        <f t="shared" si="12"/>
        <v>3.911982524008502</v>
      </c>
      <c r="AJ20" s="38">
        <f t="shared" si="13"/>
        <v>2.0191633180071364</v>
      </c>
      <c r="AK20" s="38">
        <f t="shared" si="14"/>
        <v>4.4547658344843279</v>
      </c>
      <c r="AL20" s="33">
        <v>3</v>
      </c>
      <c r="AM20" s="33">
        <v>3</v>
      </c>
      <c r="AN20" s="28">
        <f t="shared" si="15"/>
        <v>0.1158</v>
      </c>
      <c r="AO20" s="455">
        <f t="shared" si="16"/>
        <v>18</v>
      </c>
      <c r="AP20" s="41">
        <v>0</v>
      </c>
      <c r="AQ20" s="41">
        <v>0</v>
      </c>
      <c r="AR20" s="41">
        <v>3</v>
      </c>
      <c r="AS20" s="41">
        <v>0</v>
      </c>
      <c r="AT20" s="41">
        <v>7</v>
      </c>
      <c r="AU20" s="41">
        <v>8</v>
      </c>
      <c r="AV20" s="41">
        <v>0</v>
      </c>
      <c r="AW20" s="457">
        <f t="shared" si="17"/>
        <v>0</v>
      </c>
      <c r="AX20" s="457">
        <f t="shared" si="18"/>
        <v>0</v>
      </c>
      <c r="AY20" s="457">
        <f t="shared" si="19"/>
        <v>0</v>
      </c>
      <c r="AZ20" s="457">
        <f t="shared" si="20"/>
        <v>0</v>
      </c>
      <c r="BA20" s="457">
        <f t="shared" si="21"/>
        <v>4.1900000000000004</v>
      </c>
      <c r="BB20" s="457">
        <f t="shared" si="22"/>
        <v>5.0999999999999996</v>
      </c>
      <c r="BC20" s="457">
        <f t="shared" si="23"/>
        <v>6.5</v>
      </c>
      <c r="BD20" s="457">
        <f t="shared" si="24"/>
        <v>3.1</v>
      </c>
      <c r="BE20" s="457">
        <f t="shared" si="25"/>
        <v>3.08</v>
      </c>
      <c r="BF20" s="457">
        <f t="shared" si="26"/>
        <v>9.5</v>
      </c>
      <c r="BG20" s="457">
        <f t="shared" si="27"/>
        <v>11.2</v>
      </c>
      <c r="BH20" s="42">
        <v>43637</v>
      </c>
      <c r="BI20" s="35">
        <v>920</v>
      </c>
    </row>
    <row r="21" spans="1:61" x14ac:dyDescent="0.25">
      <c r="D21" s="48"/>
      <c r="G21" s="49"/>
      <c r="I21" s="50"/>
      <c r="J21" s="50"/>
      <c r="M21" s="50"/>
      <c r="N21" s="50"/>
      <c r="O21" s="50"/>
      <c r="P21" s="50"/>
      <c r="Q21" s="50"/>
      <c r="R21" s="50"/>
      <c r="S21" s="51">
        <f>SUM(S4:S20)</f>
        <v>37180</v>
      </c>
      <c r="T21" s="51">
        <f t="shared" ref="T21:U21" si="28">SUM(T4:T20)</f>
        <v>2770</v>
      </c>
      <c r="U21" s="51">
        <f t="shared" si="28"/>
        <v>8120</v>
      </c>
      <c r="V21" s="52">
        <f t="shared" si="8"/>
        <v>4.5788177339901477</v>
      </c>
      <c r="AC21" s="50"/>
      <c r="AD21" s="51"/>
      <c r="AE21" s="51"/>
      <c r="AH21" s="51"/>
      <c r="AI21" s="51"/>
      <c r="AJ21" s="51"/>
      <c r="AK21" s="51"/>
      <c r="BH21" s="50"/>
    </row>
    <row r="22" spans="1:61" x14ac:dyDescent="0.25">
      <c r="D22" s="48"/>
      <c r="G22" s="50"/>
      <c r="H22" s="7"/>
      <c r="K22" s="50"/>
      <c r="M22" s="50"/>
      <c r="N22" s="50"/>
      <c r="O22" s="50"/>
      <c r="P22" s="50"/>
      <c r="Q22" s="50"/>
      <c r="R22" s="50"/>
      <c r="S22" s="53"/>
      <c r="T22" s="53"/>
      <c r="U22" s="53"/>
      <c r="V22" s="14"/>
      <c r="W22" s="54"/>
      <c r="AD22" s="14"/>
      <c r="AE22" s="14"/>
      <c r="AH22" s="14"/>
      <c r="AI22" s="14"/>
      <c r="AJ22" s="14"/>
      <c r="AK22" s="14"/>
      <c r="BH22" s="50"/>
    </row>
    <row r="23" spans="1:61" x14ac:dyDescent="0.25">
      <c r="D23" s="48"/>
      <c r="G23" s="50"/>
      <c r="H23" s="7"/>
      <c r="I23" s="55"/>
      <c r="K23" s="50"/>
      <c r="M23" s="50"/>
      <c r="N23" s="50"/>
      <c r="O23" s="50"/>
      <c r="P23" s="50"/>
      <c r="Q23" s="50"/>
      <c r="R23" s="50"/>
      <c r="U23" s="54"/>
      <c r="V23" s="54"/>
      <c r="W23" s="54"/>
      <c r="X23" s="56"/>
      <c r="AD23" s="54"/>
      <c r="AE23" s="54"/>
      <c r="AH23" s="54"/>
      <c r="AI23" s="54"/>
      <c r="AJ23" s="54"/>
      <c r="BH23" s="50"/>
    </row>
    <row r="24" spans="1:61" x14ac:dyDescent="0.25">
      <c r="D24" s="57"/>
      <c r="G24" s="50"/>
      <c r="H24" s="7"/>
      <c r="I24" s="55"/>
      <c r="K24" s="50"/>
      <c r="M24" s="50"/>
      <c r="N24" s="50"/>
      <c r="O24" s="58"/>
      <c r="P24" s="50"/>
      <c r="Q24" s="50"/>
      <c r="R24" s="50"/>
      <c r="U24" s="54"/>
      <c r="V24" s="54"/>
      <c r="W24" s="54"/>
      <c r="X24" s="56"/>
      <c r="AD24" s="59"/>
      <c r="AE24" s="59"/>
      <c r="AH24" s="54"/>
      <c r="AI24" s="54"/>
      <c r="AJ24" s="54"/>
      <c r="BH24" s="50"/>
    </row>
    <row r="25" spans="1:61" x14ac:dyDescent="0.25">
      <c r="D25" s="57"/>
      <c r="G25" s="50"/>
      <c r="H25" s="7"/>
      <c r="I25" s="55"/>
      <c r="K25" s="50"/>
      <c r="M25" s="50"/>
      <c r="N25" s="50"/>
      <c r="O25" s="58"/>
      <c r="P25" s="50"/>
      <c r="Q25" s="50"/>
      <c r="R25" s="50"/>
      <c r="U25" s="60"/>
      <c r="V25" s="54"/>
      <c r="W25" s="54"/>
      <c r="X25" s="56"/>
      <c r="AD25" s="54"/>
      <c r="AE25" s="54"/>
      <c r="AH25" s="54"/>
      <c r="AI25" s="54"/>
      <c r="AJ25" s="54"/>
      <c r="BH25" s="50"/>
    </row>
    <row r="26" spans="1:61" x14ac:dyDescent="0.25">
      <c r="D26" s="50"/>
      <c r="G26" s="50"/>
      <c r="H26" s="7"/>
      <c r="I26" s="55"/>
      <c r="K26" s="50"/>
      <c r="M26" s="50"/>
      <c r="N26" s="50"/>
      <c r="O26" s="50"/>
      <c r="P26" s="50"/>
      <c r="Q26" s="50"/>
      <c r="R26" s="50"/>
      <c r="U26" s="60"/>
      <c r="V26" s="54"/>
      <c r="W26" s="54"/>
      <c r="X26" s="56"/>
      <c r="AD26" s="54"/>
      <c r="AE26" s="54"/>
      <c r="AH26" s="54"/>
      <c r="AI26" s="54"/>
      <c r="AJ26" s="54"/>
      <c r="BH26" s="50"/>
    </row>
    <row r="27" spans="1:61" x14ac:dyDescent="0.25">
      <c r="D27" s="48"/>
      <c r="G27" s="50"/>
      <c r="H27" s="7"/>
      <c r="I27" s="55"/>
      <c r="K27" s="50"/>
      <c r="M27" s="50"/>
      <c r="N27" s="50"/>
      <c r="O27" s="50"/>
      <c r="P27" s="50"/>
      <c r="Q27" s="50"/>
      <c r="R27" s="50"/>
      <c r="U27" s="54"/>
      <c r="V27" s="54"/>
      <c r="W27" s="54"/>
      <c r="X27" s="56"/>
      <c r="AD27" s="54"/>
      <c r="AE27" s="54"/>
      <c r="AH27" s="54"/>
      <c r="AI27" s="54"/>
      <c r="AJ27" s="54"/>
      <c r="BH27" s="50"/>
    </row>
    <row r="28" spans="1:61" x14ac:dyDescent="0.25">
      <c r="D28" s="48"/>
      <c r="G28" s="50"/>
      <c r="H28" s="7"/>
      <c r="I28" s="55"/>
      <c r="K28" s="50"/>
      <c r="M28" s="50"/>
      <c r="N28" s="50"/>
      <c r="O28" s="50"/>
      <c r="P28" s="50"/>
      <c r="Q28" s="50"/>
      <c r="R28" s="50"/>
      <c r="U28" s="60"/>
      <c r="V28" s="54"/>
      <c r="W28" s="54"/>
      <c r="X28" s="56"/>
      <c r="AD28" s="54"/>
      <c r="AE28" s="54"/>
      <c r="AH28" s="54"/>
      <c r="AI28" s="54"/>
      <c r="AJ28" s="54"/>
      <c r="BH28" s="50"/>
    </row>
    <row r="29" spans="1:61" x14ac:dyDescent="0.25">
      <c r="D29" s="48"/>
      <c r="G29" s="50"/>
      <c r="H29" s="7"/>
      <c r="I29" s="55"/>
      <c r="K29" s="50"/>
      <c r="M29" s="50"/>
      <c r="N29" s="50"/>
      <c r="O29" s="50"/>
      <c r="P29" s="50"/>
      <c r="Q29" s="50"/>
      <c r="R29" s="50"/>
      <c r="U29" s="54"/>
      <c r="V29" s="54"/>
      <c r="W29" s="54"/>
      <c r="X29" s="56"/>
      <c r="AD29" s="54"/>
      <c r="AE29" s="54"/>
      <c r="AH29" s="54"/>
      <c r="AI29" s="54"/>
      <c r="AJ29" s="54"/>
      <c r="BH29" s="50"/>
    </row>
  </sheetData>
  <autoFilter ref="AW3:BG21" xr:uid="{E9978DFE-1B3E-43E9-9968-98CDB89DE5E2}"/>
  <mergeCells count="1">
    <mergeCell ref="E1:G1"/>
  </mergeCells>
  <conditionalFormatting sqref="AN4:AN20">
    <cfRule type="cellIs" dxfId="20" priority="46" operator="lessThan">
      <formula>0.07</formula>
    </cfRule>
    <cfRule type="cellIs" dxfId="19" priority="47" operator="greaterThan">
      <formula>0.1</formula>
    </cfRule>
  </conditionalFormatting>
  <conditionalFormatting sqref="N4:N20">
    <cfRule type="cellIs" dxfId="18" priority="26" operator="lessThan">
      <formula>70</formula>
    </cfRule>
    <cfRule type="cellIs" dxfId="17" priority="27" operator="between">
      <formula>70</formula>
      <formula>80</formula>
    </cfRule>
    <cfRule type="cellIs" dxfId="16" priority="28" operator="greaterThan">
      <formula>80</formula>
    </cfRule>
  </conditionalFormatting>
  <conditionalFormatting sqref="U4:U20">
    <cfRule type="dataBar" priority="4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0">
    <cfRule type="dataBar" priority="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AF4:AG20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0">
    <cfRule type="colorScale" priority="4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0">
    <cfRule type="colorScale" priority="4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0">
    <cfRule type="colorScale" priority="4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0">
    <cfRule type="cellIs" dxfId="15" priority="448" operator="greaterThan">
      <formula>10</formula>
    </cfRule>
    <cfRule type="colorScale" priority="449">
      <colorScale>
        <cfvo type="min"/>
        <cfvo type="max"/>
        <color rgb="FFFCFCFF"/>
        <color rgb="FF63BE7B"/>
      </colorScale>
    </cfRule>
  </conditionalFormatting>
  <conditionalFormatting sqref="I4:I20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V20">
    <cfRule type="colorScale" priority="454">
      <colorScale>
        <cfvo type="min"/>
        <cfvo type="max"/>
        <color rgb="FFFCFCFF"/>
        <color rgb="FFF8696B"/>
      </colorScale>
    </cfRule>
  </conditionalFormatting>
  <conditionalFormatting sqref="T4:T20">
    <cfRule type="dataBar" priority="4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Q4:R20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0 AD2">
    <cfRule type="dataBar" priority="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{4C76889B-130A-4663-AD4F-854665285C8C}</x14:id>
        </ext>
      </extLst>
    </cfRule>
  </conditionalFormatting>
  <conditionalFormatting sqref="AE4:AE20">
    <cfRule type="dataBar" priority="4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{BD068852-B141-47D8-9144-569D700035D6}</x14:id>
        </ext>
      </extLst>
    </cfRule>
  </conditionalFormatting>
  <conditionalFormatting sqref="S4:S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{663AE7F1-1D56-4BB1-92DE-C3C4702F0CDB}</x14:id>
        </ext>
      </extLst>
    </cfRule>
  </conditionalFormatting>
  <conditionalFormatting sqref="K4:L20">
    <cfRule type="colorScale" priority="6">
      <colorScale>
        <cfvo type="min"/>
        <cfvo type="max"/>
        <color rgb="FFFCFCFF"/>
        <color rgb="FF63BE7B"/>
      </colorScale>
    </cfRule>
  </conditionalFormatting>
  <conditionalFormatting sqref="B4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4:BI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{8BC2F8A0-C2A6-463F-B848-1F32B821BA96}</x14:id>
        </ext>
      </extLst>
    </cfRule>
  </conditionalFormatting>
  <conditionalFormatting sqref="AO4:AO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4C76889B-130A-4663-AD4F-854665285C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AD4:AD20 AD2</xm:sqref>
        </x14:conditionalFormatting>
        <x14:conditionalFormatting xmlns:xm="http://schemas.microsoft.com/office/excel/2006/main">
          <x14:cfRule type="dataBar" id="{BD068852-B141-47D8-9144-569D700035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663AE7F1-1D56-4BB1-92DE-C3C4702F0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S4:S20</xm:sqref>
        </x14:conditionalFormatting>
        <x14:conditionalFormatting xmlns:xm="http://schemas.microsoft.com/office/excel/2006/main">
          <x14:cfRule type="dataBar" id="{8BC2F8A0-C2A6-463F-B848-1F32B821BA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BI4:BI20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27"/>
  <sheetViews>
    <sheetView zoomScale="110" zoomScaleNormal="110" workbookViewId="0">
      <pane xSplit="5" ySplit="2" topLeftCell="F3" activePane="bottomRight" state="frozen"/>
      <selection pane="topRight" activeCell="E1" sqref="E1"/>
      <selection pane="bottomLeft" activeCell="A4" sqref="A4"/>
      <selection pane="bottomRight" activeCell="C13" sqref="C13"/>
    </sheetView>
  </sheetViews>
  <sheetFormatPr baseColWidth="10" defaultColWidth="9.140625" defaultRowHeight="18.75" x14ac:dyDescent="0.3"/>
  <cols>
    <col min="1" max="1" width="3.28515625" style="376" bestFit="1" customWidth="1"/>
    <col min="2" max="2" width="14.140625" bestFit="1" customWidth="1"/>
    <col min="3" max="3" width="5.28515625" customWidth="1"/>
    <col min="4" max="4" width="4.7109375" customWidth="1"/>
    <col min="5" max="5" width="6" style="292" bestFit="1" customWidth="1"/>
    <col min="6" max="6" width="5.5703125" customWidth="1"/>
    <col min="7" max="7" width="11.42578125" style="50" customWidth="1"/>
    <col min="8" max="8" width="4.7109375" customWidth="1"/>
    <col min="9" max="9" width="4.28515625" style="50" bestFit="1" customWidth="1"/>
    <col min="10" max="10" width="5" customWidth="1"/>
    <col min="11" max="11" width="4.42578125" bestFit="1" customWidth="1"/>
    <col min="12" max="12" width="5.7109375" style="50" customWidth="1"/>
    <col min="13" max="13" width="4.7109375" customWidth="1"/>
    <col min="14" max="20" width="5.28515625" bestFit="1" customWidth="1"/>
    <col min="21" max="21" width="5.140625" bestFit="1" customWidth="1"/>
    <col min="22" max="22" width="5.42578125" bestFit="1" customWidth="1"/>
    <col min="23" max="23" width="5.140625" customWidth="1"/>
    <col min="24" max="24" width="5.28515625" bestFit="1" customWidth="1"/>
    <col min="25" max="25" width="5" customWidth="1"/>
    <col min="26" max="26" width="4.42578125" style="348" bestFit="1" customWidth="1"/>
    <col min="27" max="27" width="5" style="339" bestFit="1" customWidth="1"/>
    <col min="28" max="28" width="4.85546875" style="50" bestFit="1" customWidth="1"/>
    <col min="29" max="29" width="4.42578125" style="50" bestFit="1" customWidth="1"/>
    <col min="30" max="30" width="5" style="50" bestFit="1" customWidth="1"/>
    <col min="31" max="31" width="4.42578125" style="50" bestFit="1" customWidth="1"/>
    <col min="32" max="32" width="4.7109375" style="50" bestFit="1" customWidth="1"/>
    <col min="33" max="33" width="5.28515625" style="50" bestFit="1" customWidth="1"/>
    <col min="34" max="34" width="4.85546875" bestFit="1" customWidth="1"/>
    <col min="35" max="35" width="4.7109375" style="50" bestFit="1" customWidth="1"/>
    <col min="36" max="36" width="4" style="50" bestFit="1" customWidth="1"/>
    <col min="37" max="37" width="4.85546875" style="50" bestFit="1" customWidth="1"/>
    <col min="38" max="38" width="4" style="50" bestFit="1" customWidth="1"/>
    <col min="39" max="39" width="4" style="50" customWidth="1"/>
    <col min="40" max="40" width="4" style="50" bestFit="1" customWidth="1"/>
    <col min="41" max="41" width="4" style="50" customWidth="1"/>
    <col min="42" max="42" width="3.85546875" style="50" bestFit="1" customWidth="1"/>
    <col min="43" max="43" width="4.140625" style="50" bestFit="1" customWidth="1"/>
    <col min="44" max="44" width="4.28515625" style="50" bestFit="1" customWidth="1"/>
    <col min="45" max="46" width="4.28515625" style="50" customWidth="1"/>
    <col min="47" max="47" width="4.5703125" style="50" customWidth="1"/>
    <col min="48" max="48" width="4.28515625" bestFit="1" customWidth="1"/>
    <col min="49" max="49" width="5.140625" bestFit="1" customWidth="1"/>
    <col min="50" max="56" width="4.5703125" bestFit="1" customWidth="1"/>
    <col min="57" max="57" width="5.140625" bestFit="1" customWidth="1"/>
    <col min="58" max="58" width="4.5703125" bestFit="1" customWidth="1"/>
    <col min="59" max="59" width="4.85546875" bestFit="1" customWidth="1"/>
    <col min="60" max="60" width="23.7109375" style="50" customWidth="1"/>
    <col min="61" max="61" width="6.5703125" style="391" bestFit="1" customWidth="1"/>
    <col min="62" max="62" width="6.5703125" bestFit="1" customWidth="1"/>
    <col min="63" max="1034" width="10.7109375" customWidth="1"/>
  </cols>
  <sheetData>
    <row r="1" spans="1:61" ht="19.5" thickBot="1" x14ac:dyDescent="0.35">
      <c r="B1" s="95" t="s">
        <v>159</v>
      </c>
      <c r="C1" s="95"/>
      <c r="D1" s="95"/>
      <c r="E1" s="340"/>
      <c r="F1" s="95"/>
      <c r="G1" s="96"/>
      <c r="H1" s="96"/>
      <c r="I1" s="96"/>
      <c r="J1" s="96"/>
      <c r="K1" s="337"/>
      <c r="L1" s="95" t="s">
        <v>160</v>
      </c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338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386"/>
      <c r="AX1" s="386"/>
      <c r="AY1" s="386"/>
      <c r="AZ1" s="386"/>
      <c r="BA1" s="386"/>
      <c r="BB1" s="386"/>
      <c r="BC1" s="386"/>
      <c r="BD1" s="386"/>
      <c r="BE1" s="386"/>
      <c r="BF1" s="386"/>
      <c r="BG1" s="386"/>
      <c r="BH1" s="386"/>
      <c r="BI1" s="96"/>
    </row>
    <row r="2" spans="1:61" ht="19.5" thickBot="1" x14ac:dyDescent="0.35">
      <c r="B2" s="95" t="s">
        <v>2</v>
      </c>
      <c r="C2" s="95" t="s">
        <v>145</v>
      </c>
      <c r="D2" s="95" t="s">
        <v>4</v>
      </c>
      <c r="E2" s="336" t="s">
        <v>146</v>
      </c>
      <c r="F2" s="95" t="s">
        <v>147</v>
      </c>
      <c r="G2" s="96" t="s">
        <v>241</v>
      </c>
      <c r="H2" s="96" t="s">
        <v>367</v>
      </c>
      <c r="I2" s="96" t="s">
        <v>9</v>
      </c>
      <c r="J2" s="96" t="s">
        <v>299</v>
      </c>
      <c r="K2" s="337" t="s">
        <v>37</v>
      </c>
      <c r="L2" s="310" t="s">
        <v>53</v>
      </c>
      <c r="M2" s="311" t="s">
        <v>37</v>
      </c>
      <c r="N2" s="312" t="s">
        <v>148</v>
      </c>
      <c r="O2" s="313" t="s">
        <v>37</v>
      </c>
      <c r="P2" s="314" t="s">
        <v>149</v>
      </c>
      <c r="Q2" s="311" t="s">
        <v>37</v>
      </c>
      <c r="R2" s="312" t="s">
        <v>57</v>
      </c>
      <c r="S2" s="313" t="s">
        <v>37</v>
      </c>
      <c r="T2" s="314" t="s">
        <v>150</v>
      </c>
      <c r="U2" s="311" t="s">
        <v>37</v>
      </c>
      <c r="V2" s="312" t="s">
        <v>151</v>
      </c>
      <c r="W2" s="313" t="s">
        <v>37</v>
      </c>
      <c r="X2" s="314" t="s">
        <v>152</v>
      </c>
      <c r="Y2" s="311" t="s">
        <v>37</v>
      </c>
      <c r="Z2" s="350" t="s">
        <v>335</v>
      </c>
      <c r="AA2" s="351" t="s">
        <v>53</v>
      </c>
      <c r="AB2" s="351" t="s">
        <v>148</v>
      </c>
      <c r="AC2" s="351" t="s">
        <v>149</v>
      </c>
      <c r="AD2" s="351" t="s">
        <v>57</v>
      </c>
      <c r="AE2" s="351" t="s">
        <v>150</v>
      </c>
      <c r="AF2" s="351" t="s">
        <v>151</v>
      </c>
      <c r="AG2" s="352" t="s">
        <v>152</v>
      </c>
      <c r="AH2" s="96" t="s">
        <v>53</v>
      </c>
      <c r="AI2" s="96" t="s">
        <v>254</v>
      </c>
      <c r="AJ2" s="96" t="s">
        <v>155</v>
      </c>
      <c r="AK2" s="96" t="s">
        <v>252</v>
      </c>
      <c r="AL2" s="96" t="s">
        <v>156</v>
      </c>
      <c r="AM2" s="96" t="s">
        <v>294</v>
      </c>
      <c r="AN2" s="96" t="s">
        <v>157</v>
      </c>
      <c r="AO2" s="96" t="s">
        <v>306</v>
      </c>
      <c r="AP2" s="96" t="s">
        <v>251</v>
      </c>
      <c r="AQ2" s="96" t="s">
        <v>158</v>
      </c>
      <c r="AR2" s="96" t="s">
        <v>305</v>
      </c>
      <c r="AS2" s="96" t="s">
        <v>307</v>
      </c>
      <c r="AT2" s="96" t="s">
        <v>86</v>
      </c>
      <c r="AU2" s="96" t="s">
        <v>153</v>
      </c>
      <c r="AV2" s="96" t="s">
        <v>152</v>
      </c>
      <c r="AW2" s="411" t="s">
        <v>53</v>
      </c>
      <c r="AX2" s="411" t="s">
        <v>254</v>
      </c>
      <c r="AY2" s="411" t="s">
        <v>252</v>
      </c>
      <c r="AZ2" s="411" t="s">
        <v>368</v>
      </c>
      <c r="BA2" s="411" t="s">
        <v>369</v>
      </c>
      <c r="BB2" s="411" t="s">
        <v>329</v>
      </c>
      <c r="BC2" s="411" t="s">
        <v>350</v>
      </c>
      <c r="BD2" s="411" t="s">
        <v>349</v>
      </c>
      <c r="BE2" s="411" t="s">
        <v>370</v>
      </c>
      <c r="BF2" s="411" t="s">
        <v>305</v>
      </c>
      <c r="BG2" s="460" t="s">
        <v>86</v>
      </c>
      <c r="BH2" s="386" t="s">
        <v>154</v>
      </c>
      <c r="BI2" s="96" t="s">
        <v>242</v>
      </c>
    </row>
    <row r="3" spans="1:61" ht="19.5" thickBot="1" x14ac:dyDescent="0.35">
      <c r="A3" s="376">
        <v>1</v>
      </c>
      <c r="B3" s="415" t="s">
        <v>301</v>
      </c>
      <c r="C3" s="98">
        <v>17</v>
      </c>
      <c r="D3" s="99">
        <f ca="1">39+$B$24-$B$26-112</f>
        <v>52</v>
      </c>
      <c r="E3" s="341" t="s">
        <v>55</v>
      </c>
      <c r="F3" s="156">
        <f ca="1">G3-TODAY()</f>
        <v>38</v>
      </c>
      <c r="G3" s="358">
        <v>43800</v>
      </c>
      <c r="H3" s="394">
        <v>5</v>
      </c>
      <c r="I3" s="299"/>
      <c r="J3" s="407">
        <f t="shared" ref="J3:J15" si="0">COUNT(L3,N3,P3,R3,T3,V3,X3)</f>
        <v>1</v>
      </c>
      <c r="K3" s="408">
        <f t="shared" ref="K3:K15" si="1">COUNT(M3,O3,Q3,S3,U3,W3,Y3)</f>
        <v>6</v>
      </c>
      <c r="L3" s="335"/>
      <c r="M3" s="398">
        <v>1.99</v>
      </c>
      <c r="N3" s="401">
        <v>5.8</v>
      </c>
      <c r="O3" s="398">
        <v>7</v>
      </c>
      <c r="P3" s="308"/>
      <c r="Q3" s="398">
        <v>5.99</v>
      </c>
      <c r="R3" s="308"/>
      <c r="S3" s="398">
        <v>3.99</v>
      </c>
      <c r="T3" s="308"/>
      <c r="U3" s="398">
        <v>4.99</v>
      </c>
      <c r="V3" s="308"/>
      <c r="W3" s="398">
        <v>2.99</v>
      </c>
      <c r="X3" s="308"/>
      <c r="Y3" s="307"/>
      <c r="Z3" s="353">
        <f t="shared" ref="Z3:Z10" si="2">SUM(AA3:AG3)</f>
        <v>33</v>
      </c>
      <c r="AA3" s="354">
        <v>0</v>
      </c>
      <c r="AB3" s="354">
        <v>18</v>
      </c>
      <c r="AC3" s="355">
        <v>9</v>
      </c>
      <c r="AD3" s="355">
        <v>2</v>
      </c>
      <c r="AE3" s="355">
        <v>4</v>
      </c>
      <c r="AF3" s="355">
        <v>0</v>
      </c>
      <c r="AG3" s="356"/>
      <c r="AH3" s="251"/>
      <c r="AI3" s="251">
        <v>5.5</v>
      </c>
      <c r="AJ3" s="252">
        <v>4.5</v>
      </c>
      <c r="AK3" s="252">
        <v>5.5</v>
      </c>
      <c r="AL3" s="252">
        <v>5</v>
      </c>
      <c r="AM3" s="252"/>
      <c r="AN3" s="252">
        <v>5</v>
      </c>
      <c r="AO3" s="252"/>
      <c r="AP3" s="252">
        <v>5.5</v>
      </c>
      <c r="AQ3" s="252">
        <v>5</v>
      </c>
      <c r="AR3" s="252"/>
      <c r="AS3" s="252"/>
      <c r="AT3" s="252">
        <v>4</v>
      </c>
      <c r="AU3" s="100">
        <v>0</v>
      </c>
      <c r="AV3" s="100">
        <v>0</v>
      </c>
      <c r="AW3" s="410">
        <f t="shared" ref="AW3:AW15" si="3">AA3+AB3/3+AG3</f>
        <v>6</v>
      </c>
      <c r="AX3" s="55">
        <f t="shared" ref="AX3:AX15" si="4">AB3+AC3/4+AG3</f>
        <v>20.25</v>
      </c>
      <c r="AY3" s="55">
        <f t="shared" ref="AY3:AY15" si="5">AB3+AD3/3+AG3</f>
        <v>18.666666666666668</v>
      </c>
      <c r="AZ3" s="55">
        <f t="shared" ref="AZ3:AZ15" si="6">AB3+AD3/1.5+AG3</f>
        <v>19.333333333333332</v>
      </c>
      <c r="BA3" s="55">
        <f t="shared" ref="BA3:BA15" si="7">AC3+AB3*0.6+AE3*0.17+AG3</f>
        <v>20.479999999999997</v>
      </c>
      <c r="BB3" s="55">
        <f t="shared" ref="BB3:BB15" si="8">AC3+AB3*0.4+AE3*0.3+AG3</f>
        <v>17.399999999999999</v>
      </c>
      <c r="BC3" s="55">
        <f t="shared" ref="BC3:BC15" si="9">AC3+AB3*0.16+AE3*0.5+AG3</f>
        <v>13.879999999999999</v>
      </c>
      <c r="BD3" s="55">
        <f t="shared" ref="BD3:BD15" si="10">AD3+AC3*0.45+AB3*0.25+AE3*0.25+AG3</f>
        <v>11.55</v>
      </c>
      <c r="BE3" s="55">
        <f t="shared" ref="BE3:BE15" si="11">AD3+AC3*0.63+AB3*0.25+AE3*0.17+AG3</f>
        <v>12.85</v>
      </c>
      <c r="BF3" s="55">
        <f t="shared" ref="BF3:BF15" si="12">AF3*0.6+AC3*0.4+AD3*0.15+AE3*0.5+AG3</f>
        <v>5.9</v>
      </c>
      <c r="BG3" s="461">
        <f t="shared" ref="BG3:BG15" si="13">AF3+AC3*0.25+AD3*0.22+AE3*0.35+AG3</f>
        <v>4.09</v>
      </c>
      <c r="BH3" s="387" t="s">
        <v>215</v>
      </c>
      <c r="BI3" s="332" t="s">
        <v>165</v>
      </c>
    </row>
    <row r="4" spans="1:61" ht="19.5" thickBot="1" x14ac:dyDescent="0.35">
      <c r="A4" s="376">
        <v>2</v>
      </c>
      <c r="B4" s="416" t="s">
        <v>297</v>
      </c>
      <c r="C4" s="102">
        <v>16</v>
      </c>
      <c r="D4" s="99">
        <f ca="1">68+$B$24-$B$26-112</f>
        <v>81</v>
      </c>
      <c r="E4" s="342" t="s">
        <v>79</v>
      </c>
      <c r="F4" s="156">
        <f ca="1">G4-TODAY()</f>
        <v>31</v>
      </c>
      <c r="G4" s="358">
        <v>43793</v>
      </c>
      <c r="H4" s="299"/>
      <c r="I4" s="299"/>
      <c r="J4" s="407">
        <f t="shared" si="0"/>
        <v>5</v>
      </c>
      <c r="K4" s="408">
        <f t="shared" si="1"/>
        <v>5</v>
      </c>
      <c r="L4" s="335"/>
      <c r="M4" s="307"/>
      <c r="N4" s="405">
        <v>5.2</v>
      </c>
      <c r="O4" s="406">
        <v>5.6</v>
      </c>
      <c r="P4" s="401">
        <v>2</v>
      </c>
      <c r="Q4" s="398">
        <v>3.99</v>
      </c>
      <c r="R4" s="405">
        <v>4.0999999999999996</v>
      </c>
      <c r="S4" s="406">
        <v>4.99</v>
      </c>
      <c r="T4" s="405">
        <v>3</v>
      </c>
      <c r="U4" s="406">
        <v>3.99</v>
      </c>
      <c r="V4" s="308">
        <v>3</v>
      </c>
      <c r="W4" s="398">
        <v>6.99</v>
      </c>
      <c r="X4" s="308"/>
      <c r="Y4" s="307"/>
      <c r="Z4" s="353">
        <f t="shared" si="2"/>
        <v>31</v>
      </c>
      <c r="AA4" s="355"/>
      <c r="AB4" s="355">
        <v>10</v>
      </c>
      <c r="AC4" s="355">
        <v>3</v>
      </c>
      <c r="AD4" s="355">
        <v>4</v>
      </c>
      <c r="AE4" s="355">
        <v>2</v>
      </c>
      <c r="AF4" s="355">
        <v>12</v>
      </c>
      <c r="AG4" s="356"/>
      <c r="AH4" s="252"/>
      <c r="AI4" s="252">
        <v>4.5</v>
      </c>
      <c r="AJ4" s="252">
        <v>3.5</v>
      </c>
      <c r="AK4" s="252">
        <v>5.5</v>
      </c>
      <c r="AL4" s="252">
        <v>4.5</v>
      </c>
      <c r="AM4" s="252"/>
      <c r="AN4" s="252">
        <v>5</v>
      </c>
      <c r="AO4" s="252"/>
      <c r="AP4" s="252">
        <v>4</v>
      </c>
      <c r="AQ4" s="252">
        <v>3.5</v>
      </c>
      <c r="AR4" s="252"/>
      <c r="AS4" s="252"/>
      <c r="AT4" s="252">
        <v>6.5</v>
      </c>
      <c r="AU4" s="100">
        <v>0</v>
      </c>
      <c r="AV4" s="100">
        <v>0</v>
      </c>
      <c r="AW4" s="410">
        <f t="shared" si="3"/>
        <v>3.3333333333333335</v>
      </c>
      <c r="AX4" s="55">
        <f t="shared" si="4"/>
        <v>10.75</v>
      </c>
      <c r="AY4" s="55">
        <f t="shared" si="5"/>
        <v>11.333333333333334</v>
      </c>
      <c r="AZ4" s="55">
        <f t="shared" si="6"/>
        <v>12.666666666666666</v>
      </c>
      <c r="BA4" s="55">
        <f t="shared" si="7"/>
        <v>9.34</v>
      </c>
      <c r="BB4" s="55">
        <f t="shared" si="8"/>
        <v>7.6</v>
      </c>
      <c r="BC4" s="55">
        <f t="shared" si="9"/>
        <v>5.6</v>
      </c>
      <c r="BD4" s="55">
        <f t="shared" si="10"/>
        <v>8.35</v>
      </c>
      <c r="BE4" s="55">
        <f t="shared" si="11"/>
        <v>8.73</v>
      </c>
      <c r="BF4" s="55">
        <f t="shared" si="12"/>
        <v>9.9999999999999982</v>
      </c>
      <c r="BG4" s="461">
        <f t="shared" si="13"/>
        <v>14.33</v>
      </c>
      <c r="BH4" s="387" t="s">
        <v>216</v>
      </c>
      <c r="BI4" s="332" t="s">
        <v>165</v>
      </c>
    </row>
    <row r="5" spans="1:61" ht="19.5" thickBot="1" x14ac:dyDescent="0.35">
      <c r="A5" s="376">
        <v>3</v>
      </c>
      <c r="B5" s="416" t="s">
        <v>250</v>
      </c>
      <c r="C5" s="98">
        <v>17</v>
      </c>
      <c r="D5" s="99">
        <f ca="1">6+$B$24-$B$26-112</f>
        <v>19</v>
      </c>
      <c r="E5" s="343"/>
      <c r="F5" s="156">
        <f t="shared" ref="F5:F9" ca="1" si="14">G5-TODAY()</f>
        <v>-5</v>
      </c>
      <c r="G5" s="358">
        <v>43757</v>
      </c>
      <c r="H5" s="299"/>
      <c r="I5" s="299"/>
      <c r="J5" s="407">
        <f t="shared" si="0"/>
        <v>4</v>
      </c>
      <c r="K5" s="408">
        <f t="shared" si="1"/>
        <v>6</v>
      </c>
      <c r="L5" s="399"/>
      <c r="M5" s="400">
        <v>1.99</v>
      </c>
      <c r="N5" s="463">
        <v>6</v>
      </c>
      <c r="O5" s="400">
        <v>6.99</v>
      </c>
      <c r="P5" s="464">
        <v>4</v>
      </c>
      <c r="Q5" s="465">
        <v>4.99</v>
      </c>
      <c r="R5" s="405">
        <v>2</v>
      </c>
      <c r="S5" s="406">
        <v>2.99</v>
      </c>
      <c r="T5" s="316"/>
      <c r="U5" s="315">
        <v>5.99</v>
      </c>
      <c r="V5" s="405">
        <v>3</v>
      </c>
      <c r="W5" s="406">
        <v>3.99</v>
      </c>
      <c r="X5" s="316"/>
      <c r="Y5" s="315"/>
      <c r="Z5" s="353">
        <f t="shared" si="2"/>
        <v>29</v>
      </c>
      <c r="AA5" s="354">
        <v>0</v>
      </c>
      <c r="AB5" s="354">
        <v>14</v>
      </c>
      <c r="AC5" s="355">
        <v>6</v>
      </c>
      <c r="AD5" s="355">
        <v>0</v>
      </c>
      <c r="AE5" s="355">
        <v>7</v>
      </c>
      <c r="AF5" s="355">
        <v>2</v>
      </c>
      <c r="AG5" s="356"/>
      <c r="AH5" s="251"/>
      <c r="AI5" s="251">
        <v>6</v>
      </c>
      <c r="AJ5" s="252">
        <v>4.5</v>
      </c>
      <c r="AK5" s="252">
        <v>5</v>
      </c>
      <c r="AL5" s="252">
        <v>5</v>
      </c>
      <c r="AM5" s="252"/>
      <c r="AN5" s="252"/>
      <c r="AO5" s="252"/>
      <c r="AP5" s="252">
        <v>5.5</v>
      </c>
      <c r="AQ5" s="252">
        <v>5.5</v>
      </c>
      <c r="AR5" s="252">
        <v>6</v>
      </c>
      <c r="AS5" s="252">
        <v>4</v>
      </c>
      <c r="AT5" s="252">
        <v>5</v>
      </c>
      <c r="AU5" s="100">
        <v>0</v>
      </c>
      <c r="AV5" s="100">
        <v>0</v>
      </c>
      <c r="AW5" s="410">
        <f t="shared" si="3"/>
        <v>4.666666666666667</v>
      </c>
      <c r="AX5" s="55">
        <f t="shared" si="4"/>
        <v>15.5</v>
      </c>
      <c r="AY5" s="55">
        <f t="shared" si="5"/>
        <v>14</v>
      </c>
      <c r="AZ5" s="55">
        <f t="shared" si="6"/>
        <v>14</v>
      </c>
      <c r="BA5" s="55">
        <f t="shared" si="7"/>
        <v>15.59</v>
      </c>
      <c r="BB5" s="55">
        <f t="shared" si="8"/>
        <v>13.700000000000001</v>
      </c>
      <c r="BC5" s="55">
        <f t="shared" si="9"/>
        <v>11.74</v>
      </c>
      <c r="BD5" s="55">
        <f t="shared" si="10"/>
        <v>7.95</v>
      </c>
      <c r="BE5" s="55">
        <f t="shared" si="11"/>
        <v>8.4700000000000006</v>
      </c>
      <c r="BF5" s="55">
        <f t="shared" si="12"/>
        <v>7.1000000000000005</v>
      </c>
      <c r="BG5" s="461">
        <f t="shared" si="13"/>
        <v>5.9499999999999993</v>
      </c>
      <c r="BH5" s="387" t="s">
        <v>216</v>
      </c>
      <c r="BI5" s="334" t="s">
        <v>298</v>
      </c>
    </row>
    <row r="6" spans="1:61" ht="19.5" thickBot="1" x14ac:dyDescent="0.35">
      <c r="A6" s="376">
        <v>4</v>
      </c>
      <c r="B6" s="416" t="s">
        <v>293</v>
      </c>
      <c r="C6" s="102">
        <v>17</v>
      </c>
      <c r="D6" s="99">
        <f ca="1">58+$B$24-$B$26-112</f>
        <v>71</v>
      </c>
      <c r="E6" s="341" t="s">
        <v>51</v>
      </c>
      <c r="F6" s="156">
        <f ca="1">G6-TODAY()</f>
        <v>16</v>
      </c>
      <c r="G6" s="358">
        <v>43778</v>
      </c>
      <c r="H6" s="299"/>
      <c r="I6" s="392" t="s">
        <v>365</v>
      </c>
      <c r="J6" s="407">
        <f t="shared" si="0"/>
        <v>3</v>
      </c>
      <c r="K6" s="408">
        <f t="shared" si="1"/>
        <v>5</v>
      </c>
      <c r="L6" s="335"/>
      <c r="M6" s="307"/>
      <c r="N6" s="405">
        <v>4</v>
      </c>
      <c r="O6" s="406">
        <v>4.99</v>
      </c>
      <c r="P6" s="308"/>
      <c r="Q6" s="398">
        <v>3.99</v>
      </c>
      <c r="R6" s="308"/>
      <c r="S6" s="398">
        <v>3.99</v>
      </c>
      <c r="T6" s="405">
        <v>3</v>
      </c>
      <c r="U6" s="406">
        <v>3.99</v>
      </c>
      <c r="V6" s="401">
        <v>4</v>
      </c>
      <c r="W6" s="398">
        <v>5.99</v>
      </c>
      <c r="X6" s="308"/>
      <c r="Y6" s="307"/>
      <c r="Z6" s="353">
        <f t="shared" si="2"/>
        <v>21</v>
      </c>
      <c r="AA6" s="357"/>
      <c r="AB6" s="354">
        <v>6</v>
      </c>
      <c r="AC6" s="355">
        <v>3</v>
      </c>
      <c r="AD6" s="355">
        <v>2</v>
      </c>
      <c r="AE6" s="355">
        <v>2</v>
      </c>
      <c r="AF6" s="355">
        <v>8</v>
      </c>
      <c r="AG6" s="356"/>
      <c r="AH6" s="251"/>
      <c r="AI6" s="251">
        <v>4</v>
      </c>
      <c r="AJ6" s="252">
        <v>3.5</v>
      </c>
      <c r="AK6" s="252"/>
      <c r="AL6" s="252">
        <v>3.5</v>
      </c>
      <c r="AM6" s="252"/>
      <c r="AN6" s="252">
        <v>4</v>
      </c>
      <c r="AO6" s="252">
        <v>4</v>
      </c>
      <c r="AP6" s="252">
        <v>3.5</v>
      </c>
      <c r="AQ6" s="252">
        <v>3.5</v>
      </c>
      <c r="AR6" s="252"/>
      <c r="AS6" s="252"/>
      <c r="AT6" s="252">
        <v>6</v>
      </c>
      <c r="AU6" s="100">
        <v>6</v>
      </c>
      <c r="AV6" s="100">
        <v>0</v>
      </c>
      <c r="AW6" s="410">
        <f t="shared" si="3"/>
        <v>2</v>
      </c>
      <c r="AX6" s="55">
        <f t="shared" si="4"/>
        <v>6.75</v>
      </c>
      <c r="AY6" s="55">
        <f t="shared" si="5"/>
        <v>6.666666666666667</v>
      </c>
      <c r="AZ6" s="55">
        <f t="shared" si="6"/>
        <v>7.333333333333333</v>
      </c>
      <c r="BA6" s="55">
        <f t="shared" si="7"/>
        <v>6.9399999999999995</v>
      </c>
      <c r="BB6" s="55">
        <f t="shared" si="8"/>
        <v>6</v>
      </c>
      <c r="BC6" s="55">
        <f t="shared" si="9"/>
        <v>4.96</v>
      </c>
      <c r="BD6" s="55">
        <f t="shared" si="10"/>
        <v>5.35</v>
      </c>
      <c r="BE6" s="55">
        <f t="shared" si="11"/>
        <v>5.73</v>
      </c>
      <c r="BF6" s="55">
        <f t="shared" si="12"/>
        <v>7.3</v>
      </c>
      <c r="BG6" s="461">
        <f t="shared" si="13"/>
        <v>9.8899999999999988</v>
      </c>
      <c r="BH6" s="387" t="s">
        <v>215</v>
      </c>
      <c r="BI6" s="333" t="s">
        <v>339</v>
      </c>
    </row>
    <row r="7" spans="1:61" ht="19.5" thickBot="1" x14ac:dyDescent="0.35">
      <c r="A7" s="376">
        <v>5</v>
      </c>
      <c r="B7" s="293" t="s">
        <v>336</v>
      </c>
      <c r="C7" s="102">
        <v>15</v>
      </c>
      <c r="D7" s="99">
        <f ca="1">-29+$B$24-$B$26</f>
        <v>96</v>
      </c>
      <c r="E7" s="342"/>
      <c r="F7" s="156">
        <f t="shared" ref="F7" ca="1" si="15">G7-TODAY()</f>
        <v>128</v>
      </c>
      <c r="G7" s="358">
        <v>43890</v>
      </c>
      <c r="H7" s="299"/>
      <c r="I7" s="299"/>
      <c r="J7" s="407">
        <f t="shared" si="0"/>
        <v>2</v>
      </c>
      <c r="K7" s="409">
        <f t="shared" si="1"/>
        <v>3</v>
      </c>
      <c r="L7" s="335"/>
      <c r="M7" s="307">
        <v>1.99</v>
      </c>
      <c r="N7" s="401">
        <v>3</v>
      </c>
      <c r="O7" s="307"/>
      <c r="P7" s="335"/>
      <c r="Q7" s="307"/>
      <c r="R7" s="316">
        <v>4</v>
      </c>
      <c r="S7" s="398">
        <v>6.99</v>
      </c>
      <c r="T7" s="308"/>
      <c r="U7" s="307"/>
      <c r="V7" s="308"/>
      <c r="W7" s="398">
        <v>5.99</v>
      </c>
      <c r="X7" s="308"/>
      <c r="Y7" s="307"/>
      <c r="Z7" s="353">
        <f t="shared" si="2"/>
        <v>20</v>
      </c>
      <c r="AA7" s="357"/>
      <c r="AB7" s="354">
        <v>3</v>
      </c>
      <c r="AC7" s="355"/>
      <c r="AD7" s="355">
        <v>9</v>
      </c>
      <c r="AE7" s="355"/>
      <c r="AF7" s="355">
        <v>8</v>
      </c>
      <c r="AG7" s="356"/>
      <c r="AH7" s="251"/>
      <c r="AI7" s="251"/>
      <c r="AJ7" s="252"/>
      <c r="AK7" s="252">
        <v>4</v>
      </c>
      <c r="AL7" s="252"/>
      <c r="AM7" s="252"/>
      <c r="AN7" s="252"/>
      <c r="AO7" s="252"/>
      <c r="AP7" s="252">
        <v>4.5</v>
      </c>
      <c r="AQ7" s="252"/>
      <c r="AR7" s="252"/>
      <c r="AS7" s="252"/>
      <c r="AT7" s="252"/>
      <c r="AU7" s="100">
        <v>0</v>
      </c>
      <c r="AV7" s="100">
        <v>0</v>
      </c>
      <c r="AW7" s="410">
        <f t="shared" si="3"/>
        <v>1</v>
      </c>
      <c r="AX7" s="55">
        <f t="shared" si="4"/>
        <v>3</v>
      </c>
      <c r="AY7" s="55">
        <f t="shared" si="5"/>
        <v>6</v>
      </c>
      <c r="AZ7" s="55">
        <f t="shared" si="6"/>
        <v>9</v>
      </c>
      <c r="BA7" s="55">
        <f t="shared" si="7"/>
        <v>1.7999999999999998</v>
      </c>
      <c r="BB7" s="55">
        <f t="shared" si="8"/>
        <v>1.2000000000000002</v>
      </c>
      <c r="BC7" s="55">
        <f t="shared" si="9"/>
        <v>0.48</v>
      </c>
      <c r="BD7" s="55">
        <f t="shared" si="10"/>
        <v>9.75</v>
      </c>
      <c r="BE7" s="55">
        <f t="shared" si="11"/>
        <v>9.75</v>
      </c>
      <c r="BF7" s="55">
        <f t="shared" si="12"/>
        <v>6.1499999999999995</v>
      </c>
      <c r="BG7" s="461">
        <f t="shared" si="13"/>
        <v>9.98</v>
      </c>
      <c r="BH7" s="387" t="s">
        <v>215</v>
      </c>
      <c r="BI7" s="333" t="s">
        <v>337</v>
      </c>
    </row>
    <row r="8" spans="1:61" ht="19.5" thickBot="1" x14ac:dyDescent="0.35">
      <c r="A8" s="376">
        <v>6</v>
      </c>
      <c r="B8" s="293" t="s">
        <v>331</v>
      </c>
      <c r="C8" s="102">
        <v>15</v>
      </c>
      <c r="D8" s="99">
        <v>77</v>
      </c>
      <c r="E8" s="341"/>
      <c r="F8" s="156">
        <f ca="1">G8-TODAY()</f>
        <v>123</v>
      </c>
      <c r="G8" s="358">
        <v>43885</v>
      </c>
      <c r="H8" s="395">
        <v>4</v>
      </c>
      <c r="I8" s="299"/>
      <c r="J8" s="407">
        <f>COUNT(L8,N8,P8,R8,T8,V8,X8)</f>
        <v>3</v>
      </c>
      <c r="K8" s="409">
        <f>COUNT(M8,O8,Q8,S8,U8,W8,Y8)</f>
        <v>4</v>
      </c>
      <c r="L8" s="335"/>
      <c r="M8" s="398">
        <v>1.99</v>
      </c>
      <c r="N8" s="316">
        <v>4</v>
      </c>
      <c r="O8" s="307">
        <v>5.99</v>
      </c>
      <c r="P8" s="401">
        <v>3</v>
      </c>
      <c r="Q8" s="315"/>
      <c r="R8" s="308"/>
      <c r="S8" s="398">
        <v>5.99</v>
      </c>
      <c r="T8" s="405">
        <v>2</v>
      </c>
      <c r="U8" s="406">
        <v>2.99</v>
      </c>
      <c r="V8" s="308"/>
      <c r="W8" s="307"/>
      <c r="X8" s="308"/>
      <c r="Y8" s="307"/>
      <c r="Z8" s="353">
        <f>SUM(AA8:AG8)</f>
        <v>19</v>
      </c>
      <c r="AA8" s="357"/>
      <c r="AB8" s="354">
        <v>10</v>
      </c>
      <c r="AC8" s="355">
        <v>3</v>
      </c>
      <c r="AD8" s="355">
        <v>6</v>
      </c>
      <c r="AE8" s="355">
        <v>0</v>
      </c>
      <c r="AF8" s="355"/>
      <c r="AG8" s="356"/>
      <c r="AH8" s="251"/>
      <c r="AI8" s="251">
        <v>4</v>
      </c>
      <c r="AJ8" s="252"/>
      <c r="AK8" s="252">
        <v>4</v>
      </c>
      <c r="AL8" s="252">
        <v>4.5</v>
      </c>
      <c r="AM8" s="252"/>
      <c r="AN8" s="252"/>
      <c r="AO8" s="252"/>
      <c r="AP8" s="252">
        <v>4.5</v>
      </c>
      <c r="AQ8" s="252">
        <v>4</v>
      </c>
      <c r="AR8" s="252"/>
      <c r="AS8" s="252"/>
      <c r="AT8" s="252"/>
      <c r="AU8" s="100">
        <v>0</v>
      </c>
      <c r="AV8" s="100">
        <v>0</v>
      </c>
      <c r="AW8" s="410">
        <f>AA8+AB8/3+AG8</f>
        <v>3.3333333333333335</v>
      </c>
      <c r="AX8" s="55">
        <f>AB8+AC8/4+AG8</f>
        <v>10.75</v>
      </c>
      <c r="AY8" s="55">
        <f>AB8+AD8/3+AG8</f>
        <v>12</v>
      </c>
      <c r="AZ8" s="55">
        <f>AB8+AD8/1.5+AG8</f>
        <v>14</v>
      </c>
      <c r="BA8" s="55">
        <f>AC8+AB8*0.6+AE8*0.17+AG8</f>
        <v>9</v>
      </c>
      <c r="BB8" s="55">
        <f>AC8+AB8*0.4+AE8*0.3+AG8</f>
        <v>7</v>
      </c>
      <c r="BC8" s="55">
        <f>AC8+AB8*0.16+AE8*0.5+AG8</f>
        <v>4.5999999999999996</v>
      </c>
      <c r="BD8" s="55">
        <f>AD8+AC8*0.45+AB8*0.25+AE8*0.25+AG8</f>
        <v>9.85</v>
      </c>
      <c r="BE8" s="55">
        <f>AD8+AC8*0.63+AB8*0.25+AE8*0.17+AG8</f>
        <v>10.39</v>
      </c>
      <c r="BF8" s="55">
        <f>AF8*0.6+AC8*0.4+AD8*0.15+AE8*0.5+AG8</f>
        <v>2.1</v>
      </c>
      <c r="BG8" s="461">
        <f>AF8+AC8*0.25+AD8*0.22+AE8*0.35+AG8</f>
        <v>2.0700000000000003</v>
      </c>
      <c r="BH8" s="387" t="s">
        <v>213</v>
      </c>
      <c r="BI8" s="332" t="s">
        <v>165</v>
      </c>
    </row>
    <row r="9" spans="1:61" ht="19.5" thickBot="1" x14ac:dyDescent="0.35">
      <c r="A9" s="376">
        <v>7</v>
      </c>
      <c r="B9" s="293" t="s">
        <v>290</v>
      </c>
      <c r="C9" s="102">
        <v>16</v>
      </c>
      <c r="D9" s="99">
        <f ca="1">84+$B$24-$B$26-112</f>
        <v>97</v>
      </c>
      <c r="E9" s="341"/>
      <c r="F9" s="156">
        <f t="shared" ca="1" si="14"/>
        <v>15</v>
      </c>
      <c r="G9" s="358">
        <v>43777</v>
      </c>
      <c r="H9" s="395">
        <v>4</v>
      </c>
      <c r="I9" s="299"/>
      <c r="J9" s="407">
        <f t="shared" si="0"/>
        <v>2</v>
      </c>
      <c r="K9" s="408">
        <f t="shared" si="1"/>
        <v>5</v>
      </c>
      <c r="L9" s="335"/>
      <c r="M9" s="398">
        <v>1.99</v>
      </c>
      <c r="N9" s="405">
        <v>5</v>
      </c>
      <c r="O9" s="406">
        <v>5.2</v>
      </c>
      <c r="P9" s="308"/>
      <c r="Q9" s="398">
        <v>4.99</v>
      </c>
      <c r="R9" s="405">
        <v>3</v>
      </c>
      <c r="S9" s="406">
        <v>3.99</v>
      </c>
      <c r="T9" s="308"/>
      <c r="U9" s="398">
        <v>2.99</v>
      </c>
      <c r="V9" s="308"/>
      <c r="W9" s="307"/>
      <c r="X9" s="308"/>
      <c r="Y9" s="307"/>
      <c r="Z9" s="353">
        <f t="shared" si="2"/>
        <v>18</v>
      </c>
      <c r="AA9" s="354">
        <v>0</v>
      </c>
      <c r="AB9" s="354">
        <v>10</v>
      </c>
      <c r="AC9" s="355">
        <v>6</v>
      </c>
      <c r="AD9" s="355">
        <v>2</v>
      </c>
      <c r="AE9" s="355">
        <v>0</v>
      </c>
      <c r="AF9" s="355"/>
      <c r="AG9" s="356"/>
      <c r="AH9" s="251"/>
      <c r="AI9" s="251">
        <v>5</v>
      </c>
      <c r="AJ9" s="252">
        <v>3.5</v>
      </c>
      <c r="AK9" s="252"/>
      <c r="AL9" s="252">
        <v>4</v>
      </c>
      <c r="AM9" s="252"/>
      <c r="AN9" s="252">
        <v>4.5</v>
      </c>
      <c r="AO9" s="252"/>
      <c r="AP9" s="252">
        <v>5</v>
      </c>
      <c r="AQ9" s="252">
        <v>4</v>
      </c>
      <c r="AR9" s="252"/>
      <c r="AS9" s="252"/>
      <c r="AT9" s="252">
        <v>3</v>
      </c>
      <c r="AU9" s="100">
        <v>0</v>
      </c>
      <c r="AV9" s="100">
        <v>7</v>
      </c>
      <c r="AW9" s="410">
        <f t="shared" si="3"/>
        <v>3.3333333333333335</v>
      </c>
      <c r="AX9" s="55">
        <f t="shared" si="4"/>
        <v>11.5</v>
      </c>
      <c r="AY9" s="55">
        <f t="shared" si="5"/>
        <v>10.666666666666666</v>
      </c>
      <c r="AZ9" s="55">
        <f t="shared" si="6"/>
        <v>11.333333333333334</v>
      </c>
      <c r="BA9" s="55">
        <f t="shared" si="7"/>
        <v>12</v>
      </c>
      <c r="BB9" s="55">
        <f t="shared" si="8"/>
        <v>10</v>
      </c>
      <c r="BC9" s="55">
        <f t="shared" si="9"/>
        <v>7.6</v>
      </c>
      <c r="BD9" s="55">
        <f t="shared" si="10"/>
        <v>7.2</v>
      </c>
      <c r="BE9" s="55">
        <f t="shared" si="11"/>
        <v>8.2800000000000011</v>
      </c>
      <c r="BF9" s="55">
        <f t="shared" si="12"/>
        <v>2.7</v>
      </c>
      <c r="BG9" s="461">
        <f t="shared" si="13"/>
        <v>1.94</v>
      </c>
      <c r="BH9" s="387" t="s">
        <v>215</v>
      </c>
      <c r="BI9" s="334" t="s">
        <v>341</v>
      </c>
    </row>
    <row r="10" spans="1:61" ht="19.5" thickBot="1" x14ac:dyDescent="0.35">
      <c r="A10" s="376">
        <v>8</v>
      </c>
      <c r="B10" s="294" t="s">
        <v>309</v>
      </c>
      <c r="C10" s="98">
        <v>16</v>
      </c>
      <c r="D10" s="99">
        <f ca="1">-3+$B$24-$B$26-112</f>
        <v>10</v>
      </c>
      <c r="E10" s="342"/>
      <c r="F10" s="156">
        <f ca="1">G10-TODAY()</f>
        <v>102</v>
      </c>
      <c r="G10" s="358">
        <v>43864</v>
      </c>
      <c r="H10" s="299"/>
      <c r="I10" s="299"/>
      <c r="J10" s="407">
        <f t="shared" si="0"/>
        <v>3</v>
      </c>
      <c r="K10" s="408">
        <f t="shared" si="1"/>
        <v>4</v>
      </c>
      <c r="L10" s="335"/>
      <c r="M10" s="398">
        <v>1.99</v>
      </c>
      <c r="N10" s="401">
        <v>4</v>
      </c>
      <c r="O10" s="398">
        <v>4.99</v>
      </c>
      <c r="P10" s="308"/>
      <c r="Q10" s="307"/>
      <c r="R10" s="405">
        <v>3</v>
      </c>
      <c r="S10" s="406">
        <v>3.99</v>
      </c>
      <c r="T10" s="316">
        <v>4</v>
      </c>
      <c r="U10" s="398">
        <v>6.99</v>
      </c>
      <c r="V10" s="308"/>
      <c r="W10" s="307"/>
      <c r="X10" s="308"/>
      <c r="Y10" s="307"/>
      <c r="Z10" s="353">
        <f t="shared" si="2"/>
        <v>18</v>
      </c>
      <c r="AA10" s="357">
        <v>0</v>
      </c>
      <c r="AB10" s="354">
        <v>6</v>
      </c>
      <c r="AC10" s="355"/>
      <c r="AD10" s="355">
        <v>2</v>
      </c>
      <c r="AE10" s="355">
        <v>10</v>
      </c>
      <c r="AF10" s="355"/>
      <c r="AG10" s="356"/>
      <c r="AH10" s="251"/>
      <c r="AI10" s="251">
        <v>3.5</v>
      </c>
      <c r="AJ10" s="252"/>
      <c r="AK10" s="252">
        <v>3.5</v>
      </c>
      <c r="AL10" s="252">
        <v>4</v>
      </c>
      <c r="AM10" s="252">
        <v>4.5</v>
      </c>
      <c r="AN10" s="252">
        <v>4</v>
      </c>
      <c r="AO10" s="252">
        <v>4</v>
      </c>
      <c r="AP10" s="252">
        <v>4</v>
      </c>
      <c r="AQ10" s="252">
        <v>3.5</v>
      </c>
      <c r="AR10" s="252"/>
      <c r="AS10" s="252"/>
      <c r="AT10" s="252">
        <v>5</v>
      </c>
      <c r="AU10" s="100">
        <v>0</v>
      </c>
      <c r="AV10" s="100">
        <v>0</v>
      </c>
      <c r="AW10" s="410">
        <f t="shared" si="3"/>
        <v>2</v>
      </c>
      <c r="AX10" s="55">
        <f t="shared" si="4"/>
        <v>6</v>
      </c>
      <c r="AY10" s="55">
        <f t="shared" si="5"/>
        <v>6.666666666666667</v>
      </c>
      <c r="AZ10" s="55">
        <f t="shared" si="6"/>
        <v>7.333333333333333</v>
      </c>
      <c r="BA10" s="55">
        <f t="shared" si="7"/>
        <v>5.3</v>
      </c>
      <c r="BB10" s="55">
        <f t="shared" si="8"/>
        <v>5.4</v>
      </c>
      <c r="BC10" s="55">
        <f t="shared" si="9"/>
        <v>5.96</v>
      </c>
      <c r="BD10" s="55">
        <f t="shared" si="10"/>
        <v>6</v>
      </c>
      <c r="BE10" s="55">
        <f t="shared" si="11"/>
        <v>5.2</v>
      </c>
      <c r="BF10" s="55">
        <f t="shared" si="12"/>
        <v>5.3</v>
      </c>
      <c r="BG10" s="461">
        <f t="shared" si="13"/>
        <v>3.94</v>
      </c>
      <c r="BH10" s="387" t="s">
        <v>215</v>
      </c>
      <c r="BI10" s="334" t="s">
        <v>340</v>
      </c>
    </row>
    <row r="11" spans="1:61" ht="19.5" thickBot="1" x14ac:dyDescent="0.35">
      <c r="A11" s="376">
        <v>9</v>
      </c>
      <c r="B11" s="293" t="s">
        <v>424</v>
      </c>
      <c r="C11" s="98">
        <v>16</v>
      </c>
      <c r="D11" s="99">
        <f ca="1">+$B$24-$B$26-63</f>
        <v>62</v>
      </c>
      <c r="E11" s="342"/>
      <c r="F11" s="156">
        <f ca="1">G11-TODAY()</f>
        <v>107</v>
      </c>
      <c r="G11" s="358">
        <v>43869</v>
      </c>
      <c r="H11" s="299"/>
      <c r="I11" s="299"/>
      <c r="J11" s="407">
        <f>COUNT(L11,N11,P11,R11,T11,V11,X11)</f>
        <v>1</v>
      </c>
      <c r="K11" s="409">
        <f>COUNT(M11,O11,Q11,S11,U11,W11,Y11)</f>
        <v>2</v>
      </c>
      <c r="L11" s="335"/>
      <c r="M11" s="307"/>
      <c r="N11" s="308"/>
      <c r="O11" s="307"/>
      <c r="P11" s="401">
        <v>4</v>
      </c>
      <c r="Q11" s="398">
        <v>6.99</v>
      </c>
      <c r="R11" s="308"/>
      <c r="S11" s="307"/>
      <c r="T11" s="401"/>
      <c r="U11" s="307">
        <v>3.99</v>
      </c>
      <c r="V11" s="308"/>
      <c r="W11" s="307"/>
      <c r="X11" s="308"/>
      <c r="Y11" s="307"/>
      <c r="Z11" s="353">
        <f>SUM(AA11:AG11)</f>
        <v>14</v>
      </c>
      <c r="AA11" s="357"/>
      <c r="AB11" s="354"/>
      <c r="AC11" s="355">
        <v>12</v>
      </c>
      <c r="AD11" s="355"/>
      <c r="AE11" s="355">
        <v>2</v>
      </c>
      <c r="AF11" s="355"/>
      <c r="AG11" s="356"/>
      <c r="AH11" s="251"/>
      <c r="AI11" s="251"/>
      <c r="AJ11" s="252"/>
      <c r="AK11" s="252"/>
      <c r="AL11" s="252"/>
      <c r="AM11" s="252"/>
      <c r="AN11" s="252"/>
      <c r="AO11" s="252">
        <v>4</v>
      </c>
      <c r="AP11" s="252"/>
      <c r="AQ11" s="252"/>
      <c r="AR11" s="252"/>
      <c r="AS11" s="252"/>
      <c r="AT11" s="252"/>
      <c r="AU11" s="100">
        <v>0</v>
      </c>
      <c r="AV11" s="100">
        <v>0</v>
      </c>
      <c r="AW11" s="410">
        <f>AA11+AB11/3+AG11</f>
        <v>0</v>
      </c>
      <c r="AX11" s="55">
        <f>AB11+AC11/4+AG11</f>
        <v>3</v>
      </c>
      <c r="AY11" s="55">
        <f>AB11+AD11/3+AG11</f>
        <v>0</v>
      </c>
      <c r="AZ11" s="55">
        <f>AB11+AD11/1.5+AG11</f>
        <v>0</v>
      </c>
      <c r="BA11" s="55">
        <f>AC11+AB11*0.6+AE11*0.17+AG11</f>
        <v>12.34</v>
      </c>
      <c r="BB11" s="55">
        <f>AC11+AB11*0.4+AE11*0.3+AG11</f>
        <v>12.6</v>
      </c>
      <c r="BC11" s="55">
        <f>AC11+AB11*0.16+AE11*0.5+AG11</f>
        <v>13</v>
      </c>
      <c r="BD11" s="55">
        <f>AD11+AC11*0.45+AB11*0.25+AE11*0.25+AG11</f>
        <v>5.9</v>
      </c>
      <c r="BE11" s="55">
        <f>AD11+AC11*0.63+AB11*0.25+AE11*0.17+AG11</f>
        <v>7.9</v>
      </c>
      <c r="BF11" s="55">
        <f>AF11*0.6+AC11*0.4+AD11*0.15+AE11*0.5+AG11</f>
        <v>5.8000000000000007</v>
      </c>
      <c r="BG11" s="461">
        <f>AF11+AC11*0.25+AD11*0.22+AE11*0.35+AG11</f>
        <v>3.7</v>
      </c>
      <c r="BH11" s="387" t="s">
        <v>215</v>
      </c>
      <c r="BI11" s="332" t="s">
        <v>165</v>
      </c>
    </row>
    <row r="12" spans="1:61" ht="19.5" thickBot="1" x14ac:dyDescent="0.35">
      <c r="A12" s="376">
        <v>10</v>
      </c>
      <c r="B12" s="300" t="s">
        <v>300</v>
      </c>
      <c r="C12" s="102">
        <v>16</v>
      </c>
      <c r="D12" s="99">
        <f ca="1">-53+$B$24-$B$26</f>
        <v>72</v>
      </c>
      <c r="E12" s="341"/>
      <c r="F12" s="156">
        <f ca="1">G12-TODAY()</f>
        <v>40</v>
      </c>
      <c r="G12" s="358">
        <v>43802</v>
      </c>
      <c r="H12" s="395">
        <v>4</v>
      </c>
      <c r="I12" s="299"/>
      <c r="J12" s="407">
        <f t="shared" si="0"/>
        <v>4</v>
      </c>
      <c r="K12" s="408">
        <f t="shared" si="1"/>
        <v>5</v>
      </c>
      <c r="L12" s="335"/>
      <c r="M12" s="307"/>
      <c r="N12" s="401">
        <v>1</v>
      </c>
      <c r="O12" s="398">
        <v>2.99</v>
      </c>
      <c r="P12" s="405">
        <v>1</v>
      </c>
      <c r="Q12" s="406">
        <v>1.99</v>
      </c>
      <c r="R12" s="308"/>
      <c r="S12" s="398">
        <v>7</v>
      </c>
      <c r="T12" s="405">
        <v>1</v>
      </c>
      <c r="U12" s="406">
        <v>1.99</v>
      </c>
      <c r="V12" s="401">
        <v>3</v>
      </c>
      <c r="W12" s="398">
        <v>4.99</v>
      </c>
      <c r="X12" s="308"/>
      <c r="Y12" s="307"/>
      <c r="Z12" s="353">
        <f t="shared" ref="Z12:Z15" si="16">SUM(AA12:AG12)</f>
        <v>13</v>
      </c>
      <c r="AA12" s="354"/>
      <c r="AB12" s="354">
        <v>0</v>
      </c>
      <c r="AC12" s="355">
        <v>-2</v>
      </c>
      <c r="AD12" s="355">
        <v>11</v>
      </c>
      <c r="AE12" s="355">
        <v>-1</v>
      </c>
      <c r="AF12" s="355">
        <v>5</v>
      </c>
      <c r="AG12" s="356"/>
      <c r="AH12" s="251"/>
      <c r="AI12" s="251"/>
      <c r="AJ12" s="252"/>
      <c r="AK12" s="252">
        <v>2.5</v>
      </c>
      <c r="AL12" s="252">
        <v>3</v>
      </c>
      <c r="AM12" s="252"/>
      <c r="AN12" s="252">
        <v>4</v>
      </c>
      <c r="AO12" s="252">
        <v>2.5</v>
      </c>
      <c r="AP12" s="252"/>
      <c r="AQ12" s="252">
        <v>1.5</v>
      </c>
      <c r="AR12" s="252">
        <v>3.5</v>
      </c>
      <c r="AS12" s="252"/>
      <c r="AT12" s="252">
        <v>5</v>
      </c>
      <c r="AU12" s="100">
        <v>0</v>
      </c>
      <c r="AV12" s="100">
        <v>1</v>
      </c>
      <c r="AW12" s="410">
        <f t="shared" si="3"/>
        <v>0</v>
      </c>
      <c r="AX12" s="55">
        <f t="shared" si="4"/>
        <v>-0.5</v>
      </c>
      <c r="AY12" s="55">
        <f t="shared" si="5"/>
        <v>3.6666666666666665</v>
      </c>
      <c r="AZ12" s="55">
        <f t="shared" si="6"/>
        <v>7.333333333333333</v>
      </c>
      <c r="BA12" s="55">
        <f t="shared" si="7"/>
        <v>-2.17</v>
      </c>
      <c r="BB12" s="55">
        <f t="shared" si="8"/>
        <v>-2.2999999999999998</v>
      </c>
      <c r="BC12" s="55">
        <f t="shared" si="9"/>
        <v>-2.5</v>
      </c>
      <c r="BD12" s="55">
        <f t="shared" si="10"/>
        <v>9.85</v>
      </c>
      <c r="BE12" s="55">
        <f t="shared" si="11"/>
        <v>9.57</v>
      </c>
      <c r="BF12" s="55">
        <f t="shared" si="12"/>
        <v>3.35</v>
      </c>
      <c r="BG12" s="461">
        <f t="shared" si="13"/>
        <v>6.57</v>
      </c>
      <c r="BH12" s="387" t="s">
        <v>216</v>
      </c>
      <c r="BI12" s="334" t="s">
        <v>338</v>
      </c>
    </row>
    <row r="13" spans="1:61" ht="19.5" thickBot="1" x14ac:dyDescent="0.35">
      <c r="A13" s="376">
        <v>11</v>
      </c>
      <c r="B13" s="413" t="s">
        <v>168</v>
      </c>
      <c r="C13" s="98">
        <v>17</v>
      </c>
      <c r="D13" s="99">
        <f ca="1">40+$B$24-$B$26-112</f>
        <v>53</v>
      </c>
      <c r="E13" s="342"/>
      <c r="F13" s="156">
        <v>0</v>
      </c>
      <c r="G13" s="448">
        <f ca="1">TODAY()</f>
        <v>43762</v>
      </c>
      <c r="H13" s="299"/>
      <c r="I13" s="393" t="s">
        <v>366</v>
      </c>
      <c r="J13" s="407">
        <f t="shared" si="0"/>
        <v>3</v>
      </c>
      <c r="K13" s="408">
        <f t="shared" si="1"/>
        <v>3</v>
      </c>
      <c r="L13" s="335"/>
      <c r="M13" s="307"/>
      <c r="N13" s="401">
        <v>5.25</v>
      </c>
      <c r="O13" s="398">
        <v>5.99</v>
      </c>
      <c r="P13" s="308"/>
      <c r="Q13" s="307"/>
      <c r="R13" s="405">
        <v>1</v>
      </c>
      <c r="S13" s="406">
        <v>1.99</v>
      </c>
      <c r="T13" s="405">
        <v>2</v>
      </c>
      <c r="U13" s="406">
        <v>2.99</v>
      </c>
      <c r="V13" s="308"/>
      <c r="W13" s="307"/>
      <c r="X13" s="308"/>
      <c r="Y13" s="307"/>
      <c r="Z13" s="353">
        <f t="shared" si="16"/>
        <v>9</v>
      </c>
      <c r="AA13" s="357"/>
      <c r="AB13" s="354">
        <v>10</v>
      </c>
      <c r="AC13" s="355"/>
      <c r="AD13" s="355">
        <v>-1</v>
      </c>
      <c r="AE13" s="355">
        <v>0</v>
      </c>
      <c r="AF13" s="355"/>
      <c r="AG13" s="356"/>
      <c r="AH13" s="251">
        <v>2</v>
      </c>
      <c r="AI13" s="251">
        <v>4.5</v>
      </c>
      <c r="AJ13" s="252">
        <v>3.5</v>
      </c>
      <c r="AK13" s="252">
        <v>4.5</v>
      </c>
      <c r="AL13" s="252">
        <v>3.5</v>
      </c>
      <c r="AM13" s="252">
        <v>3.5</v>
      </c>
      <c r="AN13" s="252">
        <v>2.5</v>
      </c>
      <c r="AO13" s="252">
        <v>3</v>
      </c>
      <c r="AP13" s="252"/>
      <c r="AQ13" s="252">
        <v>2</v>
      </c>
      <c r="AR13" s="252"/>
      <c r="AS13" s="252"/>
      <c r="AT13" s="252"/>
      <c r="AU13" s="100">
        <v>0</v>
      </c>
      <c r="AV13" s="100">
        <v>0</v>
      </c>
      <c r="AW13" s="410">
        <f t="shared" si="3"/>
        <v>3.3333333333333335</v>
      </c>
      <c r="AX13" s="55">
        <f t="shared" si="4"/>
        <v>10</v>
      </c>
      <c r="AY13" s="55">
        <f t="shared" si="5"/>
        <v>9.6666666666666661</v>
      </c>
      <c r="AZ13" s="55">
        <f t="shared" si="6"/>
        <v>9.3333333333333339</v>
      </c>
      <c r="BA13" s="55">
        <f t="shared" si="7"/>
        <v>6</v>
      </c>
      <c r="BB13" s="55">
        <f t="shared" si="8"/>
        <v>4</v>
      </c>
      <c r="BC13" s="55">
        <f t="shared" si="9"/>
        <v>1.6</v>
      </c>
      <c r="BD13" s="55">
        <f t="shared" si="10"/>
        <v>1.5</v>
      </c>
      <c r="BE13" s="55">
        <f t="shared" si="11"/>
        <v>1.5</v>
      </c>
      <c r="BF13" s="55">
        <f t="shared" si="12"/>
        <v>-0.15</v>
      </c>
      <c r="BG13" s="461">
        <f t="shared" si="13"/>
        <v>-0.22</v>
      </c>
      <c r="BH13" s="387" t="s">
        <v>214</v>
      </c>
      <c r="BI13" s="332" t="s">
        <v>165</v>
      </c>
    </row>
    <row r="14" spans="1:61" ht="19.5" thickBot="1" x14ac:dyDescent="0.35">
      <c r="A14" s="376">
        <v>12</v>
      </c>
      <c r="B14" s="300" t="s">
        <v>312</v>
      </c>
      <c r="C14" s="102">
        <v>16</v>
      </c>
      <c r="D14" s="99">
        <f ca="1">14+$B$24-$B$26-112</f>
        <v>27</v>
      </c>
      <c r="E14" s="342"/>
      <c r="F14" s="156">
        <f t="shared" ref="F14:F15" ca="1" si="17">G14-TODAY()</f>
        <v>85</v>
      </c>
      <c r="G14" s="358">
        <v>43847</v>
      </c>
      <c r="H14" s="395">
        <v>4</v>
      </c>
      <c r="I14" s="299"/>
      <c r="J14" s="407">
        <f t="shared" si="0"/>
        <v>1</v>
      </c>
      <c r="K14" s="409">
        <f t="shared" si="1"/>
        <v>2</v>
      </c>
      <c r="L14" s="335"/>
      <c r="M14" s="398">
        <v>1.99</v>
      </c>
      <c r="N14" s="308"/>
      <c r="O14" s="307"/>
      <c r="P14" s="308"/>
      <c r="Q14" s="307"/>
      <c r="R14" s="401">
        <v>2</v>
      </c>
      <c r="S14" s="307"/>
      <c r="T14" s="308"/>
      <c r="U14" s="307"/>
      <c r="V14" s="308"/>
      <c r="W14" s="398">
        <v>5.99</v>
      </c>
      <c r="X14" s="308"/>
      <c r="Y14" s="307"/>
      <c r="Z14" s="353">
        <f t="shared" si="16"/>
        <v>8</v>
      </c>
      <c r="AA14" s="357">
        <v>0</v>
      </c>
      <c r="AB14" s="354"/>
      <c r="AC14" s="355"/>
      <c r="AD14" s="355">
        <v>0</v>
      </c>
      <c r="AE14" s="355"/>
      <c r="AF14" s="355">
        <v>8</v>
      </c>
      <c r="AG14" s="356"/>
      <c r="AH14" s="251"/>
      <c r="AI14" s="251">
        <v>3.5</v>
      </c>
      <c r="AJ14" s="252">
        <v>2.5</v>
      </c>
      <c r="AK14" s="252"/>
      <c r="AL14" s="252">
        <v>3</v>
      </c>
      <c r="AM14" s="252"/>
      <c r="AN14" s="252">
        <v>4</v>
      </c>
      <c r="AO14" s="252"/>
      <c r="AP14" s="252"/>
      <c r="AQ14" s="252">
        <v>3.5</v>
      </c>
      <c r="AR14" s="252"/>
      <c r="AS14" s="252"/>
      <c r="AT14" s="252">
        <v>7</v>
      </c>
      <c r="AU14" s="100">
        <v>0</v>
      </c>
      <c r="AV14" s="100">
        <v>0</v>
      </c>
      <c r="AW14" s="410">
        <f t="shared" si="3"/>
        <v>0</v>
      </c>
      <c r="AX14" s="55">
        <f t="shared" si="4"/>
        <v>0</v>
      </c>
      <c r="AY14" s="55">
        <f t="shared" si="5"/>
        <v>0</v>
      </c>
      <c r="AZ14" s="55">
        <f t="shared" si="6"/>
        <v>0</v>
      </c>
      <c r="BA14" s="55">
        <f t="shared" si="7"/>
        <v>0</v>
      </c>
      <c r="BB14" s="55">
        <f t="shared" si="8"/>
        <v>0</v>
      </c>
      <c r="BC14" s="55">
        <f t="shared" si="9"/>
        <v>0</v>
      </c>
      <c r="BD14" s="55">
        <f t="shared" si="10"/>
        <v>0</v>
      </c>
      <c r="BE14" s="55">
        <f t="shared" si="11"/>
        <v>0</v>
      </c>
      <c r="BF14" s="55">
        <f t="shared" si="12"/>
        <v>4.8</v>
      </c>
      <c r="BG14" s="461">
        <f t="shared" si="13"/>
        <v>8</v>
      </c>
      <c r="BH14" s="387" t="s">
        <v>216</v>
      </c>
      <c r="BI14" s="333" t="s">
        <v>164</v>
      </c>
    </row>
    <row r="15" spans="1:61" ht="19.5" thickBot="1" x14ac:dyDescent="0.35">
      <c r="A15" s="376">
        <v>13</v>
      </c>
      <c r="B15" s="300" t="s">
        <v>302</v>
      </c>
      <c r="C15" s="102">
        <v>16</v>
      </c>
      <c r="D15" s="99">
        <f ca="1">2+$B$24-$B$26-112</f>
        <v>15</v>
      </c>
      <c r="E15" s="341" t="s">
        <v>310</v>
      </c>
      <c r="F15" s="156">
        <f t="shared" ca="1" si="17"/>
        <v>97</v>
      </c>
      <c r="G15" s="358">
        <v>43859</v>
      </c>
      <c r="H15" s="299"/>
      <c r="I15" s="299"/>
      <c r="J15" s="407">
        <f t="shared" si="0"/>
        <v>1</v>
      </c>
      <c r="K15" s="408">
        <f t="shared" si="1"/>
        <v>2</v>
      </c>
      <c r="L15" s="335"/>
      <c r="M15" s="307"/>
      <c r="N15" s="308"/>
      <c r="O15" s="307"/>
      <c r="P15" s="308"/>
      <c r="Q15" s="307"/>
      <c r="R15" s="401">
        <v>2</v>
      </c>
      <c r="S15" s="398">
        <v>3.99</v>
      </c>
      <c r="T15" s="308"/>
      <c r="U15" s="307"/>
      <c r="V15" s="308"/>
      <c r="W15" s="398">
        <v>4.99</v>
      </c>
      <c r="X15" s="308"/>
      <c r="Y15" s="307"/>
      <c r="Z15" s="353">
        <f t="shared" si="16"/>
        <v>7</v>
      </c>
      <c r="AA15" s="357"/>
      <c r="AB15" s="354"/>
      <c r="AC15" s="355"/>
      <c r="AD15" s="355">
        <v>2</v>
      </c>
      <c r="AE15" s="355"/>
      <c r="AF15" s="355">
        <v>5</v>
      </c>
      <c r="AG15" s="356"/>
      <c r="AH15" s="251"/>
      <c r="AI15" s="251"/>
      <c r="AJ15" s="252"/>
      <c r="AK15" s="252"/>
      <c r="AL15" s="252">
        <v>2.5</v>
      </c>
      <c r="AM15" s="252"/>
      <c r="AN15" s="252">
        <v>3</v>
      </c>
      <c r="AO15" s="252"/>
      <c r="AP15" s="252">
        <v>3.5</v>
      </c>
      <c r="AQ15" s="252"/>
      <c r="AR15" s="252">
        <v>4.5</v>
      </c>
      <c r="AS15" s="252"/>
      <c r="AT15" s="252">
        <v>7</v>
      </c>
      <c r="AU15" s="100">
        <v>0</v>
      </c>
      <c r="AV15" s="100">
        <v>0</v>
      </c>
      <c r="AW15" s="410">
        <f t="shared" si="3"/>
        <v>0</v>
      </c>
      <c r="AX15" s="55">
        <f t="shared" si="4"/>
        <v>0</v>
      </c>
      <c r="AY15" s="55">
        <f t="shared" si="5"/>
        <v>0.66666666666666663</v>
      </c>
      <c r="AZ15" s="55">
        <f t="shared" si="6"/>
        <v>1.3333333333333333</v>
      </c>
      <c r="BA15" s="55">
        <f t="shared" si="7"/>
        <v>0</v>
      </c>
      <c r="BB15" s="55">
        <f t="shared" si="8"/>
        <v>0</v>
      </c>
      <c r="BC15" s="55">
        <f t="shared" si="9"/>
        <v>0</v>
      </c>
      <c r="BD15" s="55">
        <f t="shared" si="10"/>
        <v>2</v>
      </c>
      <c r="BE15" s="55">
        <f t="shared" si="11"/>
        <v>2</v>
      </c>
      <c r="BF15" s="55">
        <f t="shared" si="12"/>
        <v>3.3</v>
      </c>
      <c r="BG15" s="461">
        <f t="shared" si="13"/>
        <v>5.44</v>
      </c>
      <c r="BH15" s="387" t="s">
        <v>215</v>
      </c>
      <c r="BI15" s="333" t="s">
        <v>162</v>
      </c>
    </row>
    <row r="16" spans="1:61" s="442" customFormat="1" ht="10.5" customHeight="1" thickBot="1" x14ac:dyDescent="0.35">
      <c r="A16" s="417"/>
      <c r="B16" s="412"/>
      <c r="C16" s="418"/>
      <c r="D16" s="419"/>
      <c r="E16" s="420"/>
      <c r="F16" s="421"/>
      <c r="G16" s="422"/>
      <c r="H16" s="423"/>
      <c r="I16" s="423"/>
      <c r="J16" s="428"/>
      <c r="K16" s="429"/>
      <c r="L16" s="424"/>
      <c r="M16" s="425"/>
      <c r="N16" s="426"/>
      <c r="O16" s="425"/>
      <c r="P16" s="426"/>
      <c r="Q16" s="425"/>
      <c r="R16" s="466"/>
      <c r="S16" s="427"/>
      <c r="T16" s="426"/>
      <c r="U16" s="425"/>
      <c r="V16" s="426"/>
      <c r="W16" s="427"/>
      <c r="X16" s="426"/>
      <c r="Y16" s="425"/>
      <c r="Z16" s="430"/>
      <c r="AA16" s="431"/>
      <c r="AB16" s="432"/>
      <c r="AC16" s="433"/>
      <c r="AD16" s="433"/>
      <c r="AE16" s="433"/>
      <c r="AF16" s="433"/>
      <c r="AG16" s="434"/>
      <c r="AH16" s="438"/>
      <c r="AI16" s="438"/>
      <c r="AJ16" s="439"/>
      <c r="AK16" s="439"/>
      <c r="AL16" s="439"/>
      <c r="AM16" s="439"/>
      <c r="AN16" s="439"/>
      <c r="AO16" s="439"/>
      <c r="AP16" s="439"/>
      <c r="AQ16" s="439"/>
      <c r="AR16" s="439"/>
      <c r="AS16" s="439"/>
      <c r="AT16" s="440"/>
      <c r="AU16" s="435"/>
      <c r="AV16" s="435"/>
      <c r="AW16" s="436"/>
      <c r="AX16" s="437"/>
      <c r="AY16" s="437"/>
      <c r="AZ16" s="437"/>
      <c r="BA16" s="437"/>
      <c r="BB16" s="437"/>
      <c r="BC16" s="437"/>
      <c r="BD16" s="437"/>
      <c r="BE16" s="437"/>
      <c r="BF16" s="437"/>
      <c r="BG16" s="462"/>
      <c r="BH16" s="459"/>
      <c r="BI16" s="441"/>
    </row>
    <row r="17" spans="1:61" ht="19.5" thickBot="1" x14ac:dyDescent="0.35">
      <c r="A17" s="376">
        <v>14</v>
      </c>
      <c r="B17" s="294" t="s">
        <v>255</v>
      </c>
      <c r="C17" s="98">
        <v>16</v>
      </c>
      <c r="D17" s="99">
        <f ca="1">67+$B$24-$B$26+14-112</f>
        <v>94</v>
      </c>
      <c r="E17" s="342"/>
      <c r="F17" s="156">
        <f t="shared" ref="F17" ca="1" si="18">G17-TODAY()</f>
        <v>18</v>
      </c>
      <c r="G17" s="358">
        <v>43780</v>
      </c>
      <c r="H17" s="299"/>
      <c r="I17" s="397"/>
      <c r="J17" s="407">
        <f>COUNT(L17,N17,P17,R17,T17,V17,X17)</f>
        <v>1</v>
      </c>
      <c r="K17" s="408">
        <f>COUNT(M17,O17,Q17,S17,U17,W17,Y17)</f>
        <v>3</v>
      </c>
      <c r="L17" s="335"/>
      <c r="M17" s="307"/>
      <c r="N17" s="308"/>
      <c r="O17" s="307"/>
      <c r="P17" s="405">
        <v>3</v>
      </c>
      <c r="Q17" s="406">
        <v>3.99</v>
      </c>
      <c r="R17" s="308"/>
      <c r="S17" s="398">
        <v>3.99</v>
      </c>
      <c r="T17" s="308"/>
      <c r="U17" s="307"/>
      <c r="V17" s="308"/>
      <c r="W17" s="398">
        <v>4.99</v>
      </c>
      <c r="X17" s="308"/>
      <c r="Y17" s="307"/>
      <c r="Z17" s="353">
        <f>SUM(AA17:AG17)</f>
        <v>10</v>
      </c>
      <c r="AA17" s="357"/>
      <c r="AB17" s="354"/>
      <c r="AC17" s="355">
        <v>3</v>
      </c>
      <c r="AD17" s="355">
        <v>2</v>
      </c>
      <c r="AE17" s="355"/>
      <c r="AF17" s="355">
        <v>5</v>
      </c>
      <c r="AG17" s="356"/>
      <c r="AH17" s="251">
        <v>1.5</v>
      </c>
      <c r="AI17" s="251">
        <v>3</v>
      </c>
      <c r="AJ17" s="252">
        <v>2.5</v>
      </c>
      <c r="AK17" s="252"/>
      <c r="AL17" s="252"/>
      <c r="AM17" s="252"/>
      <c r="AN17" s="252"/>
      <c r="AO17" s="252"/>
      <c r="AP17" s="252">
        <v>3.5</v>
      </c>
      <c r="AQ17" s="252">
        <v>4</v>
      </c>
      <c r="AR17" s="252">
        <v>5</v>
      </c>
      <c r="AS17" s="252"/>
      <c r="AT17" s="252">
        <v>5</v>
      </c>
      <c r="AU17" s="100">
        <v>1</v>
      </c>
      <c r="AV17" s="100">
        <v>11</v>
      </c>
      <c r="AW17" s="410">
        <f>AA17+AB17/3+AG17</f>
        <v>0</v>
      </c>
      <c r="AX17" s="55">
        <f>AB17+AC17/4+AG17</f>
        <v>0.75</v>
      </c>
      <c r="AY17" s="55">
        <f>AB17+AD17/3+AG17</f>
        <v>0.66666666666666663</v>
      </c>
      <c r="AZ17" s="55">
        <f>AB17+AD17/1.5+AG17</f>
        <v>1.3333333333333333</v>
      </c>
      <c r="BA17" s="55">
        <f>AC17+AB17*0.6+AE17*0.17+AG17</f>
        <v>3</v>
      </c>
      <c r="BB17" s="55">
        <f>AC17+AB17*0.4+AE17*0.3+AG17</f>
        <v>3</v>
      </c>
      <c r="BC17" s="55">
        <f>AC17+AB17*0.16+AE17*0.5+AG17</f>
        <v>3</v>
      </c>
      <c r="BD17" s="55">
        <f>AD17+AC17*0.45+AB17*0.25+AE17*0.25+AG17</f>
        <v>3.35</v>
      </c>
      <c r="BE17" s="55">
        <f>AD17+AC17*0.63+AB17*0.25+AE17*0.17+AG17</f>
        <v>3.89</v>
      </c>
      <c r="BF17" s="55">
        <f>AF17*0.6+AC17*0.4+AD17*0.15+AE17*0.5+AG17</f>
        <v>4.5</v>
      </c>
      <c r="BG17" s="461">
        <f>AF17+AC17*0.25+AD17*0.22+AE17*0.35+AG17</f>
        <v>6.19</v>
      </c>
      <c r="BH17" s="387" t="s">
        <v>213</v>
      </c>
      <c r="BI17" s="334" t="s">
        <v>166</v>
      </c>
    </row>
    <row r="18" spans="1:61" ht="19.5" thickBot="1" x14ac:dyDescent="0.35">
      <c r="A18" s="376">
        <v>15</v>
      </c>
      <c r="B18" s="414" t="s">
        <v>161</v>
      </c>
      <c r="C18" s="98">
        <v>16</v>
      </c>
      <c r="D18" s="99">
        <f ca="1">3+$B$24-$B$26-112</f>
        <v>16</v>
      </c>
      <c r="E18" s="342"/>
      <c r="F18" s="156">
        <f ca="1">G18-TODAY()</f>
        <v>96</v>
      </c>
      <c r="G18" s="358">
        <v>43858</v>
      </c>
      <c r="H18" s="299"/>
      <c r="I18" s="397"/>
      <c r="J18" s="407">
        <f t="shared" ref="J18:K20" si="19">COUNT(L18,N18,P18,R18,T18,V18,X18)</f>
        <v>2</v>
      </c>
      <c r="K18" s="408">
        <f t="shared" si="19"/>
        <v>4</v>
      </c>
      <c r="L18" s="402"/>
      <c r="M18" s="403"/>
      <c r="N18" s="405">
        <v>1</v>
      </c>
      <c r="O18" s="406">
        <v>1.99</v>
      </c>
      <c r="P18" s="404"/>
      <c r="Q18" s="398">
        <v>2.99</v>
      </c>
      <c r="R18" s="405">
        <v>3</v>
      </c>
      <c r="S18" s="406">
        <v>3.99</v>
      </c>
      <c r="T18" s="404"/>
      <c r="U18" s="398">
        <v>5.99</v>
      </c>
      <c r="V18" s="404"/>
      <c r="W18" s="403"/>
      <c r="X18" s="404"/>
      <c r="Y18" s="403"/>
      <c r="Z18" s="353">
        <f>SUM(AA18:AG18)</f>
        <v>7</v>
      </c>
      <c r="AA18" s="357"/>
      <c r="AB18" s="354">
        <v>-2</v>
      </c>
      <c r="AC18" s="355">
        <v>0</v>
      </c>
      <c r="AD18" s="355">
        <v>2</v>
      </c>
      <c r="AE18" s="355">
        <v>7</v>
      </c>
      <c r="AF18" s="355"/>
      <c r="AG18" s="356"/>
      <c r="AH18" s="251">
        <v>0</v>
      </c>
      <c r="AI18" s="251">
        <v>1.5</v>
      </c>
      <c r="AJ18" s="252"/>
      <c r="AK18" s="252"/>
      <c r="AL18" s="252">
        <v>2</v>
      </c>
      <c r="AM18" s="252"/>
      <c r="AN18" s="252"/>
      <c r="AO18" s="252">
        <v>3</v>
      </c>
      <c r="AP18" s="252">
        <v>2.5</v>
      </c>
      <c r="AQ18" s="252">
        <v>3</v>
      </c>
      <c r="AR18" s="252"/>
      <c r="AS18" s="252">
        <v>3</v>
      </c>
      <c r="AT18" s="252">
        <v>3.5</v>
      </c>
      <c r="AU18" s="100">
        <v>14</v>
      </c>
      <c r="AV18" s="100">
        <v>2</v>
      </c>
      <c r="AW18" s="410">
        <f>AA18+AB18/3+AG18</f>
        <v>-0.66666666666666663</v>
      </c>
      <c r="AX18" s="55">
        <f>AB18+AC18/4+AG18</f>
        <v>-2</v>
      </c>
      <c r="AY18" s="55">
        <f>AB18+AD18/3+AG18</f>
        <v>-1.3333333333333335</v>
      </c>
      <c r="AZ18" s="55">
        <f>AB18+AD18/1.5+AG18</f>
        <v>-0.66666666666666674</v>
      </c>
      <c r="BA18" s="55">
        <f>AC18+AB18*0.6+AE18*0.17+AG18</f>
        <v>-9.9999999999997868E-3</v>
      </c>
      <c r="BB18" s="55">
        <f>AC18+AB18*0.4+AE18*0.3+AG18</f>
        <v>1.3</v>
      </c>
      <c r="BC18" s="55">
        <f>AC18+AB18*0.16+AE18*0.5+AG18</f>
        <v>3.18</v>
      </c>
      <c r="BD18" s="55">
        <f>AD18+AC18*0.45+AB18*0.25+AE18*0.25+AG18</f>
        <v>3.25</v>
      </c>
      <c r="BE18" s="55">
        <f>AD18+AC18*0.63+AB18*0.25+AE18*0.17+AG18</f>
        <v>2.6900000000000004</v>
      </c>
      <c r="BF18" s="55">
        <f>AF18*0.6+AC18*0.4+AD18*0.15+AE18*0.5+AG18</f>
        <v>3.8</v>
      </c>
      <c r="BG18" s="461">
        <f>AF18+AC18*0.25+AD18*0.22+AE18*0.35+AG18</f>
        <v>2.8899999999999997</v>
      </c>
      <c r="BH18" s="387" t="s">
        <v>215</v>
      </c>
      <c r="BI18" s="333" t="s">
        <v>162</v>
      </c>
    </row>
    <row r="19" spans="1:61" ht="19.5" thickBot="1" x14ac:dyDescent="0.35">
      <c r="A19" s="376">
        <v>16</v>
      </c>
      <c r="B19" s="296" t="s">
        <v>314</v>
      </c>
      <c r="C19" s="98">
        <v>16</v>
      </c>
      <c r="D19" s="99">
        <f ca="1">-1+$B$24-$B$26-112</f>
        <v>12</v>
      </c>
      <c r="E19" s="343"/>
      <c r="F19" s="156">
        <f ca="1">G19-TODAY()</f>
        <v>100</v>
      </c>
      <c r="G19" s="358">
        <v>43862</v>
      </c>
      <c r="H19" s="299"/>
      <c r="I19" s="299"/>
      <c r="J19" s="407">
        <f>COUNT(L19,N19,P19,R19,T19,V19,X19)</f>
        <v>2</v>
      </c>
      <c r="K19" s="409">
        <f>COUNT(M19,O19,Q19,S19,U19,W19,Y19)</f>
        <v>3</v>
      </c>
      <c r="L19" s="335"/>
      <c r="M19" s="307"/>
      <c r="N19" s="335"/>
      <c r="O19" s="307">
        <v>2.99</v>
      </c>
      <c r="P19" s="308"/>
      <c r="Q19" s="307"/>
      <c r="R19" s="335"/>
      <c r="S19" s="398">
        <v>3.99</v>
      </c>
      <c r="T19" s="401">
        <v>3</v>
      </c>
      <c r="U19" s="398">
        <v>3.99</v>
      </c>
      <c r="V19" s="401">
        <v>3</v>
      </c>
      <c r="W19" s="307"/>
      <c r="X19" s="308"/>
      <c r="Y19" s="307"/>
      <c r="Z19" s="353">
        <f>SUM(AA19:AG19)</f>
        <v>6</v>
      </c>
      <c r="AA19" s="357"/>
      <c r="AB19" s="354">
        <v>0</v>
      </c>
      <c r="AC19" s="355"/>
      <c r="AD19" s="355">
        <v>2</v>
      </c>
      <c r="AE19" s="355">
        <v>2</v>
      </c>
      <c r="AF19" s="355">
        <v>2</v>
      </c>
      <c r="AG19" s="356"/>
      <c r="AH19" s="251"/>
      <c r="AI19" s="251"/>
      <c r="AJ19" s="252"/>
      <c r="AK19" s="252">
        <v>3.5</v>
      </c>
      <c r="AL19" s="252"/>
      <c r="AM19" s="252"/>
      <c r="AN19" s="252">
        <v>5</v>
      </c>
      <c r="AO19" s="252">
        <v>4</v>
      </c>
      <c r="AP19" s="252"/>
      <c r="AQ19" s="252"/>
      <c r="AR19" s="252"/>
      <c r="AS19" s="252"/>
      <c r="AT19" s="252">
        <v>6</v>
      </c>
      <c r="AU19" s="100">
        <v>0</v>
      </c>
      <c r="AV19" s="100">
        <v>1</v>
      </c>
      <c r="AW19" s="410">
        <f>AA19+AB19/3+AG19</f>
        <v>0</v>
      </c>
      <c r="AX19" s="55">
        <f>AB19+AC19/4+AG19</f>
        <v>0</v>
      </c>
      <c r="AY19" s="55">
        <f>AB19+AD19/3+AG19</f>
        <v>0.66666666666666663</v>
      </c>
      <c r="AZ19" s="55">
        <f>AB19+AD19/1.5+AG19</f>
        <v>1.3333333333333333</v>
      </c>
      <c r="BA19" s="55">
        <f>AC19+AB19*0.6+AE19*0.17+AG19</f>
        <v>0.34</v>
      </c>
      <c r="BB19" s="55">
        <f>AC19+AB19*0.4+AE19*0.3+AG19</f>
        <v>0.6</v>
      </c>
      <c r="BC19" s="55">
        <f>AC19+AB19*0.16+AE19*0.5+AG19</f>
        <v>1</v>
      </c>
      <c r="BD19" s="55">
        <f>AD19+AC19*0.45+AB19*0.25+AE19*0.25+AG19</f>
        <v>2.5</v>
      </c>
      <c r="BE19" s="55">
        <f>AD19+AC19*0.63+AB19*0.25+AE19*0.17+AG19</f>
        <v>2.34</v>
      </c>
      <c r="BF19" s="55">
        <f>AF19*0.6+AC19*0.4+AD19*0.15+AE19*0.5+AG19</f>
        <v>2.5</v>
      </c>
      <c r="BG19" s="461">
        <f>AF19+AC19*0.25+AD19*0.22+AE19*0.35+AG19</f>
        <v>3.1399999999999997</v>
      </c>
      <c r="BH19" s="387" t="s">
        <v>215</v>
      </c>
      <c r="BI19" s="334" t="s">
        <v>167</v>
      </c>
    </row>
    <row r="20" spans="1:61" ht="19.5" thickBot="1" x14ac:dyDescent="0.35">
      <c r="A20" s="376">
        <v>17</v>
      </c>
      <c r="B20" s="414" t="s">
        <v>163</v>
      </c>
      <c r="C20" s="102">
        <v>16</v>
      </c>
      <c r="D20" s="99">
        <f ca="1">14+$B$24-$B$26-112</f>
        <v>27</v>
      </c>
      <c r="E20" s="342" t="s">
        <v>256</v>
      </c>
      <c r="F20" s="156">
        <f t="shared" ref="F20" ca="1" si="20">G20-TODAY()</f>
        <v>85</v>
      </c>
      <c r="G20" s="358">
        <v>43847</v>
      </c>
      <c r="H20" s="299"/>
      <c r="I20" s="396">
        <v>0</v>
      </c>
      <c r="J20" s="407">
        <f t="shared" si="19"/>
        <v>4</v>
      </c>
      <c r="K20" s="409">
        <f t="shared" si="19"/>
        <v>6</v>
      </c>
      <c r="L20" s="335"/>
      <c r="M20" s="398">
        <v>0.99</v>
      </c>
      <c r="N20" s="405">
        <v>1</v>
      </c>
      <c r="O20" s="406">
        <v>1.99</v>
      </c>
      <c r="P20" s="405">
        <v>2</v>
      </c>
      <c r="Q20" s="406">
        <v>2.99</v>
      </c>
      <c r="R20" s="308"/>
      <c r="S20" s="398">
        <v>1.99</v>
      </c>
      <c r="T20" s="405">
        <v>2</v>
      </c>
      <c r="U20" s="406">
        <v>2.99</v>
      </c>
      <c r="V20" s="405">
        <v>1</v>
      </c>
      <c r="W20" s="406">
        <v>1.99</v>
      </c>
      <c r="X20" s="308"/>
      <c r="Y20" s="307"/>
      <c r="Z20" s="353">
        <f>SUM(AA20:AG20)</f>
        <v>-3</v>
      </c>
      <c r="AA20" s="357">
        <v>0</v>
      </c>
      <c r="AB20" s="354">
        <v>-2</v>
      </c>
      <c r="AC20" s="355">
        <v>0</v>
      </c>
      <c r="AD20" s="355">
        <v>-1</v>
      </c>
      <c r="AE20" s="355">
        <v>0</v>
      </c>
      <c r="AF20" s="355"/>
      <c r="AG20" s="356"/>
      <c r="AH20" s="251">
        <v>0.5</v>
      </c>
      <c r="AI20" s="251"/>
      <c r="AJ20" s="252">
        <v>1.5</v>
      </c>
      <c r="AK20" s="252">
        <v>2</v>
      </c>
      <c r="AL20" s="252">
        <v>2</v>
      </c>
      <c r="AM20" s="252">
        <v>2.5</v>
      </c>
      <c r="AN20" s="252">
        <v>2.5</v>
      </c>
      <c r="AO20" s="252"/>
      <c r="AP20" s="252"/>
      <c r="AQ20" s="252">
        <v>2.5</v>
      </c>
      <c r="AR20" s="252">
        <v>3</v>
      </c>
      <c r="AS20" s="252"/>
      <c r="AT20" s="252">
        <v>2.5</v>
      </c>
      <c r="AU20" s="100">
        <v>0</v>
      </c>
      <c r="AV20" s="100">
        <v>0</v>
      </c>
      <c r="AW20" s="410">
        <f>AA20+AB20/3+AG20</f>
        <v>-0.66666666666666663</v>
      </c>
      <c r="AX20" s="55">
        <f>AB20+AC20/4+AG20</f>
        <v>-2</v>
      </c>
      <c r="AY20" s="55">
        <f>AB20+AD20/3+AG20</f>
        <v>-2.3333333333333335</v>
      </c>
      <c r="AZ20" s="55">
        <f>AB20+AD20/1.5+AG20</f>
        <v>-2.6666666666666665</v>
      </c>
      <c r="BA20" s="55">
        <f>AC20+AB20*0.6+AE20*0.17+AG20</f>
        <v>-1.2</v>
      </c>
      <c r="BB20" s="55">
        <f>AC20+AB20*0.4+AE20*0.3+AG20</f>
        <v>-0.8</v>
      </c>
      <c r="BC20" s="55">
        <f>AC20+AB20*0.16+AE20*0.5+AG20</f>
        <v>-0.32</v>
      </c>
      <c r="BD20" s="55">
        <f>AD20+AC20*0.45+AB20*0.25+AE20*0.25+AG20</f>
        <v>-1.5</v>
      </c>
      <c r="BE20" s="55">
        <f>AD20+AC20*0.63+AB20*0.25+AE20*0.17+AG20</f>
        <v>-1.5</v>
      </c>
      <c r="BF20" s="55">
        <f>AF20*0.6+AC20*0.4+AD20*0.15+AE20*0.5+AG20</f>
        <v>-0.15</v>
      </c>
      <c r="BG20" s="461">
        <f>AF20+AC20*0.25+AD20*0.22+AE20*0.35+AG20</f>
        <v>-0.22</v>
      </c>
      <c r="BH20" s="387" t="s">
        <v>289</v>
      </c>
      <c r="BI20" s="333" t="s">
        <v>164</v>
      </c>
    </row>
    <row r="21" spans="1:61" ht="19.5" thickBot="1" x14ac:dyDescent="0.35">
      <c r="A21" s="376">
        <v>18</v>
      </c>
      <c r="B21" s="294"/>
      <c r="C21" s="98">
        <v>16</v>
      </c>
      <c r="D21" s="99">
        <f ca="1">-49+$B$24-$B$26</f>
        <v>76</v>
      </c>
      <c r="E21" s="342"/>
      <c r="F21" s="156">
        <f ca="1">G21-TODAY()</f>
        <v>-43762</v>
      </c>
      <c r="G21" s="358"/>
      <c r="H21" s="396"/>
      <c r="I21" s="299"/>
      <c r="J21" s="407">
        <f>COUNT(L21,N21,P21,R21,T21,V21,X21)</f>
        <v>0</v>
      </c>
      <c r="K21" s="408">
        <f>COUNT(M21,O21,Q21,S21,U21,W21,Y21)</f>
        <v>0</v>
      </c>
      <c r="L21" s="335"/>
      <c r="M21" s="307"/>
      <c r="N21" s="335"/>
      <c r="O21" s="307"/>
      <c r="P21" s="335"/>
      <c r="Q21" s="307"/>
      <c r="R21" s="335"/>
      <c r="S21" s="307"/>
      <c r="T21" s="308"/>
      <c r="U21" s="307"/>
      <c r="V21" s="308"/>
      <c r="W21" s="307"/>
      <c r="X21" s="308"/>
      <c r="Y21" s="307"/>
      <c r="Z21" s="353">
        <f>SUM(AA21:AG21)</f>
        <v>0</v>
      </c>
      <c r="AA21" s="357"/>
      <c r="AB21" s="354"/>
      <c r="AC21" s="355"/>
      <c r="AD21" s="355"/>
      <c r="AE21" s="355"/>
      <c r="AF21" s="355"/>
      <c r="AG21" s="356"/>
      <c r="AH21" s="251"/>
      <c r="AI21" s="251"/>
      <c r="AJ21" s="252"/>
      <c r="AK21" s="252"/>
      <c r="AL21" s="252"/>
      <c r="AM21" s="252"/>
      <c r="AN21" s="252"/>
      <c r="AO21" s="252"/>
      <c r="AP21" s="252"/>
      <c r="AQ21" s="252"/>
      <c r="AR21" s="252"/>
      <c r="AS21" s="252"/>
      <c r="AT21" s="252"/>
      <c r="AU21" s="100">
        <v>0</v>
      </c>
      <c r="AV21" s="100">
        <v>0</v>
      </c>
      <c r="AW21" s="410">
        <f>AA21+AB21/3+AG21</f>
        <v>0</v>
      </c>
      <c r="AX21" s="55">
        <f>AB21+AC21/4+AG21</f>
        <v>0</v>
      </c>
      <c r="AY21" s="55">
        <f>AB21+AD21/3+AG21</f>
        <v>0</v>
      </c>
      <c r="AZ21" s="55">
        <f>AB21+AD21/1.5+AG21</f>
        <v>0</v>
      </c>
      <c r="BA21" s="55">
        <f>AC21+AB21*0.6+AE21*0.17+AG21</f>
        <v>0</v>
      </c>
      <c r="BB21" s="55">
        <f>AC21+AB21*0.4+AE21*0.3+AG21</f>
        <v>0</v>
      </c>
      <c r="BC21" s="55">
        <f>AC21+AB21*0.16+AE21*0.5+AG21</f>
        <v>0</v>
      </c>
      <c r="BD21" s="55">
        <f>AD21+AC21*0.45+AB21*0.25+AE21*0.25+AG21</f>
        <v>0</v>
      </c>
      <c r="BE21" s="55">
        <f>AD21+AC21*0.63+AB21*0.25+AE21*0.17+AG21</f>
        <v>0</v>
      </c>
      <c r="BF21" s="55">
        <f>AF21*0.6+AC21*0.4+AD21*0.15+AE21*0.5+AG21</f>
        <v>0</v>
      </c>
      <c r="BG21" s="461">
        <f>AF21+AC21*0.25+AD21*0.22+AE21*0.35+AG21</f>
        <v>0</v>
      </c>
      <c r="BH21" s="387"/>
      <c r="BI21" s="332"/>
    </row>
    <row r="22" spans="1:61" x14ac:dyDescent="0.3">
      <c r="B22" s="102"/>
      <c r="C22" s="102"/>
      <c r="D22" s="103"/>
      <c r="E22" s="341"/>
      <c r="F22" s="102"/>
      <c r="G22" s="97"/>
      <c r="H22" s="97"/>
      <c r="I22" s="97"/>
      <c r="J22" s="102"/>
      <c r="K22" s="97"/>
      <c r="L22" s="97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346"/>
      <c r="AB22" s="97"/>
      <c r="AC22" s="97"/>
      <c r="AI22" s="97"/>
      <c r="AJ22" s="97"/>
      <c r="AV22" s="97"/>
      <c r="AW22" s="97"/>
      <c r="BI22" s="388"/>
    </row>
    <row r="23" spans="1:61" x14ac:dyDescent="0.3">
      <c r="B23" s="309" t="s">
        <v>169</v>
      </c>
      <c r="C23" s="104"/>
      <c r="D23" s="104"/>
      <c r="E23" s="344"/>
      <c r="F23" s="105"/>
      <c r="G23" s="449" t="s">
        <v>170</v>
      </c>
      <c r="H23" s="101"/>
      <c r="I23" s="101"/>
      <c r="J23" s="104"/>
      <c r="K23" s="101"/>
      <c r="L23" s="101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2"/>
      <c r="X23" s="102"/>
      <c r="Y23" s="104"/>
      <c r="Z23" s="347"/>
      <c r="AB23" s="101"/>
      <c r="AC23" s="101"/>
      <c r="AI23" s="101"/>
      <c r="AJ23" s="101"/>
      <c r="AV23" s="101"/>
      <c r="AW23" s="101"/>
      <c r="BI23" s="389"/>
    </row>
    <row r="24" spans="1:61" x14ac:dyDescent="0.3">
      <c r="B24" s="106">
        <f ca="1">TODAY()</f>
        <v>43762</v>
      </c>
      <c r="C24" s="107"/>
      <c r="D24" s="104"/>
      <c r="E24" s="344"/>
      <c r="F24" s="105"/>
      <c r="G24" s="450" t="s">
        <v>313</v>
      </c>
      <c r="H24" s="443"/>
      <c r="I24" s="443"/>
      <c r="J24" s="104"/>
      <c r="K24" s="101"/>
      <c r="L24" s="443"/>
      <c r="M24" s="443"/>
      <c r="N24" s="443"/>
      <c r="O24" s="443"/>
      <c r="P24" s="443"/>
      <c r="Q24" s="104"/>
      <c r="R24" s="104"/>
      <c r="S24" s="104"/>
      <c r="T24" s="104"/>
      <c r="U24" s="104"/>
      <c r="V24" s="104"/>
      <c r="W24" s="102"/>
      <c r="X24" s="102"/>
      <c r="Y24" s="104"/>
      <c r="Z24" s="347"/>
      <c r="AB24" s="101"/>
      <c r="AC24" s="101"/>
      <c r="AI24" s="101"/>
      <c r="AJ24" s="101"/>
      <c r="AV24" s="101"/>
      <c r="AW24" s="101"/>
      <c r="BI24" s="390"/>
    </row>
    <row r="25" spans="1:61" x14ac:dyDescent="0.3">
      <c r="B25" s="108">
        <f ca="1">B26-B24</f>
        <v>-125</v>
      </c>
      <c r="C25" s="107"/>
      <c r="D25" s="104"/>
      <c r="E25" s="345"/>
      <c r="F25" s="102"/>
      <c r="G25" s="449" t="s">
        <v>152</v>
      </c>
      <c r="H25" s="101"/>
      <c r="I25" s="301"/>
      <c r="J25" s="104"/>
      <c r="K25" s="101"/>
      <c r="L25" s="301"/>
      <c r="N25" s="104"/>
      <c r="O25" s="104"/>
      <c r="P25" s="104"/>
      <c r="Q25" s="104"/>
      <c r="R25" s="104"/>
      <c r="S25" s="104"/>
      <c r="T25" s="104"/>
      <c r="U25" s="104"/>
      <c r="V25" s="104"/>
      <c r="W25" s="102"/>
      <c r="X25" s="102"/>
      <c r="Y25" s="104"/>
      <c r="Z25" s="347"/>
      <c r="AB25" s="101"/>
      <c r="AC25" s="101"/>
      <c r="AI25" s="101"/>
      <c r="AJ25" s="101"/>
      <c r="AV25" s="101"/>
      <c r="AW25" s="101"/>
      <c r="BI25" s="389"/>
    </row>
    <row r="26" spans="1:61" x14ac:dyDescent="0.3">
      <c r="B26" s="109">
        <v>43637</v>
      </c>
      <c r="C26" s="107"/>
      <c r="D26" s="104"/>
      <c r="E26" s="345"/>
      <c r="F26" s="102"/>
      <c r="G26" s="450" t="s">
        <v>425</v>
      </c>
      <c r="H26" s="443"/>
      <c r="I26" s="443"/>
      <c r="J26" s="104"/>
      <c r="K26" s="101"/>
      <c r="L26" s="443"/>
      <c r="M26" s="443"/>
      <c r="N26" s="443"/>
      <c r="O26" s="443"/>
      <c r="P26" s="443"/>
      <c r="Q26" s="104"/>
      <c r="R26" s="104"/>
      <c r="S26" s="104"/>
      <c r="T26" s="104"/>
      <c r="U26" s="104"/>
      <c r="V26" s="104"/>
      <c r="W26" s="102"/>
      <c r="X26" s="102"/>
      <c r="Y26" s="104"/>
      <c r="Z26" s="347"/>
      <c r="AB26" s="101"/>
      <c r="AC26" s="101"/>
      <c r="AI26" s="101"/>
      <c r="AJ26" s="101"/>
      <c r="AV26" s="101"/>
      <c r="AW26" s="101"/>
      <c r="BI26" s="389"/>
    </row>
    <row r="27" spans="1:61" x14ac:dyDescent="0.3">
      <c r="B27" s="102"/>
      <c r="C27" s="107"/>
      <c r="D27" s="104"/>
      <c r="E27" s="345"/>
      <c r="F27" s="102"/>
      <c r="G27" s="451" t="s">
        <v>426</v>
      </c>
      <c r="H27" s="444"/>
      <c r="I27" s="444"/>
      <c r="J27" s="104"/>
      <c r="K27" s="101"/>
      <c r="L27" s="444"/>
      <c r="M27" s="444"/>
      <c r="N27" s="444"/>
      <c r="O27" s="444"/>
      <c r="P27" s="104"/>
      <c r="Q27" s="104"/>
      <c r="R27" s="104"/>
      <c r="S27" s="104"/>
      <c r="T27" s="104"/>
      <c r="U27" s="104"/>
      <c r="V27" s="104"/>
      <c r="W27" s="102"/>
      <c r="X27" s="102"/>
      <c r="Y27" s="104"/>
      <c r="Z27" s="347"/>
      <c r="AB27" s="101"/>
      <c r="AC27" s="101"/>
      <c r="AI27" s="101"/>
      <c r="AJ27" s="101"/>
      <c r="AV27" s="101"/>
      <c r="AW27" s="101"/>
      <c r="BI27" s="389"/>
    </row>
  </sheetData>
  <conditionalFormatting sqref="F3:F15 F17:F21">
    <cfRule type="cellIs" dxfId="14" priority="9" operator="lessThan">
      <formula>14</formula>
    </cfRule>
    <cfRule type="cellIs" dxfId="13" priority="10" operator="between">
      <formula>14</formula>
      <formula>42</formula>
    </cfRule>
    <cfRule type="cellIs" dxfId="12" priority="11" operator="greaterThan">
      <formula>42</formula>
    </cfRule>
  </conditionalFormatting>
  <conditionalFormatting sqref="J3:K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G21">
    <cfRule type="colorScale" priority="5">
      <colorScale>
        <cfvo type="min"/>
        <cfvo type="max"/>
        <color rgb="FFFCFCFF"/>
        <color rgb="FFF8696B"/>
      </colorScale>
    </cfRule>
  </conditionalFormatting>
  <conditionalFormatting sqref="AU3:AV21">
    <cfRule type="colorScale" priority="4">
      <colorScale>
        <cfvo type="min"/>
        <cfvo type="max"/>
        <color rgb="FFFCFCFF"/>
        <color rgb="FF63BE7B"/>
      </colorScale>
    </cfRule>
  </conditionalFormatting>
  <conditionalFormatting sqref="AH16:AT16">
    <cfRule type="colorScale" priority="3">
      <colorScale>
        <cfvo type="min"/>
        <cfvo type="max"/>
        <color rgb="FFFCFCFF"/>
        <color rgb="FFF8696B"/>
      </colorScale>
    </cfRule>
  </conditionalFormatting>
  <conditionalFormatting sqref="AW3:B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M18 L20:M20 L11:Y11 L3:M7 L9:M10 N3:Y3 V12:Y14 V4:Y4 X20:Y20 P13:Q14 P18:Q18 T18:Y18 R14:U14 N10:O10 L12:O14 L17:O17 P6:Q7 P9:Q10 N7:O7 R7:U7 T9:Y10 R12:S12 L8:S8 L15:Y16 L19:Y19 R17:Y17 L21:Y21 R20:S20 R6:S6 T5:U5 P4:Q4 N5:O5 V6:Y8 X5:Y5">
    <cfRule type="colorScale" priority="702">
      <colorScale>
        <cfvo type="min"/>
        <cfvo type="max"/>
        <color rgb="FFFCFCFF"/>
        <color rgb="FF63BE7B"/>
      </colorScale>
    </cfRule>
  </conditionalFormatting>
  <conditionalFormatting sqref="AH17:AT21 AH3:AT15">
    <cfRule type="colorScale" priority="8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I13" numberStoredAsText="1"/>
    <ignoredError sqref="Z13 Z17:Z2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theme="5" tint="-0.249977111117893"/>
  </sheetPr>
  <dimension ref="A2:AI119"/>
  <sheetViews>
    <sheetView workbookViewId="0">
      <selection activeCell="R15" sqref="R15"/>
    </sheetView>
  </sheetViews>
  <sheetFormatPr baseColWidth="10" defaultRowHeight="15" x14ac:dyDescent="0.25"/>
  <cols>
    <col min="1" max="1" width="21.42578125" customWidth="1"/>
    <col min="2" max="2" width="7.7109375" bestFit="1" customWidth="1"/>
    <col min="3" max="9" width="4.5703125" bestFit="1" customWidth="1"/>
    <col min="10" max="10" width="5.5703125" bestFit="1" customWidth="1"/>
    <col min="11" max="11" width="5.710937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6" width="5.7109375" bestFit="1" customWidth="1"/>
    <col min="17" max="17" width="9.140625" bestFit="1" customWidth="1"/>
    <col min="19" max="19" width="18.28515625" bestFit="1" customWidth="1"/>
    <col min="20" max="20" width="9.140625" bestFit="1" customWidth="1"/>
    <col min="21" max="27" width="4.5703125" bestFit="1" customWidth="1"/>
    <col min="28" max="28" width="5.5703125" bestFit="1" customWidth="1"/>
    <col min="29" max="29" width="5.7109375" bestFit="1" customWidth="1"/>
    <col min="30" max="30" width="5.28515625" bestFit="1" customWidth="1"/>
    <col min="31" max="31" width="5.5703125" bestFit="1" customWidth="1"/>
    <col min="32" max="32" width="5.42578125" bestFit="1" customWidth="1"/>
    <col min="33" max="34" width="5.7109375" bestFit="1" customWidth="1"/>
    <col min="35" max="35" width="9.140625" bestFit="1" customWidth="1"/>
  </cols>
  <sheetData>
    <row r="2" spans="1:35" x14ac:dyDescent="0.25">
      <c r="A2" t="s">
        <v>315</v>
      </c>
      <c r="L2" t="s">
        <v>416</v>
      </c>
      <c r="N2" s="292">
        <v>14</v>
      </c>
      <c r="O2" t="s">
        <v>417</v>
      </c>
      <c r="R2" s="254">
        <f ca="1">TODAY()+7*N2</f>
        <v>43860</v>
      </c>
    </row>
    <row r="4" spans="1:35" x14ac:dyDescent="0.25">
      <c r="A4" s="331" t="s">
        <v>418</v>
      </c>
      <c r="B4" s="326" t="s">
        <v>1</v>
      </c>
      <c r="C4" s="326" t="s">
        <v>30</v>
      </c>
      <c r="D4" s="326" t="s">
        <v>31</v>
      </c>
      <c r="E4" s="326" t="s">
        <v>32</v>
      </c>
      <c r="F4" s="326" t="s">
        <v>33</v>
      </c>
      <c r="G4" s="326" t="s">
        <v>34</v>
      </c>
      <c r="H4" s="326" t="s">
        <v>35</v>
      </c>
      <c r="I4" s="326" t="s">
        <v>5</v>
      </c>
      <c r="J4" s="326" t="s">
        <v>317</v>
      </c>
      <c r="K4" s="326" t="s">
        <v>318</v>
      </c>
      <c r="L4" s="326" t="s">
        <v>319</v>
      </c>
      <c r="M4" s="326" t="s">
        <v>320</v>
      </c>
      <c r="N4" s="326" t="s">
        <v>321</v>
      </c>
      <c r="O4" s="326" t="s">
        <v>322</v>
      </c>
      <c r="P4" s="326" t="s">
        <v>323</v>
      </c>
      <c r="Q4" s="326" t="s">
        <v>324</v>
      </c>
      <c r="S4" s="331" t="s">
        <v>418</v>
      </c>
      <c r="T4" s="326" t="s">
        <v>1</v>
      </c>
      <c r="U4" s="326" t="s">
        <v>30</v>
      </c>
      <c r="V4" s="326" t="s">
        <v>31</v>
      </c>
      <c r="W4" s="326" t="s">
        <v>32</v>
      </c>
      <c r="X4" s="326" t="s">
        <v>33</v>
      </c>
      <c r="Y4" s="326" t="s">
        <v>34</v>
      </c>
      <c r="Z4" s="326" t="s">
        <v>35</v>
      </c>
      <c r="AA4" s="326" t="s">
        <v>5</v>
      </c>
      <c r="AB4" s="326" t="s">
        <v>317</v>
      </c>
      <c r="AC4" s="326" t="s">
        <v>318</v>
      </c>
      <c r="AD4" s="326" t="s">
        <v>319</v>
      </c>
      <c r="AE4" s="326" t="s">
        <v>320</v>
      </c>
      <c r="AF4" s="326" t="s">
        <v>321</v>
      </c>
      <c r="AG4" s="326" t="s">
        <v>322</v>
      </c>
      <c r="AH4" s="326" t="s">
        <v>323</v>
      </c>
      <c r="AI4" s="326" t="s">
        <v>324</v>
      </c>
    </row>
    <row r="5" spans="1:35" x14ac:dyDescent="0.25">
      <c r="A5" s="50" t="s">
        <v>48</v>
      </c>
      <c r="B5" s="327" t="s">
        <v>53</v>
      </c>
      <c r="C5" s="328">
        <v>15</v>
      </c>
      <c r="D5" s="329">
        <v>12</v>
      </c>
      <c r="E5" s="328">
        <v>2</v>
      </c>
      <c r="F5" s="329">
        <v>2</v>
      </c>
      <c r="G5" s="328">
        <v>2</v>
      </c>
      <c r="H5" s="329">
        <v>2</v>
      </c>
      <c r="I5" s="328">
        <v>19</v>
      </c>
      <c r="J5" s="50">
        <v>52</v>
      </c>
      <c r="K5" s="50">
        <v>56</v>
      </c>
      <c r="L5" s="50">
        <v>0</v>
      </c>
      <c r="M5" s="270">
        <v>0</v>
      </c>
      <c r="N5" s="270">
        <v>0</v>
      </c>
      <c r="O5" s="270">
        <v>0</v>
      </c>
      <c r="P5" s="270">
        <v>33</v>
      </c>
      <c r="Q5" s="330">
        <f t="shared" ref="Q5:Q17" si="0">SUM(J5:P5)</f>
        <v>141</v>
      </c>
      <c r="S5" s="50" t="s">
        <v>48</v>
      </c>
      <c r="T5" s="327" t="s">
        <v>53</v>
      </c>
      <c r="U5" s="328">
        <v>15</v>
      </c>
      <c r="V5" s="329">
        <v>12</v>
      </c>
      <c r="W5" s="328">
        <v>2</v>
      </c>
      <c r="X5" s="329">
        <v>2</v>
      </c>
      <c r="Y5" s="328">
        <v>2</v>
      </c>
      <c r="Z5" s="329">
        <v>2</v>
      </c>
      <c r="AA5" s="328">
        <v>19</v>
      </c>
      <c r="AB5" s="50">
        <v>52</v>
      </c>
      <c r="AC5" s="50">
        <v>56</v>
      </c>
      <c r="AD5" s="50">
        <v>0</v>
      </c>
      <c r="AE5" s="270">
        <v>0</v>
      </c>
      <c r="AF5" s="270">
        <v>0</v>
      </c>
      <c r="AG5" s="270">
        <v>0</v>
      </c>
      <c r="AH5" s="270">
        <v>33</v>
      </c>
      <c r="AI5" s="330">
        <f t="shared" ref="AI5:AI9" si="1">SUM(AB5:AH5)</f>
        <v>141</v>
      </c>
    </row>
    <row r="6" spans="1:35" x14ac:dyDescent="0.25">
      <c r="A6" s="50" t="s">
        <v>325</v>
      </c>
      <c r="B6" s="327" t="s">
        <v>252</v>
      </c>
      <c r="C6" s="328">
        <v>2</v>
      </c>
      <c r="D6" s="329">
        <v>12</v>
      </c>
      <c r="E6" s="328">
        <v>2</v>
      </c>
      <c r="F6" s="329">
        <v>2</v>
      </c>
      <c r="G6" s="328">
        <v>12</v>
      </c>
      <c r="H6" s="329">
        <v>2</v>
      </c>
      <c r="I6" s="328">
        <v>19</v>
      </c>
      <c r="J6" s="50">
        <v>0</v>
      </c>
      <c r="K6" s="50">
        <v>56</v>
      </c>
      <c r="L6" s="50">
        <v>0</v>
      </c>
      <c r="M6" s="270">
        <v>0</v>
      </c>
      <c r="N6" s="270">
        <v>43</v>
      </c>
      <c r="O6" s="270">
        <v>0</v>
      </c>
      <c r="P6" s="270">
        <v>33</v>
      </c>
      <c r="Q6" s="330">
        <f t="shared" si="0"/>
        <v>132</v>
      </c>
      <c r="S6" s="50" t="s">
        <v>325</v>
      </c>
      <c r="T6" s="327" t="s">
        <v>252</v>
      </c>
      <c r="U6" s="328">
        <v>2</v>
      </c>
      <c r="V6" s="329">
        <v>12</v>
      </c>
      <c r="W6" s="328">
        <v>2</v>
      </c>
      <c r="X6" s="329">
        <v>15</v>
      </c>
      <c r="Y6" s="328">
        <v>10</v>
      </c>
      <c r="Z6" s="329">
        <v>5</v>
      </c>
      <c r="AA6" s="328">
        <v>19</v>
      </c>
      <c r="AB6" s="50">
        <v>0</v>
      </c>
      <c r="AC6" s="50">
        <v>56</v>
      </c>
      <c r="AD6" s="50">
        <v>0</v>
      </c>
      <c r="AE6" s="270">
        <v>56</v>
      </c>
      <c r="AF6" s="270">
        <v>29</v>
      </c>
      <c r="AG6" s="270">
        <v>8</v>
      </c>
      <c r="AH6" s="270">
        <v>33</v>
      </c>
      <c r="AI6" s="330">
        <f t="shared" si="1"/>
        <v>182</v>
      </c>
    </row>
    <row r="7" spans="1:35" x14ac:dyDescent="0.25">
      <c r="A7" s="50" t="s">
        <v>52</v>
      </c>
      <c r="B7" s="327" t="s">
        <v>252</v>
      </c>
      <c r="C7" s="328">
        <v>2</v>
      </c>
      <c r="D7" s="329">
        <v>12</v>
      </c>
      <c r="E7" s="328">
        <v>2</v>
      </c>
      <c r="F7" s="329">
        <v>2</v>
      </c>
      <c r="G7" s="328">
        <v>12</v>
      </c>
      <c r="H7" s="329">
        <v>2</v>
      </c>
      <c r="I7" s="328">
        <v>19</v>
      </c>
      <c r="J7" s="50">
        <v>0</v>
      </c>
      <c r="K7" s="50">
        <v>56</v>
      </c>
      <c r="L7" s="50">
        <v>0</v>
      </c>
      <c r="M7" s="270">
        <v>0</v>
      </c>
      <c r="N7" s="270">
        <v>43</v>
      </c>
      <c r="O7" s="270">
        <v>0</v>
      </c>
      <c r="P7" s="270">
        <v>33</v>
      </c>
      <c r="Q7" s="330">
        <f t="shared" si="0"/>
        <v>132</v>
      </c>
      <c r="S7" s="50" t="s">
        <v>52</v>
      </c>
      <c r="T7" s="327" t="s">
        <v>254</v>
      </c>
      <c r="U7" s="328">
        <v>2</v>
      </c>
      <c r="V7" s="329">
        <v>12</v>
      </c>
      <c r="W7" s="328">
        <v>10.199999999999999</v>
      </c>
      <c r="X7" s="329">
        <v>2</v>
      </c>
      <c r="Y7" s="328">
        <v>10</v>
      </c>
      <c r="Z7" s="329">
        <v>5</v>
      </c>
      <c r="AA7" s="328">
        <v>19</v>
      </c>
      <c r="AB7" s="50">
        <v>0</v>
      </c>
      <c r="AC7" s="50">
        <v>56</v>
      </c>
      <c r="AD7" s="50">
        <v>34</v>
      </c>
      <c r="AE7" s="270">
        <v>0</v>
      </c>
      <c r="AF7" s="270">
        <v>29</v>
      </c>
      <c r="AG7" s="270">
        <v>8</v>
      </c>
      <c r="AH7" s="270">
        <v>33</v>
      </c>
      <c r="AI7" s="330">
        <f t="shared" si="1"/>
        <v>160</v>
      </c>
    </row>
    <row r="8" spans="1:35" x14ac:dyDescent="0.25">
      <c r="A8" s="50" t="s">
        <v>61</v>
      </c>
      <c r="B8" s="327" t="s">
        <v>254</v>
      </c>
      <c r="C8" s="328">
        <v>2</v>
      </c>
      <c r="D8" s="329">
        <v>12</v>
      </c>
      <c r="E8" s="328">
        <v>10.199999999999999</v>
      </c>
      <c r="F8" s="329">
        <v>2</v>
      </c>
      <c r="G8" s="328">
        <v>12</v>
      </c>
      <c r="H8" s="329">
        <v>2</v>
      </c>
      <c r="I8" s="328">
        <v>17.2</v>
      </c>
      <c r="J8" s="50">
        <v>0</v>
      </c>
      <c r="K8" s="50">
        <v>56</v>
      </c>
      <c r="L8" s="50">
        <v>34</v>
      </c>
      <c r="M8" s="270">
        <v>0</v>
      </c>
      <c r="N8" s="270">
        <v>43</v>
      </c>
      <c r="O8" s="270">
        <v>0</v>
      </c>
      <c r="P8" s="270">
        <v>26</v>
      </c>
      <c r="Q8" s="330">
        <f t="shared" si="0"/>
        <v>159</v>
      </c>
      <c r="S8" s="50" t="s">
        <v>61</v>
      </c>
      <c r="T8" s="327" t="s">
        <v>368</v>
      </c>
      <c r="U8" s="328">
        <v>2</v>
      </c>
      <c r="V8" s="329">
        <v>12</v>
      </c>
      <c r="W8" s="328">
        <v>2</v>
      </c>
      <c r="X8" s="329">
        <v>15</v>
      </c>
      <c r="Y8" s="328">
        <v>10</v>
      </c>
      <c r="Z8" s="329">
        <v>5</v>
      </c>
      <c r="AA8" s="328">
        <v>19</v>
      </c>
      <c r="AB8" s="50">
        <v>0</v>
      </c>
      <c r="AC8" s="50">
        <v>56</v>
      </c>
      <c r="AD8" s="50">
        <v>0</v>
      </c>
      <c r="AE8" s="270">
        <v>56</v>
      </c>
      <c r="AF8" s="270">
        <v>29</v>
      </c>
      <c r="AG8" s="270">
        <v>8</v>
      </c>
      <c r="AH8" s="270">
        <v>33</v>
      </c>
      <c r="AI8" s="330">
        <f t="shared" si="1"/>
        <v>182</v>
      </c>
    </row>
    <row r="9" spans="1:35" x14ac:dyDescent="0.25">
      <c r="A9" s="50" t="s">
        <v>63</v>
      </c>
      <c r="B9" s="327" t="s">
        <v>254</v>
      </c>
      <c r="C9" s="328">
        <v>2</v>
      </c>
      <c r="D9" s="329">
        <v>12</v>
      </c>
      <c r="E9" s="328">
        <v>10.199999999999999</v>
      </c>
      <c r="F9" s="329">
        <v>11</v>
      </c>
      <c r="G9" s="328">
        <v>12</v>
      </c>
      <c r="H9" s="329">
        <v>2</v>
      </c>
      <c r="I9" s="328">
        <v>17.2</v>
      </c>
      <c r="J9" s="50">
        <v>0</v>
      </c>
      <c r="K9" s="50">
        <v>56</v>
      </c>
      <c r="L9" s="50">
        <v>34</v>
      </c>
      <c r="M9" s="270">
        <v>28</v>
      </c>
      <c r="N9" s="270">
        <v>43</v>
      </c>
      <c r="O9" s="270">
        <v>0</v>
      </c>
      <c r="P9" s="270">
        <v>26</v>
      </c>
      <c r="Q9" s="330">
        <f t="shared" si="0"/>
        <v>187</v>
      </c>
      <c r="S9" s="50" t="s">
        <v>63</v>
      </c>
      <c r="T9" s="327" t="s">
        <v>370</v>
      </c>
      <c r="U9" s="328">
        <v>2</v>
      </c>
      <c r="V9" s="329">
        <v>12</v>
      </c>
      <c r="W9" s="328">
        <v>14</v>
      </c>
      <c r="X9" s="329">
        <v>15</v>
      </c>
      <c r="Y9" s="328">
        <v>10</v>
      </c>
      <c r="Z9" s="329">
        <v>8</v>
      </c>
      <c r="AA9" s="328">
        <v>17.2</v>
      </c>
      <c r="AB9" s="50">
        <v>0</v>
      </c>
      <c r="AC9" s="50">
        <v>56</v>
      </c>
      <c r="AD9" s="50">
        <v>68</v>
      </c>
      <c r="AE9" s="270">
        <v>56</v>
      </c>
      <c r="AF9" s="270">
        <v>29</v>
      </c>
      <c r="AG9" s="270">
        <v>21</v>
      </c>
      <c r="AH9" s="270">
        <v>26</v>
      </c>
      <c r="AI9" s="330">
        <f t="shared" si="1"/>
        <v>256</v>
      </c>
    </row>
    <row r="10" spans="1:35" x14ac:dyDescent="0.25">
      <c r="A10" s="50" t="s">
        <v>59</v>
      </c>
      <c r="B10" s="327" t="s">
        <v>368</v>
      </c>
      <c r="C10" s="328">
        <v>2</v>
      </c>
      <c r="D10" s="329">
        <v>12</v>
      </c>
      <c r="E10" s="328">
        <v>2</v>
      </c>
      <c r="F10" s="329">
        <v>15</v>
      </c>
      <c r="G10" s="328">
        <v>12</v>
      </c>
      <c r="H10" s="329">
        <v>2</v>
      </c>
      <c r="I10" s="328">
        <v>17</v>
      </c>
      <c r="J10" s="50">
        <v>0</v>
      </c>
      <c r="K10" s="50">
        <v>56</v>
      </c>
      <c r="L10" s="50">
        <v>0</v>
      </c>
      <c r="M10" s="270">
        <v>56</v>
      </c>
      <c r="N10" s="270">
        <v>43</v>
      </c>
      <c r="O10" s="270">
        <v>0</v>
      </c>
      <c r="P10" s="270">
        <v>26</v>
      </c>
      <c r="Q10" s="330">
        <f t="shared" ref="Q10:Q11" si="2">SUM(J10:P10)</f>
        <v>181</v>
      </c>
      <c r="S10" s="50" t="s">
        <v>59</v>
      </c>
      <c r="T10" s="327" t="s">
        <v>369</v>
      </c>
      <c r="U10" s="328">
        <v>2</v>
      </c>
      <c r="V10" s="329">
        <v>12</v>
      </c>
      <c r="W10" s="328">
        <v>14</v>
      </c>
      <c r="X10" s="329">
        <v>2</v>
      </c>
      <c r="Y10" s="328">
        <v>10</v>
      </c>
      <c r="Z10" s="329">
        <v>13</v>
      </c>
      <c r="AA10" s="328">
        <v>17</v>
      </c>
      <c r="AB10" s="50">
        <v>0</v>
      </c>
      <c r="AC10" s="50">
        <v>56</v>
      </c>
      <c r="AD10" s="50">
        <v>68</v>
      </c>
      <c r="AE10" s="270">
        <v>0</v>
      </c>
      <c r="AF10" s="270">
        <v>29</v>
      </c>
      <c r="AG10" s="270">
        <v>59</v>
      </c>
      <c r="AH10" s="270">
        <v>26</v>
      </c>
      <c r="AI10" s="330">
        <f t="shared" ref="AI10:AI11" si="3">SUM(AB10:AH10)</f>
        <v>238</v>
      </c>
    </row>
    <row r="11" spans="1:35" x14ac:dyDescent="0.25">
      <c r="A11" s="50" t="s">
        <v>56</v>
      </c>
      <c r="B11" s="327" t="s">
        <v>368</v>
      </c>
      <c r="C11" s="328">
        <v>2</v>
      </c>
      <c r="D11" s="329">
        <v>12</v>
      </c>
      <c r="E11" s="328">
        <v>2</v>
      </c>
      <c r="F11" s="329">
        <v>15</v>
      </c>
      <c r="G11" s="328">
        <v>12</v>
      </c>
      <c r="H11" s="329">
        <v>2</v>
      </c>
      <c r="I11" s="328">
        <v>17.2</v>
      </c>
      <c r="J11" s="50">
        <v>0</v>
      </c>
      <c r="K11" s="50">
        <v>56</v>
      </c>
      <c r="L11" s="50">
        <v>0</v>
      </c>
      <c r="M11" s="270">
        <v>56</v>
      </c>
      <c r="N11" s="270">
        <v>43</v>
      </c>
      <c r="O11" s="270">
        <v>0</v>
      </c>
      <c r="P11" s="270">
        <v>26</v>
      </c>
      <c r="Q11" s="330">
        <f t="shared" si="2"/>
        <v>181</v>
      </c>
      <c r="S11" s="50" t="s">
        <v>56</v>
      </c>
      <c r="T11" s="327" t="s">
        <v>329</v>
      </c>
      <c r="U11" s="328">
        <v>2</v>
      </c>
      <c r="V11" s="329">
        <v>12</v>
      </c>
      <c r="W11" s="328">
        <v>14</v>
      </c>
      <c r="X11" s="329">
        <v>2</v>
      </c>
      <c r="Y11" s="328">
        <v>10</v>
      </c>
      <c r="Z11" s="329">
        <v>13</v>
      </c>
      <c r="AA11" s="328">
        <v>17.2</v>
      </c>
      <c r="AB11" s="50">
        <v>0</v>
      </c>
      <c r="AC11" s="50">
        <v>56</v>
      </c>
      <c r="AD11" s="50">
        <v>68</v>
      </c>
      <c r="AE11" s="270">
        <v>0</v>
      </c>
      <c r="AF11" s="270">
        <v>29</v>
      </c>
      <c r="AG11" s="270">
        <v>59</v>
      </c>
      <c r="AH11" s="270">
        <v>26</v>
      </c>
      <c r="AI11" s="330">
        <f t="shared" si="3"/>
        <v>238</v>
      </c>
    </row>
    <row r="12" spans="1:35" x14ac:dyDescent="0.25">
      <c r="A12" s="50" t="s">
        <v>69</v>
      </c>
      <c r="B12" s="327" t="s">
        <v>349</v>
      </c>
      <c r="C12" s="328">
        <v>2</v>
      </c>
      <c r="D12" s="329">
        <v>12</v>
      </c>
      <c r="E12" s="328">
        <v>14</v>
      </c>
      <c r="F12" s="329">
        <v>15</v>
      </c>
      <c r="G12" s="328">
        <v>12</v>
      </c>
      <c r="H12" s="329">
        <v>12</v>
      </c>
      <c r="I12" s="328">
        <v>17.2</v>
      </c>
      <c r="J12" s="50">
        <v>0</v>
      </c>
      <c r="K12" s="50">
        <v>56</v>
      </c>
      <c r="L12" s="50">
        <v>68</v>
      </c>
      <c r="M12" s="270">
        <v>56</v>
      </c>
      <c r="N12" s="270">
        <v>43</v>
      </c>
      <c r="O12" s="270">
        <v>49</v>
      </c>
      <c r="P12" s="270">
        <v>26</v>
      </c>
      <c r="Q12" s="330">
        <f t="shared" si="0"/>
        <v>298</v>
      </c>
      <c r="S12" s="50" t="s">
        <v>69</v>
      </c>
      <c r="T12" s="327" t="s">
        <v>350</v>
      </c>
      <c r="U12" s="328">
        <v>2</v>
      </c>
      <c r="V12" s="329">
        <v>12</v>
      </c>
      <c r="W12" s="328">
        <v>14</v>
      </c>
      <c r="X12" s="329">
        <v>2</v>
      </c>
      <c r="Y12" s="328">
        <v>10</v>
      </c>
      <c r="Z12" s="329">
        <v>13</v>
      </c>
      <c r="AA12" s="328">
        <v>17.2</v>
      </c>
      <c r="AB12" s="50">
        <v>0</v>
      </c>
      <c r="AC12" s="50">
        <v>56</v>
      </c>
      <c r="AD12" s="50">
        <v>68</v>
      </c>
      <c r="AE12" s="270">
        <v>0</v>
      </c>
      <c r="AF12" s="270">
        <v>29</v>
      </c>
      <c r="AG12" s="270">
        <v>59</v>
      </c>
      <c r="AH12" s="270">
        <v>26</v>
      </c>
      <c r="AI12" s="330">
        <f t="shared" ref="AI12:AI17" si="4">SUM(AB12:AH12)</f>
        <v>238</v>
      </c>
    </row>
    <row r="13" spans="1:35" x14ac:dyDescent="0.25">
      <c r="A13" s="50" t="s">
        <v>71</v>
      </c>
      <c r="B13" s="327" t="s">
        <v>349</v>
      </c>
      <c r="C13" s="328">
        <v>2</v>
      </c>
      <c r="D13" s="329">
        <v>12</v>
      </c>
      <c r="E13" s="328">
        <v>14</v>
      </c>
      <c r="F13" s="329">
        <v>15</v>
      </c>
      <c r="G13" s="328">
        <v>12</v>
      </c>
      <c r="H13" s="329">
        <v>12</v>
      </c>
      <c r="I13" s="328">
        <v>17.2</v>
      </c>
      <c r="J13" s="50">
        <v>0</v>
      </c>
      <c r="K13" s="50">
        <v>56</v>
      </c>
      <c r="L13" s="50">
        <v>68</v>
      </c>
      <c r="M13" s="270">
        <v>56</v>
      </c>
      <c r="N13" s="270">
        <v>43</v>
      </c>
      <c r="O13" s="270">
        <v>49</v>
      </c>
      <c r="P13" s="270">
        <v>26</v>
      </c>
      <c r="Q13" s="330">
        <f t="shared" si="0"/>
        <v>298</v>
      </c>
      <c r="S13" s="50" t="s">
        <v>71</v>
      </c>
      <c r="T13" s="327" t="s">
        <v>349</v>
      </c>
      <c r="U13" s="328">
        <v>2</v>
      </c>
      <c r="V13" s="329">
        <v>12</v>
      </c>
      <c r="W13" s="328">
        <v>14</v>
      </c>
      <c r="X13" s="329">
        <v>15</v>
      </c>
      <c r="Y13" s="328">
        <v>10</v>
      </c>
      <c r="Z13" s="329">
        <v>8</v>
      </c>
      <c r="AA13" s="328">
        <v>17.2</v>
      </c>
      <c r="AB13" s="50">
        <v>0</v>
      </c>
      <c r="AC13" s="50">
        <v>56</v>
      </c>
      <c r="AD13" s="50">
        <v>68</v>
      </c>
      <c r="AE13" s="270">
        <v>56</v>
      </c>
      <c r="AF13" s="270">
        <v>29</v>
      </c>
      <c r="AG13" s="270">
        <v>21</v>
      </c>
      <c r="AH13" s="270">
        <v>26</v>
      </c>
      <c r="AI13" s="330">
        <f t="shared" si="4"/>
        <v>256</v>
      </c>
    </row>
    <row r="14" spans="1:35" x14ac:dyDescent="0.25">
      <c r="A14" s="50" t="s">
        <v>73</v>
      </c>
      <c r="B14" s="327" t="s">
        <v>369</v>
      </c>
      <c r="C14" s="328">
        <v>2</v>
      </c>
      <c r="D14" s="329">
        <v>12</v>
      </c>
      <c r="E14" s="328">
        <v>14</v>
      </c>
      <c r="F14" s="329">
        <v>2</v>
      </c>
      <c r="G14" s="328">
        <v>12</v>
      </c>
      <c r="H14" s="329">
        <v>2</v>
      </c>
      <c r="I14" s="328">
        <v>17.2</v>
      </c>
      <c r="J14" s="50">
        <v>0</v>
      </c>
      <c r="K14" s="50">
        <v>56</v>
      </c>
      <c r="L14" s="50">
        <v>68</v>
      </c>
      <c r="M14" s="270">
        <v>0</v>
      </c>
      <c r="N14" s="270">
        <v>43</v>
      </c>
      <c r="O14" s="270">
        <v>0</v>
      </c>
      <c r="P14" s="270">
        <v>26</v>
      </c>
      <c r="Q14" s="330">
        <f t="shared" si="0"/>
        <v>193</v>
      </c>
      <c r="S14" s="50" t="s">
        <v>73</v>
      </c>
      <c r="T14" s="327" t="s">
        <v>305</v>
      </c>
      <c r="U14" s="328">
        <v>2</v>
      </c>
      <c r="V14" s="329">
        <v>2</v>
      </c>
      <c r="W14" s="328">
        <v>14</v>
      </c>
      <c r="X14" s="329">
        <v>11</v>
      </c>
      <c r="Y14" s="328">
        <v>10</v>
      </c>
      <c r="Z14" s="329">
        <v>13</v>
      </c>
      <c r="AA14" s="328">
        <v>17.2</v>
      </c>
      <c r="AB14" s="50">
        <v>0</v>
      </c>
      <c r="AC14" s="50"/>
      <c r="AD14" s="50">
        <v>68</v>
      </c>
      <c r="AE14" s="270">
        <v>28</v>
      </c>
      <c r="AF14" s="270">
        <v>29</v>
      </c>
      <c r="AG14" s="270">
        <v>59</v>
      </c>
      <c r="AH14" s="270">
        <v>26</v>
      </c>
      <c r="AI14" s="330">
        <f t="shared" si="4"/>
        <v>210</v>
      </c>
    </row>
    <row r="15" spans="1:35" x14ac:dyDescent="0.25">
      <c r="A15" s="50" t="s">
        <v>65</v>
      </c>
      <c r="B15" s="327" t="s">
        <v>350</v>
      </c>
      <c r="C15" s="328">
        <v>2</v>
      </c>
      <c r="D15" s="329">
        <v>2</v>
      </c>
      <c r="E15" s="328">
        <v>14</v>
      </c>
      <c r="F15" s="329">
        <v>2</v>
      </c>
      <c r="G15" s="328">
        <v>12</v>
      </c>
      <c r="H15" s="329">
        <f>8+5/9</f>
        <v>8.5555555555555554</v>
      </c>
      <c r="I15" s="328">
        <v>17.2</v>
      </c>
      <c r="J15" s="50">
        <v>0</v>
      </c>
      <c r="K15" s="50">
        <v>0</v>
      </c>
      <c r="L15" s="50">
        <v>68</v>
      </c>
      <c r="M15" s="270">
        <v>0</v>
      </c>
      <c r="N15" s="270">
        <v>43</v>
      </c>
      <c r="O15" s="270">
        <v>25</v>
      </c>
      <c r="P15" s="270">
        <v>26</v>
      </c>
      <c r="Q15" s="330">
        <f t="shared" si="0"/>
        <v>162</v>
      </c>
      <c r="S15" s="50" t="s">
        <v>65</v>
      </c>
      <c r="T15" s="327" t="s">
        <v>86</v>
      </c>
      <c r="U15" s="328">
        <v>2</v>
      </c>
      <c r="V15" s="329">
        <v>2</v>
      </c>
      <c r="W15" s="328">
        <v>10.199999999999999</v>
      </c>
      <c r="X15" s="329">
        <v>11</v>
      </c>
      <c r="Y15" s="328">
        <v>10</v>
      </c>
      <c r="Z15" s="329">
        <v>13</v>
      </c>
      <c r="AA15" s="328">
        <v>17.2</v>
      </c>
      <c r="AB15" s="50">
        <v>0</v>
      </c>
      <c r="AC15" s="50">
        <v>0</v>
      </c>
      <c r="AD15" s="50">
        <v>34</v>
      </c>
      <c r="AE15" s="270">
        <v>28</v>
      </c>
      <c r="AF15" s="270">
        <v>29</v>
      </c>
      <c r="AG15" s="270">
        <v>59</v>
      </c>
      <c r="AH15" s="270">
        <v>26</v>
      </c>
      <c r="AI15" s="330">
        <f t="shared" si="4"/>
        <v>176</v>
      </c>
    </row>
    <row r="16" spans="1:35" x14ac:dyDescent="0.25">
      <c r="A16" s="50" t="s">
        <v>75</v>
      </c>
      <c r="B16" s="327" t="s">
        <v>350</v>
      </c>
      <c r="C16" s="328">
        <v>2</v>
      </c>
      <c r="D16" s="329">
        <v>2</v>
      </c>
      <c r="E16" s="328">
        <v>14</v>
      </c>
      <c r="F16" s="329">
        <v>2</v>
      </c>
      <c r="G16" s="328">
        <v>12</v>
      </c>
      <c r="H16" s="329">
        <f>8+5/9</f>
        <v>8.5555555555555554</v>
      </c>
      <c r="I16" s="328">
        <v>17.2</v>
      </c>
      <c r="J16" s="50">
        <v>0</v>
      </c>
      <c r="K16" s="50">
        <v>0</v>
      </c>
      <c r="L16" s="50">
        <v>68</v>
      </c>
      <c r="M16" s="270">
        <v>0</v>
      </c>
      <c r="N16" s="270">
        <v>43</v>
      </c>
      <c r="O16" s="270">
        <v>25</v>
      </c>
      <c r="P16" s="270">
        <v>26</v>
      </c>
      <c r="Q16" s="330">
        <f t="shared" si="0"/>
        <v>162</v>
      </c>
      <c r="S16" s="50" t="s">
        <v>75</v>
      </c>
      <c r="T16" s="456" t="s">
        <v>148</v>
      </c>
      <c r="U16" s="328">
        <v>2</v>
      </c>
      <c r="V16" s="329">
        <v>12</v>
      </c>
      <c r="W16" s="328">
        <v>2</v>
      </c>
      <c r="X16" s="329">
        <v>11</v>
      </c>
      <c r="Y16" s="328">
        <v>10</v>
      </c>
      <c r="Z16" s="329">
        <v>2</v>
      </c>
      <c r="AA16" s="328">
        <v>17.2</v>
      </c>
      <c r="AB16" s="50">
        <v>0</v>
      </c>
      <c r="AC16" s="50">
        <v>56</v>
      </c>
      <c r="AD16" s="50">
        <v>0</v>
      </c>
      <c r="AE16" s="270">
        <v>28</v>
      </c>
      <c r="AF16" s="270">
        <v>29</v>
      </c>
      <c r="AG16" s="270">
        <v>0</v>
      </c>
      <c r="AH16" s="270">
        <v>26</v>
      </c>
      <c r="AI16" s="330">
        <f t="shared" si="4"/>
        <v>139</v>
      </c>
    </row>
    <row r="17" spans="1:35" x14ac:dyDescent="0.25">
      <c r="A17" s="50" t="s">
        <v>80</v>
      </c>
      <c r="B17" s="327" t="s">
        <v>86</v>
      </c>
      <c r="C17" s="328">
        <v>2</v>
      </c>
      <c r="D17" s="329">
        <v>2</v>
      </c>
      <c r="E17" s="328">
        <v>14</v>
      </c>
      <c r="F17" s="329">
        <v>11</v>
      </c>
      <c r="G17" s="328">
        <v>12</v>
      </c>
      <c r="H17" s="329">
        <v>12</v>
      </c>
      <c r="I17" s="328">
        <v>17.2</v>
      </c>
      <c r="J17" s="50">
        <v>0</v>
      </c>
      <c r="K17" s="50">
        <v>0</v>
      </c>
      <c r="L17" s="50">
        <v>68</v>
      </c>
      <c r="M17" s="270">
        <v>28</v>
      </c>
      <c r="N17" s="270">
        <v>43</v>
      </c>
      <c r="O17" s="270">
        <v>49</v>
      </c>
      <c r="P17" s="270">
        <v>26</v>
      </c>
      <c r="Q17" s="330">
        <f t="shared" si="0"/>
        <v>214</v>
      </c>
      <c r="S17" s="50" t="s">
        <v>80</v>
      </c>
      <c r="T17" s="456" t="s">
        <v>349</v>
      </c>
      <c r="U17" s="328">
        <v>2</v>
      </c>
      <c r="V17" s="329">
        <v>2</v>
      </c>
      <c r="W17" s="328">
        <v>10.199999999999999</v>
      </c>
      <c r="X17" s="329">
        <v>11</v>
      </c>
      <c r="Y17" s="328">
        <v>10</v>
      </c>
      <c r="Z17" s="329">
        <v>5</v>
      </c>
      <c r="AA17" s="328">
        <v>17.2</v>
      </c>
      <c r="AB17" s="50">
        <v>0</v>
      </c>
      <c r="AC17" s="50">
        <v>0</v>
      </c>
      <c r="AD17" s="50">
        <v>34</v>
      </c>
      <c r="AE17" s="270">
        <v>28</v>
      </c>
      <c r="AF17" s="270">
        <v>29</v>
      </c>
      <c r="AG17" s="270">
        <v>8</v>
      </c>
      <c r="AH17" s="270">
        <v>26</v>
      </c>
      <c r="AI17" s="330">
        <f t="shared" si="4"/>
        <v>125</v>
      </c>
    </row>
    <row r="18" spans="1:35" x14ac:dyDescent="0.25">
      <c r="A18" s="50" t="s">
        <v>77</v>
      </c>
      <c r="B18" s="327" t="s">
        <v>86</v>
      </c>
      <c r="C18" s="328">
        <v>2</v>
      </c>
      <c r="D18" s="329">
        <v>2</v>
      </c>
      <c r="E18" s="328">
        <v>10.199999999999999</v>
      </c>
      <c r="F18" s="329">
        <v>11</v>
      </c>
      <c r="G18" s="328">
        <v>12</v>
      </c>
      <c r="H18" s="329">
        <v>12</v>
      </c>
      <c r="I18" s="328">
        <v>17.2</v>
      </c>
      <c r="J18" s="50">
        <v>0</v>
      </c>
      <c r="K18" s="50">
        <v>0</v>
      </c>
      <c r="L18" s="50">
        <v>34</v>
      </c>
      <c r="M18" s="270">
        <v>28</v>
      </c>
      <c r="N18" s="270">
        <v>43</v>
      </c>
      <c r="O18" s="270">
        <v>49</v>
      </c>
      <c r="P18" s="270">
        <v>26</v>
      </c>
      <c r="Q18" s="330">
        <f t="shared" ref="Q18:Q19" si="5">SUM(J18:P18)</f>
        <v>180</v>
      </c>
      <c r="S18" s="50" t="s">
        <v>77</v>
      </c>
      <c r="T18" s="456" t="s">
        <v>419</v>
      </c>
      <c r="U18" s="328">
        <v>2</v>
      </c>
      <c r="V18" s="329">
        <v>2</v>
      </c>
      <c r="W18" s="328">
        <v>10.199999999999999</v>
      </c>
      <c r="X18" s="329">
        <v>2</v>
      </c>
      <c r="Y18" s="328">
        <v>10</v>
      </c>
      <c r="Z18" s="329">
        <v>10.4</v>
      </c>
      <c r="AA18" s="328">
        <v>17.2</v>
      </c>
      <c r="AB18" s="50">
        <v>0</v>
      </c>
      <c r="AC18" s="50">
        <v>0</v>
      </c>
      <c r="AD18" s="50">
        <v>34</v>
      </c>
      <c r="AE18" s="270">
        <v>0</v>
      </c>
      <c r="AF18" s="270">
        <v>29</v>
      </c>
      <c r="AG18" s="270">
        <v>36</v>
      </c>
      <c r="AH18" s="270">
        <v>26</v>
      </c>
      <c r="AI18" s="330">
        <f t="shared" ref="AI18:AI19" si="6">SUM(AB18:AH18)</f>
        <v>125</v>
      </c>
    </row>
    <row r="19" spans="1:35" x14ac:dyDescent="0.25">
      <c r="A19" s="50" t="s">
        <v>83</v>
      </c>
      <c r="B19" s="327" t="s">
        <v>86</v>
      </c>
      <c r="C19" s="328">
        <v>2</v>
      </c>
      <c r="D19" s="329">
        <v>2</v>
      </c>
      <c r="E19" s="328">
        <v>10.199999999999999</v>
      </c>
      <c r="F19" s="329">
        <v>11</v>
      </c>
      <c r="G19" s="328">
        <v>12</v>
      </c>
      <c r="H19" s="329">
        <v>12</v>
      </c>
      <c r="I19" s="328">
        <v>17.2</v>
      </c>
      <c r="J19" s="50">
        <v>0</v>
      </c>
      <c r="K19" s="50">
        <v>0</v>
      </c>
      <c r="L19" s="50">
        <v>34</v>
      </c>
      <c r="M19" s="270">
        <v>28</v>
      </c>
      <c r="N19" s="270">
        <v>43</v>
      </c>
      <c r="O19" s="270">
        <v>49</v>
      </c>
      <c r="P19" s="270">
        <v>26</v>
      </c>
      <c r="Q19" s="330">
        <f t="shared" si="5"/>
        <v>180</v>
      </c>
      <c r="S19" s="50" t="s">
        <v>83</v>
      </c>
      <c r="T19" s="456" t="s">
        <v>157</v>
      </c>
      <c r="U19" s="328">
        <v>2</v>
      </c>
      <c r="V19" s="329">
        <v>2</v>
      </c>
      <c r="W19" s="328">
        <v>2</v>
      </c>
      <c r="X19" s="329">
        <v>11</v>
      </c>
      <c r="Y19" s="328">
        <v>10</v>
      </c>
      <c r="Z19" s="329">
        <v>5</v>
      </c>
      <c r="AA19" s="328">
        <v>17.2</v>
      </c>
      <c r="AB19" s="50">
        <v>0</v>
      </c>
      <c r="AC19" s="50">
        <v>0</v>
      </c>
      <c r="AD19" s="50">
        <v>0</v>
      </c>
      <c r="AE19" s="270">
        <v>28</v>
      </c>
      <c r="AF19" s="270">
        <v>29</v>
      </c>
      <c r="AG19" s="270">
        <v>8</v>
      </c>
      <c r="AH19" s="270">
        <v>26</v>
      </c>
      <c r="AI19" s="330">
        <f t="shared" si="6"/>
        <v>91</v>
      </c>
    </row>
    <row r="20" spans="1:35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</row>
    <row r="21" spans="1:35" x14ac:dyDescent="0.25">
      <c r="A21" s="331" t="s">
        <v>326</v>
      </c>
      <c r="B21" s="326" t="s">
        <v>1</v>
      </c>
      <c r="C21" s="326" t="s">
        <v>30</v>
      </c>
      <c r="D21" s="326" t="s">
        <v>31</v>
      </c>
      <c r="E21" s="326" t="s">
        <v>32</v>
      </c>
      <c r="F21" s="326" t="s">
        <v>33</v>
      </c>
      <c r="G21" s="326" t="s">
        <v>34</v>
      </c>
      <c r="H21" s="326" t="s">
        <v>35</v>
      </c>
      <c r="I21" s="326" t="s">
        <v>5</v>
      </c>
      <c r="J21" s="326" t="s">
        <v>317</v>
      </c>
      <c r="K21" s="326" t="s">
        <v>318</v>
      </c>
      <c r="L21" s="326" t="s">
        <v>319</v>
      </c>
      <c r="M21" s="326" t="s">
        <v>320</v>
      </c>
      <c r="N21" s="326" t="s">
        <v>321</v>
      </c>
      <c r="O21" s="326" t="s">
        <v>322</v>
      </c>
      <c r="P21" s="326" t="s">
        <v>323</v>
      </c>
      <c r="Q21" s="326" t="s">
        <v>324</v>
      </c>
    </row>
    <row r="22" spans="1:35" x14ac:dyDescent="0.25">
      <c r="A22" s="50" t="s">
        <v>48</v>
      </c>
      <c r="B22" s="327" t="s">
        <v>53</v>
      </c>
      <c r="C22" s="328">
        <v>15</v>
      </c>
      <c r="D22" s="329">
        <v>12</v>
      </c>
      <c r="E22" s="328">
        <v>2</v>
      </c>
      <c r="F22" s="329">
        <v>2</v>
      </c>
      <c r="G22" s="328">
        <v>2</v>
      </c>
      <c r="H22" s="329">
        <v>2</v>
      </c>
      <c r="I22" s="328">
        <v>19</v>
      </c>
      <c r="J22" s="50">
        <v>52</v>
      </c>
      <c r="K22" s="50">
        <v>56</v>
      </c>
      <c r="L22" s="50">
        <v>0</v>
      </c>
      <c r="M22" s="270">
        <v>0</v>
      </c>
      <c r="N22" s="270">
        <v>0</v>
      </c>
      <c r="O22" s="270">
        <v>0</v>
      </c>
      <c r="P22" s="270">
        <v>33</v>
      </c>
      <c r="Q22" s="330">
        <f t="shared" ref="Q22:Q35" si="7">SUM(J22:P22)</f>
        <v>141</v>
      </c>
    </row>
    <row r="23" spans="1:35" x14ac:dyDescent="0.25">
      <c r="A23" s="50" t="s">
        <v>325</v>
      </c>
      <c r="B23" s="327" t="s">
        <v>307</v>
      </c>
      <c r="C23" s="328">
        <v>2</v>
      </c>
      <c r="D23" s="329">
        <v>13</v>
      </c>
      <c r="E23" s="328">
        <v>2</v>
      </c>
      <c r="F23" s="329">
        <v>11</v>
      </c>
      <c r="G23" s="328">
        <v>12</v>
      </c>
      <c r="H23" s="329">
        <v>2</v>
      </c>
      <c r="I23" s="328">
        <v>19</v>
      </c>
      <c r="J23" s="50">
        <v>0</v>
      </c>
      <c r="K23" s="50">
        <v>67</v>
      </c>
      <c r="L23" s="50">
        <v>0</v>
      </c>
      <c r="M23" s="270">
        <v>28</v>
      </c>
      <c r="N23" s="270">
        <v>43</v>
      </c>
      <c r="O23" s="270">
        <v>0</v>
      </c>
      <c r="P23" s="270">
        <v>33</v>
      </c>
      <c r="Q23" s="330">
        <f t="shared" si="7"/>
        <v>171</v>
      </c>
    </row>
    <row r="24" spans="1:35" x14ac:dyDescent="0.25">
      <c r="A24" s="50" t="s">
        <v>52</v>
      </c>
      <c r="B24" s="327" t="s">
        <v>307</v>
      </c>
      <c r="C24" s="328">
        <v>2</v>
      </c>
      <c r="D24" s="329">
        <v>13</v>
      </c>
      <c r="E24" s="328">
        <v>2</v>
      </c>
      <c r="F24" s="329">
        <v>11</v>
      </c>
      <c r="G24" s="328">
        <v>12</v>
      </c>
      <c r="H24" s="329">
        <v>2</v>
      </c>
      <c r="I24" s="328">
        <v>19</v>
      </c>
      <c r="J24" s="50">
        <v>0</v>
      </c>
      <c r="K24" s="50">
        <v>67</v>
      </c>
      <c r="L24" s="50">
        <v>0</v>
      </c>
      <c r="M24" s="270">
        <v>28</v>
      </c>
      <c r="N24" s="270">
        <v>43</v>
      </c>
      <c r="O24" s="270">
        <v>0</v>
      </c>
      <c r="P24" s="270">
        <v>33</v>
      </c>
      <c r="Q24" s="330">
        <f t="shared" si="7"/>
        <v>171</v>
      </c>
    </row>
    <row r="25" spans="1:35" x14ac:dyDescent="0.25">
      <c r="A25" s="50" t="s">
        <v>61</v>
      </c>
      <c r="B25" s="327" t="s">
        <v>307</v>
      </c>
      <c r="C25" s="328">
        <v>2</v>
      </c>
      <c r="D25" s="329">
        <v>13</v>
      </c>
      <c r="E25" s="328">
        <v>2</v>
      </c>
      <c r="F25" s="329">
        <v>15</v>
      </c>
      <c r="G25" s="328">
        <v>12</v>
      </c>
      <c r="H25" s="329">
        <v>2</v>
      </c>
      <c r="I25" s="328">
        <v>17.2</v>
      </c>
      <c r="J25" s="50">
        <v>0</v>
      </c>
      <c r="K25" s="50">
        <v>67</v>
      </c>
      <c r="L25" s="50">
        <v>0</v>
      </c>
      <c r="M25" s="270">
        <v>56</v>
      </c>
      <c r="N25" s="270">
        <v>43</v>
      </c>
      <c r="O25" s="270">
        <v>0</v>
      </c>
      <c r="P25" s="270">
        <v>26</v>
      </c>
      <c r="Q25" s="330">
        <f t="shared" si="7"/>
        <v>192</v>
      </c>
    </row>
    <row r="26" spans="1:35" x14ac:dyDescent="0.25">
      <c r="A26" s="50" t="s">
        <v>63</v>
      </c>
      <c r="B26" s="327" t="s">
        <v>254</v>
      </c>
      <c r="C26" s="328">
        <v>2</v>
      </c>
      <c r="D26" s="329">
        <v>13</v>
      </c>
      <c r="E26" s="328">
        <v>10.199999999999999</v>
      </c>
      <c r="F26" s="329">
        <v>2</v>
      </c>
      <c r="G26" s="328">
        <v>12</v>
      </c>
      <c r="H26" s="329">
        <v>2</v>
      </c>
      <c r="I26" s="328">
        <v>19</v>
      </c>
      <c r="J26" s="50">
        <v>0</v>
      </c>
      <c r="K26" s="50">
        <v>67</v>
      </c>
      <c r="L26" s="50">
        <v>34</v>
      </c>
      <c r="M26" s="270">
        <v>0</v>
      </c>
      <c r="N26" s="270">
        <v>43</v>
      </c>
      <c r="O26" s="270">
        <v>0</v>
      </c>
      <c r="P26" s="270">
        <v>33</v>
      </c>
      <c r="Q26" s="330">
        <f t="shared" si="7"/>
        <v>177</v>
      </c>
    </row>
    <row r="27" spans="1:35" x14ac:dyDescent="0.25">
      <c r="A27" s="50" t="s">
        <v>59</v>
      </c>
      <c r="B27" s="327" t="s">
        <v>329</v>
      </c>
      <c r="C27" s="328">
        <v>2</v>
      </c>
      <c r="D27" s="329">
        <v>13</v>
      </c>
      <c r="E27" s="328">
        <v>14</v>
      </c>
      <c r="F27" s="329">
        <v>2</v>
      </c>
      <c r="G27" s="328">
        <v>12</v>
      </c>
      <c r="H27" s="329">
        <v>9.1999999999999993</v>
      </c>
      <c r="I27" s="328">
        <v>17.2</v>
      </c>
      <c r="J27" s="50">
        <v>0</v>
      </c>
      <c r="K27" s="50">
        <v>67</v>
      </c>
      <c r="L27" s="50">
        <v>68</v>
      </c>
      <c r="M27" s="270">
        <v>0</v>
      </c>
      <c r="N27" s="270">
        <v>43</v>
      </c>
      <c r="O27" s="270">
        <v>28</v>
      </c>
      <c r="P27" s="270">
        <v>26</v>
      </c>
      <c r="Q27" s="330">
        <f t="shared" si="7"/>
        <v>232</v>
      </c>
    </row>
    <row r="28" spans="1:35" x14ac:dyDescent="0.25">
      <c r="A28" s="50" t="s">
        <v>56</v>
      </c>
      <c r="B28" s="327" t="s">
        <v>329</v>
      </c>
      <c r="C28" s="328">
        <v>2</v>
      </c>
      <c r="D28" s="329">
        <v>13</v>
      </c>
      <c r="E28" s="328">
        <v>14</v>
      </c>
      <c r="F28" s="329">
        <v>2</v>
      </c>
      <c r="G28" s="328">
        <v>12</v>
      </c>
      <c r="H28" s="329">
        <v>9.1999999999999993</v>
      </c>
      <c r="I28" s="328">
        <v>17.2</v>
      </c>
      <c r="J28" s="50">
        <v>0</v>
      </c>
      <c r="K28" s="50">
        <v>67</v>
      </c>
      <c r="L28" s="50">
        <v>68</v>
      </c>
      <c r="M28" s="270">
        <v>0</v>
      </c>
      <c r="N28" s="270">
        <v>43</v>
      </c>
      <c r="O28" s="270">
        <v>28</v>
      </c>
      <c r="P28" s="270">
        <v>26</v>
      </c>
      <c r="Q28" s="330">
        <f t="shared" si="7"/>
        <v>232</v>
      </c>
    </row>
    <row r="29" spans="1:35" x14ac:dyDescent="0.25">
      <c r="A29" s="50" t="s">
        <v>69</v>
      </c>
      <c r="B29" s="327" t="s">
        <v>329</v>
      </c>
      <c r="C29" s="328">
        <v>2</v>
      </c>
      <c r="D29" s="329">
        <v>13</v>
      </c>
      <c r="E29" s="328">
        <v>14</v>
      </c>
      <c r="F29" s="329">
        <v>2</v>
      </c>
      <c r="G29" s="328">
        <v>12</v>
      </c>
      <c r="H29" s="329">
        <v>9.1999999999999993</v>
      </c>
      <c r="I29" s="328">
        <v>17.2</v>
      </c>
      <c r="J29" s="50">
        <v>0</v>
      </c>
      <c r="K29" s="50">
        <v>67</v>
      </c>
      <c r="L29" s="50">
        <v>68</v>
      </c>
      <c r="M29" s="270">
        <v>0</v>
      </c>
      <c r="N29" s="270">
        <v>43</v>
      </c>
      <c r="O29" s="270">
        <v>28</v>
      </c>
      <c r="P29" s="270">
        <v>26</v>
      </c>
      <c r="Q29" s="330">
        <f t="shared" si="7"/>
        <v>232</v>
      </c>
    </row>
    <row r="30" spans="1:35" x14ac:dyDescent="0.25">
      <c r="A30" s="50" t="s">
        <v>71</v>
      </c>
      <c r="B30" s="327" t="s">
        <v>329</v>
      </c>
      <c r="C30" s="328">
        <v>2</v>
      </c>
      <c r="D30" s="329">
        <v>13</v>
      </c>
      <c r="E30" s="328">
        <v>14</v>
      </c>
      <c r="F30" s="329">
        <v>2</v>
      </c>
      <c r="G30" s="328">
        <v>12</v>
      </c>
      <c r="H30" s="329">
        <v>9.1999999999999993</v>
      </c>
      <c r="I30" s="328">
        <v>17.2</v>
      </c>
      <c r="J30" s="50">
        <v>0</v>
      </c>
      <c r="K30" s="50">
        <v>67</v>
      </c>
      <c r="L30" s="50">
        <v>68</v>
      </c>
      <c r="M30" s="270">
        <v>0</v>
      </c>
      <c r="N30" s="270">
        <v>43</v>
      </c>
      <c r="O30" s="270">
        <v>28</v>
      </c>
      <c r="P30" s="270">
        <v>26</v>
      </c>
      <c r="Q30" s="330">
        <f t="shared" si="7"/>
        <v>232</v>
      </c>
    </row>
    <row r="31" spans="1:35" x14ac:dyDescent="0.25">
      <c r="A31" s="50" t="s">
        <v>73</v>
      </c>
      <c r="B31" s="327" t="s">
        <v>81</v>
      </c>
      <c r="C31" s="328">
        <v>2</v>
      </c>
      <c r="D31" s="329">
        <v>8.3000000000000007</v>
      </c>
      <c r="E31" s="328">
        <v>14</v>
      </c>
      <c r="F31" s="329">
        <v>15</v>
      </c>
      <c r="G31" s="328">
        <v>12</v>
      </c>
      <c r="H31" s="329">
        <v>9.1999999999999993</v>
      </c>
      <c r="I31" s="328">
        <v>17.2</v>
      </c>
      <c r="J31" s="50">
        <v>0</v>
      </c>
      <c r="K31" s="50">
        <v>26</v>
      </c>
      <c r="L31" s="50">
        <v>68</v>
      </c>
      <c r="M31" s="270">
        <v>56</v>
      </c>
      <c r="N31" s="270">
        <v>43</v>
      </c>
      <c r="O31" s="270">
        <v>28</v>
      </c>
      <c r="P31" s="270">
        <v>26</v>
      </c>
      <c r="Q31" s="330">
        <f t="shared" si="7"/>
        <v>247</v>
      </c>
    </row>
    <row r="32" spans="1:35" x14ac:dyDescent="0.25">
      <c r="A32" s="50" t="s">
        <v>65</v>
      </c>
      <c r="B32" s="327" t="s">
        <v>81</v>
      </c>
      <c r="C32" s="328">
        <v>2</v>
      </c>
      <c r="D32" s="329">
        <v>8.3000000000000007</v>
      </c>
      <c r="E32" s="328">
        <v>14</v>
      </c>
      <c r="F32" s="329">
        <v>15</v>
      </c>
      <c r="G32" s="328">
        <v>12</v>
      </c>
      <c r="H32" s="329">
        <v>9.1999999999999993</v>
      </c>
      <c r="I32" s="328">
        <v>17.2</v>
      </c>
      <c r="J32" s="50">
        <v>0</v>
      </c>
      <c r="K32" s="50">
        <v>26</v>
      </c>
      <c r="L32" s="50">
        <v>68</v>
      </c>
      <c r="M32" s="270">
        <v>56</v>
      </c>
      <c r="N32" s="270">
        <v>43</v>
      </c>
      <c r="O32" s="270">
        <v>28</v>
      </c>
      <c r="P32" s="270">
        <v>26</v>
      </c>
      <c r="Q32" s="330">
        <f t="shared" si="7"/>
        <v>247</v>
      </c>
    </row>
    <row r="33" spans="1:17" x14ac:dyDescent="0.25">
      <c r="A33" s="50" t="s">
        <v>75</v>
      </c>
      <c r="B33" s="327" t="s">
        <v>81</v>
      </c>
      <c r="C33" s="328">
        <v>2</v>
      </c>
      <c r="D33" s="329">
        <v>8.3000000000000007</v>
      </c>
      <c r="E33" s="328">
        <v>10.199999999999999</v>
      </c>
      <c r="F33" s="329">
        <v>15</v>
      </c>
      <c r="G33" s="328">
        <v>12</v>
      </c>
      <c r="H33" s="329">
        <v>9.1999999999999993</v>
      </c>
      <c r="I33" s="328">
        <v>17.2</v>
      </c>
      <c r="J33" s="50">
        <v>0</v>
      </c>
      <c r="K33" s="50">
        <v>26</v>
      </c>
      <c r="L33" s="50">
        <v>34</v>
      </c>
      <c r="M33" s="270">
        <v>56</v>
      </c>
      <c r="N33" s="270">
        <v>43</v>
      </c>
      <c r="O33" s="270">
        <v>28</v>
      </c>
      <c r="P33" s="270">
        <v>26</v>
      </c>
      <c r="Q33" s="330">
        <f t="shared" si="7"/>
        <v>213</v>
      </c>
    </row>
    <row r="34" spans="1:17" x14ac:dyDescent="0.25">
      <c r="A34" s="50" t="s">
        <v>80</v>
      </c>
      <c r="B34" s="327" t="s">
        <v>86</v>
      </c>
      <c r="C34" s="328">
        <v>2</v>
      </c>
      <c r="D34" s="329">
        <v>2</v>
      </c>
      <c r="E34" s="328">
        <v>10.199999999999999</v>
      </c>
      <c r="F34" s="329">
        <v>11</v>
      </c>
      <c r="G34" s="328">
        <v>12</v>
      </c>
      <c r="H34" s="329">
        <v>12</v>
      </c>
      <c r="I34" s="328">
        <v>17.2</v>
      </c>
      <c r="J34" s="50">
        <v>0</v>
      </c>
      <c r="K34" s="50">
        <v>0</v>
      </c>
      <c r="L34" s="50">
        <v>34</v>
      </c>
      <c r="M34" s="270">
        <v>28</v>
      </c>
      <c r="N34" s="270">
        <v>43</v>
      </c>
      <c r="O34" s="270">
        <v>49</v>
      </c>
      <c r="P34" s="270">
        <v>26</v>
      </c>
      <c r="Q34" s="330">
        <f t="shared" si="7"/>
        <v>180</v>
      </c>
    </row>
    <row r="35" spans="1:17" x14ac:dyDescent="0.25">
      <c r="A35" s="50" t="s">
        <v>77</v>
      </c>
      <c r="B35" s="327" t="s">
        <v>86</v>
      </c>
      <c r="C35" s="328">
        <v>2</v>
      </c>
      <c r="D35" s="329">
        <v>2</v>
      </c>
      <c r="E35" s="328">
        <v>10.199999999999999</v>
      </c>
      <c r="F35" s="329">
        <v>11</v>
      </c>
      <c r="G35" s="328">
        <v>12</v>
      </c>
      <c r="H35" s="329">
        <v>12</v>
      </c>
      <c r="I35" s="328">
        <v>17.2</v>
      </c>
      <c r="J35" s="50">
        <v>0</v>
      </c>
      <c r="K35" s="50">
        <v>0</v>
      </c>
      <c r="L35" s="50">
        <v>34</v>
      </c>
      <c r="M35" s="270">
        <v>28</v>
      </c>
      <c r="N35" s="270">
        <v>43</v>
      </c>
      <c r="O35" s="270">
        <v>49</v>
      </c>
      <c r="P35" s="270">
        <v>26</v>
      </c>
      <c r="Q35" s="330">
        <f t="shared" si="7"/>
        <v>180</v>
      </c>
    </row>
    <row r="36" spans="1:17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  <row r="37" spans="1:17" x14ac:dyDescent="0.25">
      <c r="A37" s="331" t="s">
        <v>327</v>
      </c>
      <c r="B37" s="326" t="s">
        <v>1</v>
      </c>
      <c r="C37" s="326" t="s">
        <v>30</v>
      </c>
      <c r="D37" s="326" t="s">
        <v>31</v>
      </c>
      <c r="E37" s="326" t="s">
        <v>32</v>
      </c>
      <c r="F37" s="326" t="s">
        <v>33</v>
      </c>
      <c r="G37" s="326" t="s">
        <v>34</v>
      </c>
      <c r="H37" s="326" t="s">
        <v>35</v>
      </c>
      <c r="I37" s="326" t="s">
        <v>5</v>
      </c>
      <c r="J37" s="326" t="s">
        <v>317</v>
      </c>
      <c r="K37" s="326" t="s">
        <v>318</v>
      </c>
      <c r="L37" s="326" t="s">
        <v>319</v>
      </c>
      <c r="M37" s="326" t="s">
        <v>320</v>
      </c>
      <c r="N37" s="326" t="s">
        <v>321</v>
      </c>
      <c r="O37" s="326" t="s">
        <v>322</v>
      </c>
      <c r="P37" s="326" t="s">
        <v>323</v>
      </c>
      <c r="Q37" s="326" t="s">
        <v>324</v>
      </c>
    </row>
    <row r="38" spans="1:17" x14ac:dyDescent="0.25">
      <c r="A38" s="50" t="s">
        <v>48</v>
      </c>
      <c r="B38" s="327" t="s">
        <v>53</v>
      </c>
      <c r="C38" s="328">
        <v>15</v>
      </c>
      <c r="D38" s="329">
        <v>6</v>
      </c>
      <c r="E38" s="328">
        <v>2</v>
      </c>
      <c r="F38" s="329">
        <v>2</v>
      </c>
      <c r="G38" s="328">
        <v>2</v>
      </c>
      <c r="H38" s="329">
        <v>2</v>
      </c>
      <c r="I38" s="328">
        <v>19</v>
      </c>
      <c r="J38" s="50">
        <v>52</v>
      </c>
      <c r="K38" s="50">
        <v>14</v>
      </c>
      <c r="L38" s="50">
        <v>0</v>
      </c>
      <c r="M38" s="270">
        <v>0</v>
      </c>
      <c r="N38" s="270">
        <v>0</v>
      </c>
      <c r="O38" s="270">
        <v>0</v>
      </c>
      <c r="P38" s="270">
        <v>33</v>
      </c>
      <c r="Q38" s="330">
        <f t="shared" ref="Q38:Q48" si="8">SUM(J38:P38)</f>
        <v>99</v>
      </c>
    </row>
    <row r="39" spans="1:17" x14ac:dyDescent="0.25">
      <c r="A39" s="50" t="s">
        <v>325</v>
      </c>
      <c r="B39" s="327"/>
      <c r="C39" s="328">
        <v>2</v>
      </c>
      <c r="D39" s="329">
        <v>2</v>
      </c>
      <c r="E39" s="328">
        <v>14</v>
      </c>
      <c r="F39" s="329">
        <v>2</v>
      </c>
      <c r="G39" s="328">
        <v>12</v>
      </c>
      <c r="H39" s="329">
        <v>5</v>
      </c>
      <c r="I39" s="328">
        <v>19</v>
      </c>
      <c r="J39" s="50">
        <v>0</v>
      </c>
      <c r="K39" s="50">
        <v>0</v>
      </c>
      <c r="L39" s="50">
        <v>68</v>
      </c>
      <c r="M39" s="270">
        <v>0</v>
      </c>
      <c r="N39" s="270">
        <v>43</v>
      </c>
      <c r="O39" s="270">
        <v>8</v>
      </c>
      <c r="P39" s="270">
        <v>33</v>
      </c>
      <c r="Q39" s="330">
        <f t="shared" si="8"/>
        <v>152</v>
      </c>
    </row>
    <row r="40" spans="1:17" x14ac:dyDescent="0.25">
      <c r="A40" s="50" t="s">
        <v>52</v>
      </c>
      <c r="B40" s="327"/>
      <c r="C40" s="328">
        <v>2</v>
      </c>
      <c r="D40" s="329">
        <v>2</v>
      </c>
      <c r="E40" s="328">
        <v>14</v>
      </c>
      <c r="F40" s="329">
        <v>2</v>
      </c>
      <c r="G40" s="328">
        <v>12</v>
      </c>
      <c r="H40" s="329">
        <v>5</v>
      </c>
      <c r="I40" s="328">
        <v>19</v>
      </c>
      <c r="J40" s="50">
        <v>0</v>
      </c>
      <c r="K40" s="50">
        <v>0</v>
      </c>
      <c r="L40" s="50">
        <v>68</v>
      </c>
      <c r="M40" s="270">
        <v>0</v>
      </c>
      <c r="N40" s="270">
        <v>43</v>
      </c>
      <c r="O40" s="270">
        <v>8</v>
      </c>
      <c r="P40" s="270">
        <v>33</v>
      </c>
      <c r="Q40" s="330">
        <f t="shared" si="8"/>
        <v>152</v>
      </c>
    </row>
    <row r="41" spans="1:17" x14ac:dyDescent="0.25">
      <c r="A41" s="50" t="s">
        <v>61</v>
      </c>
      <c r="B41" s="327"/>
      <c r="C41" s="328">
        <v>2</v>
      </c>
      <c r="D41" s="329">
        <v>2</v>
      </c>
      <c r="E41" s="328">
        <v>14</v>
      </c>
      <c r="F41" s="329">
        <v>2</v>
      </c>
      <c r="G41" s="328">
        <v>12</v>
      </c>
      <c r="H41" s="329">
        <v>5</v>
      </c>
      <c r="I41" s="328">
        <v>19</v>
      </c>
      <c r="J41" s="50">
        <v>0</v>
      </c>
      <c r="K41" s="50">
        <v>0</v>
      </c>
      <c r="L41" s="50">
        <v>68</v>
      </c>
      <c r="M41" s="270">
        <v>0</v>
      </c>
      <c r="N41" s="270">
        <v>43</v>
      </c>
      <c r="O41" s="270">
        <v>8</v>
      </c>
      <c r="P41" s="270">
        <v>33</v>
      </c>
      <c r="Q41" s="330">
        <f t="shared" si="8"/>
        <v>152</v>
      </c>
    </row>
    <row r="42" spans="1:17" x14ac:dyDescent="0.25">
      <c r="A42" s="50" t="s">
        <v>63</v>
      </c>
      <c r="B42" s="327"/>
      <c r="C42" s="328">
        <v>2</v>
      </c>
      <c r="D42" s="329">
        <v>2</v>
      </c>
      <c r="E42" s="328">
        <v>14</v>
      </c>
      <c r="F42" s="329">
        <v>2</v>
      </c>
      <c r="G42" s="328">
        <v>12</v>
      </c>
      <c r="H42" s="329">
        <v>5</v>
      </c>
      <c r="I42" s="328">
        <v>17.2</v>
      </c>
      <c r="J42" s="50">
        <v>0</v>
      </c>
      <c r="K42" s="50">
        <v>0</v>
      </c>
      <c r="L42" s="50">
        <v>68</v>
      </c>
      <c r="M42" s="270">
        <v>0</v>
      </c>
      <c r="N42" s="270">
        <v>43</v>
      </c>
      <c r="O42" s="270">
        <v>8</v>
      </c>
      <c r="P42" s="270">
        <v>26</v>
      </c>
      <c r="Q42" s="330">
        <f t="shared" si="8"/>
        <v>145</v>
      </c>
    </row>
    <row r="43" spans="1:17" x14ac:dyDescent="0.25">
      <c r="A43" s="50" t="s">
        <v>59</v>
      </c>
      <c r="B43" s="327"/>
      <c r="C43" s="328">
        <v>2</v>
      </c>
      <c r="D43" s="329">
        <v>2</v>
      </c>
      <c r="E43" s="328">
        <v>14</v>
      </c>
      <c r="F43" s="329">
        <v>2</v>
      </c>
      <c r="G43" s="328">
        <v>12</v>
      </c>
      <c r="H43" s="329">
        <v>12</v>
      </c>
      <c r="I43" s="328">
        <v>17.2</v>
      </c>
      <c r="J43" s="50">
        <v>0</v>
      </c>
      <c r="K43" s="50">
        <v>0</v>
      </c>
      <c r="L43" s="50">
        <v>68</v>
      </c>
      <c r="M43" s="270">
        <v>0</v>
      </c>
      <c r="N43" s="270">
        <v>43</v>
      </c>
      <c r="O43" s="270">
        <v>49</v>
      </c>
      <c r="P43" s="270">
        <v>26</v>
      </c>
      <c r="Q43" s="330">
        <f t="shared" si="8"/>
        <v>186</v>
      </c>
    </row>
    <row r="44" spans="1:17" x14ac:dyDescent="0.25">
      <c r="A44" s="50" t="s">
        <v>56</v>
      </c>
      <c r="B44" s="327"/>
      <c r="C44" s="328">
        <v>2</v>
      </c>
      <c r="D44" s="329">
        <v>2</v>
      </c>
      <c r="E44" s="328">
        <v>14</v>
      </c>
      <c r="F44" s="329">
        <v>2</v>
      </c>
      <c r="G44" s="328">
        <v>12</v>
      </c>
      <c r="H44" s="329">
        <v>12</v>
      </c>
      <c r="I44" s="328">
        <v>17.2</v>
      </c>
      <c r="J44" s="50">
        <v>0</v>
      </c>
      <c r="K44" s="50">
        <v>0</v>
      </c>
      <c r="L44" s="50">
        <v>68</v>
      </c>
      <c r="M44" s="270">
        <v>0</v>
      </c>
      <c r="N44" s="270">
        <v>43</v>
      </c>
      <c r="O44" s="270">
        <v>49</v>
      </c>
      <c r="P44" s="270">
        <v>26</v>
      </c>
      <c r="Q44" s="330">
        <f t="shared" si="8"/>
        <v>186</v>
      </c>
    </row>
    <row r="45" spans="1:17" x14ac:dyDescent="0.25">
      <c r="A45" s="50" t="s">
        <v>69</v>
      </c>
      <c r="B45" s="327"/>
      <c r="C45" s="328">
        <v>2</v>
      </c>
      <c r="D45" s="329">
        <v>2</v>
      </c>
      <c r="E45" s="328">
        <v>10.199999999999999</v>
      </c>
      <c r="F45" s="329">
        <v>2</v>
      </c>
      <c r="G45" s="328">
        <v>12</v>
      </c>
      <c r="H45" s="329">
        <v>12</v>
      </c>
      <c r="I45" s="328">
        <v>17.2</v>
      </c>
      <c r="J45" s="50">
        <v>0</v>
      </c>
      <c r="K45" s="50">
        <v>0</v>
      </c>
      <c r="L45" s="50">
        <v>34</v>
      </c>
      <c r="M45" s="270">
        <v>0</v>
      </c>
      <c r="N45" s="270">
        <v>43</v>
      </c>
      <c r="O45" s="270">
        <v>49</v>
      </c>
      <c r="P45" s="270">
        <v>26</v>
      </c>
      <c r="Q45" s="330">
        <f t="shared" si="8"/>
        <v>152</v>
      </c>
    </row>
    <row r="46" spans="1:17" x14ac:dyDescent="0.25">
      <c r="A46" s="50" t="s">
        <v>71</v>
      </c>
      <c r="B46" s="327"/>
      <c r="C46" s="328">
        <v>2</v>
      </c>
      <c r="D46" s="329">
        <v>2</v>
      </c>
      <c r="E46" s="328">
        <v>10.199999999999999</v>
      </c>
      <c r="F46" s="329">
        <v>2</v>
      </c>
      <c r="G46" s="328">
        <v>12</v>
      </c>
      <c r="H46" s="329">
        <v>12</v>
      </c>
      <c r="I46" s="328">
        <v>17.2</v>
      </c>
      <c r="J46" s="50">
        <v>0</v>
      </c>
      <c r="K46" s="50">
        <v>0</v>
      </c>
      <c r="L46" s="50">
        <v>34</v>
      </c>
      <c r="M46" s="270">
        <v>0</v>
      </c>
      <c r="N46" s="270">
        <v>43</v>
      </c>
      <c r="O46" s="270">
        <v>49</v>
      </c>
      <c r="P46" s="270">
        <v>26</v>
      </c>
      <c r="Q46" s="330">
        <f t="shared" si="8"/>
        <v>152</v>
      </c>
    </row>
    <row r="47" spans="1:17" x14ac:dyDescent="0.25">
      <c r="A47" s="50" t="s">
        <v>73</v>
      </c>
      <c r="B47" s="327"/>
      <c r="C47" s="328">
        <v>2</v>
      </c>
      <c r="D47" s="329">
        <v>2</v>
      </c>
      <c r="E47" s="328">
        <v>10.199999999999999</v>
      </c>
      <c r="F47" s="329">
        <v>2</v>
      </c>
      <c r="G47" s="328">
        <v>12</v>
      </c>
      <c r="H47" s="329">
        <v>12</v>
      </c>
      <c r="I47" s="328">
        <v>17.2</v>
      </c>
      <c r="J47" s="50">
        <v>0</v>
      </c>
      <c r="K47" s="50">
        <v>0</v>
      </c>
      <c r="L47" s="50">
        <v>34</v>
      </c>
      <c r="M47" s="270">
        <v>0</v>
      </c>
      <c r="N47" s="270">
        <v>43</v>
      </c>
      <c r="O47" s="270">
        <v>49</v>
      </c>
      <c r="P47" s="270">
        <v>26</v>
      </c>
      <c r="Q47" s="330">
        <f t="shared" si="8"/>
        <v>152</v>
      </c>
    </row>
    <row r="48" spans="1:17" x14ac:dyDescent="0.25">
      <c r="A48" s="50" t="s">
        <v>65</v>
      </c>
      <c r="B48" s="327"/>
      <c r="C48" s="328">
        <v>2</v>
      </c>
      <c r="D48" s="329">
        <v>2</v>
      </c>
      <c r="E48" s="328">
        <v>10.199999999999999</v>
      </c>
      <c r="F48" s="329">
        <v>2</v>
      </c>
      <c r="G48" s="328">
        <v>12</v>
      </c>
      <c r="H48" s="329">
        <v>12</v>
      </c>
      <c r="I48" s="328">
        <v>17.2</v>
      </c>
      <c r="J48" s="50">
        <v>0</v>
      </c>
      <c r="K48" s="50">
        <v>0</v>
      </c>
      <c r="L48" s="50">
        <v>34</v>
      </c>
      <c r="M48" s="270">
        <v>0</v>
      </c>
      <c r="N48" s="270">
        <v>43</v>
      </c>
      <c r="O48" s="270">
        <v>49</v>
      </c>
      <c r="P48" s="270">
        <v>26</v>
      </c>
      <c r="Q48" s="330">
        <f t="shared" si="8"/>
        <v>152</v>
      </c>
    </row>
    <row r="49" spans="1:17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</row>
    <row r="50" spans="1:17" x14ac:dyDescent="0.25">
      <c r="A50" s="331" t="s">
        <v>328</v>
      </c>
      <c r="B50" s="326" t="s">
        <v>1</v>
      </c>
      <c r="C50" s="326" t="s">
        <v>30</v>
      </c>
      <c r="D50" s="326" t="s">
        <v>31</v>
      </c>
      <c r="E50" s="326" t="s">
        <v>32</v>
      </c>
      <c r="F50" s="326" t="s">
        <v>33</v>
      </c>
      <c r="G50" s="326" t="s">
        <v>34</v>
      </c>
      <c r="H50" s="326" t="s">
        <v>35</v>
      </c>
      <c r="I50" s="326" t="s">
        <v>5</v>
      </c>
      <c r="J50" s="326" t="s">
        <v>317</v>
      </c>
      <c r="K50" s="326" t="s">
        <v>318</v>
      </c>
      <c r="L50" s="326" t="s">
        <v>319</v>
      </c>
      <c r="M50" s="326" t="s">
        <v>320</v>
      </c>
      <c r="N50" s="326" t="s">
        <v>321</v>
      </c>
      <c r="O50" s="326" t="s">
        <v>322</v>
      </c>
      <c r="P50" s="326" t="s">
        <v>323</v>
      </c>
      <c r="Q50" s="326" t="s">
        <v>324</v>
      </c>
    </row>
    <row r="51" spans="1:17" x14ac:dyDescent="0.25">
      <c r="A51" s="50" t="s">
        <v>48</v>
      </c>
      <c r="B51" s="327" t="s">
        <v>53</v>
      </c>
      <c r="C51" s="328">
        <v>15</v>
      </c>
      <c r="D51" s="329">
        <v>12</v>
      </c>
      <c r="E51" s="328">
        <v>2</v>
      </c>
      <c r="F51" s="329">
        <v>2</v>
      </c>
      <c r="G51" s="328">
        <v>2</v>
      </c>
      <c r="H51" s="329">
        <v>2</v>
      </c>
      <c r="I51" s="328">
        <v>19</v>
      </c>
      <c r="J51" s="50">
        <v>52</v>
      </c>
      <c r="K51" s="50">
        <v>56</v>
      </c>
      <c r="L51" s="50">
        <v>0</v>
      </c>
      <c r="M51" s="270">
        <v>0</v>
      </c>
      <c r="N51" s="270">
        <v>0</v>
      </c>
      <c r="O51" s="270">
        <v>0</v>
      </c>
      <c r="P51" s="270">
        <v>33</v>
      </c>
      <c r="Q51" s="330">
        <f t="shared" ref="Q51:Q65" si="9">SUM(J51:P51)</f>
        <v>141</v>
      </c>
    </row>
    <row r="52" spans="1:17" x14ac:dyDescent="0.25">
      <c r="A52" s="50" t="s">
        <v>325</v>
      </c>
      <c r="B52" s="327" t="s">
        <v>307</v>
      </c>
      <c r="C52" s="328">
        <v>2</v>
      </c>
      <c r="D52" s="329">
        <v>13</v>
      </c>
      <c r="E52" s="328">
        <v>2</v>
      </c>
      <c r="F52" s="329">
        <v>6</v>
      </c>
      <c r="G52" s="328">
        <v>12</v>
      </c>
      <c r="H52" s="329">
        <v>2</v>
      </c>
      <c r="I52" s="328">
        <v>17.2</v>
      </c>
      <c r="J52" s="50">
        <v>0</v>
      </c>
      <c r="K52" s="50">
        <v>67</v>
      </c>
      <c r="L52" s="50">
        <v>0</v>
      </c>
      <c r="M52" s="270">
        <v>8</v>
      </c>
      <c r="N52" s="270">
        <v>43</v>
      </c>
      <c r="O52" s="270">
        <v>0</v>
      </c>
      <c r="P52" s="270">
        <v>26</v>
      </c>
      <c r="Q52" s="330">
        <f t="shared" si="9"/>
        <v>144</v>
      </c>
    </row>
    <row r="53" spans="1:17" x14ac:dyDescent="0.25">
      <c r="A53" s="50" t="s">
        <v>52</v>
      </c>
      <c r="B53" s="327" t="s">
        <v>307</v>
      </c>
      <c r="C53" s="328">
        <v>2</v>
      </c>
      <c r="D53" s="329">
        <v>13</v>
      </c>
      <c r="E53" s="328">
        <v>2</v>
      </c>
      <c r="F53" s="329">
        <v>11</v>
      </c>
      <c r="G53" s="328">
        <v>12</v>
      </c>
      <c r="H53" s="329">
        <v>2</v>
      </c>
      <c r="I53" s="328">
        <v>17.2</v>
      </c>
      <c r="J53" s="50">
        <v>0</v>
      </c>
      <c r="K53" s="50">
        <v>67</v>
      </c>
      <c r="L53" s="50">
        <v>0</v>
      </c>
      <c r="M53" s="270">
        <v>28</v>
      </c>
      <c r="N53" s="270">
        <v>43</v>
      </c>
      <c r="O53" s="270">
        <v>0</v>
      </c>
      <c r="P53" s="270">
        <v>26</v>
      </c>
      <c r="Q53" s="330">
        <f t="shared" si="9"/>
        <v>164</v>
      </c>
    </row>
    <row r="54" spans="1:17" x14ac:dyDescent="0.25">
      <c r="A54" s="50" t="s">
        <v>61</v>
      </c>
      <c r="B54" s="327" t="s">
        <v>307</v>
      </c>
      <c r="C54" s="328">
        <v>2</v>
      </c>
      <c r="D54" s="329">
        <v>13</v>
      </c>
      <c r="E54" s="328">
        <v>2</v>
      </c>
      <c r="F54" s="329">
        <v>11</v>
      </c>
      <c r="G54" s="328">
        <v>12</v>
      </c>
      <c r="H54" s="329">
        <v>2</v>
      </c>
      <c r="I54" s="328">
        <v>17.2</v>
      </c>
      <c r="J54" s="50">
        <v>0</v>
      </c>
      <c r="K54" s="50">
        <v>67</v>
      </c>
      <c r="L54" s="50">
        <v>0</v>
      </c>
      <c r="M54" s="270">
        <v>28</v>
      </c>
      <c r="N54" s="270">
        <v>43</v>
      </c>
      <c r="O54" s="270">
        <v>0</v>
      </c>
      <c r="P54" s="270">
        <v>26</v>
      </c>
      <c r="Q54" s="330">
        <f t="shared" si="9"/>
        <v>164</v>
      </c>
    </row>
    <row r="55" spans="1:17" x14ac:dyDescent="0.25">
      <c r="A55" s="50" t="s">
        <v>63</v>
      </c>
      <c r="B55" s="327" t="s">
        <v>330</v>
      </c>
      <c r="C55" s="328">
        <v>2</v>
      </c>
      <c r="D55" s="329">
        <v>13</v>
      </c>
      <c r="E55" s="328">
        <v>2</v>
      </c>
      <c r="F55" s="329">
        <v>6</v>
      </c>
      <c r="G55" s="328">
        <v>12</v>
      </c>
      <c r="H55" s="329">
        <v>2</v>
      </c>
      <c r="I55" s="328">
        <v>17.2</v>
      </c>
      <c r="J55" s="50">
        <v>0</v>
      </c>
      <c r="K55" s="50">
        <v>67</v>
      </c>
      <c r="L55" s="50">
        <v>0</v>
      </c>
      <c r="M55" s="270">
        <v>8</v>
      </c>
      <c r="N55" s="270">
        <v>43</v>
      </c>
      <c r="O55" s="270">
        <v>0</v>
      </c>
      <c r="P55" s="270">
        <v>26</v>
      </c>
      <c r="Q55" s="330">
        <f t="shared" si="9"/>
        <v>144</v>
      </c>
    </row>
    <row r="56" spans="1:17" x14ac:dyDescent="0.25">
      <c r="A56" s="50" t="s">
        <v>59</v>
      </c>
      <c r="B56" s="327" t="s">
        <v>330</v>
      </c>
      <c r="C56" s="328">
        <v>2</v>
      </c>
      <c r="D56" s="329">
        <v>13</v>
      </c>
      <c r="E56" s="328">
        <v>2</v>
      </c>
      <c r="F56" s="329">
        <v>6</v>
      </c>
      <c r="G56" s="328">
        <v>12</v>
      </c>
      <c r="H56" s="329">
        <v>2</v>
      </c>
      <c r="I56" s="328">
        <v>17.2</v>
      </c>
      <c r="J56" s="50">
        <v>0</v>
      </c>
      <c r="K56" s="50">
        <v>67</v>
      </c>
      <c r="L56" s="50">
        <v>0</v>
      </c>
      <c r="M56" s="270">
        <v>8</v>
      </c>
      <c r="N56" s="270">
        <v>43</v>
      </c>
      <c r="O56" s="270">
        <v>0</v>
      </c>
      <c r="P56" s="270">
        <v>26</v>
      </c>
      <c r="Q56" s="330">
        <f t="shared" si="9"/>
        <v>144</v>
      </c>
    </row>
    <row r="57" spans="1:17" x14ac:dyDescent="0.25">
      <c r="A57" s="50" t="s">
        <v>56</v>
      </c>
      <c r="B57" s="327" t="s">
        <v>330</v>
      </c>
      <c r="C57" s="328">
        <v>2</v>
      </c>
      <c r="D57" s="329">
        <v>13</v>
      </c>
      <c r="E57" s="328">
        <v>2</v>
      </c>
      <c r="F57" s="329">
        <v>6</v>
      </c>
      <c r="G57" s="328">
        <v>12</v>
      </c>
      <c r="H57" s="329">
        <v>10</v>
      </c>
      <c r="I57" s="328">
        <v>19</v>
      </c>
      <c r="J57" s="50">
        <v>0</v>
      </c>
      <c r="K57" s="50">
        <v>67</v>
      </c>
      <c r="L57" s="50">
        <v>0</v>
      </c>
      <c r="M57" s="270">
        <v>8</v>
      </c>
      <c r="N57" s="270">
        <v>43</v>
      </c>
      <c r="O57" s="270">
        <v>33</v>
      </c>
      <c r="P57" s="270">
        <v>33</v>
      </c>
      <c r="Q57" s="330">
        <f t="shared" si="9"/>
        <v>184</v>
      </c>
    </row>
    <row r="58" spans="1:17" x14ac:dyDescent="0.25">
      <c r="A58" s="50" t="s">
        <v>69</v>
      </c>
      <c r="B58" s="327" t="s">
        <v>330</v>
      </c>
      <c r="C58" s="328">
        <v>2</v>
      </c>
      <c r="D58" s="329">
        <v>13</v>
      </c>
      <c r="E58" s="328">
        <v>2</v>
      </c>
      <c r="F58" s="329">
        <v>6</v>
      </c>
      <c r="G58" s="328">
        <v>12</v>
      </c>
      <c r="H58" s="329">
        <v>10</v>
      </c>
      <c r="I58" s="328">
        <v>19</v>
      </c>
      <c r="J58" s="50">
        <v>0</v>
      </c>
      <c r="K58" s="50">
        <v>67</v>
      </c>
      <c r="L58" s="50">
        <v>0</v>
      </c>
      <c r="M58" s="270">
        <v>8</v>
      </c>
      <c r="N58" s="270">
        <v>43</v>
      </c>
      <c r="O58" s="270">
        <v>33</v>
      </c>
      <c r="P58" s="270">
        <v>33</v>
      </c>
      <c r="Q58" s="330">
        <f t="shared" si="9"/>
        <v>184</v>
      </c>
    </row>
    <row r="59" spans="1:17" x14ac:dyDescent="0.25">
      <c r="A59" s="50" t="s">
        <v>71</v>
      </c>
      <c r="B59" s="327" t="s">
        <v>330</v>
      </c>
      <c r="C59" s="328">
        <v>2</v>
      </c>
      <c r="D59" s="329">
        <v>13</v>
      </c>
      <c r="E59" s="328">
        <v>2</v>
      </c>
      <c r="F59" s="329">
        <v>6</v>
      </c>
      <c r="G59" s="328">
        <v>12</v>
      </c>
      <c r="H59" s="329">
        <v>10</v>
      </c>
      <c r="I59" s="328">
        <v>19</v>
      </c>
      <c r="J59" s="50">
        <v>0</v>
      </c>
      <c r="K59" s="50">
        <v>67</v>
      </c>
      <c r="L59" s="50">
        <v>0</v>
      </c>
      <c r="M59" s="270">
        <v>8</v>
      </c>
      <c r="N59" s="270">
        <v>43</v>
      </c>
      <c r="O59" s="270">
        <v>33</v>
      </c>
      <c r="P59" s="270">
        <v>33</v>
      </c>
      <c r="Q59" s="330">
        <f t="shared" si="9"/>
        <v>184</v>
      </c>
    </row>
    <row r="60" spans="1:17" x14ac:dyDescent="0.25">
      <c r="A60" s="50" t="s">
        <v>73</v>
      </c>
      <c r="B60" s="327" t="s">
        <v>81</v>
      </c>
      <c r="C60" s="328">
        <v>2</v>
      </c>
      <c r="D60" s="329">
        <v>8.3000000000000007</v>
      </c>
      <c r="E60" s="328">
        <v>2</v>
      </c>
      <c r="F60" s="329">
        <v>15</v>
      </c>
      <c r="G60" s="328">
        <v>12</v>
      </c>
      <c r="H60" s="329">
        <v>7</v>
      </c>
      <c r="I60" s="328">
        <v>17.2</v>
      </c>
      <c r="J60" s="50">
        <v>0</v>
      </c>
      <c r="K60" s="50">
        <v>26</v>
      </c>
      <c r="L60" s="50">
        <v>0</v>
      </c>
      <c r="M60" s="270">
        <v>56</v>
      </c>
      <c r="N60" s="270">
        <v>43</v>
      </c>
      <c r="O60" s="270">
        <v>16</v>
      </c>
      <c r="P60" s="270">
        <v>26</v>
      </c>
      <c r="Q60" s="330">
        <f t="shared" si="9"/>
        <v>167</v>
      </c>
    </row>
    <row r="61" spans="1:17" x14ac:dyDescent="0.25">
      <c r="A61" s="50" t="s">
        <v>65</v>
      </c>
      <c r="B61" s="327" t="s">
        <v>81</v>
      </c>
      <c r="C61" s="328">
        <v>2</v>
      </c>
      <c r="D61" s="329">
        <v>8.3000000000000007</v>
      </c>
      <c r="E61" s="328">
        <v>2</v>
      </c>
      <c r="F61" s="329">
        <v>15</v>
      </c>
      <c r="G61" s="328">
        <v>12</v>
      </c>
      <c r="H61" s="329">
        <v>7</v>
      </c>
      <c r="I61" s="328">
        <v>17.2</v>
      </c>
      <c r="J61" s="50">
        <v>0</v>
      </c>
      <c r="K61" s="50">
        <v>26</v>
      </c>
      <c r="L61" s="50">
        <v>0</v>
      </c>
      <c r="M61" s="270">
        <v>56</v>
      </c>
      <c r="N61" s="270">
        <v>43</v>
      </c>
      <c r="O61" s="270">
        <v>16</v>
      </c>
      <c r="P61" s="270">
        <v>26</v>
      </c>
      <c r="Q61" s="330">
        <f t="shared" si="9"/>
        <v>167</v>
      </c>
    </row>
    <row r="62" spans="1:17" x14ac:dyDescent="0.25">
      <c r="A62" s="50" t="s">
        <v>75</v>
      </c>
      <c r="B62" s="327" t="s">
        <v>81</v>
      </c>
      <c r="C62" s="328">
        <v>2</v>
      </c>
      <c r="D62" s="329">
        <v>8.3000000000000007</v>
      </c>
      <c r="E62" s="328">
        <v>2</v>
      </c>
      <c r="F62" s="329">
        <v>15</v>
      </c>
      <c r="G62" s="328">
        <v>12</v>
      </c>
      <c r="H62" s="329">
        <v>7</v>
      </c>
      <c r="I62" s="328">
        <v>17.2</v>
      </c>
      <c r="J62" s="50">
        <v>0</v>
      </c>
      <c r="K62" s="50">
        <v>26</v>
      </c>
      <c r="L62" s="50">
        <v>0</v>
      </c>
      <c r="M62" s="270">
        <v>56</v>
      </c>
      <c r="N62" s="270">
        <v>43</v>
      </c>
      <c r="O62" s="270">
        <v>16</v>
      </c>
      <c r="P62" s="270">
        <v>26</v>
      </c>
      <c r="Q62" s="330">
        <f t="shared" si="9"/>
        <v>167</v>
      </c>
    </row>
    <row r="63" spans="1:17" x14ac:dyDescent="0.25">
      <c r="A63" s="50" t="s">
        <v>80</v>
      </c>
      <c r="B63" s="327" t="s">
        <v>86</v>
      </c>
      <c r="C63" s="328">
        <v>2</v>
      </c>
      <c r="D63" s="329">
        <v>2</v>
      </c>
      <c r="E63" s="328">
        <v>2</v>
      </c>
      <c r="F63" s="329">
        <v>15</v>
      </c>
      <c r="G63" s="328">
        <v>12</v>
      </c>
      <c r="H63" s="329">
        <v>12</v>
      </c>
      <c r="I63" s="328">
        <v>17.2</v>
      </c>
      <c r="J63" s="50">
        <v>0</v>
      </c>
      <c r="K63" s="50">
        <v>0</v>
      </c>
      <c r="L63" s="50">
        <v>0</v>
      </c>
      <c r="M63" s="270">
        <v>56</v>
      </c>
      <c r="N63" s="270">
        <v>43</v>
      </c>
      <c r="O63" s="270">
        <v>49</v>
      </c>
      <c r="P63" s="270">
        <v>26</v>
      </c>
      <c r="Q63" s="330">
        <f t="shared" si="9"/>
        <v>174</v>
      </c>
    </row>
    <row r="64" spans="1:17" x14ac:dyDescent="0.25">
      <c r="A64" s="50" t="s">
        <v>77</v>
      </c>
      <c r="B64" s="327" t="s">
        <v>86</v>
      </c>
      <c r="C64" s="328">
        <v>2</v>
      </c>
      <c r="D64" s="329">
        <v>2</v>
      </c>
      <c r="E64" s="328">
        <v>2</v>
      </c>
      <c r="F64" s="329">
        <v>11</v>
      </c>
      <c r="G64" s="328">
        <v>12</v>
      </c>
      <c r="H64" s="329">
        <v>12</v>
      </c>
      <c r="I64" s="328">
        <v>17.2</v>
      </c>
      <c r="J64" s="50">
        <v>0</v>
      </c>
      <c r="K64" s="50">
        <v>0</v>
      </c>
      <c r="L64" s="50">
        <v>0</v>
      </c>
      <c r="M64" s="270">
        <v>28</v>
      </c>
      <c r="N64" s="270">
        <v>43</v>
      </c>
      <c r="O64" s="270">
        <v>49</v>
      </c>
      <c r="P64" s="270">
        <v>26</v>
      </c>
      <c r="Q64" s="330">
        <f t="shared" si="9"/>
        <v>146</v>
      </c>
    </row>
    <row r="65" spans="1:17" x14ac:dyDescent="0.25">
      <c r="A65" s="50" t="s">
        <v>83</v>
      </c>
      <c r="B65" s="327" t="s">
        <v>86</v>
      </c>
      <c r="C65" s="328">
        <v>2</v>
      </c>
      <c r="D65" s="329">
        <v>2</v>
      </c>
      <c r="E65" s="328">
        <v>2</v>
      </c>
      <c r="F65" s="329">
        <v>11</v>
      </c>
      <c r="G65" s="328">
        <v>12</v>
      </c>
      <c r="H65" s="329">
        <v>12</v>
      </c>
      <c r="I65" s="328">
        <v>17.2</v>
      </c>
      <c r="J65" s="50">
        <v>0</v>
      </c>
      <c r="K65" s="50">
        <v>0</v>
      </c>
      <c r="L65" s="50">
        <v>0</v>
      </c>
      <c r="M65" s="270">
        <v>28</v>
      </c>
      <c r="N65" s="270">
        <v>43</v>
      </c>
      <c r="O65" s="270">
        <v>49</v>
      </c>
      <c r="P65" s="270">
        <v>26</v>
      </c>
      <c r="Q65" s="330">
        <f t="shared" si="9"/>
        <v>146</v>
      </c>
    </row>
    <row r="66" spans="1:17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</row>
    <row r="67" spans="1:17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</row>
    <row r="68" spans="1:17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</row>
    <row r="69" spans="1:17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</row>
    <row r="70" spans="1:17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</row>
    <row r="71" spans="1:17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</row>
    <row r="72" spans="1:17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</row>
    <row r="73" spans="1:17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</row>
    <row r="74" spans="1:17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</row>
    <row r="75" spans="1:17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</row>
    <row r="76" spans="1:17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</row>
    <row r="77" spans="1:17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</row>
    <row r="78" spans="1:17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</row>
    <row r="79" spans="1:17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</row>
    <row r="80" spans="1:17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</row>
    <row r="81" spans="1:17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</row>
    <row r="82" spans="1:17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</row>
    <row r="83" spans="1:17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</row>
    <row r="84" spans="1:17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</row>
    <row r="85" spans="1:17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</row>
    <row r="86" spans="1:17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</row>
    <row r="87" spans="1:17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</row>
    <row r="88" spans="1:17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</row>
    <row r="89" spans="1:17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</row>
    <row r="90" spans="1:17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</row>
    <row r="91" spans="1:17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</row>
    <row r="92" spans="1:17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</row>
    <row r="93" spans="1:17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</row>
    <row r="94" spans="1:17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</row>
    <row r="95" spans="1:17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</row>
    <row r="96" spans="1:17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</row>
    <row r="97" spans="1:17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</row>
    <row r="98" spans="1:17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</row>
    <row r="99" spans="1:17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</row>
    <row r="100" spans="1:17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</row>
    <row r="101" spans="1:17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</row>
    <row r="102" spans="1:17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</row>
    <row r="103" spans="1:17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</row>
    <row r="104" spans="1:17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</row>
    <row r="105" spans="1:17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</row>
    <row r="106" spans="1:17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</row>
    <row r="107" spans="1:17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</row>
    <row r="108" spans="1:17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</row>
    <row r="109" spans="1:17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</row>
    <row r="110" spans="1:17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</row>
    <row r="111" spans="1:17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</row>
    <row r="112" spans="1:17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</row>
    <row r="113" spans="1:17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</row>
    <row r="114" spans="1:17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</row>
    <row r="115" spans="1:17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</row>
    <row r="116" spans="1:17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</row>
    <row r="117" spans="1:17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</row>
    <row r="118" spans="1:17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</row>
    <row r="119" spans="1:17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</row>
  </sheetData>
  <conditionalFormatting sqref="Q3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{E776BB5F-3306-4B47-AD3D-05BE072BC64B}</x14:id>
        </ext>
      </extLst>
    </cfRule>
  </conditionalFormatting>
  <conditionalFormatting sqref="Q51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{C607EB9A-60EC-46B2-8E52-2B7FCE3609B7}</x14:id>
        </ext>
      </extLst>
    </cfRule>
  </conditionalFormatting>
  <conditionalFormatting sqref="C22:I35">
    <cfRule type="colorScale" priority="18">
      <colorScale>
        <cfvo type="min"/>
        <cfvo type="max"/>
        <color rgb="FFFFEF9C"/>
        <color rgb="FF63BE7B"/>
      </colorScale>
    </cfRule>
  </conditionalFormatting>
  <conditionalFormatting sqref="J22:P35">
    <cfRule type="colorScale" priority="19">
      <colorScale>
        <cfvo type="min"/>
        <cfvo type="max"/>
        <color rgb="FFFCFCFF"/>
        <color rgb="FFF8696B"/>
      </colorScale>
    </cfRule>
  </conditionalFormatting>
  <conditionalFormatting sqref="Q22:Q35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{521F015A-8FF9-4F6C-9492-C8689704D068}</x14:id>
        </ext>
      </extLst>
    </cfRule>
  </conditionalFormatting>
  <conditionalFormatting sqref="Q39:Q48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{6E3AC61D-CA37-4447-8159-7EA5DCF70A3B}</x14:id>
        </ext>
      </extLst>
    </cfRule>
  </conditionalFormatting>
  <conditionalFormatting sqref="C38:I48">
    <cfRule type="colorScale" priority="22">
      <colorScale>
        <cfvo type="min"/>
        <cfvo type="max"/>
        <color rgb="FFFFEF9C"/>
        <color rgb="FF63BE7B"/>
      </colorScale>
    </cfRule>
  </conditionalFormatting>
  <conditionalFormatting sqref="J38:P48">
    <cfRule type="colorScale" priority="23">
      <colorScale>
        <cfvo type="min"/>
        <cfvo type="max"/>
        <color rgb="FFFCFCFF"/>
        <color rgb="FFF8696B"/>
      </colorScale>
    </cfRule>
  </conditionalFormatting>
  <conditionalFormatting sqref="Q52:Q65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{AEB49E43-3851-4E98-8A18-52EEAC020932}</x14:id>
        </ext>
      </extLst>
    </cfRule>
  </conditionalFormatting>
  <conditionalFormatting sqref="C51:I65">
    <cfRule type="colorScale" priority="25">
      <colorScale>
        <cfvo type="min"/>
        <cfvo type="max"/>
        <color rgb="FFFFEF9C"/>
        <color rgb="FF63BE7B"/>
      </colorScale>
    </cfRule>
  </conditionalFormatting>
  <conditionalFormatting sqref="J51:P65">
    <cfRule type="colorScale" priority="26">
      <colorScale>
        <cfvo type="min"/>
        <cfvo type="max"/>
        <color rgb="FFFCFCFF"/>
        <color rgb="FFF8696B"/>
      </colorScale>
    </cfRule>
  </conditionalFormatting>
  <conditionalFormatting sqref="C5:I19">
    <cfRule type="colorScale" priority="6">
      <colorScale>
        <cfvo type="min"/>
        <cfvo type="max"/>
        <color rgb="FFFCFCFF"/>
        <color rgb="FF63BE7B"/>
      </colorScale>
    </cfRule>
  </conditionalFormatting>
  <conditionalFormatting sqref="J5:P19">
    <cfRule type="colorScale" priority="5">
      <colorScale>
        <cfvo type="min"/>
        <cfvo type="max"/>
        <color rgb="FFFCFCFF"/>
        <color rgb="FFF8696B"/>
      </colorScale>
    </cfRule>
  </conditionalFormatting>
  <conditionalFormatting sqref="Q5:Q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{0CDAFD77-3DA3-4068-A245-3F0451EF16BA}</x14:id>
        </ext>
      </extLst>
    </cfRule>
  </conditionalFormatting>
  <conditionalFormatting sqref="U5:AA19">
    <cfRule type="colorScale" priority="3">
      <colorScale>
        <cfvo type="min"/>
        <cfvo type="max"/>
        <color rgb="FFFCFCFF"/>
        <color rgb="FF63BE7B"/>
      </colorScale>
    </cfRule>
  </conditionalFormatting>
  <conditionalFormatting sqref="AB5:AH19">
    <cfRule type="colorScale" priority="2">
      <colorScale>
        <cfvo type="min"/>
        <cfvo type="max"/>
        <color rgb="FFFCFCFF"/>
        <color rgb="FFF8696B"/>
      </colorScale>
    </cfRule>
  </conditionalFormatting>
  <conditionalFormatting sqref="AI5:AI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{D35A7D2E-B521-4774-A33F-EBB3C3273A26}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76BB5F-3306-4B47-AD3D-05BE072BC6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Q38</xm:sqref>
        </x14:conditionalFormatting>
        <x14:conditionalFormatting xmlns:xm="http://schemas.microsoft.com/office/excel/2006/main">
          <x14:cfRule type="dataBar" id="{C607EB9A-60EC-46B2-8E52-2B7FCE3609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Q51</xm:sqref>
        </x14:conditionalFormatting>
        <x14:conditionalFormatting xmlns:xm="http://schemas.microsoft.com/office/excel/2006/main">
          <x14:cfRule type="dataBar" id="{521F015A-8FF9-4F6C-9492-C8689704D0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Q22:Q35</xm:sqref>
        </x14:conditionalFormatting>
        <x14:conditionalFormatting xmlns:xm="http://schemas.microsoft.com/office/excel/2006/main">
          <x14:cfRule type="dataBar" id="{6E3AC61D-CA37-4447-8159-7EA5DCF70A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Q39:Q48</xm:sqref>
        </x14:conditionalFormatting>
        <x14:conditionalFormatting xmlns:xm="http://schemas.microsoft.com/office/excel/2006/main">
          <x14:cfRule type="dataBar" id="{AEB49E43-3851-4E98-8A18-52EEAC0209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Q52:Q65</xm:sqref>
        </x14:conditionalFormatting>
        <x14:conditionalFormatting xmlns:xm="http://schemas.microsoft.com/office/excel/2006/main">
          <x14:cfRule type="dataBar" id="{0CDAFD77-3DA3-4068-A245-3F0451EF16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Q5:Q19</xm:sqref>
        </x14:conditionalFormatting>
        <x14:conditionalFormatting xmlns:xm="http://schemas.microsoft.com/office/excel/2006/main">
          <x14:cfRule type="dataBar" id="{D35A7D2E-B521-4774-A33F-EBB3C3273A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AI5:AI19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053-9E8C-4EAD-AD7E-7D15679D5A23}">
  <sheetPr>
    <tabColor theme="5" tint="0.79998168889431442"/>
  </sheetPr>
  <dimension ref="A1:W9"/>
  <sheetViews>
    <sheetView workbookViewId="0">
      <selection activeCell="H9" sqref="H9"/>
    </sheetView>
  </sheetViews>
  <sheetFormatPr baseColWidth="10" defaultRowHeight="15" x14ac:dyDescent="0.25"/>
  <cols>
    <col min="1" max="1" width="23.28515625" bestFit="1" customWidth="1"/>
    <col min="2" max="2" width="10.7109375" bestFit="1" customWidth="1"/>
    <col min="3" max="3" width="18.5703125" bestFit="1" customWidth="1"/>
    <col min="4" max="4" width="10.85546875" bestFit="1" customWidth="1"/>
    <col min="5" max="6" width="14" bestFit="1" customWidth="1"/>
    <col min="7" max="7" width="5.7109375" bestFit="1" customWidth="1"/>
    <col min="8" max="8" width="9.140625" bestFit="1" customWidth="1"/>
    <col min="9" max="9" width="10.42578125" bestFit="1" customWidth="1"/>
    <col min="10" max="10" width="9.140625" bestFit="1" customWidth="1"/>
    <col min="11" max="11" width="10.42578125" bestFit="1" customWidth="1"/>
    <col min="12" max="12" width="8.5703125" bestFit="1" customWidth="1"/>
    <col min="13" max="14" width="6.140625" bestFit="1" customWidth="1"/>
    <col min="15" max="15" width="7.42578125" bestFit="1" customWidth="1"/>
    <col min="16" max="18" width="4.5703125" bestFit="1" customWidth="1"/>
    <col min="19" max="19" width="4.140625" bestFit="1" customWidth="1"/>
    <col min="20" max="20" width="4.5703125" bestFit="1" customWidth="1"/>
    <col min="21" max="21" width="3.85546875" bestFit="1" customWidth="1"/>
    <col min="22" max="22" width="29.5703125" bestFit="1" customWidth="1"/>
    <col min="23" max="23" width="14.7109375" bestFit="1" customWidth="1"/>
  </cols>
  <sheetData>
    <row r="1" spans="1:23" x14ac:dyDescent="0.25">
      <c r="A1" s="445" t="s">
        <v>371</v>
      </c>
      <c r="B1" s="445" t="s">
        <v>372</v>
      </c>
      <c r="C1" s="445" t="s">
        <v>373</v>
      </c>
      <c r="D1" s="445" t="s">
        <v>374</v>
      </c>
      <c r="E1" s="445" t="s">
        <v>375</v>
      </c>
      <c r="F1" s="445" t="s">
        <v>376</v>
      </c>
      <c r="G1" s="445" t="s">
        <v>377</v>
      </c>
      <c r="H1" s="445" t="s">
        <v>20</v>
      </c>
      <c r="I1" s="445" t="s">
        <v>121</v>
      </c>
      <c r="J1" s="445" t="s">
        <v>137</v>
      </c>
      <c r="K1" s="445" t="s">
        <v>138</v>
      </c>
      <c r="L1" s="445" t="s">
        <v>142</v>
      </c>
      <c r="M1" s="445" t="s">
        <v>378</v>
      </c>
      <c r="N1" s="445" t="s">
        <v>379</v>
      </c>
      <c r="O1" s="445" t="s">
        <v>139</v>
      </c>
      <c r="P1" s="445" t="s">
        <v>68</v>
      </c>
      <c r="Q1" s="445" t="s">
        <v>55</v>
      </c>
      <c r="R1" s="445" t="s">
        <v>51</v>
      </c>
      <c r="S1" s="445" t="s">
        <v>256</v>
      </c>
      <c r="T1" s="445" t="s">
        <v>79</v>
      </c>
      <c r="U1" s="445" t="s">
        <v>380</v>
      </c>
      <c r="V1" s="445" t="s">
        <v>129</v>
      </c>
      <c r="W1" s="445" t="s">
        <v>381</v>
      </c>
    </row>
    <row r="2" spans="1:23" x14ac:dyDescent="0.25">
      <c r="A2" s="50" t="s">
        <v>384</v>
      </c>
      <c r="B2" s="375">
        <v>41104</v>
      </c>
      <c r="C2" s="50" t="s">
        <v>385</v>
      </c>
      <c r="D2" s="50" t="s">
        <v>386</v>
      </c>
      <c r="E2" s="446">
        <v>71222460</v>
      </c>
      <c r="F2" s="446">
        <v>41951340</v>
      </c>
      <c r="G2" s="50">
        <v>91</v>
      </c>
      <c r="H2" s="447">
        <v>592340</v>
      </c>
      <c r="I2" s="446">
        <v>198822</v>
      </c>
      <c r="J2" s="447">
        <v>558930</v>
      </c>
      <c r="K2" s="446">
        <v>182586</v>
      </c>
      <c r="L2" s="50">
        <v>5.5</v>
      </c>
      <c r="M2" s="50">
        <v>5.75</v>
      </c>
      <c r="N2" s="50">
        <v>6.25</v>
      </c>
      <c r="O2" s="50" t="s">
        <v>387</v>
      </c>
      <c r="P2" s="50">
        <v>1</v>
      </c>
      <c r="Q2" s="50">
        <v>0</v>
      </c>
      <c r="R2" s="50">
        <v>3</v>
      </c>
      <c r="S2" s="50">
        <v>2</v>
      </c>
      <c r="T2" s="50">
        <v>0</v>
      </c>
      <c r="U2" s="50">
        <f>SUM(P2:T2)</f>
        <v>6</v>
      </c>
      <c r="V2" s="50" t="s">
        <v>388</v>
      </c>
      <c r="W2" s="50">
        <v>343</v>
      </c>
    </row>
    <row r="3" spans="1:23" x14ac:dyDescent="0.25">
      <c r="A3" s="50" t="s">
        <v>389</v>
      </c>
      <c r="B3" s="375">
        <v>42911</v>
      </c>
      <c r="C3" s="50" t="s">
        <v>390</v>
      </c>
      <c r="D3" s="50" t="s">
        <v>391</v>
      </c>
      <c r="E3" s="446">
        <v>35424760</v>
      </c>
      <c r="F3" s="446">
        <v>19082620</v>
      </c>
      <c r="G3" s="50">
        <v>41</v>
      </c>
      <c r="H3" s="447">
        <v>975750</v>
      </c>
      <c r="I3" s="446">
        <v>148470</v>
      </c>
      <c r="J3" s="447">
        <v>873220</v>
      </c>
      <c r="K3" s="446">
        <v>129224</v>
      </c>
      <c r="L3" s="50">
        <v>6.25</v>
      </c>
      <c r="M3" s="50">
        <v>7</v>
      </c>
      <c r="N3" s="50">
        <v>4.25</v>
      </c>
      <c r="O3" s="50" t="s">
        <v>392</v>
      </c>
      <c r="P3" s="50">
        <v>0</v>
      </c>
      <c r="Q3" s="50">
        <v>0</v>
      </c>
      <c r="R3" s="50">
        <v>3</v>
      </c>
      <c r="S3" s="50">
        <v>2</v>
      </c>
      <c r="T3" s="50">
        <v>1</v>
      </c>
      <c r="U3" s="50">
        <f t="shared" ref="U3:U9" si="0">SUM(P3:T3)</f>
        <v>6</v>
      </c>
      <c r="V3" s="50" t="s">
        <v>383</v>
      </c>
      <c r="W3" s="50" t="s">
        <v>393</v>
      </c>
    </row>
    <row r="4" spans="1:23" x14ac:dyDescent="0.25">
      <c r="A4" s="50" t="s">
        <v>394</v>
      </c>
      <c r="B4" s="375">
        <v>41400</v>
      </c>
      <c r="C4" s="50" t="s">
        <v>395</v>
      </c>
      <c r="D4" s="50" t="s">
        <v>396</v>
      </c>
      <c r="E4" s="446">
        <v>150400335</v>
      </c>
      <c r="F4" s="446">
        <v>125704269</v>
      </c>
      <c r="G4" s="50">
        <v>246</v>
      </c>
      <c r="H4" s="447">
        <v>274480</v>
      </c>
      <c r="I4" s="446">
        <v>58734</v>
      </c>
      <c r="J4" s="447">
        <v>205950</v>
      </c>
      <c r="K4" s="446">
        <v>38652</v>
      </c>
      <c r="L4" s="50">
        <v>6.25</v>
      </c>
      <c r="M4" s="50">
        <v>6.5</v>
      </c>
      <c r="N4" s="50">
        <v>2.5</v>
      </c>
      <c r="O4" s="50" t="s">
        <v>397</v>
      </c>
      <c r="P4" s="50">
        <v>2</v>
      </c>
      <c r="Q4" s="50">
        <v>6</v>
      </c>
      <c r="R4" s="50">
        <v>5</v>
      </c>
      <c r="S4" s="50">
        <v>1</v>
      </c>
      <c r="T4" s="50">
        <v>2</v>
      </c>
      <c r="U4" s="50">
        <f t="shared" si="0"/>
        <v>16</v>
      </c>
      <c r="V4" s="50" t="s">
        <v>398</v>
      </c>
      <c r="W4" s="50" t="s">
        <v>399</v>
      </c>
    </row>
    <row r="5" spans="1:23" x14ac:dyDescent="0.25">
      <c r="A5" s="50" t="s">
        <v>400</v>
      </c>
      <c r="B5" s="375">
        <v>41773</v>
      </c>
      <c r="C5" s="50" t="s">
        <v>385</v>
      </c>
      <c r="D5" s="50" t="s">
        <v>401</v>
      </c>
      <c r="E5" s="446">
        <v>26986200</v>
      </c>
      <c r="F5" s="446">
        <v>5358180</v>
      </c>
      <c r="G5" s="50">
        <v>59</v>
      </c>
      <c r="H5" s="447">
        <v>254400</v>
      </c>
      <c r="I5" s="446">
        <v>197650</v>
      </c>
      <c r="J5" s="447">
        <v>235770</v>
      </c>
      <c r="K5" s="446">
        <v>183902</v>
      </c>
      <c r="L5" s="50">
        <v>4.75</v>
      </c>
      <c r="M5" s="50">
        <v>4.75</v>
      </c>
      <c r="N5" s="50">
        <v>5.75</v>
      </c>
      <c r="O5" s="50" t="s">
        <v>402</v>
      </c>
      <c r="P5" s="50">
        <v>2</v>
      </c>
      <c r="Q5" s="50">
        <v>1</v>
      </c>
      <c r="R5" s="50">
        <v>2</v>
      </c>
      <c r="S5" s="50">
        <v>0</v>
      </c>
      <c r="T5" s="50">
        <v>0</v>
      </c>
      <c r="U5" s="50">
        <f t="shared" si="0"/>
        <v>5</v>
      </c>
      <c r="V5" s="50" t="s">
        <v>403</v>
      </c>
      <c r="W5" s="50" t="s">
        <v>326</v>
      </c>
    </row>
    <row r="6" spans="1:23" x14ac:dyDescent="0.25">
      <c r="A6" s="50" t="s">
        <v>404</v>
      </c>
      <c r="B6" s="375">
        <v>43734</v>
      </c>
      <c r="C6" s="50" t="s">
        <v>385</v>
      </c>
      <c r="D6" s="50" t="s">
        <v>405</v>
      </c>
      <c r="E6" s="446">
        <v>245641</v>
      </c>
      <c r="F6" s="446">
        <v>0</v>
      </c>
      <c r="G6" s="50">
        <v>4</v>
      </c>
      <c r="H6" s="447">
        <v>25200</v>
      </c>
      <c r="I6" s="446">
        <v>9508</v>
      </c>
      <c r="J6" s="447">
        <v>17140</v>
      </c>
      <c r="K6" s="446">
        <v>5704</v>
      </c>
      <c r="L6" s="50">
        <v>4.75</v>
      </c>
      <c r="M6" s="50">
        <v>5.5</v>
      </c>
      <c r="N6" s="50">
        <v>2</v>
      </c>
      <c r="O6" s="50" t="s">
        <v>406</v>
      </c>
      <c r="P6" s="50">
        <v>4</v>
      </c>
      <c r="Q6" s="50">
        <v>4</v>
      </c>
      <c r="R6" s="50">
        <v>0</v>
      </c>
      <c r="S6" s="50">
        <v>2</v>
      </c>
      <c r="T6" s="50">
        <v>1</v>
      </c>
      <c r="U6" s="50">
        <f t="shared" si="0"/>
        <v>11</v>
      </c>
      <c r="V6" s="50" t="s">
        <v>407</v>
      </c>
      <c r="W6" s="50" t="s">
        <v>326</v>
      </c>
    </row>
    <row r="7" spans="1:23" x14ac:dyDescent="0.25">
      <c r="A7" s="50" t="s">
        <v>408</v>
      </c>
      <c r="B7" s="375">
        <v>42402</v>
      </c>
      <c r="C7" s="50" t="s">
        <v>385</v>
      </c>
      <c r="D7" s="50" t="s">
        <v>382</v>
      </c>
      <c r="E7" s="446">
        <v>0</v>
      </c>
      <c r="F7" s="446">
        <v>0</v>
      </c>
      <c r="G7" s="50">
        <v>0</v>
      </c>
      <c r="H7" s="447">
        <v>0</v>
      </c>
      <c r="I7" s="446">
        <v>0</v>
      </c>
      <c r="J7" s="447">
        <v>0</v>
      </c>
      <c r="K7" s="446">
        <v>0</v>
      </c>
      <c r="L7" s="50">
        <v>4.25</v>
      </c>
      <c r="M7" s="50">
        <v>6.5</v>
      </c>
      <c r="N7" s="50">
        <v>3</v>
      </c>
      <c r="O7" s="50" t="s">
        <v>409</v>
      </c>
      <c r="P7" s="50">
        <v>0</v>
      </c>
      <c r="Q7" s="50">
        <v>0</v>
      </c>
      <c r="R7" s="50">
        <v>1</v>
      </c>
      <c r="S7" s="50">
        <v>2</v>
      </c>
      <c r="T7" s="50">
        <v>4</v>
      </c>
      <c r="U7" s="50">
        <f t="shared" si="0"/>
        <v>7</v>
      </c>
      <c r="V7" s="50" t="s">
        <v>410</v>
      </c>
      <c r="W7" s="50" t="s">
        <v>411</v>
      </c>
    </row>
    <row r="8" spans="1:23" x14ac:dyDescent="0.25">
      <c r="A8" s="50" t="s">
        <v>412</v>
      </c>
      <c r="B8" s="375">
        <v>43637</v>
      </c>
      <c r="C8" s="50" t="s">
        <v>413</v>
      </c>
      <c r="D8" s="50" t="s">
        <v>382</v>
      </c>
      <c r="E8" s="446">
        <v>0</v>
      </c>
      <c r="F8" s="446">
        <v>1250000</v>
      </c>
      <c r="G8" s="50">
        <v>1</v>
      </c>
      <c r="H8" s="447">
        <v>34500</v>
      </c>
      <c r="I8" s="446">
        <v>8120</v>
      </c>
      <c r="J8" s="447">
        <v>31600</v>
      </c>
      <c r="K8" s="446">
        <v>6350</v>
      </c>
      <c r="L8" s="50">
        <v>6</v>
      </c>
      <c r="M8" s="50">
        <v>5.75</v>
      </c>
      <c r="N8" s="50">
        <v>2.75</v>
      </c>
      <c r="O8" s="50" t="s">
        <v>414</v>
      </c>
      <c r="P8" s="50">
        <v>1</v>
      </c>
      <c r="Q8" s="50">
        <v>0</v>
      </c>
      <c r="R8" s="50">
        <v>0</v>
      </c>
      <c r="S8" s="50">
        <v>0</v>
      </c>
      <c r="T8" s="50">
        <v>1</v>
      </c>
      <c r="U8" s="50">
        <f t="shared" si="0"/>
        <v>2</v>
      </c>
      <c r="V8" s="50" t="s">
        <v>415</v>
      </c>
      <c r="W8" s="50" t="s">
        <v>326</v>
      </c>
    </row>
    <row r="9" spans="1:23" x14ac:dyDescent="0.25">
      <c r="A9" s="50" t="s">
        <v>420</v>
      </c>
      <c r="B9" s="375">
        <v>42711</v>
      </c>
      <c r="C9" s="50" t="s">
        <v>413</v>
      </c>
      <c r="D9" s="50" t="s">
        <v>386</v>
      </c>
      <c r="E9" s="446">
        <v>41592110</v>
      </c>
      <c r="F9" s="446">
        <v>36568152</v>
      </c>
      <c r="G9" s="50">
        <v>121</v>
      </c>
      <c r="H9" s="447">
        <v>769860</v>
      </c>
      <c r="I9" s="446">
        <v>211532</v>
      </c>
      <c r="J9" s="447">
        <v>665350</v>
      </c>
      <c r="K9" s="446">
        <v>189598</v>
      </c>
      <c r="L9" s="50">
        <v>6.25</v>
      </c>
      <c r="M9" s="50">
        <v>7</v>
      </c>
      <c r="N9" s="50">
        <v>5</v>
      </c>
      <c r="O9" s="50" t="s">
        <v>421</v>
      </c>
      <c r="P9" s="50">
        <v>3</v>
      </c>
      <c r="Q9" s="50">
        <v>3</v>
      </c>
      <c r="R9" s="50">
        <v>1</v>
      </c>
      <c r="S9" s="50">
        <v>0</v>
      </c>
      <c r="T9" s="50">
        <v>0</v>
      </c>
      <c r="U9" s="50">
        <f t="shared" si="0"/>
        <v>7</v>
      </c>
      <c r="V9" s="50" t="s">
        <v>422</v>
      </c>
      <c r="W9" s="50" t="s">
        <v>423</v>
      </c>
    </row>
  </sheetData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121"/>
  <sheetViews>
    <sheetView zoomScale="80" zoomScaleNormal="80"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63"/>
      <c r="B1" s="63"/>
      <c r="C1" s="63"/>
      <c r="D1" s="484" t="s">
        <v>428</v>
      </c>
      <c r="E1" s="485"/>
      <c r="F1" s="485"/>
      <c r="G1" s="485"/>
      <c r="H1" s="485"/>
      <c r="I1" s="486"/>
      <c r="K1" s="63"/>
      <c r="L1" s="64"/>
      <c r="M1" s="64"/>
      <c r="N1" s="65">
        <v>43756</v>
      </c>
      <c r="O1" s="65">
        <f>N27+1</f>
        <v>43764</v>
      </c>
      <c r="P1" s="65">
        <f t="shared" ref="P1" si="0">O1+7</f>
        <v>43771</v>
      </c>
      <c r="Q1" s="65">
        <f t="shared" ref="Q1" si="1">P1+7</f>
        <v>43778</v>
      </c>
      <c r="R1" s="65">
        <f t="shared" ref="R1" si="2">Q1+7</f>
        <v>43785</v>
      </c>
      <c r="S1" s="65">
        <f t="shared" ref="S1" si="3">R1+7</f>
        <v>43792</v>
      </c>
      <c r="T1" s="65">
        <f t="shared" ref="T1" si="4">S1+7</f>
        <v>43799</v>
      </c>
      <c r="U1" s="65">
        <f t="shared" ref="U1" si="5">T1+7</f>
        <v>43806</v>
      </c>
      <c r="V1" s="65">
        <f t="shared" ref="V1" si="6">U1+7</f>
        <v>43813</v>
      </c>
      <c r="W1" s="65">
        <f t="shared" ref="W1" si="7">V1+7</f>
        <v>43820</v>
      </c>
      <c r="X1" s="65">
        <f t="shared" ref="X1" si="8">W1+7</f>
        <v>43827</v>
      </c>
      <c r="Y1" s="65">
        <f t="shared" ref="Y1" si="9">X1+7</f>
        <v>43834</v>
      </c>
      <c r="Z1" s="65">
        <f t="shared" ref="Z1" si="10">Y1+7</f>
        <v>43841</v>
      </c>
      <c r="AA1" s="65">
        <f t="shared" ref="AA1" si="11">Z1+7</f>
        <v>43848</v>
      </c>
      <c r="AB1" s="65">
        <f t="shared" ref="AB1" si="12">AA1+7</f>
        <v>43855</v>
      </c>
      <c r="AC1" s="65">
        <f t="shared" ref="AC1" si="13">AB1+7</f>
        <v>43862</v>
      </c>
    </row>
    <row r="2" spans="1:35" x14ac:dyDescent="0.25">
      <c r="A2" s="7"/>
      <c r="B2" s="7"/>
      <c r="C2" s="7"/>
      <c r="D2" s="487" t="s">
        <v>218</v>
      </c>
      <c r="E2" s="488"/>
      <c r="F2" s="488"/>
      <c r="G2" s="488"/>
      <c r="H2" s="488"/>
      <c r="I2" s="489"/>
      <c r="K2" s="66"/>
      <c r="L2" s="66"/>
      <c r="M2" s="66" t="s">
        <v>92</v>
      </c>
      <c r="N2" s="468" t="s">
        <v>95</v>
      </c>
      <c r="O2" s="67" t="s">
        <v>96</v>
      </c>
      <c r="P2" s="67" t="s">
        <v>97</v>
      </c>
      <c r="Q2" s="67" t="s">
        <v>98</v>
      </c>
      <c r="R2" s="67" t="s">
        <v>99</v>
      </c>
      <c r="S2" s="67" t="s">
        <v>100</v>
      </c>
      <c r="T2" s="67" t="s">
        <v>101</v>
      </c>
      <c r="U2" s="67" t="s">
        <v>102</v>
      </c>
      <c r="V2" s="67" t="s">
        <v>103</v>
      </c>
      <c r="W2" s="67" t="s">
        <v>104</v>
      </c>
      <c r="X2" s="67" t="s">
        <v>105</v>
      </c>
      <c r="Y2" s="67" t="s">
        <v>106</v>
      </c>
      <c r="Z2" s="67" t="s">
        <v>107</v>
      </c>
      <c r="AA2" s="67" t="s">
        <v>108</v>
      </c>
      <c r="AB2" s="67" t="s">
        <v>93</v>
      </c>
      <c r="AC2" s="67" t="s">
        <v>94</v>
      </c>
    </row>
    <row r="3" spans="1:35" ht="18.75" x14ac:dyDescent="0.3">
      <c r="A3" s="49"/>
      <c r="B3" s="49"/>
      <c r="C3" s="49"/>
      <c r="D3" s="490" t="s">
        <v>219</v>
      </c>
      <c r="E3" s="491"/>
      <c r="F3" s="160"/>
      <c r="G3" s="492" t="s">
        <v>220</v>
      </c>
      <c r="H3" s="493"/>
      <c r="I3" s="160"/>
      <c r="K3" s="61"/>
      <c r="L3" s="68"/>
      <c r="M3" s="68" t="s">
        <v>109</v>
      </c>
      <c r="N3" s="69">
        <f>966-19</f>
        <v>947</v>
      </c>
      <c r="O3" s="69">
        <f t="shared" ref="O3" si="14">N3+N11/30</f>
        <v>982</v>
      </c>
      <c r="P3" s="69">
        <f t="shared" ref="P3" si="15">O3+O11/30</f>
        <v>1015.3333333333334</v>
      </c>
      <c r="Q3" s="69">
        <f t="shared" ref="Q3" si="16">P3+P11/30</f>
        <v>1048.6666666666667</v>
      </c>
      <c r="R3" s="69">
        <f t="shared" ref="R3" si="17">Q3+Q11/30</f>
        <v>1082</v>
      </c>
      <c r="S3" s="69">
        <f t="shared" ref="S3" si="18">R3+R11/30</f>
        <v>1115.3333333333333</v>
      </c>
      <c r="T3" s="69">
        <f t="shared" ref="T3" si="19">S3+S11/30</f>
        <v>1148.6666666666665</v>
      </c>
      <c r="U3" s="69">
        <f t="shared" ref="U3" si="20">T3+T11/30</f>
        <v>1181.9999999999998</v>
      </c>
      <c r="V3" s="69">
        <f t="shared" ref="V3" si="21">U3+U11/30</f>
        <v>1215.333333333333</v>
      </c>
      <c r="W3" s="69">
        <f t="shared" ref="W3" si="22">V3+V11/30</f>
        <v>1248.6666666666663</v>
      </c>
      <c r="X3" s="69">
        <f t="shared" ref="X3" si="23">W3+W11/30</f>
        <v>1281.9999999999995</v>
      </c>
      <c r="Y3" s="69">
        <f t="shared" ref="Y3" si="24">X3+X11/30</f>
        <v>1315.3333333333328</v>
      </c>
      <c r="Z3" s="69">
        <f t="shared" ref="Z3" si="25">Y3+Y11/30</f>
        <v>1348.6666666666661</v>
      </c>
      <c r="AA3" s="69">
        <f t="shared" ref="AA3" si="26">Z3+Z11/30</f>
        <v>1381.9999999999993</v>
      </c>
      <c r="AB3" s="69">
        <f t="shared" ref="AB3:AC3" si="27">AA3+AA11/30</f>
        <v>1415.3333333333326</v>
      </c>
      <c r="AC3" s="69">
        <f t="shared" si="27"/>
        <v>1448.6666666666658</v>
      </c>
    </row>
    <row r="4" spans="1:35" ht="18.75" x14ac:dyDescent="0.3">
      <c r="A4" s="49"/>
      <c r="B4" s="49"/>
      <c r="C4" s="49"/>
      <c r="D4" s="161"/>
      <c r="E4" s="162"/>
      <c r="F4" s="187"/>
      <c r="G4" s="161"/>
      <c r="H4" s="187"/>
      <c r="I4" s="163"/>
      <c r="K4" s="206" t="s">
        <v>243</v>
      </c>
      <c r="L4" s="206"/>
      <c r="M4" s="207">
        <v>0</v>
      </c>
      <c r="N4" s="207">
        <f>M4</f>
        <v>0</v>
      </c>
      <c r="O4" s="207">
        <f>N4-N13+N23</f>
        <v>0</v>
      </c>
      <c r="P4" s="207">
        <f>O4-O13+O23</f>
        <v>0</v>
      </c>
      <c r="Q4" s="207">
        <f t="shared" ref="Q4" si="28">P4-P13+P23</f>
        <v>0</v>
      </c>
      <c r="R4" s="207">
        <f t="shared" ref="R4" si="29">Q4-Q13+Q23</f>
        <v>0</v>
      </c>
      <c r="S4" s="207">
        <f t="shared" ref="S4" si="30">R4-R13+R23</f>
        <v>0</v>
      </c>
      <c r="T4" s="207">
        <f t="shared" ref="T4" si="31">S4-S13+S23</f>
        <v>0</v>
      </c>
      <c r="U4" s="208">
        <f t="shared" ref="U4" si="32">T4-T13+T23</f>
        <v>0</v>
      </c>
      <c r="V4" s="207">
        <f t="shared" ref="V4" si="33">U4-U13+U23</f>
        <v>0</v>
      </c>
      <c r="W4" s="207">
        <f t="shared" ref="W4" si="34">V4-V13+V23</f>
        <v>0</v>
      </c>
      <c r="X4" s="207">
        <f t="shared" ref="X4" si="35">W4-W13+W23</f>
        <v>0</v>
      </c>
      <c r="Y4" s="207">
        <f t="shared" ref="Y4" si="36">X4-X13+X23</f>
        <v>0</v>
      </c>
      <c r="Z4" s="208">
        <f t="shared" ref="Z4" si="37">Y4-Y13+Y23</f>
        <v>0</v>
      </c>
      <c r="AA4" s="208">
        <f t="shared" ref="AA4" si="38">Z4-Z13+Z23</f>
        <v>0</v>
      </c>
      <c r="AB4" s="208">
        <f t="shared" ref="AB4" si="39">AA4-AA13+AA23</f>
        <v>0</v>
      </c>
      <c r="AC4" s="208">
        <f t="shared" ref="AC4" si="40">AB4-AB13+AB23</f>
        <v>0</v>
      </c>
    </row>
    <row r="5" spans="1:35" ht="18.75" x14ac:dyDescent="0.3">
      <c r="A5" s="73"/>
      <c r="B5" s="73"/>
      <c r="C5" s="73"/>
      <c r="D5" s="164" t="s">
        <v>221</v>
      </c>
      <c r="E5" s="165">
        <f>SUM(E6:E8)</f>
        <v>843695</v>
      </c>
      <c r="F5" s="209">
        <f>E5/E35</f>
        <v>0.11462950291198785</v>
      </c>
      <c r="G5" s="164" t="s">
        <v>222</v>
      </c>
      <c r="H5" s="210">
        <f>H6+H7</f>
        <v>4397278</v>
      </c>
      <c r="I5" s="166">
        <f>H5/$H$75</f>
        <v>0.64323528796526841</v>
      </c>
      <c r="K5" s="70" t="s">
        <v>110</v>
      </c>
      <c r="L5" s="70"/>
      <c r="M5" s="71">
        <f>N5</f>
        <v>3553583</v>
      </c>
      <c r="N5" s="71">
        <f>AE66</f>
        <v>3553583</v>
      </c>
      <c r="O5" s="71">
        <f t="shared" ref="O5" si="41">N26</f>
        <v>3774250</v>
      </c>
      <c r="P5" s="71">
        <f t="shared" ref="P5" si="42">O26</f>
        <v>3882149.6044985941</v>
      </c>
      <c r="Q5" s="71">
        <f t="shared" ref="Q5" si="43">P26</f>
        <v>3884389.9343955014</v>
      </c>
      <c r="R5" s="71">
        <f t="shared" ref="R5" si="44">Q26</f>
        <v>3970976.9090909092</v>
      </c>
      <c r="S5" s="71">
        <f t="shared" ref="S5" si="45">R26</f>
        <v>4077150.5285848174</v>
      </c>
      <c r="T5" s="71">
        <f t="shared" ref="T5" si="46">S26</f>
        <v>4091124.1068416121</v>
      </c>
      <c r="U5" s="72">
        <f t="shared" ref="U5" si="47">T26</f>
        <v>4096396.8547328962</v>
      </c>
      <c r="V5" s="71">
        <f t="shared" ref="V5" si="48">U26</f>
        <v>4222648.126522962</v>
      </c>
      <c r="W5" s="71">
        <f t="shared" ref="W5" si="49">V26</f>
        <v>4238595.9222118091</v>
      </c>
      <c r="X5" s="71">
        <f t="shared" ref="X5" si="50">W26</f>
        <v>4399979.2417994384</v>
      </c>
      <c r="Y5" s="71">
        <f t="shared" ref="Y5" si="51">X26</f>
        <v>4426333.5398313031</v>
      </c>
      <c r="Z5" s="72">
        <f t="shared" ref="Z5" si="52">Y26</f>
        <v>4603752.826616683</v>
      </c>
      <c r="AA5" s="72">
        <f t="shared" ref="AA5" si="53">Z26</f>
        <v>4639519.5970009379</v>
      </c>
      <c r="AB5" s="72">
        <f t="shared" ref="AB5" si="54">AA26</f>
        <v>4826279.8509840686</v>
      </c>
      <c r="AC5" s="72">
        <f t="shared" ref="AC5" si="55">AB26</f>
        <v>4870380.5482661678</v>
      </c>
    </row>
    <row r="6" spans="1:35" x14ac:dyDescent="0.25">
      <c r="A6" s="196" t="str">
        <f t="shared" ref="A6:A13" si="56">L6</f>
        <v>Taquillas</v>
      </c>
      <c r="B6" s="249">
        <f t="shared" ref="B6:B13" si="57">M6/$M$54</f>
        <v>0.1996219934531332</v>
      </c>
      <c r="D6" s="167" t="s">
        <v>124</v>
      </c>
      <c r="E6" s="168">
        <v>574995</v>
      </c>
      <c r="F6" s="211">
        <f>E6/E35</f>
        <v>7.8122296596374832E-2</v>
      </c>
      <c r="G6" s="169" t="s">
        <v>223</v>
      </c>
      <c r="H6" s="212">
        <v>300000</v>
      </c>
      <c r="I6" s="213">
        <f>H6/$H$75</f>
        <v>4.3884099752069465E-2</v>
      </c>
      <c r="K6" s="196" t="s">
        <v>111</v>
      </c>
      <c r="L6" s="196" t="s">
        <v>111</v>
      </c>
      <c r="M6" s="214">
        <f>SUM(N6:AE6)</f>
        <v>1136347</v>
      </c>
      <c r="N6" s="469">
        <v>113648</v>
      </c>
      <c r="O6" s="469">
        <f>81809+54656</f>
        <v>136465</v>
      </c>
      <c r="P6" s="469">
        <v>24227</v>
      </c>
      <c r="Q6" s="469">
        <f>85603+17134</f>
        <v>102737</v>
      </c>
      <c r="R6" s="469">
        <f>112814+3673</f>
        <v>116487</v>
      </c>
      <c r="S6" s="470">
        <f>18695</f>
        <v>18695</v>
      </c>
      <c r="T6" s="469">
        <v>5397</v>
      </c>
      <c r="U6" s="469">
        <f>115800+5852</f>
        <v>121652</v>
      </c>
      <c r="V6" s="469">
        <v>6625</v>
      </c>
      <c r="W6" s="469">
        <v>147337</v>
      </c>
      <c r="X6" s="470">
        <v>7779</v>
      </c>
      <c r="Y6" s="470">
        <v>154668</v>
      </c>
      <c r="Z6" s="470">
        <v>8663</v>
      </c>
      <c r="AA6" s="470">
        <v>155304</v>
      </c>
      <c r="AB6" s="470">
        <v>8663</v>
      </c>
      <c r="AC6" s="470">
        <v>8000</v>
      </c>
    </row>
    <row r="7" spans="1:35" x14ac:dyDescent="0.25">
      <c r="A7" s="196" t="str">
        <f t="shared" si="56"/>
        <v>Patrocinadores</v>
      </c>
      <c r="B7" s="249">
        <f t="shared" si="57"/>
        <v>0.29345936751926921</v>
      </c>
      <c r="D7" s="167" t="s">
        <v>129</v>
      </c>
      <c r="E7" s="168">
        <v>268700</v>
      </c>
      <c r="F7" s="211">
        <f>E7/E35</f>
        <v>3.6507206315613036E-2</v>
      </c>
      <c r="G7" s="169" t="s">
        <v>224</v>
      </c>
      <c r="H7" s="212">
        <f>1187500+2909778</f>
        <v>4097278</v>
      </c>
      <c r="I7" s="213">
        <f>H7/$H$75</f>
        <v>0.59935118821319888</v>
      </c>
      <c r="K7" s="196" t="s">
        <v>112</v>
      </c>
      <c r="L7" s="196" t="s">
        <v>112</v>
      </c>
      <c r="M7" s="214">
        <f t="shared" ref="M7:M13" si="58">SUM(N7:AE7)</f>
        <v>1670515.6888472349</v>
      </c>
      <c r="N7" s="469">
        <v>64200</v>
      </c>
      <c r="O7" s="469">
        <v>69765.604498594184</v>
      </c>
      <c r="P7" s="469">
        <v>76444.329896907206</v>
      </c>
      <c r="Q7" s="469">
        <v>82380.974695407669</v>
      </c>
      <c r="R7" s="469">
        <v>88317.619493908132</v>
      </c>
      <c r="S7" s="469">
        <v>94009.578256794732</v>
      </c>
      <c r="T7" s="469">
        <v>98706.747891283958</v>
      </c>
      <c r="U7" s="469">
        <v>103530.27179006558</v>
      </c>
      <c r="V7" s="469">
        <v>108353.79568884721</v>
      </c>
      <c r="W7" s="469">
        <v>113177.31958762885</v>
      </c>
      <c r="X7" s="469">
        <v>117806.29803186502</v>
      </c>
      <c r="Y7" s="469">
        <v>122082.28678537956</v>
      </c>
      <c r="Z7" s="469">
        <v>126534.77038425492</v>
      </c>
      <c r="AA7" s="469">
        <v>130987.25398313029</v>
      </c>
      <c r="AB7" s="469">
        <v>135068.69728209934</v>
      </c>
      <c r="AC7" s="469">
        <v>139150.14058106844</v>
      </c>
    </row>
    <row r="8" spans="1:35" x14ac:dyDescent="0.25">
      <c r="A8" s="196" t="str">
        <f t="shared" si="56"/>
        <v>Ventas</v>
      </c>
      <c r="B8" s="249">
        <f t="shared" si="57"/>
        <v>0</v>
      </c>
      <c r="D8" s="170" t="s">
        <v>225</v>
      </c>
      <c r="E8" s="171">
        <v>0</v>
      </c>
      <c r="F8" s="211">
        <f>E8/E35</f>
        <v>0</v>
      </c>
      <c r="G8" s="174"/>
      <c r="H8" s="215"/>
      <c r="I8" s="166"/>
      <c r="K8" s="196" t="s">
        <v>113</v>
      </c>
      <c r="L8" s="196" t="s">
        <v>114</v>
      </c>
      <c r="M8" s="214">
        <f t="shared" si="58"/>
        <v>0</v>
      </c>
      <c r="N8" s="469">
        <v>0</v>
      </c>
      <c r="O8" s="469">
        <v>0</v>
      </c>
      <c r="P8" s="469">
        <v>0</v>
      </c>
      <c r="Q8" s="469">
        <v>0</v>
      </c>
      <c r="R8" s="469">
        <v>0</v>
      </c>
      <c r="S8" s="469">
        <v>0</v>
      </c>
      <c r="T8" s="469">
        <v>0</v>
      </c>
      <c r="U8" s="470">
        <v>0</v>
      </c>
      <c r="V8" s="469">
        <v>0</v>
      </c>
      <c r="W8" s="469">
        <v>0</v>
      </c>
      <c r="X8" s="469">
        <v>0</v>
      </c>
      <c r="Y8" s="469">
        <v>0</v>
      </c>
      <c r="Z8" s="470">
        <v>0</v>
      </c>
      <c r="AA8" s="470">
        <v>0</v>
      </c>
      <c r="AB8" s="470">
        <v>0</v>
      </c>
      <c r="AC8" s="470">
        <v>0</v>
      </c>
      <c r="AG8" s="159"/>
      <c r="AH8" s="159"/>
    </row>
    <row r="9" spans="1:35" x14ac:dyDescent="0.25">
      <c r="A9" s="196" t="str">
        <f t="shared" si="56"/>
        <v>VentasCantera</v>
      </c>
      <c r="B9" s="249">
        <f t="shared" si="57"/>
        <v>0</v>
      </c>
      <c r="D9" s="172"/>
      <c r="E9" s="173"/>
      <c r="F9" s="209"/>
      <c r="G9" s="174"/>
      <c r="H9" s="215"/>
      <c r="I9" s="166"/>
      <c r="K9" s="196"/>
      <c r="L9" s="196" t="s">
        <v>115</v>
      </c>
      <c r="M9" s="214">
        <f t="shared" si="58"/>
        <v>0</v>
      </c>
      <c r="N9" s="469">
        <v>0</v>
      </c>
      <c r="O9" s="469">
        <v>0</v>
      </c>
      <c r="P9" s="469">
        <v>0</v>
      </c>
      <c r="Q9" s="469">
        <v>0</v>
      </c>
      <c r="R9" s="469">
        <v>0</v>
      </c>
      <c r="S9" s="469">
        <v>0</v>
      </c>
      <c r="T9" s="469">
        <v>0</v>
      </c>
      <c r="U9" s="470">
        <v>0</v>
      </c>
      <c r="V9" s="469">
        <v>0</v>
      </c>
      <c r="W9" s="469">
        <v>0</v>
      </c>
      <c r="X9" s="469">
        <v>0</v>
      </c>
      <c r="Y9" s="469">
        <v>0</v>
      </c>
      <c r="Z9" s="470">
        <v>0</v>
      </c>
      <c r="AA9" s="470">
        <v>0</v>
      </c>
      <c r="AB9" s="470">
        <v>0</v>
      </c>
      <c r="AC9" s="470">
        <v>0</v>
      </c>
    </row>
    <row r="10" spans="1:35" x14ac:dyDescent="0.25">
      <c r="A10" s="196" t="str">
        <f t="shared" si="56"/>
        <v>Comisiones</v>
      </c>
      <c r="B10" s="249">
        <f t="shared" si="57"/>
        <v>0</v>
      </c>
      <c r="D10" s="164" t="s">
        <v>244</v>
      </c>
      <c r="E10" s="165">
        <f>E11+E12+E13</f>
        <v>0</v>
      </c>
      <c r="F10" s="209">
        <f>E10/E35</f>
        <v>0</v>
      </c>
      <c r="G10" s="164" t="s">
        <v>226</v>
      </c>
      <c r="H10" s="210">
        <f>SUM(H11:H16)</f>
        <v>1364216.6888472349</v>
      </c>
      <c r="I10" s="166">
        <f t="shared" ref="I10:I16" si="59">H10/$H$75</f>
        <v>0.19955807085603322</v>
      </c>
      <c r="K10" s="196" t="s">
        <v>116</v>
      </c>
      <c r="L10" s="196" t="s">
        <v>116</v>
      </c>
      <c r="M10" s="214">
        <f t="shared" si="58"/>
        <v>0</v>
      </c>
      <c r="N10" s="469">
        <v>0</v>
      </c>
      <c r="O10" s="469">
        <v>0</v>
      </c>
      <c r="P10" s="469">
        <v>0</v>
      </c>
      <c r="Q10" s="469">
        <f>P10</f>
        <v>0</v>
      </c>
      <c r="R10" s="469">
        <f t="shared" ref="R10:R11" si="60">Q10</f>
        <v>0</v>
      </c>
      <c r="S10" s="469">
        <f t="shared" ref="S10:S11" si="61">R10</f>
        <v>0</v>
      </c>
      <c r="T10" s="469">
        <f t="shared" ref="T10:T11" si="62">S10</f>
        <v>0</v>
      </c>
      <c r="U10" s="471">
        <v>0</v>
      </c>
      <c r="V10" s="469">
        <v>0</v>
      </c>
      <c r="W10" s="469">
        <v>0</v>
      </c>
      <c r="X10" s="469">
        <f t="shared" ref="X10:X11" si="63">W10</f>
        <v>0</v>
      </c>
      <c r="Y10" s="469">
        <f t="shared" ref="Y10:Y11" si="64">X10</f>
        <v>0</v>
      </c>
      <c r="Z10" s="471">
        <f t="shared" ref="Z10:Z11" si="65">Y10</f>
        <v>0</v>
      </c>
      <c r="AA10" s="471">
        <f t="shared" ref="AA10:AA11" si="66">Z10</f>
        <v>0</v>
      </c>
      <c r="AB10" s="471">
        <f t="shared" ref="AB10:AB11" si="67">AA10</f>
        <v>0</v>
      </c>
      <c r="AC10" s="471">
        <f t="shared" ref="AC10:AC11" si="68">AB10</f>
        <v>0</v>
      </c>
    </row>
    <row r="11" spans="1:35" x14ac:dyDescent="0.25">
      <c r="A11" s="196" t="str">
        <f t="shared" si="56"/>
        <v>Nuevos Socios</v>
      </c>
      <c r="B11" s="249">
        <f t="shared" si="57"/>
        <v>2.8195023130459162E-3</v>
      </c>
      <c r="D11" s="175" t="s">
        <v>245</v>
      </c>
      <c r="E11" s="176">
        <f>N4</f>
        <v>0</v>
      </c>
      <c r="F11" s="211">
        <f>E11/E35</f>
        <v>0</v>
      </c>
      <c r="G11" s="184" t="s">
        <v>228</v>
      </c>
      <c r="H11" s="216">
        <v>0</v>
      </c>
      <c r="I11" s="213">
        <f t="shared" si="59"/>
        <v>0</v>
      </c>
      <c r="K11" s="494" t="s">
        <v>117</v>
      </c>
      <c r="L11" s="196" t="s">
        <v>118</v>
      </c>
      <c r="M11" s="214">
        <f t="shared" si="58"/>
        <v>16050</v>
      </c>
      <c r="N11" s="469">
        <f>570+480</f>
        <v>1050</v>
      </c>
      <c r="O11" s="469">
        <v>1000</v>
      </c>
      <c r="P11" s="469">
        <f>O11</f>
        <v>1000</v>
      </c>
      <c r="Q11" s="469">
        <f t="shared" ref="Q11" si="69">P11</f>
        <v>1000</v>
      </c>
      <c r="R11" s="469">
        <f t="shared" si="60"/>
        <v>1000</v>
      </c>
      <c r="S11" s="469">
        <f t="shared" si="61"/>
        <v>1000</v>
      </c>
      <c r="T11" s="469">
        <f t="shared" si="62"/>
        <v>1000</v>
      </c>
      <c r="U11" s="469">
        <f t="shared" ref="U11:W11" si="70">T11</f>
        <v>1000</v>
      </c>
      <c r="V11" s="469">
        <f t="shared" si="70"/>
        <v>1000</v>
      </c>
      <c r="W11" s="469">
        <f t="shared" si="70"/>
        <v>1000</v>
      </c>
      <c r="X11" s="469">
        <f t="shared" si="63"/>
        <v>1000</v>
      </c>
      <c r="Y11" s="469">
        <f t="shared" si="64"/>
        <v>1000</v>
      </c>
      <c r="Z11" s="469">
        <f t="shared" si="65"/>
        <v>1000</v>
      </c>
      <c r="AA11" s="469">
        <f t="shared" si="66"/>
        <v>1000</v>
      </c>
      <c r="AB11" s="469">
        <f t="shared" si="67"/>
        <v>1000</v>
      </c>
      <c r="AC11" s="469">
        <f t="shared" si="68"/>
        <v>1000</v>
      </c>
    </row>
    <row r="12" spans="1:35" x14ac:dyDescent="0.25">
      <c r="A12" s="196" t="str">
        <f t="shared" si="56"/>
        <v>Premios</v>
      </c>
      <c r="B12" s="249">
        <f t="shared" si="57"/>
        <v>2.4593789646506433E-2</v>
      </c>
      <c r="D12" s="175" t="str">
        <f>L13</f>
        <v>Ing Reservas</v>
      </c>
      <c r="E12" s="176">
        <f>M13*-1</f>
        <v>0</v>
      </c>
      <c r="F12" s="211">
        <f>E12/E35</f>
        <v>0</v>
      </c>
      <c r="G12" s="217" t="s">
        <v>229</v>
      </c>
      <c r="H12" s="218">
        <v>0</v>
      </c>
      <c r="I12" s="219">
        <f t="shared" si="59"/>
        <v>0</v>
      </c>
      <c r="K12" s="495"/>
      <c r="L12" s="196" t="s">
        <v>119</v>
      </c>
      <c r="M12" s="214">
        <f t="shared" si="58"/>
        <v>140000</v>
      </c>
      <c r="N12" s="469">
        <v>140000</v>
      </c>
      <c r="O12" s="469">
        <v>0</v>
      </c>
      <c r="P12" s="469">
        <v>0</v>
      </c>
      <c r="Q12" s="469">
        <v>0</v>
      </c>
      <c r="R12" s="469">
        <v>0</v>
      </c>
      <c r="S12" s="469">
        <v>0</v>
      </c>
      <c r="T12" s="469">
        <v>0</v>
      </c>
      <c r="U12" s="471">
        <v>0</v>
      </c>
      <c r="V12" s="469">
        <v>0</v>
      </c>
      <c r="W12" s="469">
        <v>0</v>
      </c>
      <c r="X12" s="469">
        <v>0</v>
      </c>
      <c r="Y12" s="469">
        <v>0</v>
      </c>
      <c r="Z12" s="471">
        <v>0</v>
      </c>
      <c r="AA12" s="471">
        <v>0</v>
      </c>
      <c r="AB12" s="471">
        <v>0</v>
      </c>
      <c r="AC12" s="471">
        <v>0</v>
      </c>
    </row>
    <row r="13" spans="1:35" ht="18.75" x14ac:dyDescent="0.3">
      <c r="A13" s="196" t="str">
        <f t="shared" si="56"/>
        <v>Ing Reservas</v>
      </c>
      <c r="B13" s="249">
        <f t="shared" si="57"/>
        <v>0</v>
      </c>
      <c r="C13" s="220"/>
      <c r="D13" s="175" t="str">
        <f>L23</f>
        <v>Pago Reservas</v>
      </c>
      <c r="E13" s="176">
        <f>M23</f>
        <v>0</v>
      </c>
      <c r="F13" s="211">
        <f>E13/E35</f>
        <v>0</v>
      </c>
      <c r="G13" s="184" t="s">
        <v>231</v>
      </c>
      <c r="H13" s="216">
        <v>0</v>
      </c>
      <c r="I13" s="213">
        <f t="shared" si="59"/>
        <v>0</v>
      </c>
      <c r="J13" s="221"/>
      <c r="K13" s="496"/>
      <c r="L13" s="196" t="s">
        <v>246</v>
      </c>
      <c r="M13" s="214">
        <f t="shared" si="58"/>
        <v>0</v>
      </c>
      <c r="N13" s="469">
        <v>0</v>
      </c>
      <c r="O13" s="469">
        <v>0</v>
      </c>
      <c r="P13" s="469">
        <f>O13</f>
        <v>0</v>
      </c>
      <c r="Q13" s="469">
        <f t="shared" ref="Q13" si="71">P13</f>
        <v>0</v>
      </c>
      <c r="R13" s="469">
        <f t="shared" ref="R13" si="72">Q13</f>
        <v>0</v>
      </c>
      <c r="S13" s="469">
        <f t="shared" ref="S13" si="73">R13</f>
        <v>0</v>
      </c>
      <c r="T13" s="469">
        <f t="shared" ref="T13" si="74">S13</f>
        <v>0</v>
      </c>
      <c r="U13" s="471">
        <f t="shared" ref="U13" si="75">T13</f>
        <v>0</v>
      </c>
      <c r="V13" s="469">
        <f t="shared" ref="V13" si="76">U13</f>
        <v>0</v>
      </c>
      <c r="W13" s="469">
        <f t="shared" ref="W13" si="77">V13</f>
        <v>0</v>
      </c>
      <c r="X13" s="469">
        <f t="shared" ref="X13" si="78">W13</f>
        <v>0</v>
      </c>
      <c r="Y13" s="469">
        <f t="shared" ref="Y13" si="79">X13</f>
        <v>0</v>
      </c>
      <c r="Z13" s="471">
        <f t="shared" ref="Z13" si="80">Y13</f>
        <v>0</v>
      </c>
      <c r="AA13" s="471">
        <f t="shared" ref="AA13" si="81">Z13</f>
        <v>0</v>
      </c>
      <c r="AB13" s="471">
        <f t="shared" ref="AB13" si="82">AA13</f>
        <v>0</v>
      </c>
      <c r="AC13" s="471">
        <f t="shared" ref="AC13" si="83">AB13</f>
        <v>0</v>
      </c>
      <c r="AD13" s="221"/>
      <c r="AE13" s="221"/>
      <c r="AF13" s="221"/>
      <c r="AG13" s="221"/>
      <c r="AH13" s="221"/>
      <c r="AI13" s="221"/>
    </row>
    <row r="14" spans="1:35" ht="18.75" x14ac:dyDescent="0.3">
      <c r="A14" s="220"/>
      <c r="B14" s="222">
        <f>SUM(B6:B13)</f>
        <v>0.52049465293195474</v>
      </c>
      <c r="D14" s="172"/>
      <c r="E14" s="223"/>
      <c r="G14" s="184" t="s">
        <v>233</v>
      </c>
      <c r="H14" s="216">
        <v>0</v>
      </c>
      <c r="I14" s="213">
        <f t="shared" si="59"/>
        <v>0</v>
      </c>
      <c r="K14" s="247" t="s">
        <v>120</v>
      </c>
      <c r="L14" s="248"/>
      <c r="M14" s="224">
        <f>SUM(N14:AE14)</f>
        <v>2962912.6888472349</v>
      </c>
      <c r="N14" s="245">
        <f>SUM(N6:N13)</f>
        <v>318898</v>
      </c>
      <c r="O14" s="245">
        <f>SUM(O6:O13)</f>
        <v>207230.60449859418</v>
      </c>
      <c r="P14" s="245">
        <f t="shared" ref="P14:AC14" si="84">SUM(P6:P13)</f>
        <v>101671.32989690721</v>
      </c>
      <c r="Q14" s="245">
        <f t="shared" si="84"/>
        <v>186117.97469540767</v>
      </c>
      <c r="R14" s="245">
        <f t="shared" si="84"/>
        <v>205804.61949390813</v>
      </c>
      <c r="S14" s="245">
        <f t="shared" si="84"/>
        <v>113704.57825679473</v>
      </c>
      <c r="T14" s="245">
        <f t="shared" si="84"/>
        <v>105103.74789128396</v>
      </c>
      <c r="U14" s="245">
        <f t="shared" si="84"/>
        <v>226182.27179006557</v>
      </c>
      <c r="V14" s="245">
        <f t="shared" si="84"/>
        <v>115978.79568884721</v>
      </c>
      <c r="W14" s="245">
        <f t="shared" si="84"/>
        <v>261514.31958762885</v>
      </c>
      <c r="X14" s="245">
        <f t="shared" si="84"/>
        <v>126585.29803186502</v>
      </c>
      <c r="Y14" s="245">
        <f t="shared" si="84"/>
        <v>277750.28678537958</v>
      </c>
      <c r="Z14" s="245">
        <f t="shared" si="84"/>
        <v>136197.77038425492</v>
      </c>
      <c r="AA14" s="245">
        <f t="shared" si="84"/>
        <v>287291.25398313027</v>
      </c>
      <c r="AB14" s="245">
        <f t="shared" si="84"/>
        <v>144731.69728209934</v>
      </c>
      <c r="AC14" s="245">
        <f t="shared" si="84"/>
        <v>148150.14058106844</v>
      </c>
    </row>
    <row r="15" spans="1:35" ht="18.75" x14ac:dyDescent="0.3">
      <c r="A15" s="478">
        <f>M14</f>
        <v>2962912.6888472349</v>
      </c>
      <c r="B15" s="478"/>
      <c r="D15" s="164" t="s">
        <v>134</v>
      </c>
      <c r="E15" s="165">
        <f>SUM(E16:E19)</f>
        <v>0</v>
      </c>
      <c r="F15" s="209">
        <f>E15/E35</f>
        <v>0</v>
      </c>
      <c r="G15" s="184" t="s">
        <v>234</v>
      </c>
      <c r="H15" s="216">
        <v>0</v>
      </c>
      <c r="I15" s="213">
        <f t="shared" si="59"/>
        <v>0</v>
      </c>
      <c r="K15" s="197" t="s">
        <v>121</v>
      </c>
      <c r="L15" s="198" t="str">
        <f>K15</f>
        <v>Sueldos</v>
      </c>
      <c r="M15" s="74">
        <f>SUM(N15:AE15)</f>
        <v>146720</v>
      </c>
      <c r="N15" s="472">
        <f>AE55</f>
        <v>8420</v>
      </c>
      <c r="O15" s="472">
        <f>N15+100</f>
        <v>8520</v>
      </c>
      <c r="P15" s="472">
        <f t="shared" ref="P15:AC15" si="85">O15+100</f>
        <v>8620</v>
      </c>
      <c r="Q15" s="472">
        <f t="shared" si="85"/>
        <v>8720</v>
      </c>
      <c r="R15" s="472">
        <f t="shared" si="85"/>
        <v>8820</v>
      </c>
      <c r="S15" s="472">
        <f t="shared" si="85"/>
        <v>8920</v>
      </c>
      <c r="T15" s="472">
        <f t="shared" si="85"/>
        <v>9020</v>
      </c>
      <c r="U15" s="472">
        <f t="shared" si="85"/>
        <v>9120</v>
      </c>
      <c r="V15" s="472">
        <f t="shared" si="85"/>
        <v>9220</v>
      </c>
      <c r="W15" s="472">
        <f t="shared" si="85"/>
        <v>9320</v>
      </c>
      <c r="X15" s="472">
        <f t="shared" si="85"/>
        <v>9420</v>
      </c>
      <c r="Y15" s="472">
        <f t="shared" si="85"/>
        <v>9520</v>
      </c>
      <c r="Z15" s="472">
        <f t="shared" si="85"/>
        <v>9620</v>
      </c>
      <c r="AA15" s="472">
        <f t="shared" si="85"/>
        <v>9720</v>
      </c>
      <c r="AB15" s="472">
        <f t="shared" si="85"/>
        <v>9820</v>
      </c>
      <c r="AC15" s="472">
        <f t="shared" si="85"/>
        <v>9920</v>
      </c>
    </row>
    <row r="16" spans="1:35" x14ac:dyDescent="0.25">
      <c r="D16" s="175" t="s">
        <v>227</v>
      </c>
      <c r="E16" s="176">
        <v>0</v>
      </c>
      <c r="F16" s="211">
        <f>E16/E35</f>
        <v>0</v>
      </c>
      <c r="G16" s="225" t="s">
        <v>235</v>
      </c>
      <c r="H16" s="226">
        <f>E29-H26</f>
        <v>1364216.6888472349</v>
      </c>
      <c r="I16" s="213">
        <f t="shared" si="59"/>
        <v>0.19955807085603322</v>
      </c>
      <c r="K16" s="197" t="s">
        <v>122</v>
      </c>
      <c r="L16" s="198" t="str">
        <f>K16</f>
        <v xml:space="preserve">Mantenimiento </v>
      </c>
      <c r="M16" s="74">
        <f t="shared" ref="M16:M24" si="86">SUM(N16:AE16)</f>
        <v>203056</v>
      </c>
      <c r="N16" s="472">
        <v>12691</v>
      </c>
      <c r="O16" s="472">
        <f>N16</f>
        <v>12691</v>
      </c>
      <c r="P16" s="472">
        <f t="shared" ref="P16:AC16" si="87">O16</f>
        <v>12691</v>
      </c>
      <c r="Q16" s="472">
        <f t="shared" si="87"/>
        <v>12691</v>
      </c>
      <c r="R16" s="472">
        <f t="shared" si="87"/>
        <v>12691</v>
      </c>
      <c r="S16" s="472">
        <f t="shared" si="87"/>
        <v>12691</v>
      </c>
      <c r="T16" s="472">
        <f t="shared" si="87"/>
        <v>12691</v>
      </c>
      <c r="U16" s="472">
        <f t="shared" si="87"/>
        <v>12691</v>
      </c>
      <c r="V16" s="472">
        <f t="shared" si="87"/>
        <v>12691</v>
      </c>
      <c r="W16" s="472">
        <f t="shared" si="87"/>
        <v>12691</v>
      </c>
      <c r="X16" s="472">
        <f t="shared" si="87"/>
        <v>12691</v>
      </c>
      <c r="Y16" s="472">
        <f t="shared" si="87"/>
        <v>12691</v>
      </c>
      <c r="Z16" s="472">
        <f t="shared" si="87"/>
        <v>12691</v>
      </c>
      <c r="AA16" s="472">
        <f t="shared" si="87"/>
        <v>12691</v>
      </c>
      <c r="AB16" s="472">
        <f t="shared" si="87"/>
        <v>12691</v>
      </c>
      <c r="AC16" s="472">
        <f t="shared" si="87"/>
        <v>12691</v>
      </c>
    </row>
    <row r="17" spans="1:29" ht="20.25" customHeight="1" x14ac:dyDescent="0.25">
      <c r="D17" s="227" t="s">
        <v>134</v>
      </c>
      <c r="E17" s="228">
        <v>0</v>
      </c>
      <c r="F17" s="229">
        <f>E17/E35</f>
        <v>0</v>
      </c>
      <c r="G17" s="172"/>
      <c r="H17" s="215"/>
      <c r="I17" s="180"/>
      <c r="K17" s="197" t="s">
        <v>123</v>
      </c>
      <c r="L17" s="198" t="s">
        <v>124</v>
      </c>
      <c r="M17" s="74">
        <f t="shared" si="86"/>
        <v>0</v>
      </c>
      <c r="N17" s="472">
        <v>0</v>
      </c>
      <c r="O17" s="472">
        <f>N17</f>
        <v>0</v>
      </c>
      <c r="P17" s="472">
        <f t="shared" ref="P17:AC17" si="88">O17</f>
        <v>0</v>
      </c>
      <c r="Q17" s="472">
        <f t="shared" si="88"/>
        <v>0</v>
      </c>
      <c r="R17" s="472">
        <f t="shared" si="88"/>
        <v>0</v>
      </c>
      <c r="S17" s="472">
        <f t="shared" si="88"/>
        <v>0</v>
      </c>
      <c r="T17" s="472">
        <f t="shared" si="88"/>
        <v>0</v>
      </c>
      <c r="U17" s="472">
        <f t="shared" si="88"/>
        <v>0</v>
      </c>
      <c r="V17" s="472">
        <f t="shared" si="88"/>
        <v>0</v>
      </c>
      <c r="W17" s="472">
        <f t="shared" si="88"/>
        <v>0</v>
      </c>
      <c r="X17" s="472">
        <f t="shared" si="88"/>
        <v>0</v>
      </c>
      <c r="Y17" s="472">
        <f t="shared" si="88"/>
        <v>0</v>
      </c>
      <c r="Z17" s="472">
        <f t="shared" si="88"/>
        <v>0</v>
      </c>
      <c r="AA17" s="472">
        <f t="shared" si="88"/>
        <v>0</v>
      </c>
      <c r="AB17" s="472">
        <f t="shared" si="88"/>
        <v>0</v>
      </c>
      <c r="AC17" s="472">
        <f t="shared" si="88"/>
        <v>0</v>
      </c>
    </row>
    <row r="18" spans="1:29" x14ac:dyDescent="0.25">
      <c r="D18" s="175" t="s">
        <v>230</v>
      </c>
      <c r="E18" s="176">
        <v>0</v>
      </c>
      <c r="F18" s="211">
        <f>E18/E35</f>
        <v>0</v>
      </c>
      <c r="G18" s="164" t="s">
        <v>236</v>
      </c>
      <c r="H18" s="230">
        <f>H19</f>
        <v>0</v>
      </c>
      <c r="I18" s="166">
        <f>H18/$H$75</f>
        <v>0</v>
      </c>
      <c r="K18" s="197" t="s">
        <v>125</v>
      </c>
      <c r="L18" s="198" t="str">
        <f>K18</f>
        <v>Empleados</v>
      </c>
      <c r="M18" s="74">
        <f t="shared" si="86"/>
        <v>913920</v>
      </c>
      <c r="N18" s="472">
        <v>57120</v>
      </c>
      <c r="O18" s="472">
        <f>N18</f>
        <v>57120</v>
      </c>
      <c r="P18" s="472">
        <f t="shared" ref="P18:AC18" si="89">O18</f>
        <v>57120</v>
      </c>
      <c r="Q18" s="472">
        <f t="shared" si="89"/>
        <v>57120</v>
      </c>
      <c r="R18" s="472">
        <f t="shared" si="89"/>
        <v>57120</v>
      </c>
      <c r="S18" s="472">
        <f t="shared" si="89"/>
        <v>57120</v>
      </c>
      <c r="T18" s="472">
        <f t="shared" si="89"/>
        <v>57120</v>
      </c>
      <c r="U18" s="472">
        <f t="shared" si="89"/>
        <v>57120</v>
      </c>
      <c r="V18" s="472">
        <f t="shared" si="89"/>
        <v>57120</v>
      </c>
      <c r="W18" s="472">
        <f t="shared" si="89"/>
        <v>57120</v>
      </c>
      <c r="X18" s="472">
        <f t="shared" si="89"/>
        <v>57120</v>
      </c>
      <c r="Y18" s="472">
        <f t="shared" si="89"/>
        <v>57120</v>
      </c>
      <c r="Z18" s="472">
        <f t="shared" si="89"/>
        <v>57120</v>
      </c>
      <c r="AA18" s="472">
        <f t="shared" si="89"/>
        <v>57120</v>
      </c>
      <c r="AB18" s="472">
        <f t="shared" si="89"/>
        <v>57120</v>
      </c>
      <c r="AC18" s="472">
        <f t="shared" si="89"/>
        <v>57120</v>
      </c>
    </row>
    <row r="19" spans="1:29" x14ac:dyDescent="0.25">
      <c r="D19" s="175" t="s">
        <v>232</v>
      </c>
      <c r="E19" s="176">
        <v>0</v>
      </c>
      <c r="F19" s="211">
        <f>E19/E35</f>
        <v>0</v>
      </c>
      <c r="G19" s="181" t="s">
        <v>128</v>
      </c>
      <c r="H19" s="231">
        <f>M20</f>
        <v>0</v>
      </c>
      <c r="I19" s="213">
        <f>H19/$H$75</f>
        <v>0</v>
      </c>
      <c r="K19" s="197" t="s">
        <v>126</v>
      </c>
      <c r="L19" s="198" t="str">
        <f>K19</f>
        <v>Juveniles</v>
      </c>
      <c r="M19" s="74">
        <f t="shared" si="86"/>
        <v>320000</v>
      </c>
      <c r="N19" s="472">
        <v>20000</v>
      </c>
      <c r="O19" s="472">
        <v>20000</v>
      </c>
      <c r="P19" s="472">
        <v>20000</v>
      </c>
      <c r="Q19" s="472">
        <v>20000</v>
      </c>
      <c r="R19" s="472">
        <v>20000</v>
      </c>
      <c r="S19" s="472">
        <v>20000</v>
      </c>
      <c r="T19" s="472">
        <v>20000</v>
      </c>
      <c r="U19" s="472">
        <v>20000</v>
      </c>
      <c r="V19" s="472">
        <v>20000</v>
      </c>
      <c r="W19" s="472">
        <v>20000</v>
      </c>
      <c r="X19" s="472">
        <v>20000</v>
      </c>
      <c r="Y19" s="472">
        <v>20000</v>
      </c>
      <c r="Z19" s="472">
        <v>20000</v>
      </c>
      <c r="AA19" s="472">
        <v>20000</v>
      </c>
      <c r="AB19" s="472">
        <v>20000</v>
      </c>
      <c r="AC19" s="472">
        <v>20000</v>
      </c>
    </row>
    <row r="20" spans="1:29" ht="18.75" customHeight="1" x14ac:dyDescent="0.25">
      <c r="D20" s="172"/>
      <c r="E20" s="223"/>
      <c r="F20" s="148"/>
      <c r="G20" s="177"/>
      <c r="H20" s="232"/>
      <c r="I20" s="233"/>
      <c r="K20" s="197" t="s">
        <v>127</v>
      </c>
      <c r="L20" s="198" t="s">
        <v>128</v>
      </c>
      <c r="M20" s="74">
        <f t="shared" si="86"/>
        <v>0</v>
      </c>
      <c r="N20" s="472">
        <v>0</v>
      </c>
      <c r="O20" s="472">
        <v>0</v>
      </c>
      <c r="P20" s="472">
        <v>0</v>
      </c>
      <c r="Q20" s="472">
        <v>0</v>
      </c>
      <c r="R20" s="472">
        <v>0</v>
      </c>
      <c r="S20" s="472">
        <v>0</v>
      </c>
      <c r="T20" s="472">
        <v>0</v>
      </c>
      <c r="U20" s="472">
        <v>0</v>
      </c>
      <c r="V20" s="472">
        <v>0</v>
      </c>
      <c r="W20" s="472">
        <v>0</v>
      </c>
      <c r="X20" s="472">
        <v>0</v>
      </c>
      <c r="Y20" s="472">
        <v>0</v>
      </c>
      <c r="Z20" s="472">
        <v>0</v>
      </c>
      <c r="AA20" s="472">
        <v>0</v>
      </c>
      <c r="AB20" s="472">
        <v>0</v>
      </c>
      <c r="AC20" s="472">
        <v>0</v>
      </c>
    </row>
    <row r="21" spans="1:29" x14ac:dyDescent="0.25">
      <c r="D21" s="164" t="s">
        <v>114</v>
      </c>
      <c r="E21" s="179">
        <f>E22</f>
        <v>0</v>
      </c>
      <c r="F21" s="209">
        <f>E21/E35</f>
        <v>0</v>
      </c>
      <c r="G21" s="177"/>
      <c r="H21" s="232"/>
      <c r="I21" s="233"/>
      <c r="K21" s="479" t="s">
        <v>117</v>
      </c>
      <c r="L21" s="198" t="s">
        <v>129</v>
      </c>
      <c r="M21" s="74">
        <f t="shared" si="86"/>
        <v>0</v>
      </c>
      <c r="N21" s="472">
        <v>0</v>
      </c>
      <c r="O21" s="472">
        <v>0</v>
      </c>
      <c r="P21" s="472">
        <v>0</v>
      </c>
      <c r="Q21" s="472">
        <v>0</v>
      </c>
      <c r="R21" s="472">
        <v>0</v>
      </c>
      <c r="S21" s="472">
        <v>0</v>
      </c>
      <c r="T21" s="472">
        <v>0</v>
      </c>
      <c r="U21" s="472">
        <v>0</v>
      </c>
      <c r="V21" s="472">
        <v>0</v>
      </c>
      <c r="W21" s="472">
        <v>0</v>
      </c>
      <c r="X21" s="472">
        <v>0</v>
      </c>
      <c r="Y21" s="472">
        <v>0</v>
      </c>
      <c r="Z21" s="472">
        <v>0</v>
      </c>
      <c r="AA21" s="472">
        <v>0</v>
      </c>
      <c r="AB21" s="472">
        <v>0</v>
      </c>
      <c r="AC21" s="472">
        <v>0</v>
      </c>
    </row>
    <row r="22" spans="1:29" x14ac:dyDescent="0.25">
      <c r="D22" s="175" t="s">
        <v>114</v>
      </c>
      <c r="E22" s="176">
        <f>M8+M9</f>
        <v>0</v>
      </c>
      <c r="F22" s="211">
        <f>E22/E35</f>
        <v>0</v>
      </c>
      <c r="G22" s="164" t="s">
        <v>237</v>
      </c>
      <c r="H22" s="210">
        <f>SUM(H23:H24)</f>
        <v>0</v>
      </c>
      <c r="I22" s="166">
        <f>H22/$H$75</f>
        <v>0</v>
      </c>
      <c r="K22" s="480"/>
      <c r="L22" s="198" t="s">
        <v>130</v>
      </c>
      <c r="M22" s="74">
        <f t="shared" si="86"/>
        <v>15000</v>
      </c>
      <c r="N22" s="472">
        <v>0</v>
      </c>
      <c r="O22" s="472">
        <v>1000</v>
      </c>
      <c r="P22" s="472">
        <f t="shared" ref="P22:AC22" si="90">O22</f>
        <v>1000</v>
      </c>
      <c r="Q22" s="472">
        <f t="shared" si="90"/>
        <v>1000</v>
      </c>
      <c r="R22" s="472">
        <f t="shared" si="90"/>
        <v>1000</v>
      </c>
      <c r="S22" s="472">
        <f t="shared" si="90"/>
        <v>1000</v>
      </c>
      <c r="T22" s="472">
        <f t="shared" si="90"/>
        <v>1000</v>
      </c>
      <c r="U22" s="472">
        <f t="shared" si="90"/>
        <v>1000</v>
      </c>
      <c r="V22" s="472">
        <f t="shared" si="90"/>
        <v>1000</v>
      </c>
      <c r="W22" s="472">
        <f t="shared" si="90"/>
        <v>1000</v>
      </c>
      <c r="X22" s="472">
        <f t="shared" si="90"/>
        <v>1000</v>
      </c>
      <c r="Y22" s="472">
        <f t="shared" si="90"/>
        <v>1000</v>
      </c>
      <c r="Z22" s="472">
        <f t="shared" si="90"/>
        <v>1000</v>
      </c>
      <c r="AA22" s="472">
        <f t="shared" si="90"/>
        <v>1000</v>
      </c>
      <c r="AB22" s="472">
        <f t="shared" si="90"/>
        <v>1000</v>
      </c>
      <c r="AC22" s="472">
        <f t="shared" si="90"/>
        <v>1000</v>
      </c>
    </row>
    <row r="23" spans="1:29" ht="15.75" customHeight="1" x14ac:dyDescent="0.3">
      <c r="C23" s="76"/>
      <c r="D23" s="172"/>
      <c r="E23" s="223"/>
      <c r="F23" s="148"/>
      <c r="G23" s="181" t="s">
        <v>124</v>
      </c>
      <c r="H23" s="234">
        <f>M17</f>
        <v>0</v>
      </c>
      <c r="I23" s="213">
        <f>H23/$H$75</f>
        <v>0</v>
      </c>
      <c r="K23" s="481"/>
      <c r="L23" s="198" t="s">
        <v>247</v>
      </c>
      <c r="M23" s="74">
        <f t="shared" si="86"/>
        <v>0</v>
      </c>
      <c r="N23" s="472">
        <v>0</v>
      </c>
      <c r="O23" s="472">
        <v>0</v>
      </c>
      <c r="P23" s="472">
        <v>0</v>
      </c>
      <c r="Q23" s="472">
        <v>0</v>
      </c>
      <c r="R23" s="472">
        <v>0</v>
      </c>
      <c r="S23" s="472">
        <v>0</v>
      </c>
      <c r="T23" s="472">
        <v>0</v>
      </c>
      <c r="U23" s="472">
        <v>0</v>
      </c>
      <c r="V23" s="472">
        <v>0</v>
      </c>
      <c r="W23" s="472">
        <v>0</v>
      </c>
      <c r="X23" s="472">
        <v>0</v>
      </c>
      <c r="Y23" s="472">
        <v>0</v>
      </c>
      <c r="Z23" s="472">
        <v>0</v>
      </c>
      <c r="AA23" s="472">
        <v>0</v>
      </c>
      <c r="AB23" s="472">
        <v>0</v>
      </c>
      <c r="AC23" s="472">
        <v>0</v>
      </c>
    </row>
    <row r="24" spans="1:29" ht="18.75" x14ac:dyDescent="0.3">
      <c r="A24" s="198" t="str">
        <f t="shared" ref="A24:A31" si="91">L15</f>
        <v>Sueldos</v>
      </c>
      <c r="B24" s="250">
        <f t="shared" ref="B24:B31" si="92">M15/$M$65</f>
        <v>6.0157996745268685E-2</v>
      </c>
      <c r="C24" s="73"/>
      <c r="D24" s="164" t="s">
        <v>248</v>
      </c>
      <c r="E24" s="165">
        <f>E25+E26-E27</f>
        <v>3553583</v>
      </c>
      <c r="F24" s="209">
        <f>E24/E35</f>
        <v>0.48281126810813213</v>
      </c>
      <c r="G24" s="181" t="s">
        <v>129</v>
      </c>
      <c r="H24" s="234">
        <f>M21</f>
        <v>0</v>
      </c>
      <c r="I24" s="213">
        <f>H24/$H$75</f>
        <v>0</v>
      </c>
      <c r="K24" s="197" t="s">
        <v>131</v>
      </c>
      <c r="L24" s="198" t="str">
        <f>K24</f>
        <v>Intereses</v>
      </c>
      <c r="M24" s="74">
        <f t="shared" si="86"/>
        <v>0</v>
      </c>
      <c r="N24" s="472">
        <v>0</v>
      </c>
      <c r="O24" s="472">
        <v>0</v>
      </c>
      <c r="P24" s="472">
        <v>0</v>
      </c>
      <c r="Q24" s="472">
        <v>0</v>
      </c>
      <c r="R24" s="472">
        <v>0</v>
      </c>
      <c r="S24" s="472">
        <v>0</v>
      </c>
      <c r="T24" s="472">
        <v>0</v>
      </c>
      <c r="U24" s="472">
        <v>0</v>
      </c>
      <c r="V24" s="472">
        <v>0</v>
      </c>
      <c r="W24" s="472">
        <v>0</v>
      </c>
      <c r="X24" s="472">
        <v>0</v>
      </c>
      <c r="Y24" s="472">
        <v>0</v>
      </c>
      <c r="Z24" s="472">
        <v>0</v>
      </c>
      <c r="AA24" s="472">
        <v>0</v>
      </c>
      <c r="AB24" s="472">
        <v>0</v>
      </c>
      <c r="AC24" s="472">
        <v>0</v>
      </c>
    </row>
    <row r="25" spans="1:29" ht="18.75" x14ac:dyDescent="0.3">
      <c r="A25" s="198" t="str">
        <f t="shared" si="91"/>
        <v xml:space="preserve">Mantenimiento </v>
      </c>
      <c r="B25" s="250">
        <f t="shared" si="92"/>
        <v>8.3256830610055066E-2</v>
      </c>
      <c r="C25" s="63"/>
      <c r="D25" s="184" t="s">
        <v>249</v>
      </c>
      <c r="E25" s="185">
        <f>N5</f>
        <v>3553583</v>
      </c>
      <c r="F25" s="211">
        <f>E25/E35</f>
        <v>0.48281126810813213</v>
      </c>
      <c r="G25" s="182"/>
      <c r="H25" s="235"/>
      <c r="I25" s="183"/>
      <c r="K25" s="199" t="s">
        <v>132</v>
      </c>
      <c r="L25" s="200"/>
      <c r="M25" s="75">
        <f>SUM(N25:AE25)</f>
        <v>1598696</v>
      </c>
      <c r="N25" s="202">
        <f>SUM(N15:N24)</f>
        <v>98231</v>
      </c>
      <c r="O25" s="202">
        <f>SUM(O15:O24)</f>
        <v>99331</v>
      </c>
      <c r="P25" s="202">
        <f t="shared" ref="P25:AC25" si="93">SUM(P15:P24)</f>
        <v>99431</v>
      </c>
      <c r="Q25" s="202">
        <f t="shared" si="93"/>
        <v>99531</v>
      </c>
      <c r="R25" s="202">
        <f t="shared" si="93"/>
        <v>99631</v>
      </c>
      <c r="S25" s="202">
        <f t="shared" si="93"/>
        <v>99731</v>
      </c>
      <c r="T25" s="202">
        <f t="shared" si="93"/>
        <v>99831</v>
      </c>
      <c r="U25" s="202">
        <f t="shared" si="93"/>
        <v>99931</v>
      </c>
      <c r="V25" s="202">
        <f t="shared" si="93"/>
        <v>100031</v>
      </c>
      <c r="W25" s="202">
        <f t="shared" si="93"/>
        <v>100131</v>
      </c>
      <c r="X25" s="202">
        <f t="shared" si="93"/>
        <v>100231</v>
      </c>
      <c r="Y25" s="202">
        <f t="shared" si="93"/>
        <v>100331</v>
      </c>
      <c r="Z25" s="202">
        <f t="shared" si="93"/>
        <v>100431</v>
      </c>
      <c r="AA25" s="202">
        <f t="shared" si="93"/>
        <v>100531</v>
      </c>
      <c r="AB25" s="202">
        <f t="shared" si="93"/>
        <v>100631</v>
      </c>
      <c r="AC25" s="202">
        <f t="shared" si="93"/>
        <v>100731</v>
      </c>
    </row>
    <row r="26" spans="1:29" ht="18.75" x14ac:dyDescent="0.3">
      <c r="A26" s="198" t="str">
        <f t="shared" si="91"/>
        <v>Estadio</v>
      </c>
      <c r="B26" s="250">
        <f t="shared" si="92"/>
        <v>0</v>
      </c>
      <c r="C26" s="49"/>
      <c r="D26" s="184" t="str">
        <f>D12</f>
        <v>Ing Reservas</v>
      </c>
      <c r="E26" s="185">
        <f>M13</f>
        <v>0</v>
      </c>
      <c r="F26" s="211">
        <f>E26/E35</f>
        <v>0</v>
      </c>
      <c r="G26" s="164" t="s">
        <v>239</v>
      </c>
      <c r="H26" s="210">
        <f>SUM(H27:H32)</f>
        <v>1598696</v>
      </c>
      <c r="I26" s="166">
        <f t="shared" ref="I26:I32" si="94">H26/$H$75</f>
        <v>0.23385778245744815</v>
      </c>
      <c r="K26" s="77" t="s">
        <v>133</v>
      </c>
      <c r="L26" s="77"/>
      <c r="M26" s="72">
        <f t="shared" ref="M26:AC26" si="95">M5+M14-M25</f>
        <v>4917799.6888472345</v>
      </c>
      <c r="N26" s="72">
        <f t="shared" si="95"/>
        <v>3774250</v>
      </c>
      <c r="O26" s="72">
        <f t="shared" si="95"/>
        <v>3882149.6044985941</v>
      </c>
      <c r="P26" s="72">
        <f t="shared" si="95"/>
        <v>3884389.9343955014</v>
      </c>
      <c r="Q26" s="72">
        <f t="shared" si="95"/>
        <v>3970976.9090909092</v>
      </c>
      <c r="R26" s="72">
        <f t="shared" si="95"/>
        <v>4077150.5285848174</v>
      </c>
      <c r="S26" s="72">
        <f t="shared" si="95"/>
        <v>4091124.1068416121</v>
      </c>
      <c r="T26" s="72">
        <f t="shared" si="95"/>
        <v>4096396.8547328962</v>
      </c>
      <c r="U26" s="72">
        <f t="shared" si="95"/>
        <v>4222648.126522962</v>
      </c>
      <c r="V26" s="72">
        <f t="shared" si="95"/>
        <v>4238595.9222118091</v>
      </c>
      <c r="W26" s="72">
        <f t="shared" si="95"/>
        <v>4399979.2417994384</v>
      </c>
      <c r="X26" s="72">
        <f t="shared" si="95"/>
        <v>4426333.5398313031</v>
      </c>
      <c r="Y26" s="72">
        <f t="shared" si="95"/>
        <v>4603752.826616683</v>
      </c>
      <c r="Z26" s="72">
        <f t="shared" si="95"/>
        <v>4639519.5970009379</v>
      </c>
      <c r="AA26" s="72">
        <f t="shared" si="95"/>
        <v>4826279.8509840686</v>
      </c>
      <c r="AB26" s="72">
        <f t="shared" si="95"/>
        <v>4870380.5482661678</v>
      </c>
      <c r="AC26" s="72">
        <f t="shared" si="95"/>
        <v>4917799.6888472363</v>
      </c>
    </row>
    <row r="27" spans="1:29" x14ac:dyDescent="0.25">
      <c r="A27" s="198" t="str">
        <f t="shared" si="91"/>
        <v>Empleados</v>
      </c>
      <c r="B27" s="250">
        <f t="shared" si="92"/>
        <v>0.37472462094762787</v>
      </c>
      <c r="C27" s="7"/>
      <c r="D27" s="184" t="str">
        <f>D13</f>
        <v>Pago Reservas</v>
      </c>
      <c r="E27" s="185">
        <f>M23*-1</f>
        <v>0</v>
      </c>
      <c r="F27" s="211">
        <f>E27/E35</f>
        <v>0</v>
      </c>
      <c r="G27" s="181" t="s">
        <v>240</v>
      </c>
      <c r="H27" s="234">
        <f>M15</f>
        <v>146720</v>
      </c>
      <c r="I27" s="213">
        <f t="shared" si="94"/>
        <v>2.1462250385412107E-2</v>
      </c>
      <c r="K27" s="78"/>
      <c r="L27" s="78"/>
      <c r="M27" s="78"/>
      <c r="N27" s="79">
        <f>N1+7</f>
        <v>43763</v>
      </c>
      <c r="O27" s="79">
        <f>O1+6</f>
        <v>43770</v>
      </c>
      <c r="P27" s="79">
        <f t="shared" ref="P27" si="96">O27+7</f>
        <v>43777</v>
      </c>
      <c r="Q27" s="79">
        <f t="shared" ref="Q27" si="97">P27+7</f>
        <v>43784</v>
      </c>
      <c r="R27" s="79">
        <f t="shared" ref="R27" si="98">Q27+7</f>
        <v>43791</v>
      </c>
      <c r="S27" s="79">
        <f t="shared" ref="S27" si="99">R27+7</f>
        <v>43798</v>
      </c>
      <c r="T27" s="79">
        <f t="shared" ref="T27" si="100">S27+7</f>
        <v>43805</v>
      </c>
      <c r="U27" s="79">
        <f t="shared" ref="U27" si="101">T27+7</f>
        <v>43812</v>
      </c>
      <c r="V27" s="79">
        <f t="shared" ref="V27" si="102">U27+7</f>
        <v>43819</v>
      </c>
      <c r="W27" s="79">
        <f t="shared" ref="W27" si="103">V27+7</f>
        <v>43826</v>
      </c>
      <c r="X27" s="79">
        <f t="shared" ref="X27" si="104">W27+7</f>
        <v>43833</v>
      </c>
      <c r="Y27" s="79">
        <f t="shared" ref="Y27" si="105">X27+7</f>
        <v>43840</v>
      </c>
      <c r="Z27" s="79">
        <f t="shared" ref="Z27" si="106">Y27+7</f>
        <v>43847</v>
      </c>
      <c r="AA27" s="79">
        <f t="shared" ref="AA27" si="107">Z27+7</f>
        <v>43854</v>
      </c>
      <c r="AB27" s="79">
        <f t="shared" ref="AB27" si="108">AA27+7</f>
        <v>43861</v>
      </c>
      <c r="AC27" s="79">
        <f t="shared" ref="AC27" si="109">AB27+7</f>
        <v>43868</v>
      </c>
    </row>
    <row r="28" spans="1:29" x14ac:dyDescent="0.25">
      <c r="A28" s="198" t="str">
        <f t="shared" si="91"/>
        <v>Juveniles</v>
      </c>
      <c r="B28" s="250">
        <f t="shared" si="92"/>
        <v>0.13120609977157838</v>
      </c>
      <c r="C28" s="49"/>
      <c r="D28" s="177"/>
      <c r="E28" s="178"/>
      <c r="F28" s="211"/>
      <c r="G28" s="181" t="s">
        <v>122</v>
      </c>
      <c r="H28" s="234">
        <f>M16</f>
        <v>203056</v>
      </c>
      <c r="I28" s="213">
        <f t="shared" si="94"/>
        <v>2.9703099197520722E-2</v>
      </c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</row>
    <row r="29" spans="1:29" x14ac:dyDescent="0.25">
      <c r="A29" s="198" t="str">
        <f t="shared" si="91"/>
        <v>Compra</v>
      </c>
      <c r="B29" s="250">
        <f t="shared" si="92"/>
        <v>0</v>
      </c>
      <c r="D29" s="164" t="s">
        <v>238</v>
      </c>
      <c r="E29" s="165">
        <f>SUM(E30:E34)</f>
        <v>2962912.6888472349</v>
      </c>
      <c r="F29" s="209">
        <f>E29/E35</f>
        <v>0.40255922897988006</v>
      </c>
      <c r="G29" s="181" t="s">
        <v>125</v>
      </c>
      <c r="H29" s="234">
        <f>M18</f>
        <v>913920</v>
      </c>
      <c r="I29" s="213">
        <f t="shared" si="94"/>
        <v>0.13368852148470442</v>
      </c>
      <c r="K29" s="82"/>
      <c r="L29" s="82"/>
      <c r="M29" s="83" t="s">
        <v>134</v>
      </c>
      <c r="N29" s="84">
        <v>17</v>
      </c>
      <c r="O29" s="84"/>
      <c r="P29" s="84"/>
      <c r="Q29" s="84"/>
      <c r="R29" s="84"/>
      <c r="S29" s="84"/>
      <c r="T29" s="84"/>
      <c r="U29" s="84"/>
      <c r="V29" s="84"/>
      <c r="W29" s="84">
        <v>18</v>
      </c>
      <c r="X29" s="84">
        <v>18</v>
      </c>
      <c r="Y29" s="84">
        <v>18</v>
      </c>
      <c r="Z29" s="84"/>
      <c r="AA29" s="84"/>
      <c r="AB29" s="84">
        <v>17</v>
      </c>
      <c r="AC29" s="84">
        <v>17</v>
      </c>
    </row>
    <row r="30" spans="1:29" x14ac:dyDescent="0.25">
      <c r="A30" s="198" t="str">
        <f t="shared" si="91"/>
        <v>Entrenador</v>
      </c>
      <c r="B30" s="250">
        <f t="shared" si="92"/>
        <v>0</v>
      </c>
      <c r="D30" s="184" t="s">
        <v>109</v>
      </c>
      <c r="E30" s="185">
        <f>M11</f>
        <v>16050</v>
      </c>
      <c r="F30" s="211">
        <f>E30/E35</f>
        <v>2.1806500236903207E-3</v>
      </c>
      <c r="G30" s="181" t="s">
        <v>126</v>
      </c>
      <c r="H30" s="234">
        <f>M19</f>
        <v>320000</v>
      </c>
      <c r="I30" s="213">
        <f t="shared" si="94"/>
        <v>4.6809706402207427E-2</v>
      </c>
      <c r="K30" s="61"/>
      <c r="L30" s="482" t="s">
        <v>135</v>
      </c>
      <c r="M30" s="86" t="s">
        <v>20</v>
      </c>
      <c r="N30" s="84">
        <v>37170</v>
      </c>
      <c r="O30" s="84"/>
      <c r="P30" s="84"/>
      <c r="Q30" s="84"/>
      <c r="R30" s="84"/>
      <c r="S30" s="84"/>
      <c r="T30" s="84"/>
      <c r="U30" s="84"/>
      <c r="V30" s="84"/>
      <c r="W30" s="84">
        <v>28250</v>
      </c>
      <c r="X30" s="84">
        <v>29320</v>
      </c>
      <c r="Y30" s="84">
        <v>35860</v>
      </c>
      <c r="Z30" s="84"/>
      <c r="AA30" s="84"/>
      <c r="AB30" s="84">
        <v>28540</v>
      </c>
      <c r="AC30" s="84">
        <v>32740</v>
      </c>
    </row>
    <row r="31" spans="1:29" x14ac:dyDescent="0.25">
      <c r="A31" s="198" t="str">
        <f t="shared" si="91"/>
        <v>Viajes+Venta</v>
      </c>
      <c r="B31" s="250">
        <f t="shared" si="92"/>
        <v>6.1502859267927364E-3</v>
      </c>
      <c r="D31" s="184" t="s">
        <v>119</v>
      </c>
      <c r="E31" s="185">
        <f>M12</f>
        <v>140000</v>
      </c>
      <c r="F31" s="211">
        <f>E31/E35</f>
        <v>1.9021246312563547E-2</v>
      </c>
      <c r="G31" s="181" t="s">
        <v>130</v>
      </c>
      <c r="H31" s="234">
        <f>M22</f>
        <v>15000</v>
      </c>
      <c r="I31" s="213">
        <f t="shared" si="94"/>
        <v>2.1942049876034733E-3</v>
      </c>
      <c r="K31" s="61"/>
      <c r="L31" s="482"/>
      <c r="M31" s="86" t="s">
        <v>136</v>
      </c>
      <c r="N31" s="84">
        <v>8120</v>
      </c>
      <c r="O31" s="84"/>
      <c r="P31" s="84"/>
      <c r="Q31" s="84"/>
      <c r="R31" s="84"/>
      <c r="S31" s="84"/>
      <c r="T31" s="84"/>
      <c r="U31" s="84"/>
      <c r="V31" s="84"/>
      <c r="W31" s="84">
        <v>7400</v>
      </c>
      <c r="X31" s="84">
        <v>7400</v>
      </c>
      <c r="Y31" s="84">
        <v>7400</v>
      </c>
      <c r="Z31" s="84"/>
      <c r="AA31" s="84"/>
      <c r="AB31" s="84">
        <v>8170</v>
      </c>
      <c r="AC31" s="84">
        <v>8170</v>
      </c>
    </row>
    <row r="32" spans="1:29" x14ac:dyDescent="0.25">
      <c r="A32" s="198" t="str">
        <f>L24</f>
        <v>Intereses</v>
      </c>
      <c r="B32" s="250">
        <f>M24/$M$65</f>
        <v>0</v>
      </c>
      <c r="D32" s="184" t="s">
        <v>111</v>
      </c>
      <c r="E32" s="185">
        <f>M6</f>
        <v>1136347</v>
      </c>
      <c r="F32" s="211">
        <f>E32/E35</f>
        <v>0.15439097273959035</v>
      </c>
      <c r="G32" s="181" t="s">
        <v>131</v>
      </c>
      <c r="H32" s="234">
        <f>M24</f>
        <v>0</v>
      </c>
      <c r="I32" s="213">
        <f t="shared" si="94"/>
        <v>0</v>
      </c>
      <c r="K32" s="61"/>
      <c r="L32" s="482"/>
      <c r="M32" s="86" t="s">
        <v>137</v>
      </c>
      <c r="N32" s="84">
        <v>34290</v>
      </c>
      <c r="O32" s="84"/>
      <c r="P32" s="84"/>
      <c r="Q32" s="84"/>
      <c r="R32" s="84"/>
      <c r="S32" s="84"/>
      <c r="T32" s="84"/>
      <c r="U32" s="84"/>
      <c r="V32" s="84"/>
      <c r="W32" s="84">
        <v>24450</v>
      </c>
      <c r="X32" s="84">
        <v>25570</v>
      </c>
      <c r="Y32" s="84">
        <v>31910</v>
      </c>
      <c r="Z32" s="84"/>
      <c r="AA32" s="84"/>
      <c r="AB32" s="84">
        <v>25490</v>
      </c>
      <c r="AC32" s="84">
        <v>29660</v>
      </c>
    </row>
    <row r="33" spans="1:34" ht="18.75" x14ac:dyDescent="0.3">
      <c r="A33" s="49"/>
      <c r="B33" s="81">
        <f>SUM(B24:B32)</f>
        <v>0.65549583400132272</v>
      </c>
      <c r="D33" s="184" t="s">
        <v>112</v>
      </c>
      <c r="E33" s="185">
        <f>M7</f>
        <v>1670515.6888472349</v>
      </c>
      <c r="F33" s="211">
        <f>E33/E35</f>
        <v>0.22696635990403585</v>
      </c>
      <c r="G33" s="177"/>
      <c r="H33" s="232"/>
      <c r="I33" s="233"/>
      <c r="K33" s="61"/>
      <c r="L33" s="482"/>
      <c r="M33" s="86" t="s">
        <v>138</v>
      </c>
      <c r="N33" s="84">
        <v>6330</v>
      </c>
      <c r="O33" s="84"/>
      <c r="P33" s="84"/>
      <c r="Q33" s="84"/>
      <c r="R33" s="84"/>
      <c r="S33" s="84"/>
      <c r="T33" s="84"/>
      <c r="U33" s="84"/>
      <c r="V33" s="84"/>
      <c r="W33" s="84">
        <v>5210</v>
      </c>
      <c r="X33" s="84">
        <v>5210</v>
      </c>
      <c r="Y33" s="84">
        <v>5250</v>
      </c>
      <c r="Z33" s="84"/>
      <c r="AA33" s="84"/>
      <c r="AB33" s="84">
        <v>6350</v>
      </c>
      <c r="AC33" s="84">
        <v>6350</v>
      </c>
    </row>
    <row r="34" spans="1:34" ht="18.75" x14ac:dyDescent="0.3">
      <c r="A34" s="7"/>
      <c r="B34" s="85"/>
      <c r="D34" s="236" t="s">
        <v>116</v>
      </c>
      <c r="E34" s="237">
        <f>M10</f>
        <v>0</v>
      </c>
      <c r="F34" s="211">
        <f>E34/E35</f>
        <v>0</v>
      </c>
      <c r="G34" s="238"/>
      <c r="H34" s="239"/>
      <c r="I34" s="240"/>
      <c r="K34" s="61"/>
      <c r="L34" s="482"/>
      <c r="M34" s="86" t="s">
        <v>139</v>
      </c>
      <c r="N34" s="87" t="s">
        <v>429</v>
      </c>
      <c r="O34" s="87"/>
      <c r="P34" s="87"/>
      <c r="Q34" s="87"/>
      <c r="R34" s="87"/>
      <c r="S34" s="87"/>
      <c r="T34" s="87"/>
      <c r="U34" s="87"/>
      <c r="V34" s="87"/>
      <c r="W34" s="87" t="s">
        <v>304</v>
      </c>
      <c r="X34" s="87" t="s">
        <v>308</v>
      </c>
      <c r="Y34" s="87" t="s">
        <v>311</v>
      </c>
      <c r="Z34" s="87"/>
      <c r="AA34" s="87"/>
      <c r="AB34" s="87" t="s">
        <v>316</v>
      </c>
      <c r="AC34" s="87" t="s">
        <v>334</v>
      </c>
    </row>
    <row r="35" spans="1:34" ht="18.75" x14ac:dyDescent="0.3">
      <c r="A35" s="483">
        <f>M25</f>
        <v>1598696</v>
      </c>
      <c r="B35" s="483"/>
      <c r="D35" s="241" t="s">
        <v>196</v>
      </c>
      <c r="E35" s="242">
        <f>E29+E21+E15+E5+E10+E24</f>
        <v>7360190.6888472345</v>
      </c>
      <c r="F35" s="186">
        <f>F29+F21+F15+F5+F10+F24</f>
        <v>1</v>
      </c>
      <c r="G35" s="241" t="s">
        <v>196</v>
      </c>
      <c r="H35" s="242">
        <f>H26+H18+H10+H5+H22</f>
        <v>7360190.6888472345</v>
      </c>
      <c r="I35" s="243">
        <f>H35/$H$75</f>
        <v>1.0766511412787496</v>
      </c>
      <c r="K35" s="61"/>
      <c r="L35" s="482"/>
      <c r="M35" s="86" t="s">
        <v>141</v>
      </c>
      <c r="N35" s="88">
        <v>5.75</v>
      </c>
      <c r="O35" s="88"/>
      <c r="P35" s="88"/>
      <c r="Q35" s="88"/>
      <c r="R35" s="88"/>
      <c r="S35" s="88"/>
      <c r="T35" s="88"/>
      <c r="U35" s="88"/>
      <c r="V35" s="88"/>
      <c r="W35" s="88">
        <v>5.5</v>
      </c>
      <c r="X35" s="88">
        <v>5.5</v>
      </c>
      <c r="Y35" s="88">
        <v>5.5</v>
      </c>
      <c r="Z35" s="88"/>
      <c r="AA35" s="88"/>
      <c r="AB35" s="88">
        <v>5.75</v>
      </c>
      <c r="AC35" s="88">
        <v>5.75</v>
      </c>
    </row>
    <row r="36" spans="1:34" x14ac:dyDescent="0.25">
      <c r="E36" s="159"/>
      <c r="F36" s="187"/>
      <c r="G36" s="188"/>
      <c r="H36" s="189">
        <f>E35-H35</f>
        <v>0</v>
      </c>
      <c r="I36" s="159"/>
      <c r="K36" s="49"/>
      <c r="L36" s="482"/>
      <c r="M36" s="86" t="s">
        <v>142</v>
      </c>
      <c r="N36" s="88">
        <v>6</v>
      </c>
      <c r="O36" s="88"/>
      <c r="P36" s="88"/>
      <c r="Q36" s="88"/>
      <c r="R36" s="88"/>
      <c r="S36" s="88"/>
      <c r="T36" s="88"/>
      <c r="U36" s="88"/>
      <c r="V36" s="88"/>
      <c r="W36" s="88">
        <v>6</v>
      </c>
      <c r="X36" s="88">
        <v>6</v>
      </c>
      <c r="Y36" s="88">
        <v>6</v>
      </c>
      <c r="Z36" s="88"/>
      <c r="AA36" s="88"/>
      <c r="AB36" s="88">
        <v>6.25</v>
      </c>
      <c r="AC36" s="88">
        <v>6</v>
      </c>
    </row>
    <row r="37" spans="1:34" x14ac:dyDescent="0.25">
      <c r="E37" s="159"/>
      <c r="F37" s="159"/>
      <c r="H37" s="159"/>
      <c r="I37" s="159"/>
      <c r="K37" s="49"/>
      <c r="L37" s="482"/>
      <c r="M37" s="86" t="s">
        <v>143</v>
      </c>
      <c r="N37" s="88">
        <v>3</v>
      </c>
      <c r="O37" s="88"/>
      <c r="P37" s="88"/>
      <c r="Q37" s="88"/>
      <c r="R37" s="88"/>
      <c r="S37" s="88"/>
      <c r="T37" s="88"/>
      <c r="U37" s="88"/>
      <c r="V37" s="88"/>
      <c r="W37" s="88">
        <v>2.75</v>
      </c>
      <c r="X37" s="88">
        <v>2.75</v>
      </c>
      <c r="Y37" s="88">
        <v>2.75</v>
      </c>
      <c r="Z37" s="88"/>
      <c r="AA37" s="88"/>
      <c r="AB37" s="88">
        <v>2.75</v>
      </c>
      <c r="AC37" s="88">
        <v>2.75</v>
      </c>
    </row>
    <row r="38" spans="1:34" ht="15.75" x14ac:dyDescent="0.25">
      <c r="D38" s="190"/>
      <c r="E38" s="191"/>
      <c r="F38" s="159"/>
      <c r="G38" s="192"/>
      <c r="H38" s="193"/>
      <c r="I38" s="193"/>
      <c r="K38" s="49"/>
      <c r="L38" s="49"/>
      <c r="M38" s="89" t="s">
        <v>144</v>
      </c>
      <c r="N38" s="90">
        <f t="shared" ref="N38:T38" si="110">N30/N31</f>
        <v>4.5775862068965516</v>
      </c>
      <c r="O38" s="90" t="e">
        <f t="shared" si="110"/>
        <v>#DIV/0!</v>
      </c>
      <c r="P38" s="90" t="e">
        <f t="shared" si="110"/>
        <v>#DIV/0!</v>
      </c>
      <c r="Q38" s="90" t="e">
        <f t="shared" si="110"/>
        <v>#DIV/0!</v>
      </c>
      <c r="R38" s="90" t="e">
        <f t="shared" si="110"/>
        <v>#DIV/0!</v>
      </c>
      <c r="S38" s="90" t="e">
        <f t="shared" si="110"/>
        <v>#DIV/0!</v>
      </c>
      <c r="T38" s="90" t="e">
        <f t="shared" si="110"/>
        <v>#DIV/0!</v>
      </c>
      <c r="U38" s="90"/>
      <c r="V38" s="90"/>
      <c r="W38" s="90">
        <f t="shared" ref="W38:AC38" si="111">W30/W31</f>
        <v>3.8175675675675675</v>
      </c>
      <c r="X38" s="90">
        <f t="shared" si="111"/>
        <v>3.9621621621621621</v>
      </c>
      <c r="Y38" s="90">
        <f t="shared" si="111"/>
        <v>4.845945945945946</v>
      </c>
      <c r="Z38" s="90" t="e">
        <f t="shared" si="111"/>
        <v>#DIV/0!</v>
      </c>
      <c r="AA38" s="90" t="e">
        <f t="shared" si="111"/>
        <v>#DIV/0!</v>
      </c>
      <c r="AB38" s="90">
        <f t="shared" si="111"/>
        <v>3.4932680538555694</v>
      </c>
      <c r="AC38" s="90">
        <f t="shared" si="111"/>
        <v>4.0073439412484699</v>
      </c>
    </row>
    <row r="39" spans="1:34" x14ac:dyDescent="0.25">
      <c r="E39" s="193"/>
      <c r="F39" s="159"/>
      <c r="H39" s="159"/>
      <c r="I39" s="159"/>
      <c r="K39" s="49"/>
      <c r="L39" s="49"/>
      <c r="M39" s="49"/>
      <c r="N39" s="49"/>
      <c r="O39" s="50"/>
      <c r="P39" s="62"/>
      <c r="Q39" s="467"/>
      <c r="R39" s="467"/>
      <c r="S39" s="467"/>
      <c r="T39" s="467"/>
      <c r="U39" s="467"/>
      <c r="V39" s="467"/>
      <c r="W39" s="467"/>
      <c r="X39" s="467"/>
      <c r="Y39" s="467"/>
      <c r="Z39" s="467"/>
      <c r="AA39" s="467"/>
      <c r="AB39" s="467"/>
      <c r="AC39" s="467"/>
    </row>
    <row r="40" spans="1:34" x14ac:dyDescent="0.25">
      <c r="E40" s="159"/>
      <c r="F40" s="159"/>
      <c r="H40" s="159"/>
      <c r="I40" s="159"/>
      <c r="K40" s="49"/>
      <c r="L40" s="49"/>
      <c r="M40" s="49"/>
      <c r="N40" s="49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34" ht="21" x14ac:dyDescent="0.35">
      <c r="A41" s="63"/>
      <c r="B41" s="63"/>
      <c r="C41" s="63"/>
      <c r="D41" s="484" t="s">
        <v>427</v>
      </c>
      <c r="E41" s="485"/>
      <c r="F41" s="485"/>
      <c r="G41" s="485"/>
      <c r="H41" s="485"/>
      <c r="I41" s="486"/>
      <c r="K41" s="63"/>
      <c r="L41" s="64"/>
      <c r="M41" s="64"/>
      <c r="N41" s="65">
        <f>O41-7</f>
        <v>43630</v>
      </c>
      <c r="O41" s="65">
        <v>43637</v>
      </c>
      <c r="P41" s="65">
        <f t="shared" ref="P41:AE41" si="112">O41+7</f>
        <v>43644</v>
      </c>
      <c r="Q41" s="65">
        <f t="shared" si="112"/>
        <v>43651</v>
      </c>
      <c r="R41" s="65">
        <f t="shared" si="112"/>
        <v>43658</v>
      </c>
      <c r="S41" s="65">
        <f t="shared" si="112"/>
        <v>43665</v>
      </c>
      <c r="T41" s="65">
        <f t="shared" si="112"/>
        <v>43672</v>
      </c>
      <c r="U41" s="65">
        <f t="shared" si="112"/>
        <v>43679</v>
      </c>
      <c r="V41" s="65">
        <f t="shared" si="112"/>
        <v>43686</v>
      </c>
      <c r="W41" s="65">
        <f t="shared" si="112"/>
        <v>43693</v>
      </c>
      <c r="X41" s="65">
        <f t="shared" si="112"/>
        <v>43700</v>
      </c>
      <c r="Y41" s="65">
        <f t="shared" si="112"/>
        <v>43707</v>
      </c>
      <c r="Z41" s="65">
        <f t="shared" si="112"/>
        <v>43714</v>
      </c>
      <c r="AA41" s="65">
        <f t="shared" si="112"/>
        <v>43721</v>
      </c>
      <c r="AB41" s="65">
        <f t="shared" si="112"/>
        <v>43728</v>
      </c>
      <c r="AC41" s="65">
        <f t="shared" si="112"/>
        <v>43735</v>
      </c>
      <c r="AD41" s="65">
        <f t="shared" si="112"/>
        <v>43742</v>
      </c>
      <c r="AE41" s="203">
        <f t="shared" si="112"/>
        <v>43749</v>
      </c>
    </row>
    <row r="42" spans="1:34" x14ac:dyDescent="0.25">
      <c r="A42" s="7"/>
      <c r="B42" s="7"/>
      <c r="C42" s="7"/>
      <c r="D42" s="487" t="s">
        <v>218</v>
      </c>
      <c r="E42" s="488"/>
      <c r="F42" s="488"/>
      <c r="G42" s="488"/>
      <c r="H42" s="488"/>
      <c r="I42" s="489"/>
      <c r="K42" s="66"/>
      <c r="L42" s="66"/>
      <c r="M42" s="66" t="s">
        <v>92</v>
      </c>
      <c r="N42" s="67" t="s">
        <v>93</v>
      </c>
      <c r="O42" s="67" t="s">
        <v>94</v>
      </c>
      <c r="P42" s="67" t="s">
        <v>95</v>
      </c>
      <c r="Q42" s="67" t="s">
        <v>96</v>
      </c>
      <c r="R42" s="67" t="s">
        <v>97</v>
      </c>
      <c r="S42" s="67" t="s">
        <v>98</v>
      </c>
      <c r="T42" s="67" t="s">
        <v>99</v>
      </c>
      <c r="U42" s="67" t="s">
        <v>100</v>
      </c>
      <c r="V42" s="67" t="s">
        <v>101</v>
      </c>
      <c r="W42" s="67" t="s">
        <v>102</v>
      </c>
      <c r="X42" s="67" t="s">
        <v>103</v>
      </c>
      <c r="Y42" s="67" t="s">
        <v>104</v>
      </c>
      <c r="Z42" s="67" t="s">
        <v>105</v>
      </c>
      <c r="AA42" s="67" t="s">
        <v>106</v>
      </c>
      <c r="AB42" s="67" t="s">
        <v>107</v>
      </c>
      <c r="AC42" s="67" t="s">
        <v>108</v>
      </c>
      <c r="AD42" s="67" t="s">
        <v>93</v>
      </c>
      <c r="AE42" s="204" t="s">
        <v>94</v>
      </c>
    </row>
    <row r="43" spans="1:34" ht="18.75" x14ac:dyDescent="0.3">
      <c r="A43" s="49"/>
      <c r="B43" s="49"/>
      <c r="C43" s="49"/>
      <c r="D43" s="490" t="s">
        <v>219</v>
      </c>
      <c r="E43" s="491"/>
      <c r="F43" s="160"/>
      <c r="G43" s="492" t="s">
        <v>220</v>
      </c>
      <c r="H43" s="493"/>
      <c r="I43" s="160"/>
      <c r="K43" s="61"/>
      <c r="L43" s="68"/>
      <c r="M43" s="68" t="s">
        <v>109</v>
      </c>
      <c r="N43" s="69">
        <v>100</v>
      </c>
      <c r="O43" s="69">
        <v>100</v>
      </c>
      <c r="P43" s="69">
        <v>140</v>
      </c>
      <c r="Q43" s="69">
        <f>P43+P51/30</f>
        <v>184</v>
      </c>
      <c r="R43" s="69">
        <f t="shared" ref="R43:AE43" si="113">Q43+Q51/30</f>
        <v>235</v>
      </c>
      <c r="S43" s="69">
        <f t="shared" si="113"/>
        <v>285</v>
      </c>
      <c r="T43" s="69">
        <f t="shared" si="113"/>
        <v>335</v>
      </c>
      <c r="U43" s="69">
        <f t="shared" si="113"/>
        <v>383</v>
      </c>
      <c r="V43" s="69">
        <f t="shared" si="113"/>
        <v>431</v>
      </c>
      <c r="W43" s="69">
        <f t="shared" si="113"/>
        <v>477</v>
      </c>
      <c r="X43" s="69">
        <f t="shared" si="113"/>
        <v>523</v>
      </c>
      <c r="Y43" s="69">
        <f t="shared" si="113"/>
        <v>568</v>
      </c>
      <c r="Z43" s="69">
        <f t="shared" si="113"/>
        <v>612</v>
      </c>
      <c r="AA43" s="69">
        <f t="shared" si="113"/>
        <v>656</v>
      </c>
      <c r="AB43" s="69">
        <f t="shared" si="113"/>
        <v>698</v>
      </c>
      <c r="AC43" s="69">
        <f t="shared" si="113"/>
        <v>740</v>
      </c>
      <c r="AD43" s="69">
        <f t="shared" si="113"/>
        <v>781</v>
      </c>
      <c r="AE43" s="205">
        <f t="shared" si="113"/>
        <v>821</v>
      </c>
    </row>
    <row r="44" spans="1:34" ht="18.75" x14ac:dyDescent="0.3">
      <c r="A44" s="49"/>
      <c r="B44" s="49"/>
      <c r="C44" s="49"/>
      <c r="D44" s="161"/>
      <c r="E44" s="162"/>
      <c r="F44" s="187"/>
      <c r="G44" s="161"/>
      <c r="H44" s="187"/>
      <c r="I44" s="163"/>
      <c r="K44" s="206" t="s">
        <v>243</v>
      </c>
      <c r="L44" s="206"/>
      <c r="M44" s="207">
        <v>0</v>
      </c>
      <c r="N44" s="207">
        <f>M44</f>
        <v>0</v>
      </c>
      <c r="O44" s="207">
        <f>N44-N53+N63</f>
        <v>0</v>
      </c>
      <c r="P44" s="207">
        <f>O44-O53+O63</f>
        <v>0</v>
      </c>
      <c r="Q44" s="207">
        <f t="shared" ref="Q44:AE44" si="114">P44-P53+P63</f>
        <v>0</v>
      </c>
      <c r="R44" s="207">
        <f t="shared" si="114"/>
        <v>0</v>
      </c>
      <c r="S44" s="207">
        <f t="shared" si="114"/>
        <v>0</v>
      </c>
      <c r="T44" s="207">
        <f t="shared" si="114"/>
        <v>0</v>
      </c>
      <c r="U44" s="208">
        <f t="shared" si="114"/>
        <v>0</v>
      </c>
      <c r="V44" s="207">
        <f t="shared" si="114"/>
        <v>0</v>
      </c>
      <c r="W44" s="207">
        <f t="shared" si="114"/>
        <v>0</v>
      </c>
      <c r="X44" s="207">
        <f t="shared" si="114"/>
        <v>0</v>
      </c>
      <c r="Y44" s="207">
        <f t="shared" si="114"/>
        <v>0</v>
      </c>
      <c r="Z44" s="208">
        <f t="shared" si="114"/>
        <v>0</v>
      </c>
      <c r="AA44" s="208">
        <f t="shared" si="114"/>
        <v>0</v>
      </c>
      <c r="AB44" s="208">
        <f t="shared" si="114"/>
        <v>0</v>
      </c>
      <c r="AC44" s="208">
        <f t="shared" si="114"/>
        <v>0</v>
      </c>
      <c r="AD44" s="208">
        <f t="shared" si="114"/>
        <v>0</v>
      </c>
      <c r="AE44" s="208">
        <f t="shared" si="114"/>
        <v>0</v>
      </c>
    </row>
    <row r="45" spans="1:34" ht="18.75" x14ac:dyDescent="0.3">
      <c r="A45" s="73"/>
      <c r="B45" s="73"/>
      <c r="C45" s="73"/>
      <c r="D45" s="164" t="s">
        <v>221</v>
      </c>
      <c r="E45" s="165">
        <f>SUM(E46:E48)</f>
        <v>843695</v>
      </c>
      <c r="F45" s="209">
        <f>E45/E75</f>
        <v>0.12341598513440749</v>
      </c>
      <c r="G45" s="164" t="s">
        <v>222</v>
      </c>
      <c r="H45" s="210">
        <f>H46+H47</f>
        <v>300000</v>
      </c>
      <c r="I45" s="166">
        <f>H45/$H$75</f>
        <v>4.3884099752069465E-2</v>
      </c>
      <c r="K45" s="70" t="s">
        <v>110</v>
      </c>
      <c r="L45" s="70"/>
      <c r="M45" s="71">
        <v>300000</v>
      </c>
      <c r="N45" s="71">
        <f>M45</f>
        <v>300000</v>
      </c>
      <c r="O45" s="71">
        <f t="shared" ref="O45:AE45" si="115">N66</f>
        <v>185000</v>
      </c>
      <c r="P45" s="71">
        <f t="shared" si="115"/>
        <v>925753</v>
      </c>
      <c r="Q45" s="71">
        <f t="shared" si="115"/>
        <v>909316</v>
      </c>
      <c r="R45" s="71">
        <f t="shared" si="115"/>
        <v>1149086</v>
      </c>
      <c r="S45" s="71">
        <f t="shared" si="115"/>
        <v>1120308</v>
      </c>
      <c r="T45" s="71">
        <f t="shared" si="115"/>
        <v>1173000</v>
      </c>
      <c r="U45" s="72">
        <f t="shared" si="115"/>
        <v>1242342</v>
      </c>
      <c r="V45" s="71">
        <f t="shared" si="115"/>
        <v>1216730</v>
      </c>
      <c r="W45" s="71">
        <f t="shared" si="115"/>
        <v>1180102</v>
      </c>
      <c r="X45" s="71">
        <f t="shared" si="115"/>
        <v>1079364</v>
      </c>
      <c r="Y45" s="71">
        <f t="shared" si="115"/>
        <v>1048744</v>
      </c>
      <c r="Z45" s="72">
        <f t="shared" si="115"/>
        <v>1159393</v>
      </c>
      <c r="AA45" s="72">
        <f t="shared" si="115"/>
        <v>1131452</v>
      </c>
      <c r="AB45" s="72">
        <f t="shared" si="115"/>
        <v>2439972</v>
      </c>
      <c r="AC45" s="72">
        <f t="shared" si="115"/>
        <v>2417777</v>
      </c>
      <c r="AD45" s="72">
        <f t="shared" si="115"/>
        <v>2544413</v>
      </c>
      <c r="AE45" s="72">
        <f t="shared" si="115"/>
        <v>2234667</v>
      </c>
    </row>
    <row r="46" spans="1:34" x14ac:dyDescent="0.25">
      <c r="A46" s="196" t="str">
        <f t="shared" ref="A46:A53" si="116">L46</f>
        <v>Taquillas</v>
      </c>
      <c r="B46" s="249">
        <f t="shared" ref="B46:B53" si="117">M46/$M$54</f>
        <v>0.21408770918335618</v>
      </c>
      <c r="D46" s="167" t="s">
        <v>124</v>
      </c>
      <c r="E46" s="168">
        <f>M57</f>
        <v>574995</v>
      </c>
      <c r="F46" s="211">
        <f>E46/E75</f>
        <v>8.4110459789803943E-2</v>
      </c>
      <c r="G46" s="169" t="s">
        <v>223</v>
      </c>
      <c r="H46" s="212">
        <v>300000</v>
      </c>
      <c r="I46" s="213">
        <f>H46/$H$75</f>
        <v>4.3884099752069465E-2</v>
      </c>
      <c r="K46" s="196" t="s">
        <v>111</v>
      </c>
      <c r="L46" s="196" t="s">
        <v>111</v>
      </c>
      <c r="M46" s="214">
        <f>SUM(N46:AE46)</f>
        <v>1218693</v>
      </c>
      <c r="N46" s="244">
        <v>0</v>
      </c>
      <c r="O46" s="244">
        <f>140449+2239</f>
        <v>142688</v>
      </c>
      <c r="P46" s="244">
        <f>2819+39724</f>
        <v>42543</v>
      </c>
      <c r="Q46" s="244">
        <f>81809+54656</f>
        <v>136465</v>
      </c>
      <c r="R46" s="244">
        <v>24227</v>
      </c>
      <c r="S46" s="244">
        <f>85603+17134</f>
        <v>102737</v>
      </c>
      <c r="T46" s="244">
        <f>112814+3673</f>
        <v>116487</v>
      </c>
      <c r="U46" s="194">
        <f>18695</f>
        <v>18695</v>
      </c>
      <c r="V46" s="244">
        <v>5397</v>
      </c>
      <c r="W46" s="244">
        <f>115800+5852</f>
        <v>121652</v>
      </c>
      <c r="X46" s="244">
        <v>6625</v>
      </c>
      <c r="Y46" s="244">
        <v>147337</v>
      </c>
      <c r="Z46" s="194">
        <v>7779</v>
      </c>
      <c r="AA46" s="194">
        <v>154668</v>
      </c>
      <c r="AB46" s="194">
        <v>8663</v>
      </c>
      <c r="AC46" s="194">
        <v>155304</v>
      </c>
      <c r="AD46" s="194">
        <v>11142</v>
      </c>
      <c r="AE46" s="194">
        <v>16284</v>
      </c>
    </row>
    <row r="47" spans="1:34" x14ac:dyDescent="0.25">
      <c r="A47" s="196" t="str">
        <f t="shared" si="116"/>
        <v>Patrocinadores</v>
      </c>
      <c r="B47" s="249">
        <f t="shared" si="117"/>
        <v>0.15164899602880566</v>
      </c>
      <c r="D47" s="167" t="s">
        <v>129</v>
      </c>
      <c r="E47" s="168">
        <f>M61</f>
        <v>268700</v>
      </c>
      <c r="F47" s="211">
        <f>E47/E75</f>
        <v>3.9305525344603548E-2</v>
      </c>
      <c r="G47" s="169" t="s">
        <v>224</v>
      </c>
      <c r="H47" s="212">
        <v>0</v>
      </c>
      <c r="I47" s="213">
        <f>H47/$H$75</f>
        <v>0</v>
      </c>
      <c r="K47" s="196" t="s">
        <v>112</v>
      </c>
      <c r="L47" s="196" t="s">
        <v>112</v>
      </c>
      <c r="M47" s="214">
        <f t="shared" ref="M47:M53" si="118">SUM(N47:AE47)</f>
        <v>863261</v>
      </c>
      <c r="N47" s="244">
        <v>0</v>
      </c>
      <c r="O47" s="244">
        <v>30345</v>
      </c>
      <c r="P47" s="244">
        <v>32010</v>
      </c>
      <c r="Q47" s="244">
        <v>34785</v>
      </c>
      <c r="R47" s="244">
        <v>38115</v>
      </c>
      <c r="S47" s="244">
        <v>41075</v>
      </c>
      <c r="T47" s="244">
        <v>44035</v>
      </c>
      <c r="U47" s="195">
        <f>45000+1873</f>
        <v>46873</v>
      </c>
      <c r="V47" s="244">
        <v>49215</v>
      </c>
      <c r="W47" s="244">
        <v>51620</v>
      </c>
      <c r="X47" s="244">
        <v>54025</v>
      </c>
      <c r="Y47" s="244">
        <v>56430</v>
      </c>
      <c r="Z47" s="195">
        <v>58738</v>
      </c>
      <c r="AA47" s="195">
        <v>60870</v>
      </c>
      <c r="AB47" s="195">
        <v>63090</v>
      </c>
      <c r="AC47" s="195">
        <v>65310</v>
      </c>
      <c r="AD47" s="195">
        <v>67345</v>
      </c>
      <c r="AE47" s="195">
        <v>69380</v>
      </c>
    </row>
    <row r="48" spans="1:34" x14ac:dyDescent="0.25">
      <c r="A48" s="196" t="str">
        <f t="shared" si="116"/>
        <v>Ventas</v>
      </c>
      <c r="B48" s="249">
        <f t="shared" si="117"/>
        <v>0</v>
      </c>
      <c r="D48" s="170" t="s">
        <v>225</v>
      </c>
      <c r="E48" s="171">
        <v>0</v>
      </c>
      <c r="F48" s="211">
        <f>E48/E75</f>
        <v>0</v>
      </c>
      <c r="G48" s="174"/>
      <c r="H48" s="215"/>
      <c r="I48" s="166"/>
      <c r="K48" s="196" t="s">
        <v>113</v>
      </c>
      <c r="L48" s="196" t="s">
        <v>114</v>
      </c>
      <c r="M48" s="214">
        <f t="shared" si="118"/>
        <v>0</v>
      </c>
      <c r="N48" s="244">
        <v>0</v>
      </c>
      <c r="O48" s="244">
        <v>0</v>
      </c>
      <c r="P48" s="244">
        <v>0</v>
      </c>
      <c r="Q48" s="244">
        <v>0</v>
      </c>
      <c r="R48" s="244">
        <v>0</v>
      </c>
      <c r="S48" s="244">
        <v>0</v>
      </c>
      <c r="T48" s="244">
        <v>0</v>
      </c>
      <c r="U48" s="194">
        <v>0</v>
      </c>
      <c r="V48" s="244">
        <v>0</v>
      </c>
      <c r="W48" s="244">
        <v>0</v>
      </c>
      <c r="X48" s="244">
        <v>0</v>
      </c>
      <c r="Y48" s="244">
        <v>0</v>
      </c>
      <c r="Z48" s="194">
        <v>0</v>
      </c>
      <c r="AA48" s="194">
        <v>0</v>
      </c>
      <c r="AB48" s="194">
        <v>0</v>
      </c>
      <c r="AC48" s="194">
        <v>0</v>
      </c>
      <c r="AD48" s="194">
        <v>0</v>
      </c>
      <c r="AE48" s="194">
        <v>0</v>
      </c>
      <c r="AG48" s="159"/>
      <c r="AH48" s="159"/>
    </row>
    <row r="49" spans="1:35" x14ac:dyDescent="0.25">
      <c r="A49" s="196" t="str">
        <f t="shared" si="116"/>
        <v>VentasCantera</v>
      </c>
      <c r="B49" s="249">
        <f t="shared" si="117"/>
        <v>0.2086080371801885</v>
      </c>
      <c r="D49" s="172"/>
      <c r="E49" s="173"/>
      <c r="F49" s="209"/>
      <c r="G49" s="174"/>
      <c r="H49" s="215"/>
      <c r="I49" s="166"/>
      <c r="K49" s="196"/>
      <c r="L49" s="196" t="s">
        <v>115</v>
      </c>
      <c r="M49" s="214">
        <f t="shared" si="118"/>
        <v>1187500</v>
      </c>
      <c r="N49" s="244">
        <v>0</v>
      </c>
      <c r="O49" s="244">
        <v>0</v>
      </c>
      <c r="P49" s="244">
        <v>0</v>
      </c>
      <c r="Q49" s="244">
        <v>0</v>
      </c>
      <c r="R49" s="244">
        <v>0</v>
      </c>
      <c r="S49" s="244">
        <v>0</v>
      </c>
      <c r="T49" s="244">
        <v>0</v>
      </c>
      <c r="U49" s="194">
        <v>0</v>
      </c>
      <c r="V49" s="244">
        <v>0</v>
      </c>
      <c r="W49" s="244">
        <v>0</v>
      </c>
      <c r="X49" s="244">
        <v>0</v>
      </c>
      <c r="Y49" s="244">
        <v>0</v>
      </c>
      <c r="Z49" s="194">
        <v>0</v>
      </c>
      <c r="AA49" s="194">
        <v>1187500</v>
      </c>
      <c r="AB49" s="194">
        <v>0</v>
      </c>
      <c r="AC49" s="194">
        <v>0</v>
      </c>
      <c r="AD49" s="194">
        <v>0</v>
      </c>
      <c r="AE49" s="194">
        <v>0</v>
      </c>
    </row>
    <row r="50" spans="1:35" x14ac:dyDescent="0.25">
      <c r="A50" s="196" t="str">
        <f t="shared" si="116"/>
        <v>Comisiones</v>
      </c>
      <c r="B50" s="249">
        <f t="shared" si="117"/>
        <v>0</v>
      </c>
      <c r="D50" s="164" t="s">
        <v>244</v>
      </c>
      <c r="E50" s="165">
        <f>E51+E52+E53</f>
        <v>0</v>
      </c>
      <c r="F50" s="209">
        <f>E50/E75</f>
        <v>0</v>
      </c>
      <c r="G50" s="164" t="s">
        <v>226</v>
      </c>
      <c r="H50" s="210">
        <f>SUM(H51:H56)</f>
        <v>4097278</v>
      </c>
      <c r="I50" s="166">
        <f t="shared" ref="I50:I56" si="119">H50/$H$75</f>
        <v>0.59935118821319888</v>
      </c>
      <c r="K50" s="196" t="s">
        <v>116</v>
      </c>
      <c r="L50" s="196" t="s">
        <v>116</v>
      </c>
      <c r="M50" s="214">
        <f t="shared" si="118"/>
        <v>0</v>
      </c>
      <c r="N50" s="244">
        <v>0</v>
      </c>
      <c r="O50" s="244">
        <v>0</v>
      </c>
      <c r="P50" s="244">
        <v>0</v>
      </c>
      <c r="Q50" s="244">
        <f>P50</f>
        <v>0</v>
      </c>
      <c r="R50" s="244">
        <f t="shared" ref="R50:AE51" si="120">Q50</f>
        <v>0</v>
      </c>
      <c r="S50" s="244">
        <f t="shared" si="120"/>
        <v>0</v>
      </c>
      <c r="T50" s="244">
        <f t="shared" si="120"/>
        <v>0</v>
      </c>
      <c r="U50" s="195">
        <v>0</v>
      </c>
      <c r="V50" s="244">
        <v>0</v>
      </c>
      <c r="W50" s="244">
        <v>0</v>
      </c>
      <c r="X50" s="244">
        <f t="shared" si="120"/>
        <v>0</v>
      </c>
      <c r="Y50" s="244">
        <f t="shared" si="120"/>
        <v>0</v>
      </c>
      <c r="Z50" s="195">
        <f t="shared" si="120"/>
        <v>0</v>
      </c>
      <c r="AA50" s="195">
        <f t="shared" si="120"/>
        <v>0</v>
      </c>
      <c r="AB50" s="195">
        <f t="shared" si="120"/>
        <v>0</v>
      </c>
      <c r="AC50" s="195">
        <f t="shared" si="120"/>
        <v>0</v>
      </c>
      <c r="AD50" s="195">
        <f t="shared" si="120"/>
        <v>0</v>
      </c>
      <c r="AE50" s="195">
        <f t="shared" si="120"/>
        <v>0</v>
      </c>
    </row>
    <row r="51" spans="1:35" x14ac:dyDescent="0.25">
      <c r="A51" s="196" t="str">
        <f t="shared" si="116"/>
        <v>Nuevos Socios</v>
      </c>
      <c r="B51" s="249">
        <f t="shared" si="117"/>
        <v>8.7905230993655849E-3</v>
      </c>
      <c r="D51" s="175" t="s">
        <v>245</v>
      </c>
      <c r="E51" s="176">
        <f>N44</f>
        <v>0</v>
      </c>
      <c r="F51" s="211">
        <f>E51/E75</f>
        <v>0</v>
      </c>
      <c r="G51" s="184" t="s">
        <v>228</v>
      </c>
      <c r="H51" s="216">
        <v>0</v>
      </c>
      <c r="I51" s="213">
        <f t="shared" si="119"/>
        <v>0</v>
      </c>
      <c r="K51" s="494" t="s">
        <v>117</v>
      </c>
      <c r="L51" s="196" t="s">
        <v>118</v>
      </c>
      <c r="M51" s="214">
        <f t="shared" si="118"/>
        <v>50040</v>
      </c>
      <c r="N51" s="244">
        <v>0</v>
      </c>
      <c r="O51" s="244">
        <v>1200</v>
      </c>
      <c r="P51" s="244">
        <v>1320</v>
      </c>
      <c r="Q51" s="244">
        <f>780+750</f>
        <v>1530</v>
      </c>
      <c r="R51" s="244">
        <f>750*2</f>
        <v>1500</v>
      </c>
      <c r="S51" s="244">
        <f t="shared" si="120"/>
        <v>1500</v>
      </c>
      <c r="T51" s="244">
        <f>720+720</f>
        <v>1440</v>
      </c>
      <c r="U51" s="195">
        <v>1440</v>
      </c>
      <c r="V51" s="244">
        <v>1380</v>
      </c>
      <c r="W51" s="244">
        <v>1380</v>
      </c>
      <c r="X51" s="244">
        <v>1350</v>
      </c>
      <c r="Y51" s="244">
        <v>1320</v>
      </c>
      <c r="Z51" s="195">
        <f t="shared" si="120"/>
        <v>1320</v>
      </c>
      <c r="AA51" s="195">
        <v>1260</v>
      </c>
      <c r="AB51" s="195">
        <v>1260</v>
      </c>
      <c r="AC51" s="195">
        <v>1230</v>
      </c>
      <c r="AD51" s="195">
        <v>1200</v>
      </c>
      <c r="AE51" s="195">
        <f>660+24630+2490+630</f>
        <v>28410</v>
      </c>
    </row>
    <row r="52" spans="1:35" x14ac:dyDescent="0.25">
      <c r="A52" s="196" t="str">
        <f t="shared" si="116"/>
        <v>Premios</v>
      </c>
      <c r="B52" s="249">
        <f t="shared" si="117"/>
        <v>0.41686473450828404</v>
      </c>
      <c r="D52" s="175" t="str">
        <f>L53</f>
        <v>Ing Reservas</v>
      </c>
      <c r="E52" s="176">
        <f>M53*-1</f>
        <v>0</v>
      </c>
      <c r="F52" s="211">
        <f>E52/E75</f>
        <v>0</v>
      </c>
      <c r="G52" s="217" t="s">
        <v>229</v>
      </c>
      <c r="H52" s="218">
        <v>0</v>
      </c>
      <c r="I52" s="219">
        <f t="shared" si="119"/>
        <v>0</v>
      </c>
      <c r="K52" s="495"/>
      <c r="L52" s="196" t="s">
        <v>119</v>
      </c>
      <c r="M52" s="214">
        <f t="shared" si="118"/>
        <v>2373000</v>
      </c>
      <c r="N52" s="244">
        <v>0</v>
      </c>
      <c r="O52" s="244">
        <v>903000</v>
      </c>
      <c r="P52" s="244">
        <v>0</v>
      </c>
      <c r="Q52" s="244">
        <v>160000</v>
      </c>
      <c r="R52" s="244">
        <v>0</v>
      </c>
      <c r="S52" s="244">
        <v>0</v>
      </c>
      <c r="T52" s="244">
        <v>0</v>
      </c>
      <c r="U52" s="195">
        <v>0</v>
      </c>
      <c r="V52" s="244">
        <v>0</v>
      </c>
      <c r="W52" s="244">
        <v>0</v>
      </c>
      <c r="X52" s="244">
        <v>0</v>
      </c>
      <c r="Y52" s="244">
        <v>0</v>
      </c>
      <c r="Z52" s="195">
        <v>0</v>
      </c>
      <c r="AA52" s="195">
        <v>0</v>
      </c>
      <c r="AB52" s="195">
        <v>0</v>
      </c>
      <c r="AC52" s="195">
        <v>0</v>
      </c>
      <c r="AD52" s="195">
        <v>10000</v>
      </c>
      <c r="AE52" s="195">
        <f>900000+400000</f>
        <v>1300000</v>
      </c>
    </row>
    <row r="53" spans="1:35" ht="18.75" x14ac:dyDescent="0.3">
      <c r="A53" s="196" t="str">
        <f t="shared" si="116"/>
        <v>Ing Reservas</v>
      </c>
      <c r="B53" s="249">
        <f t="shared" si="117"/>
        <v>0</v>
      </c>
      <c r="C53" s="220"/>
      <c r="D53" s="175" t="str">
        <f>L63</f>
        <v>Pago Reservas</v>
      </c>
      <c r="E53" s="176">
        <f>M63</f>
        <v>0</v>
      </c>
      <c r="F53" s="211">
        <f>E53/E75</f>
        <v>0</v>
      </c>
      <c r="G53" s="184" t="s">
        <v>231</v>
      </c>
      <c r="H53" s="216">
        <v>1187500</v>
      </c>
      <c r="I53" s="213">
        <f t="shared" si="119"/>
        <v>0.17370789485194163</v>
      </c>
      <c r="J53" s="221"/>
      <c r="K53" s="496"/>
      <c r="L53" s="196" t="s">
        <v>246</v>
      </c>
      <c r="M53" s="214">
        <f t="shared" si="118"/>
        <v>0</v>
      </c>
      <c r="N53" s="244">
        <v>0</v>
      </c>
      <c r="O53" s="244">
        <v>0</v>
      </c>
      <c r="P53" s="244">
        <f>O53</f>
        <v>0</v>
      </c>
      <c r="Q53" s="244">
        <f t="shared" ref="Q53:AE53" si="121">P53</f>
        <v>0</v>
      </c>
      <c r="R53" s="244">
        <f t="shared" si="121"/>
        <v>0</v>
      </c>
      <c r="S53" s="244">
        <f t="shared" si="121"/>
        <v>0</v>
      </c>
      <c r="T53" s="244">
        <f t="shared" si="121"/>
        <v>0</v>
      </c>
      <c r="U53" s="195">
        <f t="shared" si="121"/>
        <v>0</v>
      </c>
      <c r="V53" s="244">
        <f t="shared" ref="V53" si="122">U53</f>
        <v>0</v>
      </c>
      <c r="W53" s="244">
        <f t="shared" ref="W53" si="123">V53</f>
        <v>0</v>
      </c>
      <c r="X53" s="244">
        <f t="shared" si="121"/>
        <v>0</v>
      </c>
      <c r="Y53" s="244">
        <f t="shared" si="121"/>
        <v>0</v>
      </c>
      <c r="Z53" s="195">
        <f t="shared" si="121"/>
        <v>0</v>
      </c>
      <c r="AA53" s="195">
        <f t="shared" si="121"/>
        <v>0</v>
      </c>
      <c r="AB53" s="195">
        <f t="shared" si="121"/>
        <v>0</v>
      </c>
      <c r="AC53" s="195">
        <f t="shared" si="121"/>
        <v>0</v>
      </c>
      <c r="AD53" s="195">
        <f t="shared" si="121"/>
        <v>0</v>
      </c>
      <c r="AE53" s="195">
        <f t="shared" si="121"/>
        <v>0</v>
      </c>
      <c r="AF53" s="221"/>
      <c r="AG53" s="221"/>
      <c r="AH53" s="221"/>
      <c r="AI53" s="221"/>
    </row>
    <row r="54" spans="1:35" ht="18.75" x14ac:dyDescent="0.3">
      <c r="A54" s="220"/>
      <c r="B54" s="222">
        <f>SUM(B46:B53)</f>
        <v>1</v>
      </c>
      <c r="D54" s="172"/>
      <c r="E54" s="223"/>
      <c r="G54" s="184" t="s">
        <v>233</v>
      </c>
      <c r="H54" s="216">
        <v>0</v>
      </c>
      <c r="I54" s="213">
        <f t="shared" si="119"/>
        <v>0</v>
      </c>
      <c r="K54" s="247" t="s">
        <v>120</v>
      </c>
      <c r="L54" s="248"/>
      <c r="M54" s="224">
        <f>SUM(N54:AE54)</f>
        <v>5692494</v>
      </c>
      <c r="N54" s="245">
        <f>SUM(N46:N53)</f>
        <v>0</v>
      </c>
      <c r="O54" s="245">
        <f>SUM(O46:O53)</f>
        <v>1077233</v>
      </c>
      <c r="P54" s="245">
        <f t="shared" ref="P54:AE54" si="124">SUM(P46:P53)</f>
        <v>75873</v>
      </c>
      <c r="Q54" s="245">
        <f t="shared" si="124"/>
        <v>332780</v>
      </c>
      <c r="R54" s="245">
        <f t="shared" si="124"/>
        <v>63842</v>
      </c>
      <c r="S54" s="245">
        <f t="shared" si="124"/>
        <v>145312</v>
      </c>
      <c r="T54" s="245">
        <f t="shared" si="124"/>
        <v>161962</v>
      </c>
      <c r="U54" s="245">
        <f t="shared" si="124"/>
        <v>67008</v>
      </c>
      <c r="V54" s="245">
        <f t="shared" si="124"/>
        <v>55992</v>
      </c>
      <c r="W54" s="245">
        <f t="shared" si="124"/>
        <v>174652</v>
      </c>
      <c r="X54" s="245">
        <f t="shared" si="124"/>
        <v>62000</v>
      </c>
      <c r="Y54" s="245">
        <f t="shared" si="124"/>
        <v>205087</v>
      </c>
      <c r="Z54" s="245">
        <f t="shared" si="124"/>
        <v>67837</v>
      </c>
      <c r="AA54" s="245">
        <f t="shared" si="124"/>
        <v>1404298</v>
      </c>
      <c r="AB54" s="245">
        <f t="shared" si="124"/>
        <v>73013</v>
      </c>
      <c r="AC54" s="245">
        <f t="shared" si="124"/>
        <v>221844</v>
      </c>
      <c r="AD54" s="245">
        <f t="shared" si="124"/>
        <v>89687</v>
      </c>
      <c r="AE54" s="245">
        <f t="shared" si="124"/>
        <v>1414074</v>
      </c>
    </row>
    <row r="55" spans="1:35" ht="18.75" x14ac:dyDescent="0.3">
      <c r="A55" s="478">
        <f>M54</f>
        <v>5692494</v>
      </c>
      <c r="B55" s="478"/>
      <c r="D55" s="164" t="s">
        <v>134</v>
      </c>
      <c r="E55" s="165">
        <f>SUM(E56:E59)</f>
        <v>0</v>
      </c>
      <c r="F55" s="209">
        <f>E55/E75</f>
        <v>0</v>
      </c>
      <c r="G55" s="184" t="s">
        <v>234</v>
      </c>
      <c r="H55" s="216">
        <v>0</v>
      </c>
      <c r="I55" s="213">
        <f t="shared" si="119"/>
        <v>0</v>
      </c>
      <c r="K55" s="197" t="s">
        <v>121</v>
      </c>
      <c r="L55" s="198" t="str">
        <f>K55</f>
        <v>Sueldos</v>
      </c>
      <c r="M55" s="74">
        <f>SUM(N55:AE55)</f>
        <v>137730</v>
      </c>
      <c r="N55" s="246">
        <v>0</v>
      </c>
      <c r="O55" s="246">
        <v>8040</v>
      </c>
      <c r="P55" s="246">
        <v>8090</v>
      </c>
      <c r="Q55" s="246">
        <v>8090</v>
      </c>
      <c r="R55" s="246">
        <v>7700</v>
      </c>
      <c r="S55" s="246">
        <v>7700</v>
      </c>
      <c r="T55" s="246">
        <v>7700</v>
      </c>
      <c r="U55" s="201">
        <v>7700</v>
      </c>
      <c r="V55" s="246">
        <v>7700</v>
      </c>
      <c r="W55" s="246">
        <v>7700</v>
      </c>
      <c r="X55" s="246">
        <v>7700</v>
      </c>
      <c r="Y55" s="246">
        <v>7700</v>
      </c>
      <c r="Z55" s="201">
        <v>9040</v>
      </c>
      <c r="AA55" s="201">
        <v>9040</v>
      </c>
      <c r="AB55" s="201">
        <v>8470</v>
      </c>
      <c r="AC55" s="201">
        <v>8470</v>
      </c>
      <c r="AD55" s="201">
        <v>8470</v>
      </c>
      <c r="AE55" s="201">
        <v>8420</v>
      </c>
    </row>
    <row r="56" spans="1:35" x14ac:dyDescent="0.25">
      <c r="D56" s="175" t="s">
        <v>227</v>
      </c>
      <c r="E56" s="176">
        <v>0</v>
      </c>
      <c r="F56" s="211">
        <f>E56/E75</f>
        <v>0</v>
      </c>
      <c r="G56" s="225" t="s">
        <v>235</v>
      </c>
      <c r="H56" s="226">
        <f>E69-H66</f>
        <v>2909778</v>
      </c>
      <c r="I56" s="213">
        <f t="shared" si="119"/>
        <v>0.42564329336125728</v>
      </c>
      <c r="K56" s="197" t="s">
        <v>122</v>
      </c>
      <c r="L56" s="198" t="str">
        <f>K56</f>
        <v xml:space="preserve">Mantenimiento </v>
      </c>
      <c r="M56" s="74">
        <f t="shared" ref="M56:M64" si="125">SUM(N56:AE56)</f>
        <v>143926</v>
      </c>
      <c r="N56" s="246">
        <v>0</v>
      </c>
      <c r="O56" s="246">
        <v>7100</v>
      </c>
      <c r="P56" s="246">
        <v>7100</v>
      </c>
      <c r="Q56" s="246">
        <v>7800</v>
      </c>
      <c r="R56" s="246">
        <f>Q56</f>
        <v>7800</v>
      </c>
      <c r="S56" s="246">
        <f t="shared" ref="S56:AE56" si="126">R56</f>
        <v>7800</v>
      </c>
      <c r="T56" s="246">
        <f t="shared" si="126"/>
        <v>7800</v>
      </c>
      <c r="U56" s="201">
        <f t="shared" si="126"/>
        <v>7800</v>
      </c>
      <c r="V56" s="246">
        <f t="shared" si="126"/>
        <v>7800</v>
      </c>
      <c r="W56" s="246">
        <f t="shared" si="126"/>
        <v>7800</v>
      </c>
      <c r="X56" s="246">
        <f t="shared" si="126"/>
        <v>7800</v>
      </c>
      <c r="Y56" s="246">
        <v>9618</v>
      </c>
      <c r="Z56" s="201">
        <f t="shared" si="126"/>
        <v>9618</v>
      </c>
      <c r="AA56" s="201">
        <f t="shared" si="126"/>
        <v>9618</v>
      </c>
      <c r="AB56" s="201">
        <f t="shared" si="126"/>
        <v>9618</v>
      </c>
      <c r="AC56" s="201">
        <f t="shared" si="126"/>
        <v>9618</v>
      </c>
      <c r="AD56" s="201">
        <f t="shared" si="126"/>
        <v>9618</v>
      </c>
      <c r="AE56" s="201">
        <f t="shared" si="126"/>
        <v>9618</v>
      </c>
    </row>
    <row r="57" spans="1:35" ht="20.25" customHeight="1" x14ac:dyDescent="0.25">
      <c r="D57" s="227" t="s">
        <v>134</v>
      </c>
      <c r="E57" s="228">
        <v>0</v>
      </c>
      <c r="F57" s="229">
        <f>E57/E75</f>
        <v>0</v>
      </c>
      <c r="G57" s="172"/>
      <c r="H57" s="215"/>
      <c r="I57" s="180"/>
      <c r="K57" s="197" t="s">
        <v>123</v>
      </c>
      <c r="L57" s="198" t="s">
        <v>124</v>
      </c>
      <c r="M57" s="74">
        <f t="shared" si="125"/>
        <v>574995</v>
      </c>
      <c r="N57" s="246">
        <v>88000</v>
      </c>
      <c r="O57" s="246">
        <v>0</v>
      </c>
      <c r="P57" s="246">
        <v>0</v>
      </c>
      <c r="Q57" s="246">
        <v>0</v>
      </c>
      <c r="R57" s="246">
        <v>0</v>
      </c>
      <c r="S57" s="246">
        <v>0</v>
      </c>
      <c r="T57" s="246">
        <v>0</v>
      </c>
      <c r="U57" s="201">
        <v>0</v>
      </c>
      <c r="V57" s="246">
        <v>0</v>
      </c>
      <c r="W57" s="246">
        <v>182770</v>
      </c>
      <c r="X57" s="246">
        <v>0</v>
      </c>
      <c r="Y57" s="246">
        <v>0</v>
      </c>
      <c r="Z57" s="201">
        <v>0</v>
      </c>
      <c r="AA57" s="201">
        <v>0</v>
      </c>
      <c r="AB57" s="201">
        <v>0</v>
      </c>
      <c r="AC57" s="201">
        <v>0</v>
      </c>
      <c r="AD57" s="201">
        <v>304225</v>
      </c>
      <c r="AE57" s="201">
        <v>0</v>
      </c>
    </row>
    <row r="58" spans="1:35" x14ac:dyDescent="0.25">
      <c r="D58" s="175" t="s">
        <v>230</v>
      </c>
      <c r="E58" s="176">
        <v>0</v>
      </c>
      <c r="F58" s="211">
        <f>E58/E75</f>
        <v>0</v>
      </c>
      <c r="G58" s="164" t="s">
        <v>236</v>
      </c>
      <c r="H58" s="230">
        <f>H59</f>
        <v>0</v>
      </c>
      <c r="I58" s="166">
        <f>H58/$H$75</f>
        <v>0</v>
      </c>
      <c r="K58" s="197" t="s">
        <v>125</v>
      </c>
      <c r="L58" s="198" t="str">
        <f>K58</f>
        <v>Empleados</v>
      </c>
      <c r="M58" s="74">
        <f t="shared" si="125"/>
        <v>946560</v>
      </c>
      <c r="N58" s="246">
        <v>0</v>
      </c>
      <c r="O58" s="246">
        <v>32640</v>
      </c>
      <c r="P58" s="246">
        <v>57120</v>
      </c>
      <c r="Q58" s="246">
        <f>P58</f>
        <v>57120</v>
      </c>
      <c r="R58" s="246">
        <f t="shared" ref="R58:AE58" si="127">Q58</f>
        <v>57120</v>
      </c>
      <c r="S58" s="246">
        <f t="shared" si="127"/>
        <v>57120</v>
      </c>
      <c r="T58" s="246">
        <f t="shared" si="127"/>
        <v>57120</v>
      </c>
      <c r="U58" s="201">
        <f t="shared" si="127"/>
        <v>57120</v>
      </c>
      <c r="V58" s="246">
        <f t="shared" si="127"/>
        <v>57120</v>
      </c>
      <c r="W58" s="246">
        <f t="shared" si="127"/>
        <v>57120</v>
      </c>
      <c r="X58" s="246">
        <f t="shared" si="127"/>
        <v>57120</v>
      </c>
      <c r="Y58" s="246">
        <f t="shared" si="127"/>
        <v>57120</v>
      </c>
      <c r="Z58" s="201">
        <f t="shared" si="127"/>
        <v>57120</v>
      </c>
      <c r="AA58" s="201">
        <f t="shared" si="127"/>
        <v>57120</v>
      </c>
      <c r="AB58" s="201">
        <f t="shared" si="127"/>
        <v>57120</v>
      </c>
      <c r="AC58" s="201">
        <f t="shared" si="127"/>
        <v>57120</v>
      </c>
      <c r="AD58" s="201">
        <f t="shared" si="127"/>
        <v>57120</v>
      </c>
      <c r="AE58" s="201">
        <f t="shared" si="127"/>
        <v>57120</v>
      </c>
    </row>
    <row r="59" spans="1:35" x14ac:dyDescent="0.25">
      <c r="D59" s="175" t="s">
        <v>232</v>
      </c>
      <c r="E59" s="176">
        <v>0</v>
      </c>
      <c r="F59" s="211">
        <f>E59/E75</f>
        <v>0</v>
      </c>
      <c r="G59" s="181" t="s">
        <v>128</v>
      </c>
      <c r="H59" s="231">
        <f>M60</f>
        <v>0</v>
      </c>
      <c r="I59" s="213">
        <f>H59/$H$75</f>
        <v>0</v>
      </c>
      <c r="K59" s="197" t="s">
        <v>126</v>
      </c>
      <c r="L59" s="198" t="str">
        <f>K59</f>
        <v>Juveniles</v>
      </c>
      <c r="M59" s="74">
        <f t="shared" si="125"/>
        <v>360000</v>
      </c>
      <c r="N59" s="246">
        <v>20000</v>
      </c>
      <c r="O59" s="246">
        <v>20000</v>
      </c>
      <c r="P59" s="246">
        <v>20000</v>
      </c>
      <c r="Q59" s="246">
        <v>20000</v>
      </c>
      <c r="R59" s="246">
        <v>20000</v>
      </c>
      <c r="S59" s="246">
        <v>20000</v>
      </c>
      <c r="T59" s="246">
        <v>20000</v>
      </c>
      <c r="U59" s="201">
        <v>20000</v>
      </c>
      <c r="V59" s="246">
        <v>20000</v>
      </c>
      <c r="W59" s="246">
        <v>20000</v>
      </c>
      <c r="X59" s="246">
        <v>20000</v>
      </c>
      <c r="Y59" s="246">
        <v>20000</v>
      </c>
      <c r="Z59" s="201">
        <v>20000</v>
      </c>
      <c r="AA59" s="201">
        <v>20000</v>
      </c>
      <c r="AB59" s="201">
        <v>20000</v>
      </c>
      <c r="AC59" s="201">
        <v>20000</v>
      </c>
      <c r="AD59" s="201">
        <v>20000</v>
      </c>
      <c r="AE59" s="201">
        <v>20000</v>
      </c>
    </row>
    <row r="60" spans="1:35" ht="18.75" customHeight="1" x14ac:dyDescent="0.25">
      <c r="D60" s="172"/>
      <c r="E60" s="223"/>
      <c r="F60" s="148"/>
      <c r="G60" s="177"/>
      <c r="H60" s="232"/>
      <c r="I60" s="233"/>
      <c r="K60" s="197" t="s">
        <v>127</v>
      </c>
      <c r="L60" s="198" t="s">
        <v>128</v>
      </c>
      <c r="M60" s="74">
        <f t="shared" si="125"/>
        <v>0</v>
      </c>
      <c r="N60" s="246">
        <v>0</v>
      </c>
      <c r="O60" s="246">
        <v>0</v>
      </c>
      <c r="P60" s="246">
        <v>0</v>
      </c>
      <c r="Q60" s="246">
        <v>0</v>
      </c>
      <c r="R60" s="246">
        <v>0</v>
      </c>
      <c r="S60" s="246">
        <v>0</v>
      </c>
      <c r="T60" s="246">
        <v>0</v>
      </c>
      <c r="U60" s="201">
        <v>0</v>
      </c>
      <c r="V60" s="246">
        <v>0</v>
      </c>
      <c r="W60" s="246">
        <v>0</v>
      </c>
      <c r="X60" s="246">
        <v>0</v>
      </c>
      <c r="Y60" s="246">
        <v>0</v>
      </c>
      <c r="Z60" s="201">
        <v>0</v>
      </c>
      <c r="AA60" s="201">
        <v>0</v>
      </c>
      <c r="AB60" s="201">
        <v>0</v>
      </c>
      <c r="AC60" s="201">
        <v>0</v>
      </c>
      <c r="AD60" s="201">
        <v>0</v>
      </c>
      <c r="AE60" s="201">
        <v>0</v>
      </c>
    </row>
    <row r="61" spans="1:35" x14ac:dyDescent="0.25">
      <c r="D61" s="164" t="s">
        <v>114</v>
      </c>
      <c r="E61" s="179">
        <f>E62</f>
        <v>1187500</v>
      </c>
      <c r="F61" s="209">
        <f>E61/E75</f>
        <v>0.17370789485194163</v>
      </c>
      <c r="G61" s="177"/>
      <c r="H61" s="232"/>
      <c r="I61" s="233"/>
      <c r="K61" s="479" t="s">
        <v>117</v>
      </c>
      <c r="L61" s="198" t="s">
        <v>129</v>
      </c>
      <c r="M61" s="74">
        <f t="shared" si="125"/>
        <v>268700</v>
      </c>
      <c r="N61" s="246">
        <v>0</v>
      </c>
      <c r="O61" s="246">
        <v>268700</v>
      </c>
      <c r="P61" s="246">
        <v>0</v>
      </c>
      <c r="Q61" s="246">
        <v>0</v>
      </c>
      <c r="R61" s="246">
        <v>0</v>
      </c>
      <c r="S61" s="246">
        <v>0</v>
      </c>
      <c r="T61" s="246">
        <v>0</v>
      </c>
      <c r="U61" s="201">
        <v>0</v>
      </c>
      <c r="V61" s="246">
        <v>0</v>
      </c>
      <c r="W61" s="246">
        <v>0</v>
      </c>
      <c r="X61" s="246">
        <v>0</v>
      </c>
      <c r="Y61" s="246">
        <v>0</v>
      </c>
      <c r="Z61" s="201">
        <v>0</v>
      </c>
      <c r="AA61" s="201">
        <v>0</v>
      </c>
      <c r="AB61" s="201">
        <v>0</v>
      </c>
      <c r="AC61" s="201">
        <v>0</v>
      </c>
      <c r="AD61" s="201">
        <v>0</v>
      </c>
      <c r="AE61" s="201">
        <v>0</v>
      </c>
    </row>
    <row r="62" spans="1:35" x14ac:dyDescent="0.25">
      <c r="D62" s="175" t="s">
        <v>114</v>
      </c>
      <c r="E62" s="176">
        <f>M48+M49</f>
        <v>1187500</v>
      </c>
      <c r="F62" s="211">
        <f>E62/E75</f>
        <v>0.17370789485194163</v>
      </c>
      <c r="G62" s="164" t="s">
        <v>237</v>
      </c>
      <c r="H62" s="210">
        <f>SUM(H63:H64)</f>
        <v>843695</v>
      </c>
      <c r="I62" s="166">
        <f>H62/$H$75</f>
        <v>0.12341598513440749</v>
      </c>
      <c r="K62" s="480"/>
      <c r="L62" s="198" t="s">
        <v>130</v>
      </c>
      <c r="M62" s="74">
        <f t="shared" si="125"/>
        <v>7000</v>
      </c>
      <c r="N62" s="246">
        <v>7000</v>
      </c>
      <c r="O62" s="246">
        <v>0</v>
      </c>
      <c r="P62" s="246">
        <v>0</v>
      </c>
      <c r="Q62" s="246">
        <v>0</v>
      </c>
      <c r="R62" s="246">
        <v>0</v>
      </c>
      <c r="S62" s="246">
        <v>0</v>
      </c>
      <c r="T62" s="246">
        <v>0</v>
      </c>
      <c r="U62" s="201">
        <v>0</v>
      </c>
      <c r="V62" s="246">
        <v>0</v>
      </c>
      <c r="W62" s="246">
        <v>0</v>
      </c>
      <c r="X62" s="246">
        <v>0</v>
      </c>
      <c r="Y62" s="246">
        <v>0</v>
      </c>
      <c r="Z62" s="201">
        <v>0</v>
      </c>
      <c r="AA62" s="201">
        <v>0</v>
      </c>
      <c r="AB62" s="201">
        <v>0</v>
      </c>
      <c r="AC62" s="201">
        <v>0</v>
      </c>
      <c r="AD62" s="201">
        <v>0</v>
      </c>
      <c r="AE62" s="201">
        <v>0</v>
      </c>
    </row>
    <row r="63" spans="1:35" ht="15.75" customHeight="1" x14ac:dyDescent="0.3">
      <c r="C63" s="76"/>
      <c r="D63" s="172"/>
      <c r="E63" s="223"/>
      <c r="F63" s="148"/>
      <c r="G63" s="181" t="s">
        <v>124</v>
      </c>
      <c r="H63" s="234">
        <f>M57</f>
        <v>574995</v>
      </c>
      <c r="I63" s="213">
        <f>H63/$H$75</f>
        <v>8.4110459789803943E-2</v>
      </c>
      <c r="K63" s="481"/>
      <c r="L63" s="198" t="s">
        <v>247</v>
      </c>
      <c r="M63" s="74">
        <f t="shared" si="125"/>
        <v>0</v>
      </c>
      <c r="N63" s="246">
        <v>0</v>
      </c>
      <c r="O63" s="246">
        <v>0</v>
      </c>
      <c r="P63" s="246">
        <v>0</v>
      </c>
      <c r="Q63" s="246">
        <v>0</v>
      </c>
      <c r="R63" s="246">
        <v>0</v>
      </c>
      <c r="S63" s="246">
        <v>0</v>
      </c>
      <c r="T63" s="246">
        <v>0</v>
      </c>
      <c r="U63" s="201">
        <v>0</v>
      </c>
      <c r="V63" s="246">
        <v>0</v>
      </c>
      <c r="W63" s="246">
        <v>0</v>
      </c>
      <c r="X63" s="246">
        <v>0</v>
      </c>
      <c r="Y63" s="246">
        <v>0</v>
      </c>
      <c r="Z63" s="201">
        <v>0</v>
      </c>
      <c r="AA63" s="201">
        <v>0</v>
      </c>
      <c r="AB63" s="201">
        <v>0</v>
      </c>
      <c r="AC63" s="201">
        <v>0</v>
      </c>
      <c r="AD63" s="201">
        <v>0</v>
      </c>
      <c r="AE63" s="201">
        <v>0</v>
      </c>
    </row>
    <row r="64" spans="1:35" ht="18.75" x14ac:dyDescent="0.3">
      <c r="A64" s="198" t="str">
        <f t="shared" ref="A64:A71" si="128">L55</f>
        <v>Sueldos</v>
      </c>
      <c r="B64" s="250">
        <f t="shared" ref="B64:B71" si="129">M55/$M$65</f>
        <v>5.6471925379810904E-2</v>
      </c>
      <c r="C64" s="73"/>
      <c r="D64" s="164" t="s">
        <v>248</v>
      </c>
      <c r="E64" s="165">
        <f>E65+E66-E67</f>
        <v>300000</v>
      </c>
      <c r="F64" s="209">
        <f>E64/E75</f>
        <v>4.3884099752069465E-2</v>
      </c>
      <c r="G64" s="181" t="s">
        <v>129</v>
      </c>
      <c r="H64" s="234">
        <f>M61</f>
        <v>268700</v>
      </c>
      <c r="I64" s="213">
        <f>H64/$H$75</f>
        <v>3.9305525344603548E-2</v>
      </c>
      <c r="K64" s="197" t="s">
        <v>131</v>
      </c>
      <c r="L64" s="198" t="str">
        <f>K64</f>
        <v>Intereses</v>
      </c>
      <c r="M64" s="74">
        <f t="shared" si="125"/>
        <v>0</v>
      </c>
      <c r="N64" s="246">
        <v>0</v>
      </c>
      <c r="O64" s="246">
        <v>0</v>
      </c>
      <c r="P64" s="246">
        <v>0</v>
      </c>
      <c r="Q64" s="246">
        <v>0</v>
      </c>
      <c r="R64" s="246">
        <v>0</v>
      </c>
      <c r="S64" s="246">
        <v>0</v>
      </c>
      <c r="T64" s="246">
        <v>0</v>
      </c>
      <c r="U64" s="201">
        <v>0</v>
      </c>
      <c r="V64" s="246">
        <v>0</v>
      </c>
      <c r="W64" s="246">
        <v>0</v>
      </c>
      <c r="X64" s="246">
        <v>0</v>
      </c>
      <c r="Y64" s="246">
        <v>0</v>
      </c>
      <c r="Z64" s="201">
        <v>0</v>
      </c>
      <c r="AA64" s="201">
        <v>0</v>
      </c>
      <c r="AB64" s="201">
        <v>0</v>
      </c>
      <c r="AC64" s="201">
        <v>0</v>
      </c>
      <c r="AD64" s="201">
        <v>0</v>
      </c>
      <c r="AE64" s="201">
        <v>0</v>
      </c>
    </row>
    <row r="65" spans="1:31" ht="18.75" x14ac:dyDescent="0.3">
      <c r="A65" s="198" t="str">
        <f t="shared" si="128"/>
        <v xml:space="preserve">Mantenimiento </v>
      </c>
      <c r="B65" s="250">
        <f t="shared" si="129"/>
        <v>5.9012403486638096E-2</v>
      </c>
      <c r="C65" s="63"/>
      <c r="D65" s="184" t="s">
        <v>249</v>
      </c>
      <c r="E65" s="185">
        <f>N45</f>
        <v>300000</v>
      </c>
      <c r="F65" s="211">
        <f>E65/E75</f>
        <v>4.3884099752069465E-2</v>
      </c>
      <c r="G65" s="182"/>
      <c r="H65" s="235"/>
      <c r="I65" s="183"/>
      <c r="K65" s="199" t="s">
        <v>132</v>
      </c>
      <c r="L65" s="200"/>
      <c r="M65" s="75">
        <f>SUM(N65:AE65)</f>
        <v>2438911</v>
      </c>
      <c r="N65" s="202">
        <f>SUM(N55:N64)</f>
        <v>115000</v>
      </c>
      <c r="O65" s="202">
        <f>SUM(O55:O64)</f>
        <v>336480</v>
      </c>
      <c r="P65" s="202">
        <f t="shared" ref="P65:AE65" si="130">SUM(P55:P64)</f>
        <v>92310</v>
      </c>
      <c r="Q65" s="202">
        <f t="shared" si="130"/>
        <v>93010</v>
      </c>
      <c r="R65" s="202">
        <f t="shared" si="130"/>
        <v>92620</v>
      </c>
      <c r="S65" s="202">
        <f t="shared" si="130"/>
        <v>92620</v>
      </c>
      <c r="T65" s="202">
        <f t="shared" si="130"/>
        <v>92620</v>
      </c>
      <c r="U65" s="202">
        <f t="shared" si="130"/>
        <v>92620</v>
      </c>
      <c r="V65" s="202">
        <f t="shared" si="130"/>
        <v>92620</v>
      </c>
      <c r="W65" s="202">
        <f t="shared" si="130"/>
        <v>275390</v>
      </c>
      <c r="X65" s="202">
        <f t="shared" si="130"/>
        <v>92620</v>
      </c>
      <c r="Y65" s="202">
        <f t="shared" si="130"/>
        <v>94438</v>
      </c>
      <c r="Z65" s="202">
        <f t="shared" si="130"/>
        <v>95778</v>
      </c>
      <c r="AA65" s="202">
        <f t="shared" si="130"/>
        <v>95778</v>
      </c>
      <c r="AB65" s="202">
        <f t="shared" si="130"/>
        <v>95208</v>
      </c>
      <c r="AC65" s="202">
        <f t="shared" si="130"/>
        <v>95208</v>
      </c>
      <c r="AD65" s="202">
        <f t="shared" si="130"/>
        <v>399433</v>
      </c>
      <c r="AE65" s="202">
        <f t="shared" si="130"/>
        <v>95158</v>
      </c>
    </row>
    <row r="66" spans="1:31" ht="18.75" x14ac:dyDescent="0.3">
      <c r="A66" s="198" t="str">
        <f t="shared" si="128"/>
        <v>Estadio</v>
      </c>
      <c r="B66" s="250">
        <f t="shared" si="129"/>
        <v>0.23575891043174596</v>
      </c>
      <c r="C66" s="49"/>
      <c r="D66" s="184" t="str">
        <f>D52</f>
        <v>Ing Reservas</v>
      </c>
      <c r="E66" s="185">
        <f>M53</f>
        <v>0</v>
      </c>
      <c r="F66" s="211">
        <f>E66/E75</f>
        <v>0</v>
      </c>
      <c r="G66" s="164" t="s">
        <v>239</v>
      </c>
      <c r="H66" s="210">
        <f>SUM(H67:H72)</f>
        <v>1595216</v>
      </c>
      <c r="I66" s="166">
        <f t="shared" ref="I66:I72" si="131">H66/$H$75</f>
        <v>0.23334872690032415</v>
      </c>
      <c r="K66" s="77" t="s">
        <v>133</v>
      </c>
      <c r="L66" s="77"/>
      <c r="M66" s="72">
        <f t="shared" ref="M66:AE66" si="132">M45+M54-M65</f>
        <v>3553583</v>
      </c>
      <c r="N66" s="72">
        <f t="shared" si="132"/>
        <v>185000</v>
      </c>
      <c r="O66" s="72">
        <f t="shared" si="132"/>
        <v>925753</v>
      </c>
      <c r="P66" s="72">
        <f t="shared" si="132"/>
        <v>909316</v>
      </c>
      <c r="Q66" s="72">
        <f t="shared" si="132"/>
        <v>1149086</v>
      </c>
      <c r="R66" s="72">
        <f t="shared" si="132"/>
        <v>1120308</v>
      </c>
      <c r="S66" s="72">
        <f t="shared" si="132"/>
        <v>1173000</v>
      </c>
      <c r="T66" s="72">
        <f t="shared" si="132"/>
        <v>1242342</v>
      </c>
      <c r="U66" s="72">
        <f t="shared" si="132"/>
        <v>1216730</v>
      </c>
      <c r="V66" s="72">
        <f t="shared" si="132"/>
        <v>1180102</v>
      </c>
      <c r="W66" s="72">
        <f t="shared" si="132"/>
        <v>1079364</v>
      </c>
      <c r="X66" s="72">
        <f t="shared" si="132"/>
        <v>1048744</v>
      </c>
      <c r="Y66" s="72">
        <f t="shared" si="132"/>
        <v>1159393</v>
      </c>
      <c r="Z66" s="72">
        <f t="shared" si="132"/>
        <v>1131452</v>
      </c>
      <c r="AA66" s="72">
        <f t="shared" si="132"/>
        <v>2439972</v>
      </c>
      <c r="AB66" s="72">
        <f t="shared" si="132"/>
        <v>2417777</v>
      </c>
      <c r="AC66" s="72">
        <f t="shared" si="132"/>
        <v>2544413</v>
      </c>
      <c r="AD66" s="72">
        <f t="shared" si="132"/>
        <v>2234667</v>
      </c>
      <c r="AE66" s="72">
        <f t="shared" si="132"/>
        <v>3553583</v>
      </c>
    </row>
    <row r="67" spans="1:31" x14ac:dyDescent="0.25">
      <c r="A67" s="198" t="str">
        <f t="shared" si="128"/>
        <v>Empleados</v>
      </c>
      <c r="B67" s="250">
        <f t="shared" si="129"/>
        <v>0.38810764312432883</v>
      </c>
      <c r="C67" s="7"/>
      <c r="D67" s="184" t="str">
        <f>D53</f>
        <v>Pago Reservas</v>
      </c>
      <c r="E67" s="185">
        <f>M63*-1</f>
        <v>0</v>
      </c>
      <c r="F67" s="211">
        <f>E67/E75</f>
        <v>0</v>
      </c>
      <c r="G67" s="181" t="s">
        <v>240</v>
      </c>
      <c r="H67" s="234">
        <f>M55</f>
        <v>137730</v>
      </c>
      <c r="I67" s="213">
        <f t="shared" si="131"/>
        <v>2.0147190196175092E-2</v>
      </c>
      <c r="K67" s="78"/>
      <c r="L67" s="78"/>
      <c r="M67" s="78"/>
      <c r="N67" s="79">
        <f>N41+7</f>
        <v>43637</v>
      </c>
      <c r="O67" s="79">
        <f>O41+7</f>
        <v>43644</v>
      </c>
      <c r="P67" s="79">
        <f t="shared" ref="P67:AE67" si="133">O67+7</f>
        <v>43651</v>
      </c>
      <c r="Q67" s="79">
        <f t="shared" si="133"/>
        <v>43658</v>
      </c>
      <c r="R67" s="79">
        <f t="shared" si="133"/>
        <v>43665</v>
      </c>
      <c r="S67" s="79">
        <f t="shared" si="133"/>
        <v>43672</v>
      </c>
      <c r="T67" s="79">
        <f t="shared" si="133"/>
        <v>43679</v>
      </c>
      <c r="U67" s="79">
        <f t="shared" si="133"/>
        <v>43686</v>
      </c>
      <c r="V67" s="79">
        <f t="shared" si="133"/>
        <v>43693</v>
      </c>
      <c r="W67" s="79">
        <f t="shared" si="133"/>
        <v>43700</v>
      </c>
      <c r="X67" s="79">
        <f t="shared" si="133"/>
        <v>43707</v>
      </c>
      <c r="Y67" s="79">
        <f t="shared" si="133"/>
        <v>43714</v>
      </c>
      <c r="Z67" s="79">
        <f t="shared" si="133"/>
        <v>43721</v>
      </c>
      <c r="AA67" s="79">
        <f t="shared" si="133"/>
        <v>43728</v>
      </c>
      <c r="AB67" s="79">
        <f t="shared" si="133"/>
        <v>43735</v>
      </c>
      <c r="AC67" s="79">
        <f t="shared" si="133"/>
        <v>43742</v>
      </c>
      <c r="AD67" s="79">
        <f t="shared" si="133"/>
        <v>43749</v>
      </c>
      <c r="AE67" s="79">
        <f t="shared" si="133"/>
        <v>43756</v>
      </c>
    </row>
    <row r="68" spans="1:31" x14ac:dyDescent="0.25">
      <c r="A68" s="198" t="str">
        <f t="shared" si="128"/>
        <v>Juveniles</v>
      </c>
      <c r="B68" s="250">
        <f t="shared" si="129"/>
        <v>0.14760686224302569</v>
      </c>
      <c r="C68" s="49"/>
      <c r="D68" s="177"/>
      <c r="E68" s="178"/>
      <c r="F68" s="211"/>
      <c r="G68" s="181" t="s">
        <v>122</v>
      </c>
      <c r="H68" s="234">
        <f>M56</f>
        <v>143926</v>
      </c>
      <c r="I68" s="213">
        <f t="shared" si="131"/>
        <v>2.1053543136387833E-2</v>
      </c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</row>
    <row r="69" spans="1:31" x14ac:dyDescent="0.25">
      <c r="A69" s="198" t="str">
        <f t="shared" si="128"/>
        <v>Compra</v>
      </c>
      <c r="B69" s="250">
        <f t="shared" si="129"/>
        <v>0</v>
      </c>
      <c r="D69" s="164" t="s">
        <v>238</v>
      </c>
      <c r="E69" s="165">
        <f>SUM(E70:E74)</f>
        <v>4504994</v>
      </c>
      <c r="F69" s="209">
        <f>E69/E75</f>
        <v>0.65899202026158143</v>
      </c>
      <c r="G69" s="181" t="s">
        <v>125</v>
      </c>
      <c r="H69" s="234">
        <f>M58</f>
        <v>946560</v>
      </c>
      <c r="I69" s="213">
        <f t="shared" si="131"/>
        <v>0.13846311153772958</v>
      </c>
      <c r="K69" s="82"/>
      <c r="L69" s="82"/>
      <c r="M69" s="83" t="s">
        <v>134</v>
      </c>
      <c r="N69" s="84">
        <v>19</v>
      </c>
      <c r="O69" s="84">
        <v>19</v>
      </c>
      <c r="P69" s="84">
        <v>19</v>
      </c>
      <c r="Q69" s="84">
        <v>18</v>
      </c>
      <c r="R69" s="84">
        <v>18</v>
      </c>
      <c r="S69" s="84">
        <v>18</v>
      </c>
      <c r="T69" s="84">
        <v>18</v>
      </c>
      <c r="U69" s="84"/>
      <c r="V69" s="84"/>
      <c r="W69" s="84">
        <v>18</v>
      </c>
      <c r="X69" s="84">
        <v>18</v>
      </c>
      <c r="Y69" s="84">
        <v>18</v>
      </c>
      <c r="Z69" s="84"/>
      <c r="AA69" s="84"/>
      <c r="AB69" s="84">
        <v>17</v>
      </c>
      <c r="AC69" s="84">
        <v>17</v>
      </c>
      <c r="AD69" s="84"/>
      <c r="AE69" s="84">
        <v>17</v>
      </c>
    </row>
    <row r="70" spans="1:31" x14ac:dyDescent="0.25">
      <c r="A70" s="198" t="str">
        <f t="shared" si="128"/>
        <v>Entrenador</v>
      </c>
      <c r="B70" s="250">
        <f t="shared" si="129"/>
        <v>0.11017212190194722</v>
      </c>
      <c r="D70" s="184" t="s">
        <v>109</v>
      </c>
      <c r="E70" s="185">
        <f>M51</f>
        <v>50040</v>
      </c>
      <c r="F70" s="211">
        <f>E70/E75</f>
        <v>7.319867838645187E-3</v>
      </c>
      <c r="G70" s="181" t="s">
        <v>126</v>
      </c>
      <c r="H70" s="234">
        <f>M59</f>
        <v>360000</v>
      </c>
      <c r="I70" s="213">
        <f t="shared" si="131"/>
        <v>5.2660919702483357E-2</v>
      </c>
      <c r="K70" s="61"/>
      <c r="L70" s="482" t="s">
        <v>135</v>
      </c>
      <c r="M70" s="86" t="s">
        <v>20</v>
      </c>
      <c r="N70" s="84">
        <v>19270</v>
      </c>
      <c r="O70" s="84">
        <v>19090</v>
      </c>
      <c r="P70" s="84">
        <v>21290</v>
      </c>
      <c r="Q70" s="84">
        <v>21210</v>
      </c>
      <c r="R70" s="84">
        <v>22400</v>
      </c>
      <c r="S70" s="84">
        <v>23730</v>
      </c>
      <c r="T70" s="84">
        <v>25070</v>
      </c>
      <c r="U70" s="84"/>
      <c r="V70" s="84"/>
      <c r="W70" s="84">
        <v>28250</v>
      </c>
      <c r="X70" s="84">
        <v>29320</v>
      </c>
      <c r="Y70" s="84">
        <v>35860</v>
      </c>
      <c r="Z70" s="84"/>
      <c r="AA70" s="84"/>
      <c r="AB70" s="84">
        <v>28540</v>
      </c>
      <c r="AC70" s="84">
        <v>32740</v>
      </c>
      <c r="AD70" s="84"/>
      <c r="AE70" s="84">
        <v>34500</v>
      </c>
    </row>
    <row r="71" spans="1:31" x14ac:dyDescent="0.25">
      <c r="A71" s="198" t="str">
        <f t="shared" si="128"/>
        <v>Viajes+Venta</v>
      </c>
      <c r="B71" s="250">
        <f t="shared" si="129"/>
        <v>2.8701334325032771E-3</v>
      </c>
      <c r="D71" s="184" t="s">
        <v>119</v>
      </c>
      <c r="E71" s="185">
        <f>M52</f>
        <v>2373000</v>
      </c>
      <c r="F71" s="211">
        <f>E71/E75</f>
        <v>0.34712322903886944</v>
      </c>
      <c r="G71" s="181" t="s">
        <v>130</v>
      </c>
      <c r="H71" s="234">
        <f>M62</f>
        <v>7000</v>
      </c>
      <c r="I71" s="213">
        <f t="shared" si="131"/>
        <v>1.0239623275482875E-3</v>
      </c>
      <c r="K71" s="61"/>
      <c r="L71" s="482"/>
      <c r="M71" s="86" t="s">
        <v>136</v>
      </c>
      <c r="N71" s="84">
        <v>7790</v>
      </c>
      <c r="O71" s="84">
        <v>7790</v>
      </c>
      <c r="P71" s="84">
        <v>7790</v>
      </c>
      <c r="Q71" s="84">
        <v>7400</v>
      </c>
      <c r="R71" s="84">
        <v>7400</v>
      </c>
      <c r="S71" s="84">
        <v>7400</v>
      </c>
      <c r="T71" s="84">
        <v>7400</v>
      </c>
      <c r="U71" s="84"/>
      <c r="V71" s="84"/>
      <c r="W71" s="84">
        <v>7400</v>
      </c>
      <c r="X71" s="84">
        <v>7400</v>
      </c>
      <c r="Y71" s="84">
        <v>7400</v>
      </c>
      <c r="Z71" s="84"/>
      <c r="AA71" s="84"/>
      <c r="AB71" s="84">
        <v>8170</v>
      </c>
      <c r="AC71" s="84">
        <v>8170</v>
      </c>
      <c r="AD71" s="84"/>
      <c r="AE71" s="84">
        <v>8120</v>
      </c>
    </row>
    <row r="72" spans="1:31" x14ac:dyDescent="0.25">
      <c r="A72" s="198" t="str">
        <f>L64</f>
        <v>Intereses</v>
      </c>
      <c r="B72" s="250">
        <f>M64/$M$65</f>
        <v>0</v>
      </c>
      <c r="D72" s="184" t="s">
        <v>111</v>
      </c>
      <c r="E72" s="185">
        <f>M46</f>
        <v>1218693</v>
      </c>
      <c r="F72" s="211">
        <f>E72/E75</f>
        <v>0.17827081726382932</v>
      </c>
      <c r="G72" s="181" t="s">
        <v>131</v>
      </c>
      <c r="H72" s="234">
        <f>M64</f>
        <v>0</v>
      </c>
      <c r="I72" s="213">
        <f t="shared" si="131"/>
        <v>0</v>
      </c>
      <c r="K72" s="61"/>
      <c r="L72" s="482"/>
      <c r="M72" s="86" t="s">
        <v>137</v>
      </c>
      <c r="N72" s="84">
        <v>14830</v>
      </c>
      <c r="O72" s="84">
        <v>14830</v>
      </c>
      <c r="P72" s="84">
        <v>17180</v>
      </c>
      <c r="Q72" s="84">
        <v>17260</v>
      </c>
      <c r="R72" s="84">
        <v>18430</v>
      </c>
      <c r="S72" s="84">
        <v>19740</v>
      </c>
      <c r="T72" s="84">
        <v>21040</v>
      </c>
      <c r="U72" s="84"/>
      <c r="V72" s="84"/>
      <c r="W72" s="84">
        <v>24450</v>
      </c>
      <c r="X72" s="84">
        <v>25570</v>
      </c>
      <c r="Y72" s="84">
        <v>31910</v>
      </c>
      <c r="Z72" s="84"/>
      <c r="AA72" s="84"/>
      <c r="AB72" s="84">
        <v>25490</v>
      </c>
      <c r="AC72" s="84">
        <v>29660</v>
      </c>
      <c r="AD72" s="84"/>
      <c r="AE72" s="84">
        <v>31600</v>
      </c>
    </row>
    <row r="73" spans="1:31" ht="18.75" x14ac:dyDescent="0.3">
      <c r="A73" s="49"/>
      <c r="B73" s="81">
        <f>SUM(B64:B72)</f>
        <v>1</v>
      </c>
      <c r="D73" s="184" t="s">
        <v>112</v>
      </c>
      <c r="E73" s="185">
        <f>M47</f>
        <v>863261</v>
      </c>
      <c r="F73" s="211">
        <f>E73/E75</f>
        <v>0.12627810612023746</v>
      </c>
      <c r="G73" s="177"/>
      <c r="H73" s="232"/>
      <c r="I73" s="233"/>
      <c r="K73" s="61"/>
      <c r="L73" s="482"/>
      <c r="M73" s="86" t="s">
        <v>138</v>
      </c>
      <c r="N73" s="84">
        <v>5250</v>
      </c>
      <c r="O73" s="84">
        <v>5250</v>
      </c>
      <c r="P73" s="84">
        <v>5190</v>
      </c>
      <c r="Q73" s="84">
        <v>5190</v>
      </c>
      <c r="R73" s="84">
        <v>5190</v>
      </c>
      <c r="S73" s="84">
        <v>5190</v>
      </c>
      <c r="T73" s="84">
        <v>5190</v>
      </c>
      <c r="U73" s="84"/>
      <c r="V73" s="84"/>
      <c r="W73" s="84">
        <v>5210</v>
      </c>
      <c r="X73" s="84">
        <v>5210</v>
      </c>
      <c r="Y73" s="84">
        <v>5250</v>
      </c>
      <c r="Z73" s="84"/>
      <c r="AA73" s="84"/>
      <c r="AB73" s="84">
        <v>6350</v>
      </c>
      <c r="AC73" s="84">
        <v>6350</v>
      </c>
      <c r="AD73" s="84"/>
      <c r="AE73" s="84">
        <v>6350</v>
      </c>
    </row>
    <row r="74" spans="1:31" ht="18.75" x14ac:dyDescent="0.3">
      <c r="A74" s="7"/>
      <c r="B74" s="85"/>
      <c r="D74" s="236" t="s">
        <v>116</v>
      </c>
      <c r="E74" s="237">
        <f>M50</f>
        <v>0</v>
      </c>
      <c r="F74" s="211">
        <f>E74/E75</f>
        <v>0</v>
      </c>
      <c r="G74" s="238"/>
      <c r="H74" s="239"/>
      <c r="I74" s="240"/>
      <c r="K74" s="61"/>
      <c r="L74" s="482"/>
      <c r="M74" s="86" t="s">
        <v>139</v>
      </c>
      <c r="N74" s="87" t="s">
        <v>140</v>
      </c>
      <c r="O74" s="87" t="s">
        <v>217</v>
      </c>
      <c r="P74" s="87" t="s">
        <v>253</v>
      </c>
      <c r="Q74" s="87" t="s">
        <v>257</v>
      </c>
      <c r="R74" s="87" t="s">
        <v>292</v>
      </c>
      <c r="S74" s="87" t="s">
        <v>295</v>
      </c>
      <c r="T74" s="87" t="s">
        <v>296</v>
      </c>
      <c r="U74" s="87"/>
      <c r="V74" s="87"/>
      <c r="W74" s="87" t="s">
        <v>304</v>
      </c>
      <c r="X74" s="87" t="s">
        <v>308</v>
      </c>
      <c r="Y74" s="87" t="s">
        <v>311</v>
      </c>
      <c r="Z74" s="87"/>
      <c r="AA74" s="87"/>
      <c r="AB74" s="87" t="s">
        <v>316</v>
      </c>
      <c r="AC74" s="87" t="s">
        <v>334</v>
      </c>
      <c r="AD74" s="87"/>
      <c r="AE74" s="87" t="s">
        <v>414</v>
      </c>
    </row>
    <row r="75" spans="1:31" ht="18.75" x14ac:dyDescent="0.3">
      <c r="A75" s="483">
        <f>M65</f>
        <v>2438911</v>
      </c>
      <c r="B75" s="483"/>
      <c r="D75" s="241" t="s">
        <v>196</v>
      </c>
      <c r="E75" s="242">
        <f>E69+E61+E55+E45+E50+E64</f>
        <v>6836189</v>
      </c>
      <c r="F75" s="186">
        <f>F69+F61+F55+F45+F50+F64</f>
        <v>0.99999999999999989</v>
      </c>
      <c r="G75" s="241" t="s">
        <v>196</v>
      </c>
      <c r="H75" s="242">
        <f>H66+H58+H50+H45+H62</f>
        <v>6836189</v>
      </c>
      <c r="I75" s="243">
        <f>H75/$H$75</f>
        <v>1</v>
      </c>
      <c r="K75" s="61"/>
      <c r="L75" s="482"/>
      <c r="M75" s="86" t="s">
        <v>141</v>
      </c>
      <c r="N75" s="88">
        <v>5.25</v>
      </c>
      <c r="O75" s="88">
        <v>5.25</v>
      </c>
      <c r="P75" s="88">
        <v>5.25</v>
      </c>
      <c r="Q75" s="88">
        <v>5.25</v>
      </c>
      <c r="R75" s="88">
        <v>5.5</v>
      </c>
      <c r="S75" s="88">
        <v>5.5</v>
      </c>
      <c r="T75" s="88">
        <v>5.5</v>
      </c>
      <c r="U75" s="88"/>
      <c r="V75" s="88"/>
      <c r="W75" s="88">
        <v>5.5</v>
      </c>
      <c r="X75" s="88">
        <v>5.5</v>
      </c>
      <c r="Y75" s="88">
        <v>5.5</v>
      </c>
      <c r="Z75" s="88"/>
      <c r="AA75" s="88"/>
      <c r="AB75" s="88">
        <v>5.75</v>
      </c>
      <c r="AC75" s="88">
        <v>5.75</v>
      </c>
      <c r="AD75" s="88"/>
      <c r="AE75" s="88">
        <v>5.75</v>
      </c>
    </row>
    <row r="76" spans="1:31" x14ac:dyDescent="0.25">
      <c r="E76" s="159"/>
      <c r="F76" s="187"/>
      <c r="G76" s="188"/>
      <c r="H76" s="189">
        <f>E75-H75</f>
        <v>0</v>
      </c>
      <c r="I76" s="159"/>
      <c r="K76" s="49"/>
      <c r="L76" s="482"/>
      <c r="M76" s="86" t="s">
        <v>142</v>
      </c>
      <c r="N76" s="88">
        <v>4.75</v>
      </c>
      <c r="O76" s="88">
        <v>4.75</v>
      </c>
      <c r="P76" s="88">
        <v>5.25</v>
      </c>
      <c r="Q76" s="88">
        <v>5.25</v>
      </c>
      <c r="R76" s="88">
        <v>5.5</v>
      </c>
      <c r="S76" s="88">
        <v>5.75</v>
      </c>
      <c r="T76" s="88">
        <v>6</v>
      </c>
      <c r="U76" s="88"/>
      <c r="V76" s="88"/>
      <c r="W76" s="88">
        <v>6</v>
      </c>
      <c r="X76" s="88">
        <v>6</v>
      </c>
      <c r="Y76" s="88">
        <v>6</v>
      </c>
      <c r="Z76" s="88"/>
      <c r="AA76" s="88"/>
      <c r="AB76" s="88">
        <v>6.25</v>
      </c>
      <c r="AC76" s="88">
        <v>6</v>
      </c>
      <c r="AD76" s="88"/>
      <c r="AE76" s="88">
        <v>6</v>
      </c>
    </row>
    <row r="77" spans="1:31" x14ac:dyDescent="0.25">
      <c r="E77" s="159"/>
      <c r="F77" s="159"/>
      <c r="H77" s="159"/>
      <c r="I77" s="159"/>
      <c r="K77" s="49"/>
      <c r="L77" s="482"/>
      <c r="M77" s="86" t="s">
        <v>143</v>
      </c>
      <c r="N77" s="88">
        <v>2.25</v>
      </c>
      <c r="O77" s="88">
        <v>2.5</v>
      </c>
      <c r="P77" s="88">
        <v>2.75</v>
      </c>
      <c r="Q77" s="88">
        <v>2.75</v>
      </c>
      <c r="R77" s="88">
        <v>2.75</v>
      </c>
      <c r="S77" s="88">
        <v>3</v>
      </c>
      <c r="T77" s="88">
        <v>3</v>
      </c>
      <c r="U77" s="88"/>
      <c r="V77" s="88"/>
      <c r="W77" s="88">
        <v>2.75</v>
      </c>
      <c r="X77" s="88">
        <v>2.75</v>
      </c>
      <c r="Y77" s="88">
        <v>2.75</v>
      </c>
      <c r="Z77" s="88"/>
      <c r="AA77" s="88"/>
      <c r="AB77" s="88">
        <v>2.75</v>
      </c>
      <c r="AC77" s="88">
        <v>2.75</v>
      </c>
      <c r="AD77" s="88"/>
      <c r="AE77" s="88">
        <v>2.75</v>
      </c>
    </row>
    <row r="78" spans="1:31" ht="15.75" x14ac:dyDescent="0.25">
      <c r="D78" s="190"/>
      <c r="E78" s="191"/>
      <c r="F78" s="159"/>
      <c r="G78" s="192"/>
      <c r="H78" s="193"/>
      <c r="I78" s="193"/>
      <c r="K78" s="49"/>
      <c r="L78" s="49"/>
      <c r="M78" s="89" t="s">
        <v>144</v>
      </c>
      <c r="N78" s="90">
        <f t="shared" ref="N78:O78" si="134">N70/N71</f>
        <v>2.4736842105263159</v>
      </c>
      <c r="O78" s="90">
        <f t="shared" si="134"/>
        <v>2.4505776636713734</v>
      </c>
      <c r="P78" s="90">
        <f t="shared" ref="P78:AE78" si="135">P70/P71</f>
        <v>2.7329910141206675</v>
      </c>
      <c r="Q78" s="90">
        <f t="shared" si="135"/>
        <v>2.8662162162162161</v>
      </c>
      <c r="R78" s="90">
        <f t="shared" si="135"/>
        <v>3.0270270270270272</v>
      </c>
      <c r="S78" s="90">
        <f t="shared" si="135"/>
        <v>3.2067567567567568</v>
      </c>
      <c r="T78" s="90">
        <f t="shared" si="135"/>
        <v>3.387837837837838</v>
      </c>
      <c r="U78" s="90"/>
      <c r="V78" s="90"/>
      <c r="W78" s="90">
        <f t="shared" si="135"/>
        <v>3.8175675675675675</v>
      </c>
      <c r="X78" s="90">
        <f t="shared" si="135"/>
        <v>3.9621621621621621</v>
      </c>
      <c r="Y78" s="90">
        <f t="shared" si="135"/>
        <v>4.845945945945946</v>
      </c>
      <c r="Z78" s="90" t="e">
        <f t="shared" si="135"/>
        <v>#DIV/0!</v>
      </c>
      <c r="AA78" s="90" t="e">
        <f t="shared" si="135"/>
        <v>#DIV/0!</v>
      </c>
      <c r="AB78" s="90">
        <f t="shared" si="135"/>
        <v>3.4932680538555694</v>
      </c>
      <c r="AC78" s="90">
        <f t="shared" si="135"/>
        <v>4.0073439412484699</v>
      </c>
      <c r="AD78" s="90" t="e">
        <f t="shared" si="135"/>
        <v>#DIV/0!</v>
      </c>
      <c r="AE78" s="90">
        <f t="shared" si="135"/>
        <v>4.2487684729064039</v>
      </c>
    </row>
    <row r="79" spans="1:31" x14ac:dyDescent="0.25">
      <c r="E79" s="193"/>
      <c r="F79" s="159"/>
      <c r="H79" s="159"/>
      <c r="I79" s="159"/>
      <c r="K79" s="49"/>
      <c r="L79" s="49"/>
      <c r="M79" s="49"/>
      <c r="N79" s="49"/>
      <c r="O79" s="50"/>
      <c r="P79" s="62"/>
      <c r="Q79" s="467">
        <f>(Q47-P47)/P47</f>
        <v>8.6691658856607304E-2</v>
      </c>
      <c r="R79" s="467">
        <f t="shared" ref="R79:AE79" si="136">(R47-Q47)/Q47</f>
        <v>9.5730918499353168E-2</v>
      </c>
      <c r="S79" s="467">
        <f t="shared" si="136"/>
        <v>7.7659714023350382E-2</v>
      </c>
      <c r="T79" s="467">
        <f t="shared" si="136"/>
        <v>7.2063298843578816E-2</v>
      </c>
      <c r="U79" s="467">
        <f t="shared" si="136"/>
        <v>6.4448733961621443E-2</v>
      </c>
      <c r="V79" s="467">
        <f t="shared" si="136"/>
        <v>4.996479849806925E-2</v>
      </c>
      <c r="W79" s="467">
        <f t="shared" si="136"/>
        <v>4.8867215279894342E-2</v>
      </c>
      <c r="X79" s="467">
        <f t="shared" si="136"/>
        <v>4.6590468810538549E-2</v>
      </c>
      <c r="Y79" s="467">
        <f t="shared" si="136"/>
        <v>4.4516427579824158E-2</v>
      </c>
      <c r="Z79" s="467">
        <f t="shared" si="136"/>
        <v>4.0900230373914583E-2</v>
      </c>
      <c r="AA79" s="467">
        <f t="shared" si="136"/>
        <v>3.6296775511593861E-2</v>
      </c>
      <c r="AB79" s="467">
        <f t="shared" si="136"/>
        <v>3.6471168063085264E-2</v>
      </c>
      <c r="AC79" s="467">
        <f t="shared" si="136"/>
        <v>3.5187826913932477E-2</v>
      </c>
      <c r="AD79" s="467">
        <f t="shared" si="136"/>
        <v>3.1159087429183892E-2</v>
      </c>
      <c r="AE79" s="467">
        <f t="shared" si="136"/>
        <v>3.0217536565446582E-2</v>
      </c>
    </row>
    <row r="80" spans="1:31" x14ac:dyDescent="0.25">
      <c r="E80" s="159"/>
      <c r="F80" s="159"/>
      <c r="H80" s="159"/>
      <c r="I80" s="159"/>
      <c r="K80" s="49"/>
      <c r="L80" s="49"/>
      <c r="M80" s="49"/>
      <c r="N80" s="49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spans="11:31" x14ac:dyDescent="0.25">
      <c r="K81" s="49"/>
      <c r="L81" s="49"/>
      <c r="M81" s="49"/>
      <c r="N81" s="49"/>
      <c r="P81" s="62"/>
      <c r="Q81" s="62"/>
      <c r="R81" s="62"/>
      <c r="S81" s="62"/>
      <c r="T81" s="62"/>
      <c r="U81" s="62"/>
      <c r="V81" s="62"/>
      <c r="W81" s="306"/>
      <c r="X81" s="62"/>
      <c r="Y81" s="62"/>
      <c r="Z81" s="62"/>
      <c r="AA81" s="62"/>
      <c r="AB81" s="62"/>
      <c r="AC81" s="62"/>
      <c r="AD81" s="62"/>
      <c r="AE81" s="62"/>
    </row>
    <row r="82" spans="11:31" x14ac:dyDescent="0.25">
      <c r="K82" s="49"/>
      <c r="L82" s="49"/>
      <c r="M82" s="49"/>
      <c r="N82" s="49"/>
      <c r="P82" s="62"/>
      <c r="Q82" s="497"/>
      <c r="R82" s="497"/>
      <c r="S82" s="497"/>
      <c r="T82" s="497"/>
      <c r="W82" s="92"/>
    </row>
    <row r="83" spans="11:31" x14ac:dyDescent="0.25">
      <c r="K83" s="49"/>
      <c r="L83" s="49"/>
      <c r="M83" s="49"/>
      <c r="N83" s="49"/>
      <c r="O83" s="92"/>
      <c r="P83" s="62"/>
      <c r="Q83" s="93"/>
      <c r="R83" s="93"/>
      <c r="S83" s="93"/>
      <c r="T83" s="93"/>
    </row>
    <row r="84" spans="11:31" x14ac:dyDescent="0.25">
      <c r="K84" s="49"/>
      <c r="L84" s="49"/>
      <c r="M84" s="49"/>
      <c r="N84" s="49"/>
      <c r="P84" s="62"/>
      <c r="Q84" s="497"/>
      <c r="R84" s="497"/>
      <c r="S84" s="497"/>
      <c r="T84" s="497"/>
      <c r="Z84" s="92"/>
    </row>
    <row r="85" spans="11:31" x14ac:dyDescent="0.25">
      <c r="K85" s="49"/>
      <c r="L85" s="49"/>
      <c r="M85" s="49"/>
      <c r="N85" s="49"/>
      <c r="P85" s="62"/>
      <c r="Q85" s="497"/>
      <c r="R85" s="497"/>
      <c r="S85" s="497"/>
      <c r="T85" s="94"/>
    </row>
    <row r="86" spans="11:31" x14ac:dyDescent="0.25">
      <c r="K86" s="49"/>
      <c r="L86" s="49"/>
      <c r="M86" s="49"/>
      <c r="N86" s="49"/>
      <c r="P86" s="62"/>
    </row>
    <row r="87" spans="11:31" x14ac:dyDescent="0.25">
      <c r="K87" s="49"/>
      <c r="L87" s="49"/>
      <c r="M87" s="49"/>
      <c r="N87" s="49"/>
      <c r="P87" s="62"/>
    </row>
    <row r="88" spans="11:31" x14ac:dyDescent="0.25">
      <c r="K88" s="49"/>
      <c r="L88" s="49"/>
      <c r="M88" s="49"/>
      <c r="N88" s="49"/>
      <c r="P88" s="62"/>
    </row>
    <row r="89" spans="11:31" x14ac:dyDescent="0.25">
      <c r="K89" s="49"/>
      <c r="L89" s="49"/>
      <c r="M89" s="49"/>
      <c r="N89" s="49"/>
      <c r="P89" s="62"/>
    </row>
    <row r="90" spans="11:31" x14ac:dyDescent="0.25">
      <c r="K90" s="49"/>
      <c r="L90" s="49"/>
      <c r="M90" s="49"/>
      <c r="N90" s="49"/>
      <c r="P90" s="62"/>
    </row>
    <row r="91" spans="11:31" x14ac:dyDescent="0.25">
      <c r="K91" s="49"/>
      <c r="L91" s="49"/>
      <c r="M91" s="49"/>
      <c r="N91" s="49"/>
      <c r="P91" s="62"/>
    </row>
    <row r="92" spans="11:31" x14ac:dyDescent="0.25">
      <c r="K92" s="49"/>
      <c r="L92" s="49"/>
      <c r="M92" s="49"/>
      <c r="N92" s="49"/>
      <c r="P92" s="62"/>
    </row>
    <row r="93" spans="11:31" x14ac:dyDescent="0.25">
      <c r="K93" s="49"/>
      <c r="L93" s="49"/>
      <c r="M93" s="49"/>
      <c r="N93" s="49"/>
      <c r="P93" s="62"/>
    </row>
    <row r="94" spans="11:31" x14ac:dyDescent="0.25">
      <c r="K94" s="49"/>
      <c r="L94" s="49"/>
      <c r="M94" s="49"/>
      <c r="N94" s="49"/>
      <c r="P94" s="62"/>
    </row>
    <row r="95" spans="11:31" x14ac:dyDescent="0.25">
      <c r="K95" s="49"/>
      <c r="L95" s="49"/>
      <c r="M95" s="49"/>
      <c r="N95" s="49"/>
      <c r="P95" s="62"/>
    </row>
    <row r="96" spans="11:31" x14ac:dyDescent="0.25">
      <c r="K96" s="49"/>
      <c r="L96" s="49"/>
      <c r="M96" s="49"/>
      <c r="N96" s="49"/>
      <c r="P96" s="62"/>
    </row>
    <row r="97" spans="11:16" x14ac:dyDescent="0.25">
      <c r="K97" s="49"/>
      <c r="L97" s="49"/>
      <c r="M97" s="49"/>
      <c r="N97" s="49"/>
      <c r="P97" s="62"/>
    </row>
    <row r="98" spans="11:16" x14ac:dyDescent="0.25">
      <c r="K98" s="49"/>
      <c r="L98" s="49"/>
      <c r="M98" s="49"/>
      <c r="N98" s="49"/>
      <c r="P98" s="62"/>
    </row>
    <row r="99" spans="11:16" x14ac:dyDescent="0.25">
      <c r="K99" s="49"/>
      <c r="L99" s="49"/>
      <c r="M99" s="49"/>
      <c r="N99" s="49"/>
      <c r="P99" s="62"/>
    </row>
    <row r="100" spans="11:16" x14ac:dyDescent="0.25">
      <c r="K100" s="49"/>
      <c r="L100" s="49"/>
      <c r="M100" s="49"/>
      <c r="N100" s="49"/>
      <c r="P100" s="62"/>
    </row>
    <row r="101" spans="11:16" x14ac:dyDescent="0.25">
      <c r="K101" s="49"/>
      <c r="L101" s="49"/>
      <c r="M101" s="49"/>
      <c r="N101" s="49"/>
      <c r="P101" s="62"/>
    </row>
    <row r="102" spans="11:16" x14ac:dyDescent="0.25">
      <c r="K102" s="49"/>
      <c r="L102" s="49"/>
      <c r="M102" s="49"/>
      <c r="N102" s="49"/>
      <c r="P102" s="62"/>
    </row>
    <row r="103" spans="11:16" x14ac:dyDescent="0.25">
      <c r="K103" s="49"/>
      <c r="L103" s="49"/>
      <c r="M103" s="49"/>
      <c r="N103" s="49"/>
      <c r="P103" s="62"/>
    </row>
    <row r="104" spans="11:16" x14ac:dyDescent="0.25">
      <c r="K104" s="49"/>
      <c r="L104" s="49"/>
      <c r="M104" s="49"/>
      <c r="N104" s="49"/>
      <c r="P104" s="62"/>
    </row>
    <row r="105" spans="11:16" x14ac:dyDescent="0.25">
      <c r="K105" s="49"/>
      <c r="L105" s="49"/>
      <c r="M105" s="49"/>
      <c r="N105" s="49"/>
      <c r="P105" s="62"/>
    </row>
    <row r="106" spans="11:16" x14ac:dyDescent="0.25">
      <c r="K106" s="49"/>
      <c r="L106" s="49"/>
      <c r="M106" s="49"/>
      <c r="N106" s="49"/>
      <c r="P106" s="62"/>
    </row>
    <row r="107" spans="11:16" x14ac:dyDescent="0.25">
      <c r="K107" s="49"/>
      <c r="L107" s="49"/>
      <c r="M107" s="49"/>
      <c r="N107" s="49"/>
      <c r="P107" s="62"/>
    </row>
    <row r="108" spans="11:16" x14ac:dyDescent="0.25">
      <c r="K108" s="49"/>
      <c r="L108" s="49"/>
      <c r="M108" s="49"/>
      <c r="N108" s="49"/>
      <c r="P108" s="62"/>
    </row>
    <row r="109" spans="11:16" x14ac:dyDescent="0.25">
      <c r="K109" s="49"/>
      <c r="L109" s="49"/>
      <c r="M109" s="49"/>
      <c r="N109" s="49"/>
      <c r="P109" s="62"/>
    </row>
    <row r="110" spans="11:16" x14ac:dyDescent="0.25">
      <c r="K110" s="49"/>
      <c r="L110" s="49"/>
      <c r="M110" s="49"/>
      <c r="N110" s="49"/>
      <c r="P110" s="62"/>
    </row>
    <row r="111" spans="11:16" x14ac:dyDescent="0.25">
      <c r="K111" s="49"/>
      <c r="L111" s="49"/>
      <c r="M111" s="49"/>
      <c r="N111" s="49"/>
      <c r="P111" s="62"/>
    </row>
    <row r="112" spans="11:16" x14ac:dyDescent="0.25">
      <c r="K112" s="49"/>
      <c r="L112" s="49"/>
      <c r="M112" s="49"/>
      <c r="N112" s="49"/>
      <c r="P112" s="62"/>
    </row>
    <row r="113" spans="11:16" x14ac:dyDescent="0.25">
      <c r="K113" s="49"/>
      <c r="L113" s="49"/>
      <c r="M113" s="49"/>
      <c r="N113" s="49"/>
      <c r="P113" s="62"/>
    </row>
    <row r="114" spans="11:16" x14ac:dyDescent="0.25">
      <c r="K114" s="49"/>
      <c r="L114" s="49"/>
      <c r="M114" s="49"/>
      <c r="N114" s="49"/>
      <c r="P114" s="62"/>
    </row>
    <row r="115" spans="11:16" x14ac:dyDescent="0.25">
      <c r="K115" s="49"/>
      <c r="L115" s="49"/>
      <c r="M115" s="49"/>
      <c r="N115" s="49"/>
      <c r="P115" s="62"/>
    </row>
    <row r="116" spans="11:16" x14ac:dyDescent="0.25">
      <c r="K116" s="49"/>
      <c r="L116" s="49"/>
      <c r="M116" s="49"/>
      <c r="N116" s="49"/>
      <c r="P116" s="62"/>
    </row>
    <row r="117" spans="11:16" x14ac:dyDescent="0.25">
      <c r="K117" s="49"/>
      <c r="L117" s="49"/>
      <c r="M117" s="49"/>
      <c r="N117" s="49"/>
      <c r="P117" s="62"/>
    </row>
    <row r="118" spans="11:16" x14ac:dyDescent="0.25">
      <c r="K118" s="49"/>
      <c r="L118" s="49"/>
      <c r="M118" s="49"/>
      <c r="N118" s="49"/>
      <c r="P118" s="62"/>
    </row>
    <row r="119" spans="11:16" x14ac:dyDescent="0.25">
      <c r="K119" s="49"/>
      <c r="L119" s="49"/>
      <c r="M119" s="49"/>
      <c r="N119" s="49"/>
      <c r="P119" s="62"/>
    </row>
    <row r="120" spans="11:16" x14ac:dyDescent="0.25">
      <c r="K120" s="49"/>
      <c r="L120" s="49"/>
      <c r="M120" s="49"/>
      <c r="N120" s="49"/>
      <c r="P120" s="62"/>
    </row>
    <row r="121" spans="11:16" x14ac:dyDescent="0.25">
      <c r="K121" s="49"/>
      <c r="L121" s="49"/>
      <c r="M121" s="49"/>
      <c r="N121" s="49"/>
      <c r="P121" s="62"/>
    </row>
  </sheetData>
  <mergeCells count="21">
    <mergeCell ref="Q85:S85"/>
    <mergeCell ref="K61:K63"/>
    <mergeCell ref="L70:L77"/>
    <mergeCell ref="A55:B55"/>
    <mergeCell ref="A75:B75"/>
    <mergeCell ref="Q82:T82"/>
    <mergeCell ref="D41:I41"/>
    <mergeCell ref="D42:I42"/>
    <mergeCell ref="D43:E43"/>
    <mergeCell ref="G43:H43"/>
    <mergeCell ref="Q84:T84"/>
    <mergeCell ref="K51:K53"/>
    <mergeCell ref="A15:B15"/>
    <mergeCell ref="K21:K23"/>
    <mergeCell ref="L30:L37"/>
    <mergeCell ref="A35:B35"/>
    <mergeCell ref="D1:I1"/>
    <mergeCell ref="D2:I2"/>
    <mergeCell ref="D3:E3"/>
    <mergeCell ref="G3:H3"/>
    <mergeCell ref="K11:K13"/>
  </mergeCells>
  <conditionalFormatting sqref="H51:H56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H78">
    <cfRule type="cellIs" dxfId="9" priority="8" operator="lessThan">
      <formula>0</formula>
    </cfRule>
  </conditionalFormatting>
  <conditionalFormatting sqref="E79">
    <cfRule type="cellIs" dxfId="8" priority="6" operator="greaterThan">
      <formula>0</formula>
    </cfRule>
    <cfRule type="cellIs" dxfId="7" priority="7" operator="lessThan">
      <formula>0</formula>
    </cfRule>
  </conditionalFormatting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C387-9E56-4307-9665-64E60779ABFB}">
  <sheetPr>
    <tabColor theme="5" tint="0.79998168889431442"/>
  </sheetPr>
  <dimension ref="A1:B101"/>
  <sheetViews>
    <sheetView workbookViewId="0">
      <selection activeCell="B5" sqref="B5"/>
    </sheetView>
  </sheetViews>
  <sheetFormatPr baseColWidth="10" defaultRowHeight="15" x14ac:dyDescent="0.25"/>
  <cols>
    <col min="1" max="1" width="17.28515625" bestFit="1" customWidth="1"/>
    <col min="2" max="2" width="155.85546875" bestFit="1" customWidth="1"/>
  </cols>
  <sheetData>
    <row r="1" spans="1:2" ht="18.75" x14ac:dyDescent="0.3">
      <c r="A1" s="502" t="s">
        <v>432</v>
      </c>
      <c r="B1" s="502"/>
    </row>
    <row r="2" spans="1:2" x14ac:dyDescent="0.25">
      <c r="A2" s="501" t="s">
        <v>433</v>
      </c>
      <c r="B2" s="501" t="s">
        <v>434</v>
      </c>
    </row>
    <row r="3" spans="1:2" x14ac:dyDescent="0.25">
      <c r="A3" s="501" t="s">
        <v>435</v>
      </c>
      <c r="B3" s="503" t="s">
        <v>436</v>
      </c>
    </row>
    <row r="4" spans="1:2" x14ac:dyDescent="0.25">
      <c r="A4" s="501" t="s">
        <v>435</v>
      </c>
      <c r="B4" s="501" t="s">
        <v>437</v>
      </c>
    </row>
    <row r="5" spans="1:2" x14ac:dyDescent="0.25">
      <c r="A5" s="501" t="s">
        <v>438</v>
      </c>
      <c r="B5" s="503" t="s">
        <v>439</v>
      </c>
    </row>
    <row r="6" spans="1:2" x14ac:dyDescent="0.25">
      <c r="A6" s="501" t="s">
        <v>440</v>
      </c>
      <c r="B6" s="501" t="s">
        <v>441</v>
      </c>
    </row>
    <row r="7" spans="1:2" x14ac:dyDescent="0.25">
      <c r="A7" s="501" t="s">
        <v>442</v>
      </c>
      <c r="B7" s="503" t="s">
        <v>443</v>
      </c>
    </row>
    <row r="8" spans="1:2" x14ac:dyDescent="0.25">
      <c r="A8" s="501" t="s">
        <v>444</v>
      </c>
      <c r="B8" s="503" t="s">
        <v>445</v>
      </c>
    </row>
    <row r="9" spans="1:2" s="292" customFormat="1" x14ac:dyDescent="0.25">
      <c r="A9" s="504" t="s">
        <v>444</v>
      </c>
      <c r="B9" s="504" t="s">
        <v>446</v>
      </c>
    </row>
    <row r="10" spans="1:2" x14ac:dyDescent="0.25">
      <c r="A10" s="501" t="s">
        <v>447</v>
      </c>
      <c r="B10" s="503" t="s">
        <v>439</v>
      </c>
    </row>
    <row r="11" spans="1:2" x14ac:dyDescent="0.25">
      <c r="A11" s="501" t="s">
        <v>447</v>
      </c>
      <c r="B11" s="503" t="s">
        <v>439</v>
      </c>
    </row>
    <row r="12" spans="1:2" x14ac:dyDescent="0.25">
      <c r="A12" s="501" t="s">
        <v>448</v>
      </c>
      <c r="B12" s="501" t="s">
        <v>449</v>
      </c>
    </row>
    <row r="13" spans="1:2" x14ac:dyDescent="0.25">
      <c r="A13" s="501" t="s">
        <v>450</v>
      </c>
      <c r="B13" s="503" t="s">
        <v>451</v>
      </c>
    </row>
    <row r="14" spans="1:2" x14ac:dyDescent="0.25">
      <c r="A14" s="501" t="s">
        <v>450</v>
      </c>
      <c r="B14" s="501" t="s">
        <v>452</v>
      </c>
    </row>
    <row r="15" spans="1:2" x14ac:dyDescent="0.25">
      <c r="A15" s="501" t="s">
        <v>453</v>
      </c>
      <c r="B15" s="503" t="s">
        <v>439</v>
      </c>
    </row>
    <row r="16" spans="1:2" x14ac:dyDescent="0.25">
      <c r="A16" s="501" t="s">
        <v>453</v>
      </c>
      <c r="B16" s="503" t="s">
        <v>454</v>
      </c>
    </row>
    <row r="17" spans="1:2" x14ac:dyDescent="0.25">
      <c r="A17" s="501" t="s">
        <v>453</v>
      </c>
      <c r="B17" s="501" t="s">
        <v>455</v>
      </c>
    </row>
    <row r="18" spans="1:2" x14ac:dyDescent="0.25">
      <c r="A18" s="501" t="s">
        <v>456</v>
      </c>
      <c r="B18" s="503" t="s">
        <v>457</v>
      </c>
    </row>
    <row r="19" spans="1:2" x14ac:dyDescent="0.25">
      <c r="A19" s="501" t="s">
        <v>456</v>
      </c>
      <c r="B19" s="501" t="s">
        <v>458</v>
      </c>
    </row>
    <row r="20" spans="1:2" x14ac:dyDescent="0.25">
      <c r="A20" s="501" t="s">
        <v>456</v>
      </c>
      <c r="B20" s="501" t="s">
        <v>459</v>
      </c>
    </row>
    <row r="21" spans="1:2" x14ac:dyDescent="0.25">
      <c r="A21" s="501" t="s">
        <v>460</v>
      </c>
      <c r="B21" s="503" t="s">
        <v>439</v>
      </c>
    </row>
    <row r="22" spans="1:2" x14ac:dyDescent="0.25">
      <c r="A22" s="501" t="s">
        <v>460</v>
      </c>
      <c r="B22" s="503" t="s">
        <v>461</v>
      </c>
    </row>
    <row r="23" spans="1:2" x14ac:dyDescent="0.25">
      <c r="A23" s="501" t="s">
        <v>460</v>
      </c>
      <c r="B23" s="501" t="s">
        <v>462</v>
      </c>
    </row>
    <row r="24" spans="1:2" x14ac:dyDescent="0.25">
      <c r="A24" s="501" t="s">
        <v>460</v>
      </c>
      <c r="B24" s="501" t="s">
        <v>463</v>
      </c>
    </row>
    <row r="25" spans="1:2" x14ac:dyDescent="0.25">
      <c r="A25" s="501" t="s">
        <v>460</v>
      </c>
      <c r="B25" s="501" t="s">
        <v>464</v>
      </c>
    </row>
    <row r="26" spans="1:2" s="292" customFormat="1" x14ac:dyDescent="0.25">
      <c r="A26" s="504" t="s">
        <v>460</v>
      </c>
      <c r="B26" s="504" t="s">
        <v>446</v>
      </c>
    </row>
    <row r="27" spans="1:2" x14ac:dyDescent="0.25">
      <c r="A27" s="501" t="s">
        <v>460</v>
      </c>
      <c r="B27" s="501" t="s">
        <v>465</v>
      </c>
    </row>
    <row r="28" spans="1:2" x14ac:dyDescent="0.25">
      <c r="A28" s="501" t="s">
        <v>460</v>
      </c>
      <c r="B28" s="501" t="s">
        <v>466</v>
      </c>
    </row>
    <row r="29" spans="1:2" x14ac:dyDescent="0.25">
      <c r="A29" s="501" t="s">
        <v>467</v>
      </c>
      <c r="B29" s="501" t="s">
        <v>468</v>
      </c>
    </row>
    <row r="30" spans="1:2" x14ac:dyDescent="0.25">
      <c r="A30" s="501" t="s">
        <v>467</v>
      </c>
      <c r="B30" s="503" t="s">
        <v>454</v>
      </c>
    </row>
    <row r="31" spans="1:2" x14ac:dyDescent="0.25">
      <c r="A31" s="501" t="s">
        <v>469</v>
      </c>
      <c r="B31" s="503" t="s">
        <v>470</v>
      </c>
    </row>
    <row r="32" spans="1:2" x14ac:dyDescent="0.25">
      <c r="A32" s="501" t="s">
        <v>471</v>
      </c>
      <c r="B32" s="501" t="s">
        <v>472</v>
      </c>
    </row>
    <row r="33" spans="1:2" x14ac:dyDescent="0.25">
      <c r="A33" s="501" t="s">
        <v>471</v>
      </c>
      <c r="B33" s="501" t="s">
        <v>468</v>
      </c>
    </row>
    <row r="34" spans="1:2" x14ac:dyDescent="0.25">
      <c r="A34" s="501" t="s">
        <v>471</v>
      </c>
      <c r="B34" s="503" t="s">
        <v>439</v>
      </c>
    </row>
    <row r="35" spans="1:2" x14ac:dyDescent="0.25">
      <c r="A35" s="501" t="s">
        <v>471</v>
      </c>
      <c r="B35" s="503" t="s">
        <v>454</v>
      </c>
    </row>
    <row r="36" spans="1:2" x14ac:dyDescent="0.25">
      <c r="A36" s="501" t="s">
        <v>473</v>
      </c>
      <c r="B36" s="503" t="s">
        <v>474</v>
      </c>
    </row>
    <row r="37" spans="1:2" x14ac:dyDescent="0.25">
      <c r="A37" s="501" t="s">
        <v>473</v>
      </c>
      <c r="B37" s="503" t="s">
        <v>475</v>
      </c>
    </row>
    <row r="38" spans="1:2" x14ac:dyDescent="0.25">
      <c r="A38" s="501" t="s">
        <v>476</v>
      </c>
      <c r="B38" s="503" t="s">
        <v>477</v>
      </c>
    </row>
    <row r="39" spans="1:2" x14ac:dyDescent="0.25">
      <c r="A39" s="501" t="s">
        <v>476</v>
      </c>
      <c r="B39" s="501" t="s">
        <v>446</v>
      </c>
    </row>
    <row r="40" spans="1:2" x14ac:dyDescent="0.25">
      <c r="A40" s="501" t="s">
        <v>478</v>
      </c>
      <c r="B40" s="503" t="s">
        <v>439</v>
      </c>
    </row>
    <row r="41" spans="1:2" x14ac:dyDescent="0.25">
      <c r="A41" s="501" t="s">
        <v>479</v>
      </c>
      <c r="B41" s="501" t="s">
        <v>468</v>
      </c>
    </row>
    <row r="42" spans="1:2" x14ac:dyDescent="0.25">
      <c r="A42" s="501" t="s">
        <v>479</v>
      </c>
      <c r="B42" s="503" t="s">
        <v>454</v>
      </c>
    </row>
    <row r="43" spans="1:2" x14ac:dyDescent="0.25">
      <c r="A43" s="501" t="s">
        <v>480</v>
      </c>
      <c r="B43" s="503" t="s">
        <v>481</v>
      </c>
    </row>
    <row r="44" spans="1:2" x14ac:dyDescent="0.25">
      <c r="A44" s="501" t="s">
        <v>482</v>
      </c>
      <c r="B44" s="503" t="s">
        <v>439</v>
      </c>
    </row>
    <row r="45" spans="1:2" x14ac:dyDescent="0.25">
      <c r="A45" s="501" t="s">
        <v>483</v>
      </c>
      <c r="B45" s="501" t="s">
        <v>449</v>
      </c>
    </row>
    <row r="46" spans="1:2" x14ac:dyDescent="0.25">
      <c r="A46" s="501" t="s">
        <v>484</v>
      </c>
      <c r="B46" s="503" t="s">
        <v>485</v>
      </c>
    </row>
    <row r="47" spans="1:2" x14ac:dyDescent="0.25">
      <c r="A47" s="501" t="s">
        <v>486</v>
      </c>
      <c r="B47" s="503" t="s">
        <v>487</v>
      </c>
    </row>
    <row r="48" spans="1:2" x14ac:dyDescent="0.25">
      <c r="A48" s="501" t="s">
        <v>486</v>
      </c>
      <c r="B48" s="501" t="s">
        <v>446</v>
      </c>
    </row>
    <row r="49" spans="1:2" x14ac:dyDescent="0.25">
      <c r="A49" s="501" t="s">
        <v>488</v>
      </c>
      <c r="B49" s="503" t="s">
        <v>439</v>
      </c>
    </row>
    <row r="50" spans="1:2" x14ac:dyDescent="0.25">
      <c r="A50" s="501" t="s">
        <v>489</v>
      </c>
      <c r="B50" s="501" t="s">
        <v>449</v>
      </c>
    </row>
    <row r="51" spans="1:2" x14ac:dyDescent="0.25">
      <c r="A51" s="501" t="s">
        <v>489</v>
      </c>
      <c r="B51" s="503" t="s">
        <v>454</v>
      </c>
    </row>
    <row r="52" spans="1:2" x14ac:dyDescent="0.25">
      <c r="A52" s="501" t="s">
        <v>490</v>
      </c>
      <c r="B52" s="503" t="s">
        <v>491</v>
      </c>
    </row>
    <row r="53" spans="1:2" x14ac:dyDescent="0.25">
      <c r="A53" s="501" t="s">
        <v>490</v>
      </c>
      <c r="B53" s="503" t="s">
        <v>439</v>
      </c>
    </row>
    <row r="54" spans="1:2" x14ac:dyDescent="0.25">
      <c r="A54" s="501" t="s">
        <v>490</v>
      </c>
      <c r="B54" s="503" t="s">
        <v>439</v>
      </c>
    </row>
    <row r="55" spans="1:2" x14ac:dyDescent="0.25">
      <c r="A55" s="501" t="s">
        <v>492</v>
      </c>
      <c r="B55" s="501" t="s">
        <v>449</v>
      </c>
    </row>
    <row r="56" spans="1:2" x14ac:dyDescent="0.25">
      <c r="A56" s="501" t="s">
        <v>493</v>
      </c>
      <c r="B56" s="503" t="s">
        <v>475</v>
      </c>
    </row>
    <row r="57" spans="1:2" x14ac:dyDescent="0.25">
      <c r="A57" s="501" t="s">
        <v>493</v>
      </c>
      <c r="B57" s="503" t="s">
        <v>439</v>
      </c>
    </row>
    <row r="58" spans="1:2" x14ac:dyDescent="0.25">
      <c r="A58" s="501" t="s">
        <v>494</v>
      </c>
      <c r="B58" s="503" t="s">
        <v>495</v>
      </c>
    </row>
    <row r="59" spans="1:2" x14ac:dyDescent="0.25">
      <c r="A59" s="501" t="s">
        <v>494</v>
      </c>
      <c r="B59" s="501" t="s">
        <v>446</v>
      </c>
    </row>
    <row r="60" spans="1:2" x14ac:dyDescent="0.25">
      <c r="A60" s="501" t="s">
        <v>496</v>
      </c>
      <c r="B60" s="503" t="s">
        <v>439</v>
      </c>
    </row>
    <row r="61" spans="1:2" x14ac:dyDescent="0.25">
      <c r="A61" s="501" t="s">
        <v>496</v>
      </c>
      <c r="B61" s="503" t="s">
        <v>454</v>
      </c>
    </row>
    <row r="62" spans="1:2" x14ac:dyDescent="0.25">
      <c r="A62" s="501" t="s">
        <v>497</v>
      </c>
      <c r="B62" s="501" t="s">
        <v>449</v>
      </c>
    </row>
    <row r="63" spans="1:2" x14ac:dyDescent="0.25">
      <c r="A63" s="501" t="s">
        <v>498</v>
      </c>
      <c r="B63" s="503" t="s">
        <v>499</v>
      </c>
    </row>
    <row r="64" spans="1:2" x14ac:dyDescent="0.25">
      <c r="A64" s="501" t="s">
        <v>500</v>
      </c>
      <c r="B64" s="503" t="s">
        <v>439</v>
      </c>
    </row>
    <row r="65" spans="1:2" x14ac:dyDescent="0.25">
      <c r="A65" s="501" t="s">
        <v>501</v>
      </c>
      <c r="B65" s="501" t="s">
        <v>449</v>
      </c>
    </row>
    <row r="66" spans="1:2" x14ac:dyDescent="0.25">
      <c r="A66" s="501" t="s">
        <v>501</v>
      </c>
      <c r="B66" s="503" t="s">
        <v>502</v>
      </c>
    </row>
    <row r="67" spans="1:2" x14ac:dyDescent="0.25">
      <c r="A67" s="501" t="s">
        <v>503</v>
      </c>
      <c r="B67" s="503" t="s">
        <v>485</v>
      </c>
    </row>
    <row r="68" spans="1:2" x14ac:dyDescent="0.25">
      <c r="A68" s="501" t="s">
        <v>504</v>
      </c>
      <c r="B68" s="503" t="s">
        <v>505</v>
      </c>
    </row>
    <row r="69" spans="1:2" x14ac:dyDescent="0.25">
      <c r="A69" s="501" t="s">
        <v>504</v>
      </c>
      <c r="B69" s="503" t="s">
        <v>439</v>
      </c>
    </row>
    <row r="70" spans="1:2" x14ac:dyDescent="0.25">
      <c r="A70" s="501" t="s">
        <v>504</v>
      </c>
      <c r="B70" s="501" t="s">
        <v>446</v>
      </c>
    </row>
    <row r="71" spans="1:2" x14ac:dyDescent="0.25">
      <c r="A71" s="501" t="s">
        <v>506</v>
      </c>
      <c r="B71" s="503" t="s">
        <v>507</v>
      </c>
    </row>
    <row r="72" spans="1:2" x14ac:dyDescent="0.25">
      <c r="A72" s="501" t="s">
        <v>508</v>
      </c>
      <c r="B72" s="503" t="s">
        <v>454</v>
      </c>
    </row>
    <row r="73" spans="1:2" x14ac:dyDescent="0.25">
      <c r="A73" s="501" t="s">
        <v>508</v>
      </c>
      <c r="B73" s="501" t="s">
        <v>455</v>
      </c>
    </row>
    <row r="74" spans="1:2" x14ac:dyDescent="0.25">
      <c r="A74" s="501" t="s">
        <v>509</v>
      </c>
      <c r="B74" s="503" t="s">
        <v>510</v>
      </c>
    </row>
    <row r="75" spans="1:2" x14ac:dyDescent="0.25">
      <c r="A75" s="501" t="s">
        <v>511</v>
      </c>
      <c r="B75" s="503" t="s">
        <v>439</v>
      </c>
    </row>
    <row r="76" spans="1:2" x14ac:dyDescent="0.25">
      <c r="A76" s="501" t="s">
        <v>512</v>
      </c>
      <c r="B76" s="501" t="s">
        <v>455</v>
      </c>
    </row>
    <row r="77" spans="1:2" x14ac:dyDescent="0.25">
      <c r="A77" s="501" t="s">
        <v>513</v>
      </c>
      <c r="B77" s="503" t="s">
        <v>475</v>
      </c>
    </row>
    <row r="78" spans="1:2" x14ac:dyDescent="0.25">
      <c r="A78" s="501" t="s">
        <v>513</v>
      </c>
      <c r="B78" s="503" t="s">
        <v>439</v>
      </c>
    </row>
    <row r="79" spans="1:2" x14ac:dyDescent="0.25">
      <c r="A79" s="501" t="s">
        <v>514</v>
      </c>
      <c r="B79" s="503" t="s">
        <v>515</v>
      </c>
    </row>
    <row r="80" spans="1:2" x14ac:dyDescent="0.25">
      <c r="A80" s="501" t="s">
        <v>514</v>
      </c>
      <c r="B80" s="501" t="s">
        <v>446</v>
      </c>
    </row>
    <row r="81" spans="1:2" x14ac:dyDescent="0.25">
      <c r="A81" s="501" t="s">
        <v>516</v>
      </c>
      <c r="B81" s="503" t="s">
        <v>439</v>
      </c>
    </row>
    <row r="82" spans="1:2" x14ac:dyDescent="0.25">
      <c r="A82" s="501" t="s">
        <v>517</v>
      </c>
      <c r="B82" s="501" t="s">
        <v>455</v>
      </c>
    </row>
    <row r="83" spans="1:2" x14ac:dyDescent="0.25">
      <c r="A83" s="501" t="s">
        <v>517</v>
      </c>
      <c r="B83" s="503" t="s">
        <v>454</v>
      </c>
    </row>
    <row r="84" spans="1:2" x14ac:dyDescent="0.25">
      <c r="A84" s="501" t="s">
        <v>518</v>
      </c>
      <c r="B84" s="503" t="s">
        <v>519</v>
      </c>
    </row>
    <row r="85" spans="1:2" x14ac:dyDescent="0.25">
      <c r="A85" s="501" t="s">
        <v>520</v>
      </c>
      <c r="B85" s="503" t="s">
        <v>439</v>
      </c>
    </row>
    <row r="86" spans="1:2" x14ac:dyDescent="0.25">
      <c r="A86" s="501" t="s">
        <v>521</v>
      </c>
      <c r="B86" s="501" t="s">
        <v>455</v>
      </c>
    </row>
    <row r="87" spans="1:2" x14ac:dyDescent="0.25">
      <c r="A87" s="501" t="s">
        <v>522</v>
      </c>
      <c r="B87" s="503" t="s">
        <v>523</v>
      </c>
    </row>
    <row r="88" spans="1:2" x14ac:dyDescent="0.25">
      <c r="A88" s="501" t="s">
        <v>524</v>
      </c>
      <c r="B88" s="503" t="s">
        <v>525</v>
      </c>
    </row>
    <row r="89" spans="1:2" x14ac:dyDescent="0.25">
      <c r="A89" s="501" t="s">
        <v>524</v>
      </c>
      <c r="B89" s="501" t="s">
        <v>446</v>
      </c>
    </row>
    <row r="90" spans="1:2" x14ac:dyDescent="0.25">
      <c r="A90" s="501" t="s">
        <v>526</v>
      </c>
      <c r="B90" s="503" t="s">
        <v>439</v>
      </c>
    </row>
    <row r="91" spans="1:2" x14ac:dyDescent="0.25">
      <c r="A91" s="501" t="s">
        <v>527</v>
      </c>
      <c r="B91" s="501" t="s">
        <v>455</v>
      </c>
    </row>
    <row r="92" spans="1:2" x14ac:dyDescent="0.25">
      <c r="A92" s="501" t="s">
        <v>527</v>
      </c>
      <c r="B92" s="503" t="s">
        <v>454</v>
      </c>
    </row>
    <row r="93" spans="1:2" x14ac:dyDescent="0.25">
      <c r="A93" s="501" t="s">
        <v>528</v>
      </c>
      <c r="B93" s="503" t="s">
        <v>529</v>
      </c>
    </row>
    <row r="94" spans="1:2" x14ac:dyDescent="0.25">
      <c r="A94" s="501" t="s">
        <v>530</v>
      </c>
      <c r="B94" s="501" t="s">
        <v>531</v>
      </c>
    </row>
    <row r="95" spans="1:2" x14ac:dyDescent="0.25">
      <c r="A95" s="501" t="s">
        <v>530</v>
      </c>
      <c r="B95" s="503" t="s">
        <v>439</v>
      </c>
    </row>
    <row r="96" spans="1:2" x14ac:dyDescent="0.25">
      <c r="A96" s="501" t="s">
        <v>532</v>
      </c>
      <c r="B96" s="503" t="s">
        <v>475</v>
      </c>
    </row>
    <row r="97" spans="1:2" x14ac:dyDescent="0.25">
      <c r="A97" s="501" t="s">
        <v>533</v>
      </c>
      <c r="B97" s="503" t="s">
        <v>534</v>
      </c>
    </row>
    <row r="98" spans="1:2" x14ac:dyDescent="0.25">
      <c r="A98" s="501" t="s">
        <v>533</v>
      </c>
      <c r="B98" s="501" t="s">
        <v>446</v>
      </c>
    </row>
    <row r="99" spans="1:2" x14ac:dyDescent="0.25">
      <c r="A99" s="501" t="s">
        <v>535</v>
      </c>
      <c r="B99" s="503" t="s">
        <v>439</v>
      </c>
    </row>
    <row r="100" spans="1:2" x14ac:dyDescent="0.25">
      <c r="A100" s="501" t="s">
        <v>536</v>
      </c>
      <c r="B100" s="501" t="s">
        <v>531</v>
      </c>
    </row>
    <row r="101" spans="1:2" x14ac:dyDescent="0.25">
      <c r="A101" s="501" t="s">
        <v>536</v>
      </c>
      <c r="B101" s="503" t="s">
        <v>454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AV39"/>
  <sheetViews>
    <sheetView zoomScaleNormal="100" workbookViewId="0">
      <selection activeCell="B7" sqref="B7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10" t="s">
        <v>171</v>
      </c>
      <c r="N1" s="110" t="s">
        <v>172</v>
      </c>
      <c r="O1" s="110" t="s">
        <v>173</v>
      </c>
      <c r="P1" s="110" t="s">
        <v>174</v>
      </c>
      <c r="Q1" s="110" t="s">
        <v>175</v>
      </c>
      <c r="R1" s="110" t="s">
        <v>176</v>
      </c>
      <c r="S1" s="110" t="s">
        <v>177</v>
      </c>
      <c r="U1" s="110" t="s">
        <v>178</v>
      </c>
    </row>
    <row r="2" spans="1:35" x14ac:dyDescent="0.25">
      <c r="C2" s="111" t="s">
        <v>179</v>
      </c>
      <c r="D2" s="498" t="s">
        <v>180</v>
      </c>
      <c r="E2" s="498"/>
      <c r="F2" s="499" t="s">
        <v>181</v>
      </c>
      <c r="G2" s="499"/>
      <c r="H2" s="500" t="s">
        <v>182</v>
      </c>
      <c r="I2" s="500"/>
      <c r="K2" s="48"/>
      <c r="M2" s="112">
        <v>11</v>
      </c>
      <c r="N2" s="113">
        <v>14.98</v>
      </c>
      <c r="O2" s="113">
        <v>5.95</v>
      </c>
      <c r="P2" s="114">
        <f t="shared" ref="P2:P12" si="0">U2*0.97</f>
        <v>5.3253000000000004</v>
      </c>
      <c r="Q2" s="113">
        <v>0.68</v>
      </c>
      <c r="R2" s="115">
        <v>27.09</v>
      </c>
      <c r="U2" s="113">
        <v>5.49</v>
      </c>
    </row>
    <row r="3" spans="1:35" x14ac:dyDescent="0.25">
      <c r="A3" s="116" t="s">
        <v>183</v>
      </c>
      <c r="B3" s="117">
        <f>B4+B5+B6+B7</f>
        <v>19046</v>
      </c>
      <c r="C3" s="118">
        <f>C4+C5+C6+C7</f>
        <v>19046</v>
      </c>
      <c r="D3" s="23" t="s">
        <v>184</v>
      </c>
      <c r="E3" s="23" t="s">
        <v>185</v>
      </c>
      <c r="F3" s="23" t="s">
        <v>184</v>
      </c>
      <c r="G3" s="23" t="s">
        <v>186</v>
      </c>
      <c r="H3" s="23" t="s">
        <v>184</v>
      </c>
      <c r="I3" s="119" t="s">
        <v>187</v>
      </c>
      <c r="J3" s="23" t="s">
        <v>188</v>
      </c>
      <c r="K3" s="23" t="s">
        <v>189</v>
      </c>
      <c r="M3" s="112">
        <v>10</v>
      </c>
      <c r="N3" s="120">
        <v>14.23</v>
      </c>
      <c r="O3" s="120">
        <v>5.59</v>
      </c>
      <c r="P3" s="114">
        <f t="shared" si="0"/>
        <v>4.9179000000000004</v>
      </c>
      <c r="Q3" s="120">
        <v>0.62</v>
      </c>
      <c r="R3" s="121">
        <v>25.52</v>
      </c>
      <c r="U3" s="120">
        <v>5.07</v>
      </c>
    </row>
    <row r="4" spans="1:35" x14ac:dyDescent="0.25">
      <c r="A4" s="116" t="s">
        <v>190</v>
      </c>
      <c r="B4" s="117">
        <v>11372</v>
      </c>
      <c r="C4" s="122">
        <v>11372</v>
      </c>
      <c r="D4" s="123">
        <v>45</v>
      </c>
      <c r="E4" s="124">
        <f>D4*(C4-B4)</f>
        <v>0</v>
      </c>
      <c r="F4" s="125">
        <v>0.5</v>
      </c>
      <c r="G4" s="124">
        <f>(C4-B4)*F4</f>
        <v>0</v>
      </c>
      <c r="H4" s="125">
        <v>7</v>
      </c>
      <c r="I4" s="126">
        <f>(C4-B4)*H4</f>
        <v>0</v>
      </c>
      <c r="J4" s="124">
        <f>H4*C4</f>
        <v>79604</v>
      </c>
      <c r="K4" s="23">
        <f>B4*F4</f>
        <v>5686</v>
      </c>
      <c r="L4" s="56">
        <f>5000*N13*F4</f>
        <v>1382.4289405684756</v>
      </c>
      <c r="M4" s="112">
        <v>9</v>
      </c>
      <c r="N4" s="113">
        <v>13.49</v>
      </c>
      <c r="O4" s="113">
        <v>5.24</v>
      </c>
      <c r="P4" s="114">
        <f t="shared" si="0"/>
        <v>4.5202</v>
      </c>
      <c r="Q4" s="113">
        <v>0.56999999999999995</v>
      </c>
      <c r="R4" s="115">
        <v>23.95</v>
      </c>
      <c r="U4" s="113">
        <v>4.66</v>
      </c>
    </row>
    <row r="5" spans="1:35" x14ac:dyDescent="0.25">
      <c r="A5" s="116" t="s">
        <v>191</v>
      </c>
      <c r="B5" s="117">
        <v>4119</v>
      </c>
      <c r="C5" s="127">
        <v>4119</v>
      </c>
      <c r="D5" s="128">
        <v>75</v>
      </c>
      <c r="E5" s="124">
        <f>D5*(C5-B5)</f>
        <v>0</v>
      </c>
      <c r="F5" s="129">
        <v>0.7</v>
      </c>
      <c r="G5" s="124">
        <f>(C5-B5)*F5</f>
        <v>0</v>
      </c>
      <c r="H5" s="129">
        <v>10</v>
      </c>
      <c r="I5" s="126">
        <f>(C5-B5)*H5</f>
        <v>0</v>
      </c>
      <c r="J5" s="124">
        <f>H5*C5</f>
        <v>41190</v>
      </c>
      <c r="K5" s="23">
        <f>B5*F5</f>
        <v>2883.2999999999997</v>
      </c>
      <c r="L5" s="56">
        <f>5000*O13*F5</f>
        <v>768.73385012919903</v>
      </c>
      <c r="M5" s="112">
        <v>8</v>
      </c>
      <c r="N5" s="120">
        <v>12.74</v>
      </c>
      <c r="O5" s="120">
        <v>4.8899999999999997</v>
      </c>
      <c r="P5" s="114">
        <f t="shared" si="0"/>
        <v>4.1224999999999996</v>
      </c>
      <c r="Q5" s="120">
        <v>0.51</v>
      </c>
      <c r="R5" s="121">
        <v>22.39</v>
      </c>
      <c r="U5" s="120">
        <v>4.25</v>
      </c>
    </row>
    <row r="6" spans="1:35" x14ac:dyDescent="0.25">
      <c r="A6" s="116" t="s">
        <v>192</v>
      </c>
      <c r="B6" s="117">
        <v>3177</v>
      </c>
      <c r="C6" s="127">
        <v>3177</v>
      </c>
      <c r="D6" s="123">
        <v>90</v>
      </c>
      <c r="E6" s="124">
        <f>D6*(C6-B6)</f>
        <v>0</v>
      </c>
      <c r="F6" s="125">
        <v>1</v>
      </c>
      <c r="G6" s="124">
        <f>(C6-B6)*F6</f>
        <v>0</v>
      </c>
      <c r="H6" s="125">
        <v>19</v>
      </c>
      <c r="I6" s="126">
        <f>(C6-B6)*H6</f>
        <v>0</v>
      </c>
      <c r="J6" s="124">
        <f>H6*C6</f>
        <v>60363</v>
      </c>
      <c r="K6" s="23">
        <f>B6*F6</f>
        <v>3177</v>
      </c>
      <c r="L6" s="56">
        <f>5000*P13*F6</f>
        <v>982.89036544850512</v>
      </c>
      <c r="M6" s="112">
        <v>7</v>
      </c>
      <c r="N6" s="113">
        <v>12</v>
      </c>
      <c r="O6" s="113">
        <v>4.53</v>
      </c>
      <c r="P6" s="114">
        <f t="shared" si="0"/>
        <v>3.7247999999999997</v>
      </c>
      <c r="Q6" s="113">
        <v>0.46</v>
      </c>
      <c r="R6" s="115">
        <v>20.83</v>
      </c>
      <c r="U6" s="113">
        <v>3.84</v>
      </c>
    </row>
    <row r="7" spans="1:35" x14ac:dyDescent="0.25">
      <c r="A7" s="116" t="s">
        <v>193</v>
      </c>
      <c r="B7" s="117">
        <v>378</v>
      </c>
      <c r="C7" s="130">
        <v>378</v>
      </c>
      <c r="D7" s="128">
        <v>300</v>
      </c>
      <c r="E7" s="124">
        <f>D7*(C7-B7)</f>
        <v>0</v>
      </c>
      <c r="F7" s="129">
        <v>2.5</v>
      </c>
      <c r="G7" s="124">
        <f>(C7-B7)*F7</f>
        <v>0</v>
      </c>
      <c r="H7" s="129">
        <v>35</v>
      </c>
      <c r="I7" s="126">
        <f>(C7-B7)*H7</f>
        <v>0</v>
      </c>
      <c r="J7" s="124">
        <f>H7*C7</f>
        <v>13230</v>
      </c>
      <c r="K7" s="23">
        <f>B7*F7</f>
        <v>945</v>
      </c>
      <c r="L7" s="56">
        <f>5000*Q13*F7</f>
        <v>313.76891842008126</v>
      </c>
      <c r="M7" s="112">
        <v>6</v>
      </c>
      <c r="N7" s="120">
        <v>11.26</v>
      </c>
      <c r="O7" s="120">
        <v>4.17</v>
      </c>
      <c r="P7" s="114">
        <f t="shared" si="0"/>
        <v>3.3367999999999998</v>
      </c>
      <c r="Q7" s="120">
        <v>0.41</v>
      </c>
      <c r="R7" s="121">
        <v>19.27</v>
      </c>
      <c r="U7" s="120">
        <v>3.44</v>
      </c>
    </row>
    <row r="8" spans="1:35" x14ac:dyDescent="0.25">
      <c r="C8" s="131">
        <f>C4/$C$3</f>
        <v>0.59708075186390841</v>
      </c>
      <c r="J8" s="124">
        <f>J7+J6+J5+J4</f>
        <v>194387</v>
      </c>
      <c r="K8" s="23">
        <f>K7+K6+K5+K4</f>
        <v>12691.3</v>
      </c>
      <c r="L8" s="23">
        <f>L7+L6+L5+L4</f>
        <v>3447.8220745662611</v>
      </c>
      <c r="M8" s="112">
        <v>5</v>
      </c>
      <c r="N8" s="113">
        <v>10.52</v>
      </c>
      <c r="O8" s="113">
        <v>3.81</v>
      </c>
      <c r="P8" s="114">
        <f t="shared" si="0"/>
        <v>2.9390999999999998</v>
      </c>
      <c r="Q8" s="113">
        <v>0.35</v>
      </c>
      <c r="R8" s="115">
        <v>17.72</v>
      </c>
      <c r="U8" s="113">
        <v>3.03</v>
      </c>
    </row>
    <row r="9" spans="1:35" x14ac:dyDescent="0.25">
      <c r="C9" s="132">
        <f>C5/$C$3</f>
        <v>0.216265882600021</v>
      </c>
      <c r="E9" s="133">
        <f>C4-B4</f>
        <v>0</v>
      </c>
      <c r="H9">
        <f>H10+H11+H12+H13</f>
        <v>71304</v>
      </c>
      <c r="M9" s="112">
        <v>4</v>
      </c>
      <c r="N9" s="120">
        <v>9.8000000000000007</v>
      </c>
      <c r="O9" s="120">
        <v>3.46</v>
      </c>
      <c r="P9" s="114">
        <f t="shared" si="0"/>
        <v>2.5510999999999999</v>
      </c>
      <c r="Q9" s="120">
        <v>0.3</v>
      </c>
      <c r="R9" s="121">
        <v>16.170000000000002</v>
      </c>
      <c r="U9" s="120">
        <v>2.63</v>
      </c>
    </row>
    <row r="10" spans="1:35" x14ac:dyDescent="0.25">
      <c r="B10" s="134">
        <f>B11/B13</f>
        <v>1</v>
      </c>
      <c r="C10" s="132">
        <f>C6/$C$3</f>
        <v>0.16680667856767825</v>
      </c>
      <c r="E10" s="133">
        <f>C5-B5</f>
        <v>0</v>
      </c>
      <c r="H10">
        <v>40146</v>
      </c>
      <c r="I10" s="135">
        <f>H10/$H$9</f>
        <v>0.56302591719959605</v>
      </c>
      <c r="M10" s="112">
        <v>3</v>
      </c>
      <c r="N10" s="113">
        <v>9.09</v>
      </c>
      <c r="O10" s="113">
        <v>3.1</v>
      </c>
      <c r="P10" s="114">
        <f t="shared" si="0"/>
        <v>2.1436999999999999</v>
      </c>
      <c r="Q10" s="113">
        <v>0.24</v>
      </c>
      <c r="R10" s="115">
        <v>14.63</v>
      </c>
      <c r="U10" s="113">
        <v>2.21</v>
      </c>
    </row>
    <row r="11" spans="1:35" x14ac:dyDescent="0.25">
      <c r="A11" s="136" t="s">
        <v>194</v>
      </c>
      <c r="B11" s="137">
        <v>10000</v>
      </c>
      <c r="C11" s="132">
        <f>C7/$C$3</f>
        <v>1.9846686968392313E-2</v>
      </c>
      <c r="E11" s="133">
        <f>C6-B6</f>
        <v>0</v>
      </c>
      <c r="H11">
        <v>15594</v>
      </c>
      <c r="I11" s="135">
        <f>H11/$H$9</f>
        <v>0.21869740828004039</v>
      </c>
      <c r="M11" s="112">
        <v>2</v>
      </c>
      <c r="N11" s="120">
        <v>8.42</v>
      </c>
      <c r="O11" s="120">
        <v>2.73</v>
      </c>
      <c r="P11" s="114">
        <f t="shared" si="0"/>
        <v>1.7168999999999999</v>
      </c>
      <c r="Q11" s="120">
        <v>0.18</v>
      </c>
      <c r="R11" s="121">
        <v>13.09</v>
      </c>
      <c r="U11" s="120">
        <v>1.77</v>
      </c>
    </row>
    <row r="12" spans="1:35" x14ac:dyDescent="0.25">
      <c r="A12" s="136" t="s">
        <v>195</v>
      </c>
      <c r="B12" s="138">
        <f>E7+E6+E5+E4</f>
        <v>0</v>
      </c>
      <c r="E12" s="133">
        <f>C7-B7</f>
        <v>0</v>
      </c>
      <c r="H12">
        <v>13868</v>
      </c>
      <c r="I12" s="135">
        <f>H12/$H$9</f>
        <v>0.19449119263996409</v>
      </c>
      <c r="M12" s="112">
        <v>1</v>
      </c>
      <c r="N12" s="113">
        <v>7.85</v>
      </c>
      <c r="O12" s="113">
        <v>2.34</v>
      </c>
      <c r="P12" s="114">
        <f t="shared" si="0"/>
        <v>1.1931</v>
      </c>
      <c r="Q12" s="113">
        <v>0.1</v>
      </c>
      <c r="R12" s="115">
        <v>11.53</v>
      </c>
      <c r="U12" s="113">
        <v>1.23</v>
      </c>
    </row>
    <row r="13" spans="1:35" x14ac:dyDescent="0.25">
      <c r="A13" s="139" t="s">
        <v>196</v>
      </c>
      <c r="B13" s="140">
        <f>B11+B12</f>
        <v>10000</v>
      </c>
      <c r="H13">
        <v>1696</v>
      </c>
      <c r="I13" s="135">
        <f>H13/$H$9</f>
        <v>2.3785481880399417E-2</v>
      </c>
      <c r="N13">
        <f>N2/R2</f>
        <v>0.55297157622739024</v>
      </c>
      <c r="O13">
        <f>O2/R2</f>
        <v>0.21963824289405687</v>
      </c>
      <c r="P13" s="114">
        <f>P2/R2</f>
        <v>0.19657807308970102</v>
      </c>
      <c r="Q13">
        <f>Q2/R2</f>
        <v>2.51015134736065E-2</v>
      </c>
    </row>
    <row r="15" spans="1:35" x14ac:dyDescent="0.25">
      <c r="A15" s="7"/>
      <c r="B15" s="141" t="s">
        <v>95</v>
      </c>
      <c r="C15" s="141" t="s">
        <v>96</v>
      </c>
      <c r="D15" s="141" t="s">
        <v>97</v>
      </c>
      <c r="E15" s="141" t="s">
        <v>98</v>
      </c>
      <c r="F15" s="141" t="s">
        <v>99</v>
      </c>
      <c r="G15" s="141" t="s">
        <v>100</v>
      </c>
      <c r="H15" s="141" t="s">
        <v>101</v>
      </c>
      <c r="I15" s="141" t="s">
        <v>102</v>
      </c>
      <c r="J15" s="141" t="s">
        <v>103</v>
      </c>
      <c r="K15" s="141" t="s">
        <v>104</v>
      </c>
      <c r="L15" s="141" t="s">
        <v>105</v>
      </c>
      <c r="M15" s="141" t="s">
        <v>106</v>
      </c>
      <c r="N15" s="141" t="s">
        <v>107</v>
      </c>
      <c r="O15" s="141" t="s">
        <v>108</v>
      </c>
      <c r="P15" s="141" t="s">
        <v>93</v>
      </c>
      <c r="Q15" s="141" t="s">
        <v>94</v>
      </c>
      <c r="R15" s="141" t="s">
        <v>95</v>
      </c>
      <c r="S15" s="141" t="s">
        <v>96</v>
      </c>
      <c r="T15" s="141" t="s">
        <v>97</v>
      </c>
      <c r="U15" s="141" t="s">
        <v>98</v>
      </c>
      <c r="V15" s="141" t="s">
        <v>99</v>
      </c>
      <c r="W15" s="141" t="s">
        <v>100</v>
      </c>
      <c r="X15" s="141" t="s">
        <v>101</v>
      </c>
      <c r="Y15" s="141" t="s">
        <v>102</v>
      </c>
      <c r="Z15" s="141" t="s">
        <v>103</v>
      </c>
      <c r="AA15" s="141" t="s">
        <v>104</v>
      </c>
      <c r="AB15" s="141" t="s">
        <v>105</v>
      </c>
      <c r="AC15" s="141" t="s">
        <v>106</v>
      </c>
      <c r="AD15" s="141" t="s">
        <v>107</v>
      </c>
      <c r="AE15" s="141" t="s">
        <v>108</v>
      </c>
      <c r="AF15" s="141" t="s">
        <v>93</v>
      </c>
      <c r="AG15" s="141" t="s">
        <v>94</v>
      </c>
      <c r="AH15" s="141"/>
      <c r="AI15" s="141"/>
    </row>
    <row r="16" spans="1:35" x14ac:dyDescent="0.25">
      <c r="A16" s="142" t="s">
        <v>197</v>
      </c>
      <c r="B16" s="143">
        <v>801</v>
      </c>
      <c r="C16" s="143">
        <f>B16+35</f>
        <v>836</v>
      </c>
      <c r="D16" s="143">
        <f t="shared" ref="D16:AD16" si="1">C16+35</f>
        <v>871</v>
      </c>
      <c r="E16" s="143">
        <f t="shared" si="1"/>
        <v>906</v>
      </c>
      <c r="F16" s="143">
        <f t="shared" si="1"/>
        <v>941</v>
      </c>
      <c r="G16" s="143">
        <f t="shared" si="1"/>
        <v>976</v>
      </c>
      <c r="H16" s="143">
        <f t="shared" si="1"/>
        <v>1011</v>
      </c>
      <c r="I16" s="143">
        <f t="shared" si="1"/>
        <v>1046</v>
      </c>
      <c r="J16" s="143">
        <f t="shared" si="1"/>
        <v>1081</v>
      </c>
      <c r="K16" s="143">
        <f t="shared" si="1"/>
        <v>1116</v>
      </c>
      <c r="L16" s="143">
        <f t="shared" si="1"/>
        <v>1151</v>
      </c>
      <c r="M16" s="143">
        <f t="shared" si="1"/>
        <v>1186</v>
      </c>
      <c r="N16" s="143">
        <f t="shared" si="1"/>
        <v>1221</v>
      </c>
      <c r="O16" s="143">
        <f t="shared" si="1"/>
        <v>1256</v>
      </c>
      <c r="P16" s="143">
        <f t="shared" si="1"/>
        <v>1291</v>
      </c>
      <c r="Q16" s="143">
        <f t="shared" si="1"/>
        <v>1326</v>
      </c>
      <c r="R16" s="143">
        <f t="shared" si="1"/>
        <v>1361</v>
      </c>
      <c r="S16" s="143">
        <f t="shared" si="1"/>
        <v>1396</v>
      </c>
      <c r="T16" s="143">
        <f t="shared" si="1"/>
        <v>1431</v>
      </c>
      <c r="U16" s="143">
        <f t="shared" si="1"/>
        <v>1466</v>
      </c>
      <c r="V16" s="143">
        <f t="shared" si="1"/>
        <v>1501</v>
      </c>
      <c r="W16" s="143">
        <f t="shared" si="1"/>
        <v>1536</v>
      </c>
      <c r="X16" s="143">
        <f t="shared" si="1"/>
        <v>1571</v>
      </c>
      <c r="Y16" s="143">
        <f t="shared" si="1"/>
        <v>1606</v>
      </c>
      <c r="Z16" s="143">
        <f t="shared" si="1"/>
        <v>1641</v>
      </c>
      <c r="AA16" s="143">
        <f t="shared" si="1"/>
        <v>1676</v>
      </c>
      <c r="AB16" s="143">
        <f t="shared" si="1"/>
        <v>1711</v>
      </c>
      <c r="AC16" s="143">
        <f t="shared" si="1"/>
        <v>1746</v>
      </c>
      <c r="AD16" s="143">
        <f t="shared" si="1"/>
        <v>1781</v>
      </c>
      <c r="AE16" s="143"/>
      <c r="AF16" s="142"/>
      <c r="AG16" s="142"/>
      <c r="AH16" s="142"/>
      <c r="AI16" s="142"/>
    </row>
    <row r="17" spans="1:48" x14ac:dyDescent="0.25">
      <c r="A17" s="142"/>
      <c r="B17" s="143">
        <f t="shared" ref="B17:AD17" si="2">B18+B19+B20+B21</f>
        <v>14112.899100000001</v>
      </c>
      <c r="C17" s="143">
        <f t="shared" si="2"/>
        <v>14729.5676</v>
      </c>
      <c r="D17" s="143">
        <f t="shared" si="2"/>
        <v>15346.2361</v>
      </c>
      <c r="E17" s="143">
        <f t="shared" si="2"/>
        <v>15962.9046</v>
      </c>
      <c r="F17" s="143">
        <f t="shared" si="2"/>
        <v>16579.573099999998</v>
      </c>
      <c r="G17" s="143">
        <f t="shared" si="2"/>
        <v>17196.241599999998</v>
      </c>
      <c r="H17" s="143">
        <f t="shared" si="2"/>
        <v>17812.910099999997</v>
      </c>
      <c r="I17" s="143">
        <f t="shared" si="2"/>
        <v>18429.578599999997</v>
      </c>
      <c r="J17" s="143">
        <f t="shared" si="2"/>
        <v>19046.247099999997</v>
      </c>
      <c r="K17" s="143">
        <f t="shared" si="2"/>
        <v>19662.915599999997</v>
      </c>
      <c r="L17" s="143">
        <f t="shared" si="2"/>
        <v>20279.584099999996</v>
      </c>
      <c r="M17" s="143">
        <f t="shared" si="2"/>
        <v>20896.252599999996</v>
      </c>
      <c r="N17" s="143">
        <f t="shared" si="2"/>
        <v>21512.9211</v>
      </c>
      <c r="O17" s="143">
        <f t="shared" si="2"/>
        <v>22129.589599999999</v>
      </c>
      <c r="P17" s="143">
        <f t="shared" si="2"/>
        <v>22746.258099999999</v>
      </c>
      <c r="Q17" s="143">
        <f t="shared" si="2"/>
        <v>23362.926599999995</v>
      </c>
      <c r="R17" s="143">
        <f t="shared" si="2"/>
        <v>23979.595099999995</v>
      </c>
      <c r="S17" s="143">
        <f t="shared" si="2"/>
        <v>24596.263599999998</v>
      </c>
      <c r="T17" s="143">
        <f t="shared" si="2"/>
        <v>25212.932099999998</v>
      </c>
      <c r="U17" s="143">
        <f t="shared" si="2"/>
        <v>25829.600599999998</v>
      </c>
      <c r="V17" s="143">
        <f t="shared" si="2"/>
        <v>26446.269099999998</v>
      </c>
      <c r="W17" s="143">
        <f t="shared" si="2"/>
        <v>27062.937599999997</v>
      </c>
      <c r="X17" s="143">
        <f t="shared" si="2"/>
        <v>27679.606099999997</v>
      </c>
      <c r="Y17" s="143">
        <f t="shared" si="2"/>
        <v>28296.274599999997</v>
      </c>
      <c r="Z17" s="143">
        <f t="shared" si="2"/>
        <v>28912.943099999997</v>
      </c>
      <c r="AA17" s="143">
        <f t="shared" si="2"/>
        <v>29529.6116</v>
      </c>
      <c r="AB17" s="143">
        <f t="shared" si="2"/>
        <v>30146.280099999996</v>
      </c>
      <c r="AC17" s="143">
        <f t="shared" si="2"/>
        <v>30762.9486</v>
      </c>
      <c r="AD17" s="143">
        <f t="shared" si="2"/>
        <v>31379.617099999996</v>
      </c>
      <c r="AE17" s="143"/>
      <c r="AF17" s="143"/>
      <c r="AG17" s="143"/>
      <c r="AH17" s="143"/>
      <c r="AI17" s="143"/>
    </row>
    <row r="18" spans="1:48" x14ac:dyDescent="0.25">
      <c r="A18" s="144" t="s">
        <v>198</v>
      </c>
      <c r="B18" s="145">
        <f>B16*$N$8</f>
        <v>8426.52</v>
      </c>
      <c r="C18" s="145">
        <f t="shared" ref="C18:AD18" si="3">C16*$N$8</f>
        <v>8794.7199999999993</v>
      </c>
      <c r="D18" s="145">
        <f t="shared" si="3"/>
        <v>9162.92</v>
      </c>
      <c r="E18" s="145">
        <f t="shared" si="3"/>
        <v>9531.119999999999</v>
      </c>
      <c r="F18" s="145">
        <f t="shared" si="3"/>
        <v>9899.32</v>
      </c>
      <c r="G18" s="145">
        <f t="shared" si="3"/>
        <v>10267.52</v>
      </c>
      <c r="H18" s="145">
        <f t="shared" si="3"/>
        <v>10635.72</v>
      </c>
      <c r="I18" s="145">
        <f t="shared" si="3"/>
        <v>11003.92</v>
      </c>
      <c r="J18" s="145">
        <f t="shared" si="3"/>
        <v>11372.119999999999</v>
      </c>
      <c r="K18" s="145">
        <f t="shared" si="3"/>
        <v>11740.32</v>
      </c>
      <c r="L18" s="145">
        <f t="shared" si="3"/>
        <v>12108.519999999999</v>
      </c>
      <c r="M18" s="145">
        <f t="shared" si="3"/>
        <v>12476.72</v>
      </c>
      <c r="N18" s="145">
        <f t="shared" si="3"/>
        <v>12844.92</v>
      </c>
      <c r="O18" s="145">
        <f t="shared" si="3"/>
        <v>13213.119999999999</v>
      </c>
      <c r="P18" s="145">
        <f t="shared" si="3"/>
        <v>13581.32</v>
      </c>
      <c r="Q18" s="145">
        <f t="shared" si="3"/>
        <v>13949.519999999999</v>
      </c>
      <c r="R18" s="145">
        <f t="shared" si="3"/>
        <v>14317.72</v>
      </c>
      <c r="S18" s="145">
        <f t="shared" si="3"/>
        <v>14685.92</v>
      </c>
      <c r="T18" s="145">
        <f t="shared" si="3"/>
        <v>15054.119999999999</v>
      </c>
      <c r="U18" s="145">
        <f t="shared" si="3"/>
        <v>15422.32</v>
      </c>
      <c r="V18" s="145">
        <f t="shared" si="3"/>
        <v>15790.519999999999</v>
      </c>
      <c r="W18" s="145">
        <f t="shared" si="3"/>
        <v>16158.72</v>
      </c>
      <c r="X18" s="145">
        <f t="shared" si="3"/>
        <v>16526.919999999998</v>
      </c>
      <c r="Y18" s="145">
        <f t="shared" si="3"/>
        <v>16895.12</v>
      </c>
      <c r="Z18" s="145">
        <f t="shared" si="3"/>
        <v>17263.32</v>
      </c>
      <c r="AA18" s="145">
        <f t="shared" si="3"/>
        <v>17631.52</v>
      </c>
      <c r="AB18" s="145">
        <f t="shared" si="3"/>
        <v>17999.719999999998</v>
      </c>
      <c r="AC18" s="145">
        <f t="shared" si="3"/>
        <v>18367.919999999998</v>
      </c>
      <c r="AD18" s="145">
        <f t="shared" si="3"/>
        <v>18736.12</v>
      </c>
      <c r="AE18" s="145"/>
      <c r="AF18" s="145"/>
      <c r="AG18" s="145"/>
      <c r="AH18" s="145"/>
      <c r="AI18" s="145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44" t="s">
        <v>199</v>
      </c>
      <c r="B19" s="145">
        <f>B16*$O$8</f>
        <v>3051.81</v>
      </c>
      <c r="C19" s="145">
        <f t="shared" ref="C19:AD19" si="4">C16*$O$8</f>
        <v>3185.16</v>
      </c>
      <c r="D19" s="145">
        <f t="shared" si="4"/>
        <v>3318.51</v>
      </c>
      <c r="E19" s="145">
        <f t="shared" si="4"/>
        <v>3451.86</v>
      </c>
      <c r="F19" s="145">
        <f t="shared" si="4"/>
        <v>3585.21</v>
      </c>
      <c r="G19" s="145">
        <f t="shared" si="4"/>
        <v>3718.56</v>
      </c>
      <c r="H19" s="145">
        <f t="shared" si="4"/>
        <v>3851.91</v>
      </c>
      <c r="I19" s="145">
        <f t="shared" si="4"/>
        <v>3985.26</v>
      </c>
      <c r="J19" s="145">
        <f t="shared" si="4"/>
        <v>4118.6099999999997</v>
      </c>
      <c r="K19" s="145">
        <f t="shared" si="4"/>
        <v>4251.96</v>
      </c>
      <c r="L19" s="145">
        <f t="shared" si="4"/>
        <v>4385.3100000000004</v>
      </c>
      <c r="M19" s="145">
        <f t="shared" si="4"/>
        <v>4518.66</v>
      </c>
      <c r="N19" s="145">
        <f t="shared" si="4"/>
        <v>4652.01</v>
      </c>
      <c r="O19" s="145">
        <f t="shared" si="4"/>
        <v>4785.3599999999997</v>
      </c>
      <c r="P19" s="145">
        <f t="shared" si="4"/>
        <v>4918.71</v>
      </c>
      <c r="Q19" s="145">
        <f t="shared" si="4"/>
        <v>5052.0600000000004</v>
      </c>
      <c r="R19" s="145">
        <f t="shared" si="4"/>
        <v>5185.41</v>
      </c>
      <c r="S19" s="145">
        <f t="shared" si="4"/>
        <v>5318.76</v>
      </c>
      <c r="T19" s="145">
        <f t="shared" si="4"/>
        <v>5452.11</v>
      </c>
      <c r="U19" s="145">
        <f t="shared" si="4"/>
        <v>5585.46</v>
      </c>
      <c r="V19" s="145">
        <f t="shared" si="4"/>
        <v>5718.81</v>
      </c>
      <c r="W19" s="145">
        <f t="shared" si="4"/>
        <v>5852.16</v>
      </c>
      <c r="X19" s="145">
        <f t="shared" si="4"/>
        <v>5985.51</v>
      </c>
      <c r="Y19" s="145">
        <f t="shared" si="4"/>
        <v>6118.86</v>
      </c>
      <c r="Z19" s="145">
        <f t="shared" si="4"/>
        <v>6252.21</v>
      </c>
      <c r="AA19" s="145">
        <f t="shared" si="4"/>
        <v>6385.56</v>
      </c>
      <c r="AB19" s="145">
        <f t="shared" si="4"/>
        <v>6518.91</v>
      </c>
      <c r="AC19" s="145">
        <f t="shared" si="4"/>
        <v>6652.26</v>
      </c>
      <c r="AD19" s="145">
        <f t="shared" si="4"/>
        <v>6785.61</v>
      </c>
      <c r="AE19" s="145"/>
      <c r="AF19" s="145"/>
      <c r="AG19" s="145"/>
      <c r="AH19" s="145"/>
      <c r="AI19" s="145"/>
    </row>
    <row r="20" spans="1:48" x14ac:dyDescent="0.25">
      <c r="A20" s="144" t="s">
        <v>200</v>
      </c>
      <c r="B20" s="145">
        <f>B16*$P$8</f>
        <v>2354.2190999999998</v>
      </c>
      <c r="C20" s="145">
        <f t="shared" ref="C20:AD20" si="5">C16*$P$8</f>
        <v>2457.0875999999998</v>
      </c>
      <c r="D20" s="145">
        <f t="shared" si="5"/>
        <v>2559.9560999999999</v>
      </c>
      <c r="E20" s="145">
        <f t="shared" si="5"/>
        <v>2662.8245999999999</v>
      </c>
      <c r="F20" s="145">
        <f t="shared" si="5"/>
        <v>2765.6931</v>
      </c>
      <c r="G20" s="145">
        <f t="shared" si="5"/>
        <v>2868.5616</v>
      </c>
      <c r="H20" s="145">
        <f t="shared" si="5"/>
        <v>2971.4301</v>
      </c>
      <c r="I20" s="145">
        <f t="shared" si="5"/>
        <v>3074.2985999999996</v>
      </c>
      <c r="J20" s="145">
        <f t="shared" si="5"/>
        <v>3177.1670999999997</v>
      </c>
      <c r="K20" s="145">
        <f t="shared" si="5"/>
        <v>3280.0355999999997</v>
      </c>
      <c r="L20" s="145">
        <f t="shared" si="5"/>
        <v>3382.9040999999997</v>
      </c>
      <c r="M20" s="145">
        <f t="shared" si="5"/>
        <v>3485.7725999999998</v>
      </c>
      <c r="N20" s="145">
        <f t="shared" si="5"/>
        <v>3588.6410999999998</v>
      </c>
      <c r="O20" s="145">
        <f t="shared" si="5"/>
        <v>3691.5095999999999</v>
      </c>
      <c r="P20" s="145">
        <f t="shared" si="5"/>
        <v>3794.3780999999999</v>
      </c>
      <c r="Q20" s="145">
        <f t="shared" si="5"/>
        <v>3897.2465999999999</v>
      </c>
      <c r="R20" s="145">
        <f t="shared" si="5"/>
        <v>4000.1151</v>
      </c>
      <c r="S20" s="145">
        <f t="shared" si="5"/>
        <v>4102.9835999999996</v>
      </c>
      <c r="T20" s="145">
        <f t="shared" si="5"/>
        <v>4205.8521000000001</v>
      </c>
      <c r="U20" s="145">
        <f t="shared" si="5"/>
        <v>4308.7205999999996</v>
      </c>
      <c r="V20" s="145">
        <f t="shared" si="5"/>
        <v>4411.5891000000001</v>
      </c>
      <c r="W20" s="145">
        <f t="shared" si="5"/>
        <v>4514.4575999999997</v>
      </c>
      <c r="X20" s="145">
        <f t="shared" si="5"/>
        <v>4617.3260999999993</v>
      </c>
      <c r="Y20" s="145">
        <f t="shared" si="5"/>
        <v>4720.1945999999998</v>
      </c>
      <c r="Z20" s="145">
        <f t="shared" si="5"/>
        <v>4823.0630999999994</v>
      </c>
      <c r="AA20" s="145">
        <f t="shared" si="5"/>
        <v>4925.9315999999999</v>
      </c>
      <c r="AB20" s="145">
        <f t="shared" si="5"/>
        <v>5028.8000999999995</v>
      </c>
      <c r="AC20" s="145">
        <f t="shared" si="5"/>
        <v>5131.6686</v>
      </c>
      <c r="AD20" s="145">
        <f t="shared" si="5"/>
        <v>5234.5370999999996</v>
      </c>
      <c r="AE20" s="145"/>
      <c r="AF20" s="145"/>
      <c r="AG20" s="145"/>
      <c r="AH20" s="145"/>
      <c r="AI20" s="145"/>
    </row>
    <row r="21" spans="1:48" x14ac:dyDescent="0.25">
      <c r="A21" s="144" t="s">
        <v>201</v>
      </c>
      <c r="B21" s="145">
        <f>B16*$Q$8</f>
        <v>280.34999999999997</v>
      </c>
      <c r="C21" s="145">
        <f t="shared" ref="C21:AD21" si="6">C16*$Q$8</f>
        <v>292.59999999999997</v>
      </c>
      <c r="D21" s="145">
        <f t="shared" si="6"/>
        <v>304.84999999999997</v>
      </c>
      <c r="E21" s="145">
        <f t="shared" si="6"/>
        <v>317.09999999999997</v>
      </c>
      <c r="F21" s="145">
        <f t="shared" si="6"/>
        <v>329.34999999999997</v>
      </c>
      <c r="G21" s="145">
        <f t="shared" si="6"/>
        <v>341.59999999999997</v>
      </c>
      <c r="H21" s="145">
        <f t="shared" si="6"/>
        <v>353.84999999999997</v>
      </c>
      <c r="I21" s="145">
        <f t="shared" si="6"/>
        <v>366.09999999999997</v>
      </c>
      <c r="J21" s="145">
        <f t="shared" si="6"/>
        <v>378.34999999999997</v>
      </c>
      <c r="K21" s="145">
        <f t="shared" si="6"/>
        <v>390.59999999999997</v>
      </c>
      <c r="L21" s="145">
        <f t="shared" si="6"/>
        <v>402.84999999999997</v>
      </c>
      <c r="M21" s="145">
        <f t="shared" si="6"/>
        <v>415.09999999999997</v>
      </c>
      <c r="N21" s="145">
        <f t="shared" si="6"/>
        <v>427.34999999999997</v>
      </c>
      <c r="O21" s="145">
        <f t="shared" si="6"/>
        <v>439.59999999999997</v>
      </c>
      <c r="P21" s="145">
        <f t="shared" si="6"/>
        <v>451.84999999999997</v>
      </c>
      <c r="Q21" s="145">
        <f t="shared" si="6"/>
        <v>464.09999999999997</v>
      </c>
      <c r="R21" s="145">
        <f t="shared" si="6"/>
        <v>476.34999999999997</v>
      </c>
      <c r="S21" s="145">
        <f t="shared" si="6"/>
        <v>488.59999999999997</v>
      </c>
      <c r="T21" s="145">
        <f t="shared" si="6"/>
        <v>500.84999999999997</v>
      </c>
      <c r="U21" s="145">
        <f t="shared" si="6"/>
        <v>513.1</v>
      </c>
      <c r="V21" s="145">
        <f t="shared" si="6"/>
        <v>525.35</v>
      </c>
      <c r="W21" s="145">
        <f t="shared" si="6"/>
        <v>537.59999999999991</v>
      </c>
      <c r="X21" s="145">
        <f t="shared" si="6"/>
        <v>549.84999999999991</v>
      </c>
      <c r="Y21" s="145">
        <f t="shared" si="6"/>
        <v>562.09999999999991</v>
      </c>
      <c r="Z21" s="145">
        <f t="shared" si="6"/>
        <v>574.34999999999991</v>
      </c>
      <c r="AA21" s="145">
        <f t="shared" si="6"/>
        <v>586.59999999999991</v>
      </c>
      <c r="AB21" s="145">
        <f t="shared" si="6"/>
        <v>598.84999999999991</v>
      </c>
      <c r="AC21" s="145">
        <f t="shared" si="6"/>
        <v>611.09999999999991</v>
      </c>
      <c r="AD21" s="145">
        <f t="shared" si="6"/>
        <v>623.34999999999991</v>
      </c>
      <c r="AE21" s="145"/>
      <c r="AF21" s="145"/>
      <c r="AG21" s="145"/>
      <c r="AH21" s="145"/>
      <c r="AI21" s="145"/>
    </row>
    <row r="22" spans="1:48" x14ac:dyDescent="0.25">
      <c r="A22" s="144" t="s">
        <v>202</v>
      </c>
      <c r="B22" s="145">
        <f t="shared" ref="B22:AD22" si="7">MIN(B$18,$C$4)</f>
        <v>8426.52</v>
      </c>
      <c r="C22" s="145">
        <f t="shared" si="7"/>
        <v>8794.7199999999993</v>
      </c>
      <c r="D22" s="145">
        <f t="shared" si="7"/>
        <v>9162.92</v>
      </c>
      <c r="E22" s="145">
        <f t="shared" si="7"/>
        <v>9531.119999999999</v>
      </c>
      <c r="F22" s="145">
        <f t="shared" si="7"/>
        <v>9899.32</v>
      </c>
      <c r="G22" s="145">
        <f t="shared" si="7"/>
        <v>10267.52</v>
      </c>
      <c r="H22" s="145">
        <f t="shared" si="7"/>
        <v>10635.72</v>
      </c>
      <c r="I22" s="145">
        <f t="shared" si="7"/>
        <v>11003.92</v>
      </c>
      <c r="J22" s="145">
        <f t="shared" si="7"/>
        <v>11372</v>
      </c>
      <c r="K22" s="145">
        <f t="shared" si="7"/>
        <v>11372</v>
      </c>
      <c r="L22" s="145">
        <f t="shared" si="7"/>
        <v>11372</v>
      </c>
      <c r="M22" s="145">
        <f t="shared" si="7"/>
        <v>11372</v>
      </c>
      <c r="N22" s="145">
        <f t="shared" si="7"/>
        <v>11372</v>
      </c>
      <c r="O22" s="145">
        <f t="shared" si="7"/>
        <v>11372</v>
      </c>
      <c r="P22" s="145">
        <f t="shared" si="7"/>
        <v>11372</v>
      </c>
      <c r="Q22" s="145">
        <f t="shared" si="7"/>
        <v>11372</v>
      </c>
      <c r="R22" s="145">
        <f t="shared" si="7"/>
        <v>11372</v>
      </c>
      <c r="S22" s="145">
        <f t="shared" si="7"/>
        <v>11372</v>
      </c>
      <c r="T22" s="145">
        <f t="shared" si="7"/>
        <v>11372</v>
      </c>
      <c r="U22" s="145">
        <f t="shared" si="7"/>
        <v>11372</v>
      </c>
      <c r="V22" s="145">
        <f t="shared" si="7"/>
        <v>11372</v>
      </c>
      <c r="W22" s="145">
        <f t="shared" si="7"/>
        <v>11372</v>
      </c>
      <c r="X22" s="145">
        <f t="shared" si="7"/>
        <v>11372</v>
      </c>
      <c r="Y22" s="145">
        <f t="shared" si="7"/>
        <v>11372</v>
      </c>
      <c r="Z22" s="145">
        <f t="shared" si="7"/>
        <v>11372</v>
      </c>
      <c r="AA22" s="145">
        <f t="shared" si="7"/>
        <v>11372</v>
      </c>
      <c r="AB22" s="145">
        <f t="shared" si="7"/>
        <v>11372</v>
      </c>
      <c r="AC22" s="145">
        <f t="shared" si="7"/>
        <v>11372</v>
      </c>
      <c r="AD22" s="145">
        <f t="shared" si="7"/>
        <v>11372</v>
      </c>
      <c r="AE22" s="145"/>
      <c r="AF22" s="145"/>
      <c r="AG22" s="145"/>
      <c r="AH22" s="145"/>
      <c r="AI22" s="145"/>
    </row>
    <row r="23" spans="1:48" x14ac:dyDescent="0.25">
      <c r="A23" s="144" t="s">
        <v>203</v>
      </c>
      <c r="B23" s="145">
        <f t="shared" ref="B23:AD23" si="8">MIN(B$19,$C$5)</f>
        <v>3051.81</v>
      </c>
      <c r="C23" s="145">
        <f t="shared" si="8"/>
        <v>3185.16</v>
      </c>
      <c r="D23" s="145">
        <f t="shared" si="8"/>
        <v>3318.51</v>
      </c>
      <c r="E23" s="145">
        <f t="shared" si="8"/>
        <v>3451.86</v>
      </c>
      <c r="F23" s="145">
        <f t="shared" si="8"/>
        <v>3585.21</v>
      </c>
      <c r="G23" s="145">
        <f t="shared" si="8"/>
        <v>3718.56</v>
      </c>
      <c r="H23" s="145">
        <f t="shared" si="8"/>
        <v>3851.91</v>
      </c>
      <c r="I23" s="145">
        <f t="shared" si="8"/>
        <v>3985.26</v>
      </c>
      <c r="J23" s="145">
        <f t="shared" si="8"/>
        <v>4118.6099999999997</v>
      </c>
      <c r="K23" s="145">
        <f t="shared" si="8"/>
        <v>4119</v>
      </c>
      <c r="L23" s="145">
        <f t="shared" si="8"/>
        <v>4119</v>
      </c>
      <c r="M23" s="145">
        <f t="shared" si="8"/>
        <v>4119</v>
      </c>
      <c r="N23" s="145">
        <f t="shared" si="8"/>
        <v>4119</v>
      </c>
      <c r="O23" s="145">
        <f t="shared" si="8"/>
        <v>4119</v>
      </c>
      <c r="P23" s="145">
        <f t="shared" si="8"/>
        <v>4119</v>
      </c>
      <c r="Q23" s="145">
        <f t="shared" si="8"/>
        <v>4119</v>
      </c>
      <c r="R23" s="145">
        <f t="shared" si="8"/>
        <v>4119</v>
      </c>
      <c r="S23" s="145">
        <f t="shared" si="8"/>
        <v>4119</v>
      </c>
      <c r="T23" s="145">
        <f t="shared" si="8"/>
        <v>4119</v>
      </c>
      <c r="U23" s="145">
        <f t="shared" si="8"/>
        <v>4119</v>
      </c>
      <c r="V23" s="145">
        <f t="shared" si="8"/>
        <v>4119</v>
      </c>
      <c r="W23" s="145">
        <f t="shared" si="8"/>
        <v>4119</v>
      </c>
      <c r="X23" s="145">
        <f t="shared" si="8"/>
        <v>4119</v>
      </c>
      <c r="Y23" s="145">
        <f t="shared" si="8"/>
        <v>4119</v>
      </c>
      <c r="Z23" s="145">
        <f t="shared" si="8"/>
        <v>4119</v>
      </c>
      <c r="AA23" s="145">
        <f t="shared" si="8"/>
        <v>4119</v>
      </c>
      <c r="AB23" s="145">
        <f t="shared" si="8"/>
        <v>4119</v>
      </c>
      <c r="AC23" s="145">
        <f t="shared" si="8"/>
        <v>4119</v>
      </c>
      <c r="AD23" s="145">
        <f t="shared" si="8"/>
        <v>4119</v>
      </c>
      <c r="AE23" s="145"/>
      <c r="AF23" s="145"/>
      <c r="AG23" s="145"/>
      <c r="AH23" s="145"/>
      <c r="AI23" s="145"/>
    </row>
    <row r="24" spans="1:48" x14ac:dyDescent="0.25">
      <c r="A24" s="144" t="s">
        <v>204</v>
      </c>
      <c r="B24" s="145">
        <f t="shared" ref="B24:AD24" si="9">MIN(B$20,$C$6)</f>
        <v>2354.2190999999998</v>
      </c>
      <c r="C24" s="145">
        <f t="shared" si="9"/>
        <v>2457.0875999999998</v>
      </c>
      <c r="D24" s="145">
        <f t="shared" si="9"/>
        <v>2559.9560999999999</v>
      </c>
      <c r="E24" s="145">
        <f t="shared" si="9"/>
        <v>2662.8245999999999</v>
      </c>
      <c r="F24" s="145">
        <f t="shared" si="9"/>
        <v>2765.6931</v>
      </c>
      <c r="G24" s="145">
        <f t="shared" si="9"/>
        <v>2868.5616</v>
      </c>
      <c r="H24" s="145">
        <f t="shared" si="9"/>
        <v>2971.4301</v>
      </c>
      <c r="I24" s="145">
        <f t="shared" si="9"/>
        <v>3074.2985999999996</v>
      </c>
      <c r="J24" s="145">
        <f t="shared" si="9"/>
        <v>3177</v>
      </c>
      <c r="K24" s="145">
        <f t="shared" si="9"/>
        <v>3177</v>
      </c>
      <c r="L24" s="145">
        <f t="shared" si="9"/>
        <v>3177</v>
      </c>
      <c r="M24" s="145">
        <f t="shared" si="9"/>
        <v>3177</v>
      </c>
      <c r="N24" s="145">
        <f t="shared" si="9"/>
        <v>3177</v>
      </c>
      <c r="O24" s="145">
        <f t="shared" si="9"/>
        <v>3177</v>
      </c>
      <c r="P24" s="145">
        <f t="shared" si="9"/>
        <v>3177</v>
      </c>
      <c r="Q24" s="145">
        <f t="shared" si="9"/>
        <v>3177</v>
      </c>
      <c r="R24" s="145">
        <f t="shared" si="9"/>
        <v>3177</v>
      </c>
      <c r="S24" s="145">
        <f t="shared" si="9"/>
        <v>3177</v>
      </c>
      <c r="T24" s="145">
        <f t="shared" si="9"/>
        <v>3177</v>
      </c>
      <c r="U24" s="145">
        <f t="shared" si="9"/>
        <v>3177</v>
      </c>
      <c r="V24" s="145">
        <f t="shared" si="9"/>
        <v>3177</v>
      </c>
      <c r="W24" s="145">
        <f t="shared" si="9"/>
        <v>3177</v>
      </c>
      <c r="X24" s="145">
        <f t="shared" si="9"/>
        <v>3177</v>
      </c>
      <c r="Y24" s="145">
        <f t="shared" si="9"/>
        <v>3177</v>
      </c>
      <c r="Z24" s="145">
        <f t="shared" si="9"/>
        <v>3177</v>
      </c>
      <c r="AA24" s="145">
        <f t="shared" si="9"/>
        <v>3177</v>
      </c>
      <c r="AB24" s="145">
        <f t="shared" si="9"/>
        <v>3177</v>
      </c>
      <c r="AC24" s="145">
        <f t="shared" si="9"/>
        <v>3177</v>
      </c>
      <c r="AD24" s="145">
        <f t="shared" si="9"/>
        <v>3177</v>
      </c>
      <c r="AE24" s="145"/>
      <c r="AF24" s="145"/>
      <c r="AG24" s="145"/>
      <c r="AH24" s="145"/>
      <c r="AI24" s="145"/>
    </row>
    <row r="25" spans="1:48" x14ac:dyDescent="0.25">
      <c r="A25" s="144" t="s">
        <v>205</v>
      </c>
      <c r="B25" s="145">
        <f t="shared" ref="B25:AD25" si="10">MIN(B$21,$C$7)</f>
        <v>280.34999999999997</v>
      </c>
      <c r="C25" s="145">
        <f t="shared" si="10"/>
        <v>292.59999999999997</v>
      </c>
      <c r="D25" s="145">
        <f t="shared" si="10"/>
        <v>304.84999999999997</v>
      </c>
      <c r="E25" s="145">
        <f t="shared" si="10"/>
        <v>317.09999999999997</v>
      </c>
      <c r="F25" s="145">
        <f t="shared" si="10"/>
        <v>329.34999999999997</v>
      </c>
      <c r="G25" s="145">
        <f t="shared" si="10"/>
        <v>341.59999999999997</v>
      </c>
      <c r="H25" s="145">
        <f t="shared" si="10"/>
        <v>353.84999999999997</v>
      </c>
      <c r="I25" s="145">
        <f t="shared" si="10"/>
        <v>366.09999999999997</v>
      </c>
      <c r="J25" s="145">
        <f t="shared" si="10"/>
        <v>378</v>
      </c>
      <c r="K25" s="145">
        <f t="shared" si="10"/>
        <v>378</v>
      </c>
      <c r="L25" s="145">
        <f t="shared" si="10"/>
        <v>378</v>
      </c>
      <c r="M25" s="145">
        <f t="shared" si="10"/>
        <v>378</v>
      </c>
      <c r="N25" s="145">
        <f t="shared" si="10"/>
        <v>378</v>
      </c>
      <c r="O25" s="145">
        <f t="shared" si="10"/>
        <v>378</v>
      </c>
      <c r="P25" s="145">
        <f t="shared" si="10"/>
        <v>378</v>
      </c>
      <c r="Q25" s="145">
        <f t="shared" si="10"/>
        <v>378</v>
      </c>
      <c r="R25" s="145">
        <f t="shared" si="10"/>
        <v>378</v>
      </c>
      <c r="S25" s="145">
        <f t="shared" si="10"/>
        <v>378</v>
      </c>
      <c r="T25" s="145">
        <f t="shared" si="10"/>
        <v>378</v>
      </c>
      <c r="U25" s="145">
        <f t="shared" si="10"/>
        <v>378</v>
      </c>
      <c r="V25" s="145">
        <f t="shared" si="10"/>
        <v>378</v>
      </c>
      <c r="W25" s="145">
        <f t="shared" si="10"/>
        <v>378</v>
      </c>
      <c r="X25" s="145">
        <f t="shared" si="10"/>
        <v>378</v>
      </c>
      <c r="Y25" s="145">
        <f t="shared" si="10"/>
        <v>378</v>
      </c>
      <c r="Z25" s="145">
        <f t="shared" si="10"/>
        <v>378</v>
      </c>
      <c r="AA25" s="145">
        <f t="shared" si="10"/>
        <v>378</v>
      </c>
      <c r="AB25" s="145">
        <f t="shared" si="10"/>
        <v>378</v>
      </c>
      <c r="AC25" s="145">
        <f t="shared" si="10"/>
        <v>378</v>
      </c>
      <c r="AD25" s="145">
        <f t="shared" si="10"/>
        <v>378</v>
      </c>
      <c r="AE25" s="145"/>
      <c r="AF25" s="145"/>
      <c r="AG25" s="145"/>
      <c r="AH25" s="145"/>
      <c r="AI25" s="145"/>
    </row>
    <row r="26" spans="1:48" x14ac:dyDescent="0.25">
      <c r="A26" s="146" t="s">
        <v>206</v>
      </c>
      <c r="B26" s="147">
        <f>IF(B22&gt;$B$4,(B22-$B$4)*$H$4,0)</f>
        <v>0</v>
      </c>
      <c r="C26" s="147">
        <v>0</v>
      </c>
      <c r="D26" s="147">
        <f>IF(D22&gt;$B$4,(D22-$B$4)*$H$4,0)</f>
        <v>0</v>
      </c>
      <c r="E26" s="147">
        <v>0</v>
      </c>
      <c r="F26" s="147">
        <f>IF(F22&gt;$B$4,(F22-$B$4)*$H$4,0)</f>
        <v>0</v>
      </c>
      <c r="G26" s="147">
        <v>0</v>
      </c>
      <c r="H26" s="147">
        <f>IF(H22&gt;$B$4,(H22-$B$4)*$H$4,0)</f>
        <v>0</v>
      </c>
      <c r="I26" s="147">
        <v>0</v>
      </c>
      <c r="J26" s="147">
        <f>IF(J22&gt;$B$4,(J22-$B$4)*$H$4,0)</f>
        <v>0</v>
      </c>
      <c r="K26" s="147">
        <v>0</v>
      </c>
      <c r="L26" s="147">
        <f>IF(L22&gt;$B$4,(L22-$B$4)*$H$4,0)</f>
        <v>0</v>
      </c>
      <c r="M26" s="147">
        <v>0</v>
      </c>
      <c r="N26" s="147">
        <f>IF(N22&gt;$B$4,(N22-$B$4)*$H$4,0)</f>
        <v>0</v>
      </c>
      <c r="O26" s="147">
        <v>0</v>
      </c>
      <c r="P26" s="147">
        <f>IF(P22&gt;$B$4,(P22-$B$4)*$H$4,0)</f>
        <v>0</v>
      </c>
      <c r="Q26" s="147">
        <v>0</v>
      </c>
      <c r="R26" s="147">
        <f>IF(R22&gt;$B$4,(R22-$B$4)*$H$4,0)</f>
        <v>0</v>
      </c>
      <c r="S26" s="147">
        <v>0</v>
      </c>
      <c r="T26" s="147">
        <f>IF(T22&gt;$B$4,(T22-$B$4)*$H$4,0)</f>
        <v>0</v>
      </c>
      <c r="U26" s="147">
        <v>0</v>
      </c>
      <c r="V26" s="147">
        <f>IF(V22&gt;$B$4,(V22-$B$4)*$H$4,0)</f>
        <v>0</v>
      </c>
      <c r="W26" s="147">
        <v>0</v>
      </c>
      <c r="X26" s="147">
        <f>IF(X22&gt;$B$4,(X22-$B$4)*$H$4,0)</f>
        <v>0</v>
      </c>
      <c r="Y26" s="147">
        <v>0</v>
      </c>
      <c r="Z26" s="147">
        <f>IF(Z22&gt;$B$4,(Z22-$B$4)*$H$4,0)</f>
        <v>0</v>
      </c>
      <c r="AA26" s="147">
        <v>0</v>
      </c>
      <c r="AB26" s="147">
        <f>IF(AB22&gt;$B$4,(AB22-$B$4)*$H$4,0)</f>
        <v>0</v>
      </c>
      <c r="AC26" s="147">
        <v>0</v>
      </c>
      <c r="AD26" s="147">
        <f>IF(AD22&gt;$B$4,(AD22-$B$4)*$H$4,0)</f>
        <v>0</v>
      </c>
      <c r="AE26" s="147">
        <v>0</v>
      </c>
      <c r="AF26" s="147">
        <f>IF(AF22&gt;$B$4,(AF22-$B$4)*$H$4,0)</f>
        <v>0</v>
      </c>
      <c r="AG26" s="147">
        <v>0</v>
      </c>
      <c r="AH26" s="147">
        <f>IF(AH22&gt;$B$4,(AH22-$B$4)*$H$4,0)</f>
        <v>0</v>
      </c>
      <c r="AI26" s="147">
        <v>0</v>
      </c>
      <c r="AJ26" s="147">
        <f>IF(AJ22&gt;$B$4,(AJ22-$B$4)*$H$4,0)</f>
        <v>0</v>
      </c>
      <c r="AK26" s="147">
        <v>0</v>
      </c>
    </row>
    <row r="27" spans="1:48" x14ac:dyDescent="0.25">
      <c r="A27" s="146" t="s">
        <v>207</v>
      </c>
      <c r="B27" s="147">
        <f>IF(B23&gt;$B$5,(B23-$B$5)*$H$5,0)</f>
        <v>0</v>
      </c>
      <c r="C27" s="147">
        <v>0</v>
      </c>
      <c r="D27" s="147">
        <f>IF(D23&gt;$B$5,(D23-$B$5)*$H$5,0)</f>
        <v>0</v>
      </c>
      <c r="E27" s="147">
        <v>0</v>
      </c>
      <c r="F27" s="147">
        <f>IF(F23&gt;$B$5,(F23-$B$5)*$H$5,0)</f>
        <v>0</v>
      </c>
      <c r="G27" s="147">
        <v>0</v>
      </c>
      <c r="H27" s="147">
        <f>IF(H23&gt;$B$5,(H23-$B$5)*$H$5,0)</f>
        <v>0</v>
      </c>
      <c r="I27" s="147">
        <v>0</v>
      </c>
      <c r="J27" s="147">
        <f>IF(J23&gt;$B$5,(J23-$B$5)*$H$5,0)</f>
        <v>0</v>
      </c>
      <c r="K27" s="147">
        <v>0</v>
      </c>
      <c r="L27" s="147">
        <f>IF(L23&gt;$B$5,(L23-$B$5)*$H$5,0)</f>
        <v>0</v>
      </c>
      <c r="M27" s="147">
        <v>0</v>
      </c>
      <c r="N27" s="147">
        <f>IF(N23&gt;$B$5,(N23-$B$5)*$H$5,0)</f>
        <v>0</v>
      </c>
      <c r="O27" s="147">
        <v>0</v>
      </c>
      <c r="P27" s="147">
        <f>IF(P23&gt;$B$5,(P23-$B$5)*$H$5,0)</f>
        <v>0</v>
      </c>
      <c r="Q27" s="147">
        <v>0</v>
      </c>
      <c r="R27" s="147">
        <f>IF(R23&gt;$B$5,(R23-$B$5)*$H$5,0)</f>
        <v>0</v>
      </c>
      <c r="S27" s="147">
        <v>0</v>
      </c>
      <c r="T27" s="147">
        <f>IF(T23&gt;$B$5,(T23-$B$5)*$H$5,0)</f>
        <v>0</v>
      </c>
      <c r="U27" s="147">
        <v>0</v>
      </c>
      <c r="V27" s="147">
        <f>IF(V23&gt;$B$5,(V23-$B$5)*$H$5,0)</f>
        <v>0</v>
      </c>
      <c r="W27" s="147">
        <v>0</v>
      </c>
      <c r="X27" s="147">
        <f>IF(X23&gt;$B$5,(X23-$B$5)*$H$5,0)</f>
        <v>0</v>
      </c>
      <c r="Y27" s="147">
        <v>0</v>
      </c>
      <c r="Z27" s="147">
        <f>IF(Z23&gt;$B$5,(Z23-$B$5)*$H$5,0)</f>
        <v>0</v>
      </c>
      <c r="AA27" s="147">
        <v>0</v>
      </c>
      <c r="AB27" s="147">
        <f>IF(AB23&gt;$B$5,(AB23-$B$5)*$H$5,0)</f>
        <v>0</v>
      </c>
      <c r="AC27" s="147">
        <v>0</v>
      </c>
      <c r="AD27" s="147">
        <f>IF(AD23&gt;$B$5,(AD23-$B$5)*$H$5,0)</f>
        <v>0</v>
      </c>
      <c r="AE27" s="147">
        <v>0</v>
      </c>
      <c r="AF27" s="147">
        <f>IF(AF23&gt;$B$5,(AF23-$B$5)*$H$5,0)</f>
        <v>0</v>
      </c>
      <c r="AG27" s="147">
        <v>0</v>
      </c>
      <c r="AH27" s="147">
        <f>IF(AH23&gt;$B$5,(AH23-$B$5)*$H$5,0)</f>
        <v>0</v>
      </c>
      <c r="AI27" s="147">
        <v>0</v>
      </c>
      <c r="AJ27" s="147">
        <f>IF(AJ23&gt;$B$5,(AJ23-$B$5)*$H$5,0)</f>
        <v>0</v>
      </c>
      <c r="AK27" s="147">
        <v>0</v>
      </c>
    </row>
    <row r="28" spans="1:48" x14ac:dyDescent="0.25">
      <c r="A28" s="146" t="s">
        <v>208</v>
      </c>
      <c r="B28" s="147">
        <f>IF(B24&gt;$B$6,(B24-$B$6)*$H$6,0)</f>
        <v>0</v>
      </c>
      <c r="C28" s="147">
        <v>0</v>
      </c>
      <c r="D28" s="147">
        <f>IF(D24&gt;$B$6,(D24-$B$6)*$H$6,0)</f>
        <v>0</v>
      </c>
      <c r="E28" s="147">
        <v>0</v>
      </c>
      <c r="F28" s="147">
        <f>IF(F24&gt;$B$6,(F24-$B$6)*$H$6,0)</f>
        <v>0</v>
      </c>
      <c r="G28" s="147">
        <v>0</v>
      </c>
      <c r="H28" s="147">
        <f>IF(H24&gt;$B$6,(H24-$B$6)*$H$6,0)</f>
        <v>0</v>
      </c>
      <c r="I28" s="147">
        <v>0</v>
      </c>
      <c r="J28" s="147">
        <f>IF(J24&gt;$B$6,(J24-$B$6)*$H$6,0)</f>
        <v>0</v>
      </c>
      <c r="K28" s="147">
        <v>0</v>
      </c>
      <c r="L28" s="147">
        <f>IF(L24&gt;$B$6,(L24-$B$6)*$H$6,0)</f>
        <v>0</v>
      </c>
      <c r="M28" s="147">
        <v>0</v>
      </c>
      <c r="N28" s="147">
        <f>IF(N24&gt;$B$6,(N24-$B$6)*$H$6,0)</f>
        <v>0</v>
      </c>
      <c r="O28" s="147">
        <v>0</v>
      </c>
      <c r="P28" s="147">
        <f>IF(P24&gt;$B$6,(P24-$B$6)*$H$6,0)</f>
        <v>0</v>
      </c>
      <c r="Q28" s="147">
        <v>0</v>
      </c>
      <c r="R28" s="147">
        <f>IF(R24&gt;$B$6,(R24-$B$6)*$H$6,0)</f>
        <v>0</v>
      </c>
      <c r="S28" s="147">
        <v>0</v>
      </c>
      <c r="T28" s="147">
        <f>IF(T24&gt;$B$6,(T24-$B$6)*$H$6,0)</f>
        <v>0</v>
      </c>
      <c r="U28" s="147">
        <v>0</v>
      </c>
      <c r="V28" s="147">
        <f>IF(V24&gt;$B$6,(V24-$B$6)*$H$6,0)</f>
        <v>0</v>
      </c>
      <c r="W28" s="147">
        <v>0</v>
      </c>
      <c r="X28" s="147">
        <f>IF(X24&gt;$B$6,(X24-$B$6)*$H$6,0)</f>
        <v>0</v>
      </c>
      <c r="Y28" s="147">
        <v>0</v>
      </c>
      <c r="Z28" s="147">
        <f>IF(Z24&gt;$B$6,(Z24-$B$6)*$H$6,0)</f>
        <v>0</v>
      </c>
      <c r="AA28" s="147">
        <v>0</v>
      </c>
      <c r="AB28" s="147">
        <f>IF(AB24&gt;$B$6,(AB24-$B$6)*$H$6,0)</f>
        <v>0</v>
      </c>
      <c r="AC28" s="147">
        <v>0</v>
      </c>
      <c r="AD28" s="147">
        <f>IF(AD24&gt;$B$6,(AD24-$B$6)*$H$6,0)</f>
        <v>0</v>
      </c>
      <c r="AE28" s="147">
        <v>0</v>
      </c>
      <c r="AF28" s="147">
        <f>IF(AF24&gt;$B$6,(AF24-$B$6)*$H$6,0)</f>
        <v>0</v>
      </c>
      <c r="AG28" s="147">
        <v>0</v>
      </c>
      <c r="AH28" s="147">
        <f>IF(AH24&gt;$B$6,(AH24-$B$6)*$H$6,0)</f>
        <v>0</v>
      </c>
      <c r="AI28" s="147">
        <v>0</v>
      </c>
      <c r="AJ28" s="147">
        <f>IF(AJ24&gt;$B$6,(AJ24-$B$6)*$H$6,0)</f>
        <v>0</v>
      </c>
      <c r="AK28" s="147">
        <v>0</v>
      </c>
    </row>
    <row r="29" spans="1:48" x14ac:dyDescent="0.25">
      <c r="A29" s="146" t="s">
        <v>209</v>
      </c>
      <c r="B29" s="147">
        <f>IF(B25&gt;$B$7,(B25-$B$7)*$H$7,0)</f>
        <v>0</v>
      </c>
      <c r="C29" s="147">
        <v>0</v>
      </c>
      <c r="D29" s="147">
        <f>IF(D25&gt;$B$7,(D25-$B$7)*$H$7,0)</f>
        <v>0</v>
      </c>
      <c r="E29" s="147">
        <v>0</v>
      </c>
      <c r="F29" s="147">
        <f>IF(F25&gt;$B$7,(F25-$B$7)*$H$7,0)</f>
        <v>0</v>
      </c>
      <c r="G29" s="147">
        <v>0</v>
      </c>
      <c r="H29" s="147">
        <f>IF(H25&gt;$B$7,(H25-$B$7)*$H$7,0)</f>
        <v>0</v>
      </c>
      <c r="I29" s="147">
        <v>0</v>
      </c>
      <c r="J29" s="147">
        <f>IF(J25&gt;$B$7,(J25-$B$7)*$H$7,0)</f>
        <v>0</v>
      </c>
      <c r="K29" s="147">
        <v>0</v>
      </c>
      <c r="L29" s="147">
        <f>IF(L25&gt;$B$7,(L25-$B$7)*$H$7,0)</f>
        <v>0</v>
      </c>
      <c r="M29" s="147">
        <v>0</v>
      </c>
      <c r="N29" s="147">
        <f>IF(N25&gt;$B$7,(N25-$B$7)*$H$7,0)</f>
        <v>0</v>
      </c>
      <c r="O29" s="147">
        <v>0</v>
      </c>
      <c r="P29" s="147">
        <f>IF(P25&gt;$B$7,(P25-$B$7)*$H$7,0)</f>
        <v>0</v>
      </c>
      <c r="Q29" s="147">
        <v>0</v>
      </c>
      <c r="R29" s="147">
        <f>IF(R25&gt;$B$7,(R25-$B$7)*$H$7,0)</f>
        <v>0</v>
      </c>
      <c r="S29" s="147">
        <v>0</v>
      </c>
      <c r="T29" s="147">
        <f>IF(T25&gt;$B$7,(T25-$B$7)*$H$7,0)</f>
        <v>0</v>
      </c>
      <c r="U29" s="147">
        <v>0</v>
      </c>
      <c r="V29" s="147">
        <f>IF(V25&gt;$B$7,(V25-$B$7)*$H$7,0)</f>
        <v>0</v>
      </c>
      <c r="W29" s="147">
        <v>0</v>
      </c>
      <c r="X29" s="147">
        <f>IF(X25&gt;$B$7,(X25-$B$7)*$H$7,0)</f>
        <v>0</v>
      </c>
      <c r="Y29" s="147">
        <v>0</v>
      </c>
      <c r="Z29" s="147">
        <f>IF(Z25&gt;$B$7,(Z25-$B$7)*$H$7,0)</f>
        <v>0</v>
      </c>
      <c r="AA29" s="147">
        <v>0</v>
      </c>
      <c r="AB29" s="147">
        <f>IF(AB25&gt;$B$7,(AB25-$B$7)*$H$7,0)</f>
        <v>0</v>
      </c>
      <c r="AC29" s="147">
        <v>0</v>
      </c>
      <c r="AD29" s="147">
        <f>IF(AD25&gt;$B$7,(AD25-$B$7)*$H$7,0)</f>
        <v>0</v>
      </c>
      <c r="AE29" s="147">
        <v>0</v>
      </c>
      <c r="AF29" s="147">
        <f>IF(AF25&gt;$B$7,(AF25-$B$7)*$H$7,0)</f>
        <v>0</v>
      </c>
      <c r="AG29" s="147">
        <v>0</v>
      </c>
      <c r="AH29" s="147">
        <f>IF(AH25&gt;$B$7,(AH25-$B$7)*$H$7,0)</f>
        <v>0</v>
      </c>
      <c r="AI29" s="147">
        <v>0</v>
      </c>
      <c r="AJ29" s="147">
        <f>IF(AJ25&gt;$B$7,(AJ25-$B$7)*$H$7,0)</f>
        <v>0</v>
      </c>
      <c r="AK29" s="147">
        <v>0</v>
      </c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</row>
    <row r="30" spans="1:48" x14ac:dyDescent="0.25">
      <c r="A30" s="149" t="s">
        <v>210</v>
      </c>
      <c r="B30" s="150">
        <f>G4+G5+G6+G7</f>
        <v>0</v>
      </c>
      <c r="C30" s="150">
        <f t="shared" ref="C30:AD30" si="11">B30</f>
        <v>0</v>
      </c>
      <c r="D30" s="150">
        <f t="shared" si="11"/>
        <v>0</v>
      </c>
      <c r="E30" s="150">
        <f t="shared" si="11"/>
        <v>0</v>
      </c>
      <c r="F30" s="150">
        <f t="shared" si="11"/>
        <v>0</v>
      </c>
      <c r="G30" s="150">
        <f t="shared" si="11"/>
        <v>0</v>
      </c>
      <c r="H30" s="150">
        <f t="shared" si="11"/>
        <v>0</v>
      </c>
      <c r="I30" s="150">
        <f t="shared" si="11"/>
        <v>0</v>
      </c>
      <c r="J30" s="150">
        <f t="shared" si="11"/>
        <v>0</v>
      </c>
      <c r="K30" s="150">
        <f t="shared" si="11"/>
        <v>0</v>
      </c>
      <c r="L30" s="150">
        <f t="shared" si="11"/>
        <v>0</v>
      </c>
      <c r="M30" s="150">
        <f t="shared" si="11"/>
        <v>0</v>
      </c>
      <c r="N30" s="150">
        <f t="shared" si="11"/>
        <v>0</v>
      </c>
      <c r="O30" s="150">
        <f t="shared" si="11"/>
        <v>0</v>
      </c>
      <c r="P30" s="150">
        <f t="shared" si="11"/>
        <v>0</v>
      </c>
      <c r="Q30" s="150">
        <f t="shared" si="11"/>
        <v>0</v>
      </c>
      <c r="R30" s="150">
        <f t="shared" si="11"/>
        <v>0</v>
      </c>
      <c r="S30" s="150">
        <f t="shared" si="11"/>
        <v>0</v>
      </c>
      <c r="T30" s="150">
        <f t="shared" si="11"/>
        <v>0</v>
      </c>
      <c r="U30" s="150">
        <f t="shared" si="11"/>
        <v>0</v>
      </c>
      <c r="V30" s="150">
        <f t="shared" si="11"/>
        <v>0</v>
      </c>
      <c r="W30" s="150">
        <f t="shared" si="11"/>
        <v>0</v>
      </c>
      <c r="X30" s="150">
        <f t="shared" si="11"/>
        <v>0</v>
      </c>
      <c r="Y30" s="150">
        <f t="shared" si="11"/>
        <v>0</v>
      </c>
      <c r="Z30" s="150">
        <f t="shared" si="11"/>
        <v>0</v>
      </c>
      <c r="AA30" s="150">
        <f t="shared" si="11"/>
        <v>0</v>
      </c>
      <c r="AB30" s="150">
        <f t="shared" si="11"/>
        <v>0</v>
      </c>
      <c r="AC30" s="150">
        <f t="shared" si="11"/>
        <v>0</v>
      </c>
      <c r="AD30" s="150">
        <f t="shared" si="11"/>
        <v>0</v>
      </c>
      <c r="AE30" s="150"/>
      <c r="AF30" s="150"/>
      <c r="AG30" s="150"/>
      <c r="AH30" s="150"/>
      <c r="AI30" s="150"/>
      <c r="AJ30" s="148"/>
      <c r="AK30" s="148"/>
      <c r="AL30" s="148"/>
      <c r="AM30" s="148"/>
      <c r="AN30" s="148"/>
      <c r="AO30" s="148"/>
      <c r="AP30" s="148"/>
      <c r="AQ30" s="148"/>
      <c r="AR30" s="148"/>
      <c r="AS30" s="148"/>
      <c r="AT30" s="148"/>
      <c r="AU30" s="148"/>
      <c r="AV30" s="148"/>
    </row>
    <row r="31" spans="1:48" x14ac:dyDescent="0.25">
      <c r="A31" s="151" t="s">
        <v>211</v>
      </c>
      <c r="B31" s="152">
        <f t="shared" ref="B31:AD31" si="12">B26+B27+B28+B29-B30</f>
        <v>0</v>
      </c>
      <c r="C31" s="152">
        <f t="shared" si="12"/>
        <v>0</v>
      </c>
      <c r="D31" s="152">
        <f t="shared" si="12"/>
        <v>0</v>
      </c>
      <c r="E31" s="152">
        <f t="shared" si="12"/>
        <v>0</v>
      </c>
      <c r="F31" s="152">
        <f t="shared" si="12"/>
        <v>0</v>
      </c>
      <c r="G31" s="152">
        <f t="shared" si="12"/>
        <v>0</v>
      </c>
      <c r="H31" s="152">
        <f t="shared" si="12"/>
        <v>0</v>
      </c>
      <c r="I31" s="152">
        <f t="shared" si="12"/>
        <v>0</v>
      </c>
      <c r="J31" s="152">
        <f t="shared" si="12"/>
        <v>0</v>
      </c>
      <c r="K31" s="152">
        <f t="shared" si="12"/>
        <v>0</v>
      </c>
      <c r="L31" s="152">
        <f t="shared" si="12"/>
        <v>0</v>
      </c>
      <c r="M31" s="152">
        <f t="shared" si="12"/>
        <v>0</v>
      </c>
      <c r="N31" s="152">
        <f t="shared" si="12"/>
        <v>0</v>
      </c>
      <c r="O31" s="152">
        <f t="shared" si="12"/>
        <v>0</v>
      </c>
      <c r="P31" s="152">
        <f t="shared" si="12"/>
        <v>0</v>
      </c>
      <c r="Q31" s="152">
        <f t="shared" si="12"/>
        <v>0</v>
      </c>
      <c r="R31" s="152">
        <f t="shared" si="12"/>
        <v>0</v>
      </c>
      <c r="S31" s="152">
        <f t="shared" si="12"/>
        <v>0</v>
      </c>
      <c r="T31" s="152">
        <f t="shared" si="12"/>
        <v>0</v>
      </c>
      <c r="U31" s="152">
        <f t="shared" si="12"/>
        <v>0</v>
      </c>
      <c r="V31" s="152">
        <f t="shared" si="12"/>
        <v>0</v>
      </c>
      <c r="W31" s="152">
        <f t="shared" si="12"/>
        <v>0</v>
      </c>
      <c r="X31" s="152">
        <f t="shared" si="12"/>
        <v>0</v>
      </c>
      <c r="Y31" s="152">
        <f t="shared" si="12"/>
        <v>0</v>
      </c>
      <c r="Z31" s="152">
        <f t="shared" si="12"/>
        <v>0</v>
      </c>
      <c r="AA31" s="152">
        <f t="shared" si="12"/>
        <v>0</v>
      </c>
      <c r="AB31" s="152">
        <f t="shared" si="12"/>
        <v>0</v>
      </c>
      <c r="AC31" s="152">
        <f t="shared" si="12"/>
        <v>0</v>
      </c>
      <c r="AD31" s="152">
        <f t="shared" si="12"/>
        <v>0</v>
      </c>
      <c r="AE31" s="152"/>
      <c r="AF31" s="152"/>
      <c r="AG31" s="152"/>
      <c r="AH31" s="152"/>
      <c r="AI31" s="152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</row>
    <row r="32" spans="1:48" x14ac:dyDescent="0.25">
      <c r="A32" s="154" t="s">
        <v>212</v>
      </c>
      <c r="B32" s="152">
        <f>-B12-B11+B31</f>
        <v>-10000</v>
      </c>
      <c r="C32" s="152">
        <f t="shared" ref="C32:AD32" si="13">B32+C31</f>
        <v>-10000</v>
      </c>
      <c r="D32" s="152">
        <f t="shared" si="13"/>
        <v>-10000</v>
      </c>
      <c r="E32" s="152">
        <f t="shared" si="13"/>
        <v>-10000</v>
      </c>
      <c r="F32" s="152">
        <f t="shared" si="13"/>
        <v>-10000</v>
      </c>
      <c r="G32" s="152">
        <f t="shared" si="13"/>
        <v>-10000</v>
      </c>
      <c r="H32" s="152">
        <f t="shared" si="13"/>
        <v>-10000</v>
      </c>
      <c r="I32" s="152">
        <f t="shared" si="13"/>
        <v>-10000</v>
      </c>
      <c r="J32" s="152">
        <f t="shared" si="13"/>
        <v>-10000</v>
      </c>
      <c r="K32" s="152">
        <f t="shared" si="13"/>
        <v>-10000</v>
      </c>
      <c r="L32" s="152">
        <f t="shared" si="13"/>
        <v>-10000</v>
      </c>
      <c r="M32" s="152">
        <f t="shared" si="13"/>
        <v>-10000</v>
      </c>
      <c r="N32" s="152">
        <f t="shared" si="13"/>
        <v>-10000</v>
      </c>
      <c r="O32" s="152">
        <f t="shared" si="13"/>
        <v>-10000</v>
      </c>
      <c r="P32" s="152">
        <f t="shared" si="13"/>
        <v>-10000</v>
      </c>
      <c r="Q32" s="152">
        <f t="shared" si="13"/>
        <v>-10000</v>
      </c>
      <c r="R32" s="152">
        <f t="shared" si="13"/>
        <v>-10000</v>
      </c>
      <c r="S32" s="152">
        <f t="shared" si="13"/>
        <v>-10000</v>
      </c>
      <c r="T32" s="152">
        <f t="shared" si="13"/>
        <v>-10000</v>
      </c>
      <c r="U32" s="152">
        <f t="shared" si="13"/>
        <v>-10000</v>
      </c>
      <c r="V32" s="152">
        <f t="shared" si="13"/>
        <v>-10000</v>
      </c>
      <c r="W32" s="152">
        <f t="shared" si="13"/>
        <v>-10000</v>
      </c>
      <c r="X32" s="152">
        <f t="shared" si="13"/>
        <v>-10000</v>
      </c>
      <c r="Y32" s="152">
        <f t="shared" si="13"/>
        <v>-10000</v>
      </c>
      <c r="Z32" s="152">
        <f t="shared" si="13"/>
        <v>-10000</v>
      </c>
      <c r="AA32" s="152">
        <f t="shared" si="13"/>
        <v>-10000</v>
      </c>
      <c r="AB32" s="152">
        <f t="shared" si="13"/>
        <v>-10000</v>
      </c>
      <c r="AC32" s="152">
        <f t="shared" si="13"/>
        <v>-10000</v>
      </c>
      <c r="AD32" s="152">
        <f t="shared" si="13"/>
        <v>-10000</v>
      </c>
      <c r="AE32" s="152"/>
      <c r="AF32" s="152"/>
      <c r="AG32" s="152"/>
      <c r="AH32" s="152"/>
      <c r="AI32" s="152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</row>
    <row r="33" spans="2:35" x14ac:dyDescent="0.25">
      <c r="B33" s="135">
        <f t="shared" ref="B33:AD33" si="14">B32/$B$13</f>
        <v>-1</v>
      </c>
      <c r="C33" s="135">
        <f t="shared" si="14"/>
        <v>-1</v>
      </c>
      <c r="D33" s="135">
        <f t="shared" si="14"/>
        <v>-1</v>
      </c>
      <c r="E33" s="135">
        <f t="shared" si="14"/>
        <v>-1</v>
      </c>
      <c r="F33" s="135">
        <f t="shared" si="14"/>
        <v>-1</v>
      </c>
      <c r="G33" s="135">
        <f t="shared" si="14"/>
        <v>-1</v>
      </c>
      <c r="H33" s="135">
        <f t="shared" si="14"/>
        <v>-1</v>
      </c>
      <c r="I33" s="135">
        <f t="shared" si="14"/>
        <v>-1</v>
      </c>
      <c r="J33" s="135">
        <f t="shared" si="14"/>
        <v>-1</v>
      </c>
      <c r="K33" s="135">
        <f t="shared" si="14"/>
        <v>-1</v>
      </c>
      <c r="L33" s="135">
        <f t="shared" si="14"/>
        <v>-1</v>
      </c>
      <c r="M33" s="135">
        <f t="shared" si="14"/>
        <v>-1</v>
      </c>
      <c r="N33" s="135">
        <f t="shared" si="14"/>
        <v>-1</v>
      </c>
      <c r="O33" s="135">
        <f t="shared" si="14"/>
        <v>-1</v>
      </c>
      <c r="P33" s="135">
        <f t="shared" si="14"/>
        <v>-1</v>
      </c>
      <c r="Q33" s="135">
        <f t="shared" si="14"/>
        <v>-1</v>
      </c>
      <c r="R33" s="135">
        <f t="shared" si="14"/>
        <v>-1</v>
      </c>
      <c r="S33" s="135">
        <f t="shared" si="14"/>
        <v>-1</v>
      </c>
      <c r="T33" s="135">
        <f t="shared" si="14"/>
        <v>-1</v>
      </c>
      <c r="U33" s="135">
        <f t="shared" si="14"/>
        <v>-1</v>
      </c>
      <c r="V33" s="135">
        <f t="shared" si="14"/>
        <v>-1</v>
      </c>
      <c r="W33" s="135">
        <f t="shared" si="14"/>
        <v>-1</v>
      </c>
      <c r="X33" s="135">
        <f t="shared" si="14"/>
        <v>-1</v>
      </c>
      <c r="Y33" s="135">
        <f t="shared" si="14"/>
        <v>-1</v>
      </c>
      <c r="Z33" s="135">
        <f t="shared" si="14"/>
        <v>-1</v>
      </c>
      <c r="AA33" s="135">
        <f t="shared" si="14"/>
        <v>-1</v>
      </c>
      <c r="AB33" s="135">
        <f t="shared" si="14"/>
        <v>-1</v>
      </c>
      <c r="AC33" s="135">
        <f t="shared" si="14"/>
        <v>-1</v>
      </c>
      <c r="AD33" s="135">
        <f t="shared" si="14"/>
        <v>-1</v>
      </c>
      <c r="AE33" s="135"/>
      <c r="AF33" s="135"/>
      <c r="AG33" s="135"/>
      <c r="AH33" s="135"/>
      <c r="AI33" s="135"/>
    </row>
    <row r="36" spans="2:35" x14ac:dyDescent="0.25">
      <c r="K36" s="135"/>
    </row>
    <row r="37" spans="2:35" x14ac:dyDescent="0.25">
      <c r="K37" s="135"/>
    </row>
    <row r="38" spans="2:35" x14ac:dyDescent="0.25">
      <c r="K38" s="135"/>
    </row>
    <row r="39" spans="2:35" x14ac:dyDescent="0.25">
      <c r="K39" s="135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DFAA-7030-4ED6-AE8A-B1B368E55DEE}">
  <sheetPr>
    <tabColor theme="5" tint="0.79998168889431442"/>
  </sheetPr>
  <dimension ref="A1"/>
  <sheetViews>
    <sheetView workbookViewId="0">
      <selection activeCell="D1" sqref="D1"/>
    </sheetView>
  </sheetViews>
  <sheetFormatPr baseColWidth="10" defaultRowHeight="15" x14ac:dyDescent="0.25"/>
  <sheetData>
    <row r="1" spans="1:1" x14ac:dyDescent="0.25">
      <c r="A1" s="505">
        <v>43762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Escola Jedi</vt:lpstr>
      <vt:lpstr>Planning</vt:lpstr>
      <vt:lpstr>III.9</vt:lpstr>
      <vt:lpstr>Economia</vt:lpstr>
      <vt:lpstr>Esdeveniments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  <vt:lpstr>Entrenamiento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2019-10-24T15:37:24Z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