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22655A55-E54D-409E-9CB2-3BDD2DFF7040}"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EntrenamientoManual" sheetId="3" r:id="rId3"/>
    <sheet name="Entrenador" sheetId="4" r:id="rId4"/>
    <sheet name="Tarjetas" sheetId="15" r:id="rId5"/>
    <sheet name="BajarEntrenamiento" sheetId="16" r:id="rId6"/>
    <sheet name="Aficionados" sheetId="17" r:id="rId7"/>
    <sheet name="Sueldos" sheetId="5"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externalReferences>
    <externalReference r:id="rId18"/>
  </externalReferenc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8" i="2" l="1"/>
  <c r="Q18" i="2"/>
  <c r="E38" i="2"/>
  <c r="E18" i="2"/>
  <c r="Q38" i="2"/>
  <c r="O23" i="5" l="1"/>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C16" i="5"/>
  <c r="C15" i="5"/>
  <c r="C14" i="5"/>
  <c r="B9" i="5"/>
  <c r="B10" i="5" s="1"/>
  <c r="C7" i="5"/>
  <c r="C9" i="5" s="1"/>
  <c r="C10" i="5" s="1"/>
  <c r="C4" i="5"/>
  <c r="C1" i="5"/>
  <c r="M34" i="10" l="1"/>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38" i="4"/>
  <c r="I37" i="4"/>
  <c r="I36" i="4"/>
  <c r="I35" i="4"/>
  <c r="G34" i="4"/>
  <c r="I34" i="4" s="1"/>
  <c r="G33" i="4"/>
  <c r="I33"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4"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<sst xmlns="http://schemas.openxmlformats.org/spreadsheetml/2006/main" count="1661" uniqueCount="1152">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</sst>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5"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0">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167" fontId="0" fillId="0" borderId="3" xfId="0" applyNumberFormat="1" applyBorder="1" applyAlignment="1">
      <alignment horizontal="center"/>
    </xf>
    <xf numFmtId="167" fontId="0" fillId="0" borderId="9" xfId="0" applyNumberFormat="1" applyBorder="1" applyAlignment="1">
      <alignment horizontal="center"/>
    </xf>
    <xf numFmtId="167" fontId="0" fillId="0" borderId="1"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5" xfId="0" applyNumberFormat="1" applyBorder="1" applyAlignment="1">
      <alignment horizontal="center"/>
    </xf>
    <xf numFmtId="167" fontId="0" fillId="0" borderId="16"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25" xfId="0" applyNumberFormat="1" applyBorder="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6" fillId="13" borderId="0" xfId="0" applyFont="1" applyFill="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cat>
            <c:numRef>
              <c:f>#REF!</c:f>
              <c:numCache>
                <c:formatCode>General</c:formatCode>
                <c:ptCount val="1"/>
                <c:pt idx="0">
                  <c:v>1</c:v>
                </c:pt>
              </c:numCache>
            </c:numRef>
          </c:cat>
          <c:val>
            <c:numRef>
              <c:f>#REF!</c:f>
              <c:numCache>
                <c:formatCode>General</c:formatCode>
                <c:ptCount val="1"/>
                <c:pt idx="0">
                  <c:v>1</c:v>
                </c:pt>
              </c:numCache>
            </c:numRef>
          </c:val>
          <c:smooth val="0"/>
          <c:extLs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1.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ll_of_Fame"/>
      <sheetName val="Plantilla"/>
      <sheetName val="Juveniles"/>
      <sheetName val="Planning"/>
      <sheetName val="Economia"/>
      <sheetName val="Capitán"/>
      <sheetName val="CA_Calcutator"/>
      <sheetName val="EstudioConversion"/>
      <sheetName val="Entrenador"/>
      <sheetName val="Evaluacion Jugadores"/>
      <sheetName val="L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Q8" sqref="Q8"/>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11">
        <v>3.2</v>
      </c>
      <c r="C3" s="11">
        <v>3.7</v>
      </c>
      <c r="D3" s="11">
        <v>4.0999999999999996</v>
      </c>
      <c r="E3" s="11">
        <v>4.4000000000000004</v>
      </c>
      <c r="F3" s="11">
        <v>4.5999999999999996</v>
      </c>
      <c r="G3" s="12">
        <v>4.7</v>
      </c>
      <c r="H3" s="11">
        <v>4.55</v>
      </c>
      <c r="I3" s="11">
        <v>4.4000000000000004</v>
      </c>
      <c r="J3" s="11">
        <v>4.25</v>
      </c>
      <c r="K3" s="11">
        <v>4.0999999999999996</v>
      </c>
      <c r="L3" s="11">
        <v>3.95</v>
      </c>
      <c r="M3" s="13">
        <v>3.8</v>
      </c>
      <c r="N3" s="13">
        <v>3.6500000000000004</v>
      </c>
      <c r="O3" s="13">
        <v>3.5</v>
      </c>
      <c r="P3" s="13">
        <v>3.3499999999999996</v>
      </c>
      <c r="Q3" s="11">
        <v>3.1500000000000004</v>
      </c>
      <c r="R3" s="11">
        <v>2.95</v>
      </c>
      <c r="S3" s="11">
        <v>2.65</v>
      </c>
      <c r="T3" s="11">
        <v>2.2999999999999998</v>
      </c>
      <c r="U3" s="11">
        <v>1.9</v>
      </c>
      <c r="V3" s="11">
        <v>1.4500000000000002</v>
      </c>
      <c r="W3" s="11">
        <v>0.95</v>
      </c>
      <c r="X3" s="14"/>
      <c r="Y3" s="1"/>
    </row>
    <row r="4" spans="1:45" ht="16.5" thickBot="1" x14ac:dyDescent="0.3">
      <c r="A4" s="10">
        <v>0.06</v>
      </c>
      <c r="B4" s="11">
        <v>3.5700000000000003</v>
      </c>
      <c r="C4" s="11">
        <v>4.07</v>
      </c>
      <c r="D4" s="11">
        <v>4.47</v>
      </c>
      <c r="E4" s="11">
        <v>4.7699999999999996</v>
      </c>
      <c r="F4" s="11">
        <v>4.97</v>
      </c>
      <c r="G4" s="12">
        <v>5.07</v>
      </c>
      <c r="H4" s="11">
        <v>4.92</v>
      </c>
      <c r="I4" s="11">
        <v>4.7699999999999996</v>
      </c>
      <c r="J4" s="11">
        <v>4.62</v>
      </c>
      <c r="K4" s="11">
        <v>4.47</v>
      </c>
      <c r="L4" s="11">
        <v>4.32</v>
      </c>
      <c r="M4" s="13">
        <v>4.17</v>
      </c>
      <c r="N4" s="13">
        <v>4.0199999999999996</v>
      </c>
      <c r="O4" s="13">
        <v>3.87</v>
      </c>
      <c r="P4" s="13">
        <v>3.7199999999999998</v>
      </c>
      <c r="Q4" s="11">
        <v>3.5199999999999996</v>
      </c>
      <c r="R4" s="11">
        <v>3.3200000000000003</v>
      </c>
      <c r="S4" s="11">
        <v>3.0199999999999996</v>
      </c>
      <c r="T4" s="11">
        <v>2.67</v>
      </c>
      <c r="U4" s="11">
        <v>2.27</v>
      </c>
      <c r="V4" s="11">
        <v>1.8199999999999998</v>
      </c>
      <c r="W4" s="11">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11">
        <v>3.92</v>
      </c>
      <c r="C5" s="11">
        <v>4.42</v>
      </c>
      <c r="D5" s="11">
        <v>4.82</v>
      </c>
      <c r="E5" s="11">
        <v>5.12</v>
      </c>
      <c r="F5" s="11">
        <v>5.32</v>
      </c>
      <c r="G5" s="16">
        <v>5.42</v>
      </c>
      <c r="H5" s="11">
        <v>5.27</v>
      </c>
      <c r="I5" s="11">
        <v>5.12</v>
      </c>
      <c r="J5" s="11">
        <v>4.97</v>
      </c>
      <c r="K5" s="11">
        <v>4.82</v>
      </c>
      <c r="L5" s="11">
        <v>4.67</v>
      </c>
      <c r="M5" s="13">
        <v>4.5199999999999996</v>
      </c>
      <c r="N5" s="13">
        <v>4.37</v>
      </c>
      <c r="O5" s="13">
        <v>4.22</v>
      </c>
      <c r="P5" s="13">
        <v>4.07</v>
      </c>
      <c r="Q5" s="11">
        <v>3.87</v>
      </c>
      <c r="R5" s="11">
        <v>3.67</v>
      </c>
      <c r="S5" s="11">
        <v>3.37</v>
      </c>
      <c r="T5" s="11">
        <v>3.0199999999999996</v>
      </c>
      <c r="U5" s="11">
        <v>2.62</v>
      </c>
      <c r="V5" s="11">
        <v>2.17</v>
      </c>
      <c r="W5" s="11">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11">
        <v>4.24</v>
      </c>
      <c r="C6" s="11">
        <v>4.74</v>
      </c>
      <c r="D6" s="11">
        <v>5.14</v>
      </c>
      <c r="E6" s="11">
        <v>5.44</v>
      </c>
      <c r="F6" s="11">
        <v>5.64</v>
      </c>
      <c r="G6" s="12">
        <v>5.74</v>
      </c>
      <c r="H6" s="11">
        <v>5.59</v>
      </c>
      <c r="I6" s="11">
        <v>5.44</v>
      </c>
      <c r="J6" s="11">
        <v>5.29</v>
      </c>
      <c r="K6" s="11">
        <v>5.14</v>
      </c>
      <c r="L6" s="11">
        <v>4.99</v>
      </c>
      <c r="M6" s="13">
        <v>4.84</v>
      </c>
      <c r="N6" s="13">
        <v>4.6900000000000004</v>
      </c>
      <c r="O6" s="13">
        <v>4.54</v>
      </c>
      <c r="P6" s="13">
        <v>4.3899999999999997</v>
      </c>
      <c r="Q6" s="11">
        <v>4.1900000000000004</v>
      </c>
      <c r="R6" s="11">
        <v>3.99</v>
      </c>
      <c r="S6" s="11">
        <v>3.6900000000000004</v>
      </c>
      <c r="T6" s="11">
        <v>3.34</v>
      </c>
      <c r="U6" s="11">
        <v>2.94</v>
      </c>
      <c r="V6" s="11">
        <v>2.4900000000000002</v>
      </c>
      <c r="W6" s="11">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11">
        <v>4.53</v>
      </c>
      <c r="C7" s="11">
        <v>5.03</v>
      </c>
      <c r="D7" s="11">
        <v>5.43</v>
      </c>
      <c r="E7" s="11">
        <v>5.73</v>
      </c>
      <c r="F7" s="11">
        <v>5.93</v>
      </c>
      <c r="G7" s="16">
        <v>6.03</v>
      </c>
      <c r="H7" s="11">
        <v>5.88</v>
      </c>
      <c r="I7" s="11">
        <v>5.73</v>
      </c>
      <c r="J7" s="11">
        <v>5.58</v>
      </c>
      <c r="K7" s="11">
        <v>5.43</v>
      </c>
      <c r="L7" s="11">
        <v>5.28</v>
      </c>
      <c r="M7" s="13">
        <v>5.13</v>
      </c>
      <c r="N7" s="13">
        <v>4.9800000000000004</v>
      </c>
      <c r="O7" s="13">
        <v>4.83</v>
      </c>
      <c r="P7" s="13">
        <v>4.68</v>
      </c>
      <c r="Q7" s="11">
        <v>4.4800000000000004</v>
      </c>
      <c r="R7" s="11">
        <v>4.28</v>
      </c>
      <c r="S7" s="11">
        <v>3.9800000000000004</v>
      </c>
      <c r="T7" s="11">
        <v>3.63</v>
      </c>
      <c r="U7" s="11">
        <v>3.2300000000000004</v>
      </c>
      <c r="V7" s="11">
        <v>2.78</v>
      </c>
      <c r="W7" s="11">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19">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11">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19">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13">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13">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13">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11">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19">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11">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11">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11">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11">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11">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11">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11">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11">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11">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11">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11">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11">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11">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11">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11">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11">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11">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11">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11">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11">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11">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11">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21" t="s">
        <v>17</v>
      </c>
      <c r="C59" s="31" t="s">
        <v>18</v>
      </c>
      <c r="D59" s="222" t="s">
        <v>19</v>
      </c>
      <c r="E59" s="222" t="s">
        <v>19</v>
      </c>
      <c r="F59" s="32" t="s">
        <v>20</v>
      </c>
      <c r="H59" s="33" t="s">
        <v>21</v>
      </c>
    </row>
    <row r="60" spans="1:24" ht="23.25" x14ac:dyDescent="0.25">
      <c r="A60" s="34">
        <v>18</v>
      </c>
      <c r="B60" s="221"/>
      <c r="C60" s="31" t="s">
        <v>22</v>
      </c>
      <c r="D60" s="222"/>
      <c r="E60" s="222"/>
      <c r="F60" s="32" t="s">
        <v>23</v>
      </c>
      <c r="H60" s="25" t="s">
        <v>24</v>
      </c>
    </row>
    <row r="61" spans="1:24" x14ac:dyDescent="0.25">
      <c r="A61" s="30">
        <v>19</v>
      </c>
      <c r="B61" s="221"/>
      <c r="C61" s="35"/>
      <c r="D61" s="222"/>
      <c r="E61" s="222"/>
      <c r="F61" s="36"/>
      <c r="H61" s="25" t="s">
        <v>25</v>
      </c>
      <c r="I61" s="24"/>
    </row>
    <row r="62" spans="1:24" x14ac:dyDescent="0.25">
      <c r="A62" s="34">
        <v>20</v>
      </c>
      <c r="B62" s="221"/>
      <c r="C62" s="32" t="s">
        <v>19</v>
      </c>
      <c r="D62" s="223" t="s">
        <v>20</v>
      </c>
      <c r="E62" s="32" t="s">
        <v>20</v>
      </c>
      <c r="F62" s="36"/>
      <c r="H62" s="25" t="s">
        <v>26</v>
      </c>
    </row>
    <row r="63" spans="1:24" ht="23.25" x14ac:dyDescent="0.25">
      <c r="A63" s="30">
        <v>21</v>
      </c>
      <c r="B63" s="224" t="s">
        <v>18</v>
      </c>
      <c r="C63" s="32" t="s">
        <v>27</v>
      </c>
      <c r="D63" s="223"/>
      <c r="E63" s="32" t="s">
        <v>23</v>
      </c>
      <c r="F63" s="36"/>
      <c r="H63" s="25" t="s">
        <v>28</v>
      </c>
    </row>
    <row r="64" spans="1:24" x14ac:dyDescent="0.25">
      <c r="A64" s="34">
        <v>22</v>
      </c>
      <c r="B64" s="224"/>
      <c r="C64" s="36"/>
      <c r="D64" s="223"/>
      <c r="E64" s="36"/>
      <c r="F64" s="36"/>
      <c r="H64" s="25" t="s">
        <v>29</v>
      </c>
    </row>
    <row r="65" spans="1:8" x14ac:dyDescent="0.25">
      <c r="A65" s="30">
        <v>23</v>
      </c>
      <c r="B65" s="224"/>
      <c r="C65" s="36"/>
      <c r="D65" s="223"/>
      <c r="E65" s="36"/>
      <c r="F65" s="36"/>
    </row>
    <row r="66" spans="1:8" x14ac:dyDescent="0.25">
      <c r="A66" s="34">
        <v>24</v>
      </c>
      <c r="B66" s="224"/>
      <c r="C66" s="36"/>
      <c r="D66" s="223"/>
      <c r="E66" s="36"/>
      <c r="F66" s="36"/>
      <c r="H66" s="25" t="s">
        <v>30</v>
      </c>
    </row>
    <row r="67" spans="1:8" x14ac:dyDescent="0.25">
      <c r="A67" s="30">
        <v>25</v>
      </c>
      <c r="B67" s="224"/>
      <c r="C67" s="36"/>
      <c r="D67" s="222" t="s">
        <v>19</v>
      </c>
      <c r="E67" s="36"/>
      <c r="F67" s="36"/>
      <c r="H67" s="25" t="s">
        <v>31</v>
      </c>
    </row>
    <row r="68" spans="1:8" x14ac:dyDescent="0.25">
      <c r="A68" s="34">
        <v>26</v>
      </c>
      <c r="B68" s="224"/>
      <c r="C68" s="222" t="s">
        <v>19</v>
      </c>
      <c r="D68" s="222"/>
      <c r="E68" s="36"/>
      <c r="F68" s="36"/>
    </row>
    <row r="69" spans="1:8" x14ac:dyDescent="0.25">
      <c r="A69" s="30">
        <v>27</v>
      </c>
      <c r="B69" s="221" t="s">
        <v>17</v>
      </c>
      <c r="C69" s="222"/>
      <c r="D69" s="222"/>
      <c r="E69" s="36"/>
      <c r="F69" s="36"/>
    </row>
    <row r="70" spans="1:8" x14ac:dyDescent="0.25">
      <c r="A70" s="34">
        <v>28</v>
      </c>
      <c r="B70" s="221"/>
      <c r="C70" s="224" t="s">
        <v>18</v>
      </c>
      <c r="D70" s="222"/>
      <c r="E70" s="36"/>
      <c r="F70" s="36"/>
      <c r="H70" s="25" t="s">
        <v>32</v>
      </c>
    </row>
    <row r="71" spans="1:8" x14ac:dyDescent="0.25">
      <c r="A71" s="30">
        <v>29</v>
      </c>
      <c r="B71" s="221"/>
      <c r="C71" s="224"/>
      <c r="D71" s="222"/>
      <c r="E71" s="36"/>
      <c r="F71" s="36"/>
    </row>
    <row r="72" spans="1:8" x14ac:dyDescent="0.25">
      <c r="A72" s="34">
        <v>30</v>
      </c>
      <c r="B72" s="221"/>
      <c r="C72" s="224"/>
      <c r="D72" s="224" t="s">
        <v>18</v>
      </c>
      <c r="E72" s="36"/>
      <c r="F72" s="36"/>
      <c r="H72" s="25" t="s">
        <v>33</v>
      </c>
    </row>
    <row r="73" spans="1:8" x14ac:dyDescent="0.25">
      <c r="A73" s="30">
        <v>31</v>
      </c>
      <c r="B73" s="221"/>
      <c r="C73" s="224"/>
      <c r="D73" s="224"/>
      <c r="E73" s="32" t="s">
        <v>19</v>
      </c>
      <c r="F73" s="36"/>
    </row>
    <row r="74" spans="1:8" x14ac:dyDescent="0.25">
      <c r="A74" s="34">
        <v>32</v>
      </c>
      <c r="B74" s="221"/>
      <c r="C74" s="224"/>
      <c r="D74" s="224"/>
      <c r="E74" s="32" t="s">
        <v>27</v>
      </c>
      <c r="F74" s="36"/>
      <c r="H74" s="25" t="s">
        <v>34</v>
      </c>
    </row>
    <row r="75" spans="1:8" ht="23.25" x14ac:dyDescent="0.25">
      <c r="A75" s="30">
        <v>33</v>
      </c>
      <c r="B75" s="221"/>
      <c r="C75" s="221" t="s">
        <v>17</v>
      </c>
      <c r="D75" s="224"/>
      <c r="E75" s="31" t="s">
        <v>18</v>
      </c>
      <c r="F75" s="31" t="s">
        <v>18</v>
      </c>
    </row>
    <row r="76" spans="1:8" x14ac:dyDescent="0.25">
      <c r="A76" s="34">
        <v>34</v>
      </c>
      <c r="B76" s="225" t="s">
        <v>35</v>
      </c>
      <c r="C76" s="221"/>
      <c r="D76" s="224"/>
      <c r="E76" s="31" t="s">
        <v>22</v>
      </c>
      <c r="F76" s="31" t="s">
        <v>22</v>
      </c>
      <c r="H76" s="25" t="s">
        <v>36</v>
      </c>
    </row>
    <row r="77" spans="1:8" x14ac:dyDescent="0.25">
      <c r="A77" s="30">
        <v>35</v>
      </c>
      <c r="B77" s="225"/>
      <c r="C77" s="225" t="s">
        <v>35</v>
      </c>
      <c r="D77" s="221" t="s">
        <v>17</v>
      </c>
      <c r="E77" s="221" t="s">
        <v>17</v>
      </c>
      <c r="F77" s="35"/>
    </row>
    <row r="78" spans="1:8" ht="23.25" x14ac:dyDescent="0.25">
      <c r="A78" s="34">
        <v>36</v>
      </c>
      <c r="B78" s="225"/>
      <c r="C78" s="225"/>
      <c r="D78" s="221"/>
      <c r="E78" s="221"/>
      <c r="F78" s="37" t="s">
        <v>17</v>
      </c>
      <c r="H78" s="25" t="s">
        <v>37</v>
      </c>
    </row>
    <row r="79" spans="1:8" x14ac:dyDescent="0.25">
      <c r="A79" s="220" t="s">
        <v>38</v>
      </c>
      <c r="B79" s="220"/>
      <c r="C79" s="220"/>
      <c r="D79" s="220"/>
      <c r="E79" s="220"/>
      <c r="F79" s="220"/>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zoomScale="80" zoomScaleNormal="80" workbookViewId="0">
      <selection activeCell="Y6" sqref="Y6"/>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56">
        <v>0.34</v>
      </c>
      <c r="B1" s="257"/>
      <c r="C1" s="256">
        <v>0.245</v>
      </c>
      <c r="D1" s="257"/>
      <c r="E1" s="256">
        <v>0.125</v>
      </c>
      <c r="F1" s="257"/>
      <c r="G1" s="256">
        <v>0.29099999999999998</v>
      </c>
      <c r="H1" s="257"/>
      <c r="I1" s="256">
        <v>0.19</v>
      </c>
      <c r="J1" s="257"/>
      <c r="L1" s="256">
        <v>0.34</v>
      </c>
      <c r="M1" s="257"/>
      <c r="N1" s="256">
        <v>0.245</v>
      </c>
      <c r="O1" s="257"/>
      <c r="P1" s="256">
        <v>0.125</v>
      </c>
      <c r="Q1" s="257"/>
      <c r="R1" s="256">
        <f>0.291*86/100</f>
        <v>0.25025999999999998</v>
      </c>
      <c r="S1" s="257"/>
      <c r="T1" s="256">
        <v>0.19</v>
      </c>
      <c r="U1" s="257"/>
      <c r="W1" s="258" t="s">
        <v>232</v>
      </c>
      <c r="X1" s="258"/>
      <c r="AC1" s="258" t="s">
        <v>233</v>
      </c>
      <c r="AD1" s="258"/>
    </row>
    <row r="2" spans="1:44" ht="18.75" x14ac:dyDescent="0.3">
      <c r="A2" s="238" t="s">
        <v>234</v>
      </c>
      <c r="B2" s="238"/>
      <c r="C2" s="238" t="s">
        <v>235</v>
      </c>
      <c r="D2" s="238"/>
      <c r="E2" s="238" t="s">
        <v>236</v>
      </c>
      <c r="F2" s="238"/>
      <c r="G2" s="238" t="s">
        <v>237</v>
      </c>
      <c r="H2" s="238"/>
      <c r="I2" s="238" t="s">
        <v>238</v>
      </c>
      <c r="J2" s="238"/>
      <c r="L2" s="238" t="s">
        <v>234</v>
      </c>
      <c r="M2" s="238"/>
      <c r="N2" s="238" t="s">
        <v>235</v>
      </c>
      <c r="O2" s="238"/>
      <c r="P2" s="238" t="s">
        <v>236</v>
      </c>
      <c r="Q2" s="238"/>
      <c r="R2" s="238" t="s">
        <v>237</v>
      </c>
      <c r="S2" s="238"/>
      <c r="T2" s="238" t="s">
        <v>238</v>
      </c>
      <c r="U2" s="238"/>
    </row>
    <row r="3" spans="1:44" ht="19.5" thickBot="1" x14ac:dyDescent="0.35">
      <c r="A3" s="79" t="s">
        <v>239</v>
      </c>
      <c r="B3" s="79" t="s">
        <v>240</v>
      </c>
      <c r="C3" s="239"/>
      <c r="D3" s="240"/>
      <c r="E3" s="239"/>
      <c r="F3" s="240"/>
      <c r="G3" s="79" t="s">
        <v>239</v>
      </c>
      <c r="H3" s="79" t="s">
        <v>240</v>
      </c>
      <c r="I3" s="239"/>
      <c r="J3" s="240"/>
      <c r="L3" s="79" t="s">
        <v>239</v>
      </c>
      <c r="M3" s="79" t="s">
        <v>240</v>
      </c>
      <c r="N3" s="239"/>
      <c r="O3" s="240"/>
      <c r="P3" s="239"/>
      <c r="Q3" s="240"/>
      <c r="R3" s="79" t="s">
        <v>239</v>
      </c>
      <c r="S3" s="79" t="s">
        <v>240</v>
      </c>
      <c r="T3" s="239"/>
      <c r="U3" s="240"/>
      <c r="W3" t="s">
        <v>241</v>
      </c>
      <c r="AC3" t="s">
        <v>242</v>
      </c>
    </row>
    <row r="4" spans="1:44" x14ac:dyDescent="0.25">
      <c r="A4" s="242">
        <v>0.64709000000000005</v>
      </c>
      <c r="B4" s="242"/>
      <c r="C4" s="242">
        <v>0.97192999999999996</v>
      </c>
      <c r="D4" s="242"/>
      <c r="E4" s="81"/>
      <c r="F4" s="81"/>
      <c r="G4" s="81"/>
      <c r="H4" s="81"/>
      <c r="I4" s="81"/>
      <c r="J4" s="82"/>
      <c r="K4" s="80" t="s">
        <v>243</v>
      </c>
      <c r="L4" s="242">
        <v>0.64709000000000005</v>
      </c>
      <c r="M4" s="242"/>
      <c r="N4" s="242">
        <v>0.97192999999999996</v>
      </c>
      <c r="O4" s="242"/>
      <c r="P4" s="81"/>
      <c r="Q4" s="81"/>
      <c r="R4" s="81"/>
      <c r="S4" s="81"/>
      <c r="T4" s="81"/>
      <c r="U4" s="82"/>
      <c r="W4" t="s">
        <v>244</v>
      </c>
      <c r="AC4" t="s">
        <v>245</v>
      </c>
      <c r="AR4">
        <v>105</v>
      </c>
    </row>
    <row r="5" spans="1:44" ht="15.75" thickBot="1" x14ac:dyDescent="0.3">
      <c r="A5" s="241">
        <v>0.26545000000000002</v>
      </c>
      <c r="B5" s="241"/>
      <c r="C5" s="241">
        <v>0.39895999999999998</v>
      </c>
      <c r="D5" s="241"/>
      <c r="E5" s="85"/>
      <c r="F5" s="85"/>
      <c r="G5" s="85"/>
      <c r="H5" s="85"/>
      <c r="I5" s="85"/>
      <c r="J5" s="86"/>
      <c r="K5" s="84" t="s">
        <v>246</v>
      </c>
      <c r="L5" s="241">
        <v>0.26545000000000002</v>
      </c>
      <c r="M5" s="241"/>
      <c r="N5" s="241">
        <v>0.39895999999999998</v>
      </c>
      <c r="O5" s="241"/>
      <c r="P5" s="85"/>
      <c r="Q5" s="85"/>
      <c r="R5" s="85"/>
      <c r="S5" s="85"/>
      <c r="T5" s="85"/>
      <c r="U5" s="86"/>
      <c r="W5" t="s">
        <v>247</v>
      </c>
      <c r="AC5" t="s">
        <v>247</v>
      </c>
      <c r="AR5">
        <v>120</v>
      </c>
    </row>
    <row r="6" spans="1:44" x14ac:dyDescent="0.25">
      <c r="A6" s="81">
        <v>0.50017999999999996</v>
      </c>
      <c r="B6" s="81">
        <v>0.25008999999999998</v>
      </c>
      <c r="C6" s="242">
        <v>1</v>
      </c>
      <c r="D6" s="242"/>
      <c r="E6" s="81"/>
      <c r="F6" s="81"/>
      <c r="G6" s="81"/>
      <c r="H6" s="81"/>
      <c r="I6" s="81"/>
      <c r="J6" s="82"/>
      <c r="K6" s="80" t="s">
        <v>248</v>
      </c>
      <c r="L6" s="81">
        <v>0.50017999999999996</v>
      </c>
      <c r="M6" s="81">
        <v>0.25008999999999998</v>
      </c>
      <c r="N6" s="242">
        <v>1</v>
      </c>
      <c r="O6" s="242"/>
      <c r="P6" s="81"/>
      <c r="Q6" s="81"/>
      <c r="R6" s="81"/>
      <c r="S6" s="81"/>
      <c r="T6" s="81"/>
      <c r="U6" s="82"/>
    </row>
    <row r="7" spans="1:44" ht="15.75" thickBot="1" x14ac:dyDescent="0.3">
      <c r="A7" s="85"/>
      <c r="B7" s="85"/>
      <c r="C7" s="85"/>
      <c r="D7" s="85"/>
      <c r="E7" s="241">
        <v>0.27488000000000001</v>
      </c>
      <c r="F7" s="241"/>
      <c r="G7" s="85"/>
      <c r="H7" s="85"/>
      <c r="I7" s="85"/>
      <c r="J7" s="86"/>
      <c r="K7" s="84" t="s">
        <v>249</v>
      </c>
      <c r="L7" s="85"/>
      <c r="M7" s="85"/>
      <c r="N7" s="85"/>
      <c r="O7" s="85"/>
      <c r="P7" s="241">
        <v>0.27488000000000001</v>
      </c>
      <c r="Q7" s="241"/>
      <c r="R7" s="85"/>
      <c r="S7" s="85"/>
      <c r="T7" s="85"/>
      <c r="U7" s="86"/>
      <c r="W7" t="s">
        <v>250</v>
      </c>
      <c r="AC7" t="s">
        <v>371</v>
      </c>
    </row>
    <row r="8" spans="1:44" x14ac:dyDescent="0.25">
      <c r="A8" s="81">
        <v>0.35504999999999998</v>
      </c>
      <c r="B8" s="81">
        <v>0.17752000000000001</v>
      </c>
      <c r="C8" s="242">
        <v>0.72296000000000005</v>
      </c>
      <c r="D8" s="242"/>
      <c r="E8" s="81"/>
      <c r="F8" s="81"/>
      <c r="G8" s="81"/>
      <c r="H8" s="81"/>
      <c r="I8" s="81"/>
      <c r="J8" s="82"/>
      <c r="K8" s="80" t="s">
        <v>252</v>
      </c>
      <c r="L8" s="81">
        <v>0.35504999999999998</v>
      </c>
      <c r="M8" s="81">
        <v>0.17752000000000001</v>
      </c>
      <c r="N8" s="242">
        <v>0.72296000000000005</v>
      </c>
      <c r="O8" s="242"/>
      <c r="P8" s="81"/>
      <c r="Q8" s="81"/>
      <c r="R8" s="81"/>
      <c r="S8" s="81"/>
      <c r="T8" s="81"/>
      <c r="U8" s="82"/>
      <c r="W8" t="s">
        <v>253</v>
      </c>
    </row>
    <row r="9" spans="1:44" ht="15.75" thickBot="1" x14ac:dyDescent="0.3">
      <c r="A9" s="85"/>
      <c r="B9" s="85"/>
      <c r="C9" s="85"/>
      <c r="D9" s="85"/>
      <c r="E9" s="241">
        <v>0.36337000000000003</v>
      </c>
      <c r="F9" s="241"/>
      <c r="G9" s="85"/>
      <c r="H9" s="85"/>
      <c r="I9" s="85"/>
      <c r="J9" s="86"/>
      <c r="K9" s="84" t="s">
        <v>254</v>
      </c>
      <c r="L9" s="85"/>
      <c r="M9" s="85"/>
      <c r="N9" s="85"/>
      <c r="O9" s="85"/>
      <c r="P9" s="241">
        <f>36.337%*1.21</f>
        <v>0.4396777</v>
      </c>
      <c r="Q9" s="241"/>
      <c r="R9" s="85"/>
      <c r="S9" s="85"/>
      <c r="T9" s="85"/>
      <c r="U9" s="86"/>
      <c r="AC9" t="s">
        <v>372</v>
      </c>
    </row>
    <row r="10" spans="1:44" x14ac:dyDescent="0.25">
      <c r="A10" s="81">
        <v>0.65615999999999997</v>
      </c>
      <c r="B10" s="81"/>
      <c r="C10" s="242">
        <v>0.78437000000000001</v>
      </c>
      <c r="D10" s="242"/>
      <c r="E10" s="81"/>
      <c r="F10" s="81"/>
      <c r="G10" s="81"/>
      <c r="H10" s="81"/>
      <c r="I10" s="81"/>
      <c r="J10" s="82"/>
      <c r="K10" s="80" t="s">
        <v>255</v>
      </c>
      <c r="L10" s="81">
        <f>65.616%*1.06</f>
        <v>0.69552959999999997</v>
      </c>
      <c r="M10" s="81"/>
      <c r="N10" s="242">
        <f>78.437%*(1-0.09)</f>
        <v>0.71377670000000004</v>
      </c>
      <c r="O10" s="242"/>
      <c r="P10" s="81"/>
      <c r="Q10" s="81"/>
      <c r="R10" s="81"/>
      <c r="S10" s="81"/>
      <c r="T10" s="81"/>
      <c r="U10" s="82"/>
      <c r="W10" t="s">
        <v>373</v>
      </c>
    </row>
    <row r="11" spans="1:44" x14ac:dyDescent="0.25">
      <c r="A11" s="88"/>
      <c r="B11" s="88"/>
      <c r="C11" s="88"/>
      <c r="D11" s="88"/>
      <c r="E11" s="243">
        <v>0.1464</v>
      </c>
      <c r="F11" s="243"/>
      <c r="G11" s="88"/>
      <c r="H11" s="88"/>
      <c r="I11" s="88"/>
      <c r="J11" s="89"/>
      <c r="K11" s="87" t="s">
        <v>257</v>
      </c>
      <c r="L11" s="88"/>
      <c r="M11" s="88"/>
      <c r="N11" s="88"/>
      <c r="O11" s="88"/>
      <c r="P11" s="243">
        <v>0.1464</v>
      </c>
      <c r="Q11" s="243"/>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42">
        <v>0.42514999999999997</v>
      </c>
      <c r="B13" s="242"/>
      <c r="C13" s="242">
        <v>0.85</v>
      </c>
      <c r="D13" s="242"/>
      <c r="E13" s="81"/>
      <c r="F13" s="81"/>
      <c r="G13" s="81"/>
      <c r="H13" s="81"/>
      <c r="I13" s="81"/>
      <c r="J13" s="82"/>
      <c r="K13" s="80" t="s">
        <v>260</v>
      </c>
      <c r="L13" s="242">
        <v>0.42514999999999997</v>
      </c>
      <c r="M13" s="242"/>
      <c r="N13" s="242">
        <v>0.85</v>
      </c>
      <c r="O13" s="242"/>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41">
        <v>0.23365</v>
      </c>
      <c r="F14" s="241"/>
      <c r="G14" s="85"/>
      <c r="H14" s="85"/>
      <c r="I14" s="85"/>
      <c r="J14" s="86"/>
      <c r="K14" s="84" t="s">
        <v>263</v>
      </c>
      <c r="L14" s="85"/>
      <c r="M14" s="85"/>
      <c r="N14" s="85"/>
      <c r="O14" s="85"/>
      <c r="P14" s="241">
        <v>0.23365</v>
      </c>
      <c r="Q14" s="24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42">
        <v>0.51382000000000005</v>
      </c>
      <c r="D15" s="242"/>
      <c r="E15" s="81"/>
      <c r="F15" s="81"/>
      <c r="G15" s="81"/>
      <c r="H15" s="81"/>
      <c r="I15" s="81"/>
      <c r="J15" s="82"/>
      <c r="K15" s="80" t="s">
        <v>265</v>
      </c>
      <c r="L15" s="81">
        <v>1</v>
      </c>
      <c r="M15" s="92"/>
      <c r="N15" s="242">
        <v>0.51382000000000005</v>
      </c>
      <c r="O15" s="242"/>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43">
        <v>4.3869999999999999E-2</v>
      </c>
      <c r="F16" s="243"/>
      <c r="G16" s="88"/>
      <c r="H16" s="88"/>
      <c r="I16" s="88"/>
      <c r="J16" s="89"/>
      <c r="K16" s="87" t="s">
        <v>267</v>
      </c>
      <c r="L16" s="88"/>
      <c r="M16" s="88"/>
      <c r="N16" s="88"/>
      <c r="O16" s="88"/>
      <c r="P16" s="243">
        <v>4.3869999999999999E-2</v>
      </c>
      <c r="Q16" s="243"/>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42">
        <v>0.46146999999999999</v>
      </c>
      <c r="D18" s="242"/>
      <c r="E18" s="81"/>
      <c r="F18" s="81"/>
      <c r="G18" s="81"/>
      <c r="H18" s="81"/>
      <c r="I18" s="81"/>
      <c r="J18" s="82"/>
      <c r="K18" s="80" t="s">
        <v>271</v>
      </c>
      <c r="L18" s="81">
        <v>0.91232999999999997</v>
      </c>
      <c r="M18" s="92"/>
      <c r="N18" s="242">
        <f>46.147%*(1-0.08)</f>
        <v>0.4245524</v>
      </c>
      <c r="O18" s="242"/>
      <c r="P18" s="81"/>
      <c r="Q18" s="81"/>
      <c r="R18" s="81"/>
      <c r="S18" s="81"/>
      <c r="T18" s="81"/>
      <c r="U18" s="82"/>
      <c r="W18" t="s">
        <v>391</v>
      </c>
      <c r="AC18" t="s">
        <v>392</v>
      </c>
    </row>
    <row r="19" spans="1:39" x14ac:dyDescent="0.25">
      <c r="A19" s="88"/>
      <c r="B19" s="88"/>
      <c r="C19" s="88"/>
      <c r="D19" s="88"/>
      <c r="E19" s="243">
        <v>0.15035999999999999</v>
      </c>
      <c r="F19" s="243"/>
      <c r="G19" s="88"/>
      <c r="H19" s="88"/>
      <c r="I19" s="88"/>
      <c r="J19" s="89"/>
      <c r="K19" s="87" t="s">
        <v>273</v>
      </c>
      <c r="L19" s="88"/>
      <c r="M19" s="88"/>
      <c r="N19" s="88"/>
      <c r="O19" s="88"/>
      <c r="P19" s="243">
        <v>0.15035999999999999</v>
      </c>
      <c r="Q19" s="243"/>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42">
        <v>0.38878000000000001</v>
      </c>
      <c r="D21" s="242"/>
      <c r="E21" s="81"/>
      <c r="F21" s="81"/>
      <c r="G21" s="81"/>
      <c r="H21" s="81"/>
      <c r="I21" s="81"/>
      <c r="J21" s="82"/>
      <c r="K21" s="80" t="s">
        <v>277</v>
      </c>
      <c r="L21" s="81">
        <v>0.69059999999999999</v>
      </c>
      <c r="M21" s="92"/>
      <c r="N21" s="242">
        <v>0.38878000000000001</v>
      </c>
      <c r="O21" s="242"/>
      <c r="P21" s="81"/>
      <c r="Q21" s="81"/>
      <c r="R21" s="81"/>
      <c r="S21" s="81"/>
      <c r="T21" s="81"/>
      <c r="U21" s="82"/>
      <c r="W21" t="s">
        <v>397</v>
      </c>
      <c r="AC21" t="s">
        <v>398</v>
      </c>
      <c r="AI21" t="s">
        <v>399</v>
      </c>
    </row>
    <row r="22" spans="1:39" x14ac:dyDescent="0.25">
      <c r="A22" s="88"/>
      <c r="B22" s="88"/>
      <c r="C22" s="88"/>
      <c r="D22" s="88"/>
      <c r="E22" s="243">
        <v>0.2099</v>
      </c>
      <c r="F22" s="243"/>
      <c r="G22" s="88"/>
      <c r="H22" s="88"/>
      <c r="I22" s="88"/>
      <c r="J22" s="89"/>
      <c r="K22" s="87" t="s">
        <v>279</v>
      </c>
      <c r="L22" s="88"/>
      <c r="M22" s="88"/>
      <c r="N22" s="88"/>
      <c r="O22" s="88"/>
      <c r="P22" s="243">
        <v>0.2099</v>
      </c>
      <c r="Q22" s="243"/>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42">
        <v>0.70006000000000002</v>
      </c>
      <c r="D24" s="242"/>
      <c r="E24" s="81"/>
      <c r="F24" s="81"/>
      <c r="G24" s="81"/>
      <c r="H24" s="81"/>
      <c r="I24" s="81"/>
      <c r="J24" s="82"/>
      <c r="K24" s="80" t="s">
        <v>284</v>
      </c>
      <c r="L24" s="81">
        <v>0.68315000000000003</v>
      </c>
      <c r="M24" s="92"/>
      <c r="N24" s="242">
        <v>0.70006000000000002</v>
      </c>
      <c r="O24" s="242"/>
      <c r="P24" s="81"/>
      <c r="Q24" s="81"/>
      <c r="R24" s="81"/>
      <c r="S24" s="81"/>
      <c r="T24" s="81"/>
      <c r="U24" s="82"/>
      <c r="W24" t="s">
        <v>406</v>
      </c>
      <c r="AC24" t="s">
        <v>407</v>
      </c>
      <c r="AI24" s="1" t="s">
        <v>408</v>
      </c>
      <c r="AK24" s="76"/>
      <c r="AL24" s="76"/>
      <c r="AM24" s="76"/>
    </row>
    <row r="25" spans="1:39" x14ac:dyDescent="0.25">
      <c r="A25" s="88"/>
      <c r="B25" s="88"/>
      <c r="C25" s="88"/>
      <c r="D25" s="88"/>
      <c r="E25" s="243">
        <v>0.152</v>
      </c>
      <c r="F25" s="243"/>
      <c r="G25" s="88"/>
      <c r="H25" s="88"/>
      <c r="I25" s="88"/>
      <c r="J25" s="89"/>
      <c r="K25" s="87" t="s">
        <v>287</v>
      </c>
      <c r="L25" s="88"/>
      <c r="M25" s="88"/>
      <c r="N25" s="88"/>
      <c r="O25" s="88"/>
      <c r="P25" s="243">
        <v>0.152</v>
      </c>
      <c r="Q25" s="243"/>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42">
        <v>0.42459999999999998</v>
      </c>
      <c r="D27" s="242"/>
      <c r="E27" s="81"/>
      <c r="F27" s="81"/>
      <c r="G27" s="81"/>
      <c r="H27" s="81"/>
      <c r="I27" s="246"/>
      <c r="J27" s="247"/>
      <c r="K27" s="80" t="s">
        <v>292</v>
      </c>
      <c r="L27" s="81">
        <v>0.18545</v>
      </c>
      <c r="M27" s="81">
        <v>9.2719999999999997E-2</v>
      </c>
      <c r="N27" s="242">
        <v>0.42459999999999998</v>
      </c>
      <c r="O27" s="242"/>
      <c r="P27" s="81"/>
      <c r="Q27" s="81"/>
      <c r="R27" s="81"/>
      <c r="S27" s="81"/>
      <c r="T27" s="246"/>
      <c r="U27" s="247"/>
      <c r="W27" t="s">
        <v>415</v>
      </c>
      <c r="AC27" t="s">
        <v>416</v>
      </c>
      <c r="AI27" s="1" t="s">
        <v>417</v>
      </c>
    </row>
    <row r="28" spans="1:39" x14ac:dyDescent="0.25">
      <c r="A28" s="88"/>
      <c r="B28" s="88"/>
      <c r="C28" s="88"/>
      <c r="D28" s="88"/>
      <c r="E28" s="243">
        <v>1</v>
      </c>
      <c r="F28" s="243"/>
      <c r="G28" s="88"/>
      <c r="H28" s="88"/>
      <c r="I28" s="244"/>
      <c r="J28" s="245"/>
      <c r="K28" s="87" t="s">
        <v>295</v>
      </c>
      <c r="L28" s="88"/>
      <c r="M28" s="88"/>
      <c r="N28" s="88"/>
      <c r="O28" s="88"/>
      <c r="P28" s="243">
        <v>1</v>
      </c>
      <c r="Q28" s="243"/>
      <c r="R28" s="88"/>
      <c r="S28" s="88"/>
      <c r="T28" s="244"/>
      <c r="U28" s="245"/>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48">
        <v>0.21</v>
      </c>
      <c r="U29" s="249"/>
      <c r="W29" t="s">
        <v>420</v>
      </c>
      <c r="AC29" t="s">
        <v>421</v>
      </c>
    </row>
    <row r="30" spans="1:39" ht="15.75" thickBot="1" x14ac:dyDescent="0.3">
      <c r="A30" s="85"/>
      <c r="B30" s="85"/>
      <c r="C30" s="85"/>
      <c r="D30" s="85"/>
      <c r="E30" s="90"/>
      <c r="F30" s="90"/>
      <c r="G30" s="85">
        <v>0.24451999999999999</v>
      </c>
      <c r="H30" s="85">
        <v>0.1226</v>
      </c>
      <c r="I30" s="248">
        <v>0.34044000000000002</v>
      </c>
      <c r="J30" s="249"/>
      <c r="K30" s="84" t="s">
        <v>298</v>
      </c>
      <c r="L30" s="85"/>
      <c r="M30" s="85"/>
      <c r="N30" s="85"/>
      <c r="O30" s="85"/>
      <c r="P30" s="90"/>
      <c r="Q30" s="90"/>
      <c r="R30" s="85">
        <v>0.2843255813953488</v>
      </c>
      <c r="S30" s="85">
        <v>0.14255813953488372</v>
      </c>
      <c r="T30" s="248">
        <f>34.044%*1.05</f>
        <v>0.357462</v>
      </c>
      <c r="U30" s="249"/>
      <c r="W30" t="s">
        <v>422</v>
      </c>
      <c r="AC30" t="s">
        <v>423</v>
      </c>
      <c r="AJ30" s="125" t="s">
        <v>424</v>
      </c>
      <c r="AK30" s="125" t="s">
        <v>425</v>
      </c>
    </row>
    <row r="31" spans="1:39" x14ac:dyDescent="0.25">
      <c r="A31" s="81">
        <v>0.27438000000000001</v>
      </c>
      <c r="B31" s="81">
        <v>0.13719000000000001</v>
      </c>
      <c r="C31" s="242">
        <v>0.62792999999999999</v>
      </c>
      <c r="D31" s="242"/>
      <c r="E31" s="81"/>
      <c r="F31" s="81"/>
      <c r="G31" s="81"/>
      <c r="H31" s="81"/>
      <c r="I31" s="246"/>
      <c r="J31" s="247"/>
      <c r="K31" s="80" t="s">
        <v>300</v>
      </c>
      <c r="L31" s="81">
        <v>0.27438000000000001</v>
      </c>
      <c r="M31" s="81">
        <v>0.13719000000000001</v>
      </c>
      <c r="N31" s="242">
        <v>0.62792999999999999</v>
      </c>
      <c r="O31" s="242"/>
      <c r="P31" s="81"/>
      <c r="Q31" s="81"/>
      <c r="R31" s="81"/>
      <c r="S31" s="81"/>
      <c r="T31" s="246"/>
      <c r="U31" s="247"/>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48">
        <v>0.12</v>
      </c>
      <c r="U32" s="249"/>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48">
        <v>0.23748</v>
      </c>
      <c r="J33" s="249"/>
      <c r="K33" s="84" t="s">
        <v>303</v>
      </c>
      <c r="L33" s="85"/>
      <c r="M33" s="85"/>
      <c r="N33" s="90"/>
      <c r="O33" s="90"/>
      <c r="P33" s="85"/>
      <c r="Q33" s="85"/>
      <c r="R33" s="85">
        <v>0.13906976744186045</v>
      </c>
      <c r="S33" s="85">
        <v>6.8837209302325592E-2</v>
      </c>
      <c r="T33" s="248">
        <f>23.748%*0.8</f>
        <v>0.18998400000000004</v>
      </c>
      <c r="U33" s="249"/>
      <c r="W33" t="s">
        <v>434</v>
      </c>
      <c r="AC33" t="s">
        <v>435</v>
      </c>
      <c r="AJ33" s="125" t="s">
        <v>436</v>
      </c>
      <c r="AK33" s="125" t="s">
        <v>437</v>
      </c>
    </row>
    <row r="34" spans="1:37" x14ac:dyDescent="0.25">
      <c r="A34" s="81">
        <v>0.11212</v>
      </c>
      <c r="B34" s="81">
        <v>5.6059999999999999E-2</v>
      </c>
      <c r="C34" s="242">
        <v>0.23462</v>
      </c>
      <c r="D34" s="242"/>
      <c r="E34" s="81"/>
      <c r="F34" s="81"/>
      <c r="G34" s="81"/>
      <c r="H34" s="81"/>
      <c r="I34" s="246"/>
      <c r="J34" s="247"/>
      <c r="K34" s="80" t="s">
        <v>305</v>
      </c>
      <c r="L34" s="81">
        <f>11.212%*0.75</f>
        <v>8.4089999999999998E-2</v>
      </c>
      <c r="M34" s="81">
        <f>5.606%*0.75</f>
        <v>4.2044999999999999E-2</v>
      </c>
      <c r="N34" s="242">
        <f>23.462%*0.75</f>
        <v>0.17596499999999998</v>
      </c>
      <c r="O34" s="242"/>
      <c r="P34" s="81"/>
      <c r="Q34" s="81"/>
      <c r="R34" s="81"/>
      <c r="S34" s="81"/>
      <c r="T34" s="246"/>
      <c r="U34" s="247"/>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48">
        <v>0.31</v>
      </c>
      <c r="U35" s="249"/>
      <c r="W35" t="s">
        <v>442</v>
      </c>
      <c r="AC35" t="s">
        <v>443</v>
      </c>
    </row>
    <row r="36" spans="1:37" ht="15.75" thickBot="1" x14ac:dyDescent="0.3">
      <c r="A36" s="85"/>
      <c r="B36" s="85"/>
      <c r="C36" s="90"/>
      <c r="D36" s="90"/>
      <c r="E36" s="85"/>
      <c r="F36" s="85"/>
      <c r="G36" s="85">
        <v>0.23788000000000001</v>
      </c>
      <c r="H36" s="85">
        <v>0.11894</v>
      </c>
      <c r="I36" s="248">
        <v>0.50244</v>
      </c>
      <c r="J36" s="249"/>
      <c r="K36" s="84" t="s">
        <v>307</v>
      </c>
      <c r="L36" s="85"/>
      <c r="M36" s="85"/>
      <c r="N36" s="90"/>
      <c r="O36" s="90"/>
      <c r="P36" s="85"/>
      <c r="Q36" s="85"/>
      <c r="R36" s="85">
        <v>0.2766046511627907</v>
      </c>
      <c r="S36" s="85">
        <v>0.13830232558139535</v>
      </c>
      <c r="T36" s="248">
        <f>50.244%*1.05</f>
        <v>0.52756199999999998</v>
      </c>
      <c r="U36" s="249"/>
      <c r="AC36" t="s">
        <v>444</v>
      </c>
    </row>
    <row r="37" spans="1:37" ht="19.5" thickBot="1" x14ac:dyDescent="0.35">
      <c r="A37" s="94"/>
      <c r="B37" s="94"/>
      <c r="C37" s="94"/>
      <c r="D37" s="94"/>
      <c r="E37" s="250">
        <v>0.94696999999999998</v>
      </c>
      <c r="F37" s="250"/>
      <c r="G37" s="94"/>
      <c r="H37" s="94"/>
      <c r="I37" s="251"/>
      <c r="J37" s="252"/>
      <c r="K37" s="93" t="s">
        <v>309</v>
      </c>
      <c r="L37" s="94"/>
      <c r="M37" s="94"/>
      <c r="N37" s="94"/>
      <c r="O37" s="94"/>
      <c r="P37" s="250">
        <v>0.94696999999999998</v>
      </c>
      <c r="Q37" s="250"/>
      <c r="R37" s="94"/>
      <c r="S37" s="94"/>
      <c r="T37" s="251"/>
      <c r="U37" s="252"/>
      <c r="W37" s="258" t="s">
        <v>261</v>
      </c>
      <c r="X37" s="258"/>
      <c r="AC37" t="s">
        <v>445</v>
      </c>
    </row>
    <row r="38" spans="1:37" x14ac:dyDescent="0.25">
      <c r="A38" s="242">
        <v>0.15762999999999999</v>
      </c>
      <c r="B38" s="242"/>
      <c r="C38" s="242">
        <v>0.36070000000000002</v>
      </c>
      <c r="D38" s="242"/>
      <c r="E38" s="81"/>
      <c r="F38" s="81"/>
      <c r="G38" s="81"/>
      <c r="H38" s="81"/>
      <c r="I38" s="246"/>
      <c r="J38" s="247"/>
      <c r="K38" s="80" t="s">
        <v>310</v>
      </c>
      <c r="L38" s="242">
        <v>0.15762999999999999</v>
      </c>
      <c r="M38" s="242"/>
      <c r="N38" s="242">
        <v>0.36070000000000002</v>
      </c>
      <c r="O38" s="242"/>
      <c r="P38" s="81"/>
      <c r="Q38" s="81"/>
      <c r="R38" s="81"/>
      <c r="S38" s="81"/>
      <c r="T38" s="246"/>
      <c r="U38" s="247"/>
      <c r="AC38" t="s">
        <v>446</v>
      </c>
    </row>
    <row r="39" spans="1:37" x14ac:dyDescent="0.25">
      <c r="A39" s="88"/>
      <c r="B39" s="88"/>
      <c r="C39" s="88"/>
      <c r="D39" s="88"/>
      <c r="E39" s="243">
        <v>0.85</v>
      </c>
      <c r="F39" s="243"/>
      <c r="G39" s="88"/>
      <c r="H39" s="88"/>
      <c r="I39" s="244"/>
      <c r="J39" s="245"/>
      <c r="K39" s="87" t="s">
        <v>311</v>
      </c>
      <c r="L39" s="88"/>
      <c r="M39" s="88"/>
      <c r="N39" s="88"/>
      <c r="O39" s="88"/>
      <c r="P39" s="243">
        <v>0.85</v>
      </c>
      <c r="Q39" s="243"/>
      <c r="R39" s="88"/>
      <c r="S39" s="88"/>
      <c r="T39" s="244"/>
      <c r="U39" s="245"/>
      <c r="W39" t="s">
        <v>241</v>
      </c>
      <c r="AC39" t="s">
        <v>447</v>
      </c>
    </row>
    <row r="40" spans="1:37" ht="15.75" thickBot="1" x14ac:dyDescent="0.3">
      <c r="A40" s="85"/>
      <c r="B40" s="85"/>
      <c r="C40" s="85"/>
      <c r="D40" s="85"/>
      <c r="E40" s="90"/>
      <c r="F40" s="90"/>
      <c r="G40" s="85">
        <v>0.20784</v>
      </c>
      <c r="H40" s="85"/>
      <c r="I40" s="248">
        <v>0.28937000000000002</v>
      </c>
      <c r="J40" s="249"/>
      <c r="K40" s="84" t="s">
        <v>313</v>
      </c>
      <c r="L40" s="85"/>
      <c r="M40" s="85"/>
      <c r="N40" s="85"/>
      <c r="O40" s="85"/>
      <c r="P40" s="90"/>
      <c r="Q40" s="90"/>
      <c r="R40" s="85">
        <v>0.24167441860465114</v>
      </c>
      <c r="S40" s="85"/>
      <c r="T40" s="248">
        <v>0.28937000000000002</v>
      </c>
      <c r="U40" s="249"/>
      <c r="W40" t="s">
        <v>244</v>
      </c>
      <c r="AC40" t="s">
        <v>448</v>
      </c>
    </row>
    <row r="41" spans="1:37" x14ac:dyDescent="0.25">
      <c r="A41" s="242">
        <v>0.20368</v>
      </c>
      <c r="B41" s="242"/>
      <c r="C41" s="242">
        <v>0.33767000000000003</v>
      </c>
      <c r="D41" s="242"/>
      <c r="E41" s="81"/>
      <c r="F41" s="81"/>
      <c r="G41" s="81"/>
      <c r="H41" s="81"/>
      <c r="I41" s="246"/>
      <c r="J41" s="247"/>
      <c r="K41" s="80" t="s">
        <v>315</v>
      </c>
      <c r="L41" s="242">
        <v>0.20368</v>
      </c>
      <c r="M41" s="242"/>
      <c r="N41" s="242">
        <v>0.33767000000000003</v>
      </c>
      <c r="O41" s="242"/>
      <c r="P41" s="81"/>
      <c r="Q41" s="81"/>
      <c r="R41" s="81"/>
      <c r="S41" s="81"/>
      <c r="T41" s="246"/>
      <c r="U41" s="247"/>
      <c r="W41" t="s">
        <v>247</v>
      </c>
      <c r="AC41" t="s">
        <v>449</v>
      </c>
    </row>
    <row r="42" spans="1:37" x14ac:dyDescent="0.25">
      <c r="A42" s="88"/>
      <c r="B42" s="88"/>
      <c r="C42" s="88"/>
      <c r="D42" s="88"/>
      <c r="E42" s="243">
        <v>0.89815999999999996</v>
      </c>
      <c r="F42" s="243"/>
      <c r="G42" s="88"/>
      <c r="H42" s="88"/>
      <c r="I42" s="244"/>
      <c r="J42" s="245"/>
      <c r="K42" s="87" t="s">
        <v>317</v>
      </c>
      <c r="L42" s="88"/>
      <c r="M42" s="88"/>
      <c r="N42" s="88"/>
      <c r="O42" s="88"/>
      <c r="P42" s="243">
        <v>0.89815999999999996</v>
      </c>
      <c r="Q42" s="243"/>
      <c r="R42" s="88"/>
      <c r="S42" s="88"/>
      <c r="T42" s="244"/>
      <c r="U42" s="245"/>
      <c r="AC42" t="s">
        <v>450</v>
      </c>
    </row>
    <row r="43" spans="1:37" x14ac:dyDescent="0.25">
      <c r="A43" s="88"/>
      <c r="B43" s="88"/>
      <c r="C43" s="88"/>
      <c r="D43" s="88"/>
      <c r="E43" s="95"/>
      <c r="F43" s="95"/>
      <c r="G43" s="88">
        <v>0.57364000000000004</v>
      </c>
      <c r="H43" s="88"/>
      <c r="I43" s="244"/>
      <c r="J43" s="245"/>
      <c r="K43" s="87" t="s">
        <v>319</v>
      </c>
      <c r="L43" s="88"/>
      <c r="M43" s="88"/>
      <c r="N43" s="88"/>
      <c r="O43" s="88"/>
      <c r="P43" s="95"/>
      <c r="Q43" s="95"/>
      <c r="R43" s="88">
        <v>0.6670232558139535</v>
      </c>
      <c r="S43" s="88"/>
      <c r="T43" s="244"/>
      <c r="U43" s="245"/>
      <c r="W43" t="s">
        <v>256</v>
      </c>
      <c r="AC43" t="s">
        <v>451</v>
      </c>
    </row>
    <row r="44" spans="1:37" ht="15.75" thickBot="1" x14ac:dyDescent="0.3">
      <c r="A44" s="85"/>
      <c r="B44" s="85"/>
      <c r="C44" s="85"/>
      <c r="D44" s="85"/>
      <c r="E44" s="90"/>
      <c r="F44" s="90"/>
      <c r="G44" s="85">
        <v>0.26422000000000001</v>
      </c>
      <c r="H44" s="85"/>
      <c r="I44" s="248">
        <v>0.2399</v>
      </c>
      <c r="J44" s="249"/>
      <c r="K44" s="84" t="s">
        <v>321</v>
      </c>
      <c r="L44" s="85"/>
      <c r="M44" s="85"/>
      <c r="N44" s="85"/>
      <c r="O44" s="85"/>
      <c r="P44" s="90"/>
      <c r="Q44" s="90"/>
      <c r="R44" s="85">
        <v>0.30723255813953487</v>
      </c>
      <c r="S44" s="85"/>
      <c r="T44" s="248">
        <f>23.99%*1.06</f>
        <v>0.25429399999999996</v>
      </c>
      <c r="U44" s="249"/>
      <c r="W44" t="s">
        <v>258</v>
      </c>
      <c r="AC44" t="s">
        <v>452</v>
      </c>
    </row>
    <row r="45" spans="1:37" x14ac:dyDescent="0.25">
      <c r="A45" s="81">
        <v>0.34708</v>
      </c>
      <c r="B45" s="92"/>
      <c r="C45" s="242">
        <v>0.20830000000000001</v>
      </c>
      <c r="D45" s="242"/>
      <c r="E45" s="81"/>
      <c r="F45" s="81"/>
      <c r="G45" s="81"/>
      <c r="H45" s="81"/>
      <c r="I45" s="246"/>
      <c r="J45" s="247"/>
      <c r="K45" s="80" t="s">
        <v>322</v>
      </c>
      <c r="L45" s="81">
        <v>0.34708</v>
      </c>
      <c r="M45" s="92"/>
      <c r="N45" s="242">
        <v>0.20830000000000001</v>
      </c>
      <c r="O45" s="242"/>
      <c r="P45" s="81"/>
      <c r="Q45" s="81"/>
      <c r="R45" s="81"/>
      <c r="S45" s="81"/>
      <c r="T45" s="246"/>
      <c r="U45" s="247"/>
      <c r="AC45" t="s">
        <v>453</v>
      </c>
    </row>
    <row r="46" spans="1:37" x14ac:dyDescent="0.25">
      <c r="A46" s="88"/>
      <c r="B46" s="88"/>
      <c r="C46" s="88"/>
      <c r="D46" s="88"/>
      <c r="E46" s="243">
        <v>0.52559999999999996</v>
      </c>
      <c r="F46" s="243"/>
      <c r="G46" s="88"/>
      <c r="H46" s="88"/>
      <c r="I46" s="244"/>
      <c r="J46" s="245"/>
      <c r="K46" s="87" t="s">
        <v>323</v>
      </c>
      <c r="L46" s="88"/>
      <c r="M46" s="88"/>
      <c r="N46" s="88"/>
      <c r="O46" s="88"/>
      <c r="P46" s="243">
        <v>0.52559999999999996</v>
      </c>
      <c r="Q46" s="243"/>
      <c r="R46" s="88"/>
      <c r="S46" s="88"/>
      <c r="T46" s="244"/>
      <c r="U46" s="245"/>
      <c r="W46" t="s">
        <v>373</v>
      </c>
      <c r="AC46" t="s">
        <v>454</v>
      </c>
    </row>
    <row r="47" spans="1:37" x14ac:dyDescent="0.25">
      <c r="A47" s="88"/>
      <c r="B47" s="88"/>
      <c r="C47" s="88"/>
      <c r="D47" s="88"/>
      <c r="E47" s="95"/>
      <c r="F47" s="95"/>
      <c r="G47" s="88">
        <v>0.84328000000000003</v>
      </c>
      <c r="H47" s="88"/>
      <c r="I47" s="244"/>
      <c r="J47" s="245"/>
      <c r="K47" s="87" t="s">
        <v>324</v>
      </c>
      <c r="L47" s="88"/>
      <c r="M47" s="88"/>
      <c r="N47" s="88"/>
      <c r="O47" s="88"/>
      <c r="P47" s="95"/>
      <c r="Q47" s="95"/>
      <c r="R47" s="88">
        <v>0.85308558139534874</v>
      </c>
      <c r="S47" s="88"/>
      <c r="T47" s="244"/>
      <c r="U47" s="245"/>
    </row>
    <row r="48" spans="1:37" ht="15.75" thickBot="1" x14ac:dyDescent="0.3">
      <c r="A48" s="85"/>
      <c r="B48" s="85"/>
      <c r="C48" s="85"/>
      <c r="D48" s="85"/>
      <c r="E48" s="90"/>
      <c r="F48" s="90"/>
      <c r="G48" s="85">
        <v>0.23543</v>
      </c>
      <c r="H48" s="85"/>
      <c r="I48" s="248">
        <v>0.13220000000000001</v>
      </c>
      <c r="J48" s="249"/>
      <c r="K48" s="84" t="s">
        <v>326</v>
      </c>
      <c r="L48" s="85"/>
      <c r="M48" s="85"/>
      <c r="N48" s="85"/>
      <c r="O48" s="85"/>
      <c r="P48" s="90"/>
      <c r="Q48" s="90"/>
      <c r="R48" s="85">
        <v>0.27375581395348836</v>
      </c>
      <c r="S48" s="85"/>
      <c r="T48" s="248">
        <f>13.22%*1.16</f>
        <v>0.15335200000000002</v>
      </c>
      <c r="U48" s="249"/>
      <c r="W48" t="s">
        <v>455</v>
      </c>
      <c r="AC48" t="s">
        <v>456</v>
      </c>
    </row>
    <row r="49" spans="1:30" ht="15.75" thickBot="1" x14ac:dyDescent="0.3">
      <c r="A49" s="94"/>
      <c r="B49" s="94"/>
      <c r="C49" s="94"/>
      <c r="D49" s="94"/>
      <c r="E49" s="250">
        <v>0.43773000000000001</v>
      </c>
      <c r="F49" s="250"/>
      <c r="G49" s="94"/>
      <c r="H49" s="94"/>
      <c r="I49" s="251"/>
      <c r="J49" s="252"/>
      <c r="K49" s="93" t="s">
        <v>367</v>
      </c>
      <c r="L49" s="94"/>
      <c r="M49" s="94"/>
      <c r="N49" s="94"/>
      <c r="O49" s="94"/>
      <c r="P49" s="250">
        <v>0.43773000000000001</v>
      </c>
      <c r="Q49" s="250"/>
      <c r="R49" s="94"/>
      <c r="S49" s="94"/>
      <c r="T49" s="251"/>
      <c r="U49" s="252"/>
      <c r="V49" s="40"/>
      <c r="W49" t="s">
        <v>457</v>
      </c>
    </row>
    <row r="50" spans="1:30" ht="18.75" x14ac:dyDescent="0.3">
      <c r="A50" s="81">
        <v>0.47361999999999999</v>
      </c>
      <c r="B50" s="92"/>
      <c r="C50" s="242">
        <v>0.28101999999999999</v>
      </c>
      <c r="D50" s="242"/>
      <c r="E50" s="81"/>
      <c r="F50" s="81"/>
      <c r="G50" s="81"/>
      <c r="H50" s="81"/>
      <c r="I50" s="246"/>
      <c r="J50" s="247"/>
      <c r="K50" s="80" t="s">
        <v>328</v>
      </c>
      <c r="L50" s="81">
        <v>0.47361999999999999</v>
      </c>
      <c r="M50" s="92"/>
      <c r="N50" s="242">
        <v>0.28101999999999999</v>
      </c>
      <c r="O50" s="242"/>
      <c r="P50" s="81"/>
      <c r="Q50" s="81"/>
      <c r="R50" s="81"/>
      <c r="S50" s="81"/>
      <c r="T50" s="246"/>
      <c r="U50" s="247"/>
      <c r="W50" t="s">
        <v>458</v>
      </c>
      <c r="AC50" s="258" t="s">
        <v>251</v>
      </c>
      <c r="AD50" s="258"/>
    </row>
    <row r="51" spans="1:30" x14ac:dyDescent="0.25">
      <c r="A51" s="88"/>
      <c r="B51" s="96"/>
      <c r="C51" s="95"/>
      <c r="D51" s="95"/>
      <c r="E51" s="88"/>
      <c r="F51" s="88"/>
      <c r="G51" s="88">
        <v>0.71950000000000003</v>
      </c>
      <c r="H51" s="88"/>
      <c r="I51" s="244"/>
      <c r="J51" s="245"/>
      <c r="K51" s="87" t="s">
        <v>329</v>
      </c>
      <c r="L51" s="88"/>
      <c r="M51" s="96"/>
      <c r="N51" s="95"/>
      <c r="O51" s="95"/>
      <c r="P51" s="88"/>
      <c r="Q51" s="88"/>
      <c r="R51" s="88">
        <v>0.66930232558139535</v>
      </c>
      <c r="S51" s="88"/>
      <c r="T51" s="244"/>
      <c r="U51" s="245"/>
      <c r="W51" t="s">
        <v>459</v>
      </c>
    </row>
    <row r="52" spans="1:30" ht="15.75" thickBot="1" x14ac:dyDescent="0.3">
      <c r="A52" s="85"/>
      <c r="B52" s="97"/>
      <c r="C52" s="90"/>
      <c r="D52" s="90"/>
      <c r="E52" s="85"/>
      <c r="F52" s="85"/>
      <c r="G52" s="85">
        <v>0.20451</v>
      </c>
      <c r="H52" s="85"/>
      <c r="I52" s="248">
        <v>9.1600000000000001E-2</v>
      </c>
      <c r="J52" s="249"/>
      <c r="K52" s="84" t="s">
        <v>331</v>
      </c>
      <c r="L52" s="85"/>
      <c r="M52" s="97"/>
      <c r="N52" s="90"/>
      <c r="O52" s="90"/>
      <c r="P52" s="85"/>
      <c r="Q52" s="85"/>
      <c r="R52" s="85">
        <v>0.23780232558139536</v>
      </c>
      <c r="S52" s="85"/>
      <c r="T52" s="248">
        <v>9.1600000000000001E-2</v>
      </c>
      <c r="U52" s="249"/>
      <c r="W52" t="s">
        <v>460</v>
      </c>
      <c r="AC52" t="s">
        <v>242</v>
      </c>
    </row>
    <row r="53" spans="1:30" x14ac:dyDescent="0.25">
      <c r="A53" s="81">
        <v>0.17321</v>
      </c>
      <c r="B53" s="92"/>
      <c r="C53" s="242">
        <v>9.2929999999999999E-2</v>
      </c>
      <c r="D53" s="242"/>
      <c r="E53" s="81"/>
      <c r="F53" s="81"/>
      <c r="G53" s="81"/>
      <c r="H53" s="81"/>
      <c r="I53" s="246"/>
      <c r="J53" s="247"/>
      <c r="K53" s="80" t="s">
        <v>333</v>
      </c>
      <c r="L53" s="81">
        <v>0.17321</v>
      </c>
      <c r="M53" s="92"/>
      <c r="N53" s="242">
        <f>9.293%*0.8</f>
        <v>7.4344000000000007E-2</v>
      </c>
      <c r="O53" s="242"/>
      <c r="P53" s="81"/>
      <c r="Q53" s="81"/>
      <c r="R53" s="81"/>
      <c r="S53" s="81"/>
      <c r="T53" s="246"/>
      <c r="U53" s="247"/>
      <c r="W53" t="s">
        <v>461</v>
      </c>
      <c r="AC53" t="s">
        <v>245</v>
      </c>
    </row>
    <row r="54" spans="1:30" x14ac:dyDescent="0.25">
      <c r="A54" s="88"/>
      <c r="B54" s="96"/>
      <c r="C54" s="95"/>
      <c r="D54" s="95"/>
      <c r="E54" s="88"/>
      <c r="F54" s="88"/>
      <c r="G54" s="88">
        <v>1</v>
      </c>
      <c r="H54" s="88"/>
      <c r="I54" s="244"/>
      <c r="J54" s="245"/>
      <c r="K54" s="87" t="s">
        <v>335</v>
      </c>
      <c r="L54" s="88"/>
      <c r="M54" s="96"/>
      <c r="N54" s="95"/>
      <c r="O54" s="95"/>
      <c r="P54" s="88"/>
      <c r="Q54" s="88"/>
      <c r="R54" s="88">
        <v>1</v>
      </c>
      <c r="S54" s="88"/>
      <c r="T54" s="244"/>
      <c r="U54" s="245"/>
      <c r="W54" t="s">
        <v>462</v>
      </c>
      <c r="AC54" t="s">
        <v>247</v>
      </c>
    </row>
    <row r="55" spans="1:30" ht="15.75" thickBot="1" x14ac:dyDescent="0.3">
      <c r="A55" s="85"/>
      <c r="B55" s="97"/>
      <c r="C55" s="90"/>
      <c r="D55" s="90"/>
      <c r="E55" s="85"/>
      <c r="F55" s="85"/>
      <c r="G55" s="85">
        <v>0.26967000000000002</v>
      </c>
      <c r="H55" s="85"/>
      <c r="I55" s="248">
        <v>0.1535</v>
      </c>
      <c r="J55" s="249"/>
      <c r="K55" s="84" t="s">
        <v>337</v>
      </c>
      <c r="L55" s="85"/>
      <c r="M55" s="97"/>
      <c r="N55" s="90"/>
      <c r="O55" s="90"/>
      <c r="P55" s="85"/>
      <c r="Q55" s="85"/>
      <c r="R55" s="85">
        <v>0.31356976744186049</v>
      </c>
      <c r="S55" s="85"/>
      <c r="T55" s="248">
        <v>0.1535</v>
      </c>
      <c r="U55" s="249"/>
      <c r="V55" s="40"/>
      <c r="W55" t="s">
        <v>463</v>
      </c>
    </row>
    <row r="56" spans="1:30" ht="15.75" thickBot="1" x14ac:dyDescent="0.3">
      <c r="A56" s="94"/>
      <c r="B56" s="94"/>
      <c r="C56" s="94"/>
      <c r="D56" s="94"/>
      <c r="E56" s="250">
        <v>0.43773000000000001</v>
      </c>
      <c r="F56" s="250"/>
      <c r="G56" s="94"/>
      <c r="H56" s="94"/>
      <c r="I56" s="251"/>
      <c r="J56" s="252"/>
      <c r="K56" s="93" t="s">
        <v>368</v>
      </c>
      <c r="L56" s="94"/>
      <c r="M56" s="94"/>
      <c r="N56" s="94"/>
      <c r="O56" s="94"/>
      <c r="P56" s="250">
        <f>43.773%*0.8</f>
        <v>0.35018400000000005</v>
      </c>
      <c r="Q56" s="250"/>
      <c r="R56" s="94"/>
      <c r="S56" s="94"/>
      <c r="T56" s="251"/>
      <c r="U56" s="252"/>
      <c r="V56" s="40"/>
      <c r="W56" t="s">
        <v>464</v>
      </c>
      <c r="AC56" t="s">
        <v>465</v>
      </c>
    </row>
    <row r="57" spans="1:30" x14ac:dyDescent="0.25">
      <c r="A57" s="81">
        <v>0.28996</v>
      </c>
      <c r="B57" s="92"/>
      <c r="C57" s="242">
        <v>0.25344</v>
      </c>
      <c r="D57" s="242"/>
      <c r="E57" s="81"/>
      <c r="F57" s="81"/>
      <c r="G57" s="81"/>
      <c r="H57" s="81"/>
      <c r="I57" s="246"/>
      <c r="J57" s="247"/>
      <c r="K57" s="80" t="s">
        <v>340</v>
      </c>
      <c r="L57" s="81">
        <v>0.28996</v>
      </c>
      <c r="M57" s="92"/>
      <c r="N57" s="242">
        <v>0.25344</v>
      </c>
      <c r="O57" s="242"/>
      <c r="P57" s="81"/>
      <c r="Q57" s="81"/>
      <c r="R57" s="81"/>
      <c r="S57" s="81"/>
      <c r="T57" s="246"/>
      <c r="U57" s="247"/>
      <c r="V57" s="40"/>
      <c r="W57" t="s">
        <v>466</v>
      </c>
    </row>
    <row r="58" spans="1:30" x14ac:dyDescent="0.25">
      <c r="A58" s="88"/>
      <c r="B58" s="88"/>
      <c r="C58" s="88"/>
      <c r="D58" s="88"/>
      <c r="E58" s="243">
        <v>0.65949000000000002</v>
      </c>
      <c r="F58" s="243"/>
      <c r="G58" s="88"/>
      <c r="H58" s="88"/>
      <c r="I58" s="244"/>
      <c r="J58" s="245"/>
      <c r="K58" s="87" t="s">
        <v>342</v>
      </c>
      <c r="L58" s="88"/>
      <c r="M58" s="88"/>
      <c r="N58" s="88"/>
      <c r="O58" s="88"/>
      <c r="P58" s="243">
        <f>65.949%*1.1</f>
        <v>0.72543900000000006</v>
      </c>
      <c r="Q58" s="243"/>
      <c r="R58" s="88"/>
      <c r="S58" s="88"/>
      <c r="T58" s="244"/>
      <c r="U58" s="245"/>
      <c r="V58" s="40"/>
      <c r="W58" t="s">
        <v>467</v>
      </c>
      <c r="AC58" t="s">
        <v>372</v>
      </c>
    </row>
    <row r="59" spans="1:30" x14ac:dyDescent="0.25">
      <c r="A59" s="88"/>
      <c r="B59" s="88"/>
      <c r="C59" s="88"/>
      <c r="D59" s="88"/>
      <c r="E59" s="95"/>
      <c r="F59" s="95"/>
      <c r="G59" s="88">
        <v>0.56411</v>
      </c>
      <c r="H59" s="88"/>
      <c r="I59" s="244"/>
      <c r="J59" s="245"/>
      <c r="K59" s="87" t="s">
        <v>344</v>
      </c>
      <c r="L59" s="88"/>
      <c r="M59" s="88"/>
      <c r="N59" s="88"/>
      <c r="O59" s="88"/>
      <c r="P59" s="95"/>
      <c r="Q59" s="95"/>
      <c r="R59" s="88">
        <v>0.70185779069767451</v>
      </c>
      <c r="S59" s="88"/>
      <c r="T59" s="244"/>
      <c r="U59" s="245"/>
      <c r="V59" s="40"/>
      <c r="W59" t="s">
        <v>468</v>
      </c>
    </row>
    <row r="60" spans="1:30" ht="15.75" thickBot="1" x14ac:dyDescent="0.3">
      <c r="A60" s="85"/>
      <c r="B60" s="85"/>
      <c r="C60" s="85"/>
      <c r="D60" s="85"/>
      <c r="E60" s="90"/>
      <c r="F60" s="90"/>
      <c r="G60" s="85">
        <v>0.14326</v>
      </c>
      <c r="H60" s="85"/>
      <c r="I60" s="248">
        <v>0.17191999999999999</v>
      </c>
      <c r="J60" s="249"/>
      <c r="K60" s="84" t="s">
        <v>346</v>
      </c>
      <c r="L60" s="85"/>
      <c r="M60" s="85"/>
      <c r="N60" s="85"/>
      <c r="O60" s="85"/>
      <c r="P60" s="90"/>
      <c r="Q60" s="90"/>
      <c r="R60" s="85">
        <v>0.2082267441860465</v>
      </c>
      <c r="S60" s="85"/>
      <c r="T60" s="248">
        <f>17.192%</f>
        <v>0.17191999999999999</v>
      </c>
      <c r="U60" s="249"/>
      <c r="V60" s="40"/>
      <c r="W60" t="s">
        <v>469</v>
      </c>
      <c r="AC60" t="s">
        <v>470</v>
      </c>
    </row>
    <row r="61" spans="1:30" x14ac:dyDescent="0.25">
      <c r="A61" s="81"/>
      <c r="B61" s="81"/>
      <c r="C61" s="81"/>
      <c r="D61" s="81"/>
      <c r="E61" s="98"/>
      <c r="F61" s="98"/>
      <c r="G61" s="81">
        <v>0.19162000000000001</v>
      </c>
      <c r="H61" s="81"/>
      <c r="I61" s="246"/>
      <c r="J61" s="247"/>
      <c r="K61" s="80" t="s">
        <v>348</v>
      </c>
      <c r="L61" s="81"/>
      <c r="M61" s="81"/>
      <c r="N61" s="81"/>
      <c r="O61" s="81"/>
      <c r="P61" s="98"/>
      <c r="Q61" s="98"/>
      <c r="R61" s="81">
        <v>0.22281395348837213</v>
      </c>
      <c r="S61" s="81"/>
      <c r="T61" s="246"/>
      <c r="U61" s="247"/>
      <c r="V61" s="40"/>
      <c r="W61" t="s">
        <v>471</v>
      </c>
      <c r="AC61" t="s">
        <v>472</v>
      </c>
    </row>
    <row r="62" spans="1:30" ht="15.75" thickBot="1" x14ac:dyDescent="0.3">
      <c r="A62" s="88"/>
      <c r="B62" s="88"/>
      <c r="C62" s="88"/>
      <c r="D62" s="88"/>
      <c r="E62" s="95"/>
      <c r="F62" s="95"/>
      <c r="G62" s="88">
        <v>0.49523</v>
      </c>
      <c r="H62" s="88"/>
      <c r="I62" s="244"/>
      <c r="J62" s="245"/>
      <c r="K62" s="87" t="s">
        <v>349</v>
      </c>
      <c r="L62" s="88"/>
      <c r="M62" s="88"/>
      <c r="N62" s="88"/>
      <c r="O62" s="88"/>
      <c r="P62" s="95"/>
      <c r="Q62" s="95"/>
      <c r="R62" s="88">
        <v>0.57584883720930236</v>
      </c>
      <c r="S62" s="88"/>
      <c r="T62" s="244"/>
      <c r="U62" s="245"/>
      <c r="V62" s="40"/>
      <c r="W62" t="s">
        <v>473</v>
      </c>
      <c r="AC62" t="s">
        <v>474</v>
      </c>
    </row>
    <row r="63" spans="1:30" x14ac:dyDescent="0.25">
      <c r="A63" s="88"/>
      <c r="B63" s="88"/>
      <c r="C63" s="88"/>
      <c r="D63" s="88"/>
      <c r="E63" s="95"/>
      <c r="F63" s="95"/>
      <c r="G63" s="88"/>
      <c r="H63" s="88"/>
      <c r="I63" s="108"/>
      <c r="J63" s="109"/>
      <c r="K63" s="87" t="s">
        <v>369</v>
      </c>
      <c r="L63" s="88"/>
      <c r="M63" s="88"/>
      <c r="N63" s="88"/>
      <c r="O63" s="88"/>
      <c r="P63" s="246">
        <v>0.15</v>
      </c>
      <c r="Q63" s="255"/>
      <c r="R63" s="88"/>
      <c r="S63" s="88"/>
      <c r="T63" s="108"/>
      <c r="U63" s="109"/>
      <c r="V63" s="40"/>
      <c r="W63" t="s">
        <v>475</v>
      </c>
      <c r="AC63" t="s">
        <v>476</v>
      </c>
    </row>
    <row r="64" spans="1:30" x14ac:dyDescent="0.25">
      <c r="A64" s="88"/>
      <c r="B64" s="88"/>
      <c r="C64" s="88"/>
      <c r="D64" s="88"/>
      <c r="E64" s="95"/>
      <c r="F64" s="95"/>
      <c r="G64" s="88">
        <v>0.47439999999999999</v>
      </c>
      <c r="H64" s="88"/>
      <c r="I64" s="244">
        <v>0.60697000000000001</v>
      </c>
      <c r="J64" s="245"/>
      <c r="K64" s="87" t="s">
        <v>350</v>
      </c>
      <c r="L64" s="88"/>
      <c r="M64" s="88"/>
      <c r="N64" s="88"/>
      <c r="O64" s="88"/>
      <c r="P64" s="95"/>
      <c r="Q64" s="95"/>
      <c r="R64" s="88">
        <v>0.55162790697674413</v>
      </c>
      <c r="S64" s="88"/>
      <c r="T64" s="244">
        <v>0.60697000000000001</v>
      </c>
      <c r="U64" s="245"/>
      <c r="V64" s="40"/>
      <c r="W64" t="s">
        <v>477</v>
      </c>
      <c r="AC64" t="s">
        <v>478</v>
      </c>
    </row>
    <row r="65" spans="1:29" ht="15.75" thickBot="1" x14ac:dyDescent="0.3">
      <c r="A65" s="85"/>
      <c r="B65" s="85"/>
      <c r="C65" s="85"/>
      <c r="D65" s="85"/>
      <c r="E65" s="90"/>
      <c r="F65" s="90"/>
      <c r="G65" s="85">
        <v>0.16774</v>
      </c>
      <c r="H65" s="85"/>
      <c r="I65" s="248">
        <v>0.24779999999999999</v>
      </c>
      <c r="J65" s="249"/>
      <c r="K65" s="84" t="s">
        <v>351</v>
      </c>
      <c r="L65" s="85"/>
      <c r="M65" s="85"/>
      <c r="N65" s="85"/>
      <c r="O65" s="85"/>
      <c r="P65" s="90"/>
      <c r="Q65" s="90"/>
      <c r="R65" s="85">
        <v>0.19504651162790698</v>
      </c>
      <c r="S65" s="85"/>
      <c r="T65" s="248">
        <v>0.24779999999999999</v>
      </c>
      <c r="U65" s="249"/>
      <c r="V65" s="40"/>
      <c r="W65" t="s">
        <v>479</v>
      </c>
      <c r="AC65" t="s">
        <v>480</v>
      </c>
    </row>
    <row r="66" spans="1:29" x14ac:dyDescent="0.25">
      <c r="A66" s="81"/>
      <c r="B66" s="81"/>
      <c r="C66" s="81"/>
      <c r="D66" s="81"/>
      <c r="E66" s="246">
        <v>0.45617999999999997</v>
      </c>
      <c r="F66" s="255"/>
      <c r="G66" s="81"/>
      <c r="H66" s="81"/>
      <c r="I66" s="246"/>
      <c r="J66" s="247"/>
      <c r="K66" s="80" t="s">
        <v>352</v>
      </c>
      <c r="L66" s="81"/>
      <c r="M66" s="81"/>
      <c r="N66" s="81"/>
      <c r="O66" s="81"/>
      <c r="P66" s="246">
        <v>0.45617999999999997</v>
      </c>
      <c r="Q66" s="255"/>
      <c r="R66" s="81"/>
      <c r="S66" s="81"/>
      <c r="T66" s="246"/>
      <c r="U66" s="247"/>
      <c r="V66" s="40"/>
      <c r="W66" t="s">
        <v>481</v>
      </c>
      <c r="AC66" t="s">
        <v>482</v>
      </c>
    </row>
    <row r="67" spans="1:29" x14ac:dyDescent="0.25">
      <c r="A67" s="88"/>
      <c r="B67" s="88"/>
      <c r="C67" s="88"/>
      <c r="D67" s="88"/>
      <c r="E67" s="88"/>
      <c r="F67" s="88"/>
      <c r="G67" s="88">
        <v>0.28649999999999998</v>
      </c>
      <c r="H67" s="88"/>
      <c r="I67" s="244">
        <v>0.80176999999999998</v>
      </c>
      <c r="J67" s="245"/>
      <c r="K67" s="87" t="s">
        <v>353</v>
      </c>
      <c r="L67" s="88"/>
      <c r="M67" s="88"/>
      <c r="N67" s="88"/>
      <c r="O67" s="88"/>
      <c r="P67" s="88"/>
      <c r="Q67" s="88"/>
      <c r="R67" s="88">
        <v>0.33313953488372089</v>
      </c>
      <c r="S67" s="88"/>
      <c r="T67" s="244">
        <v>0.50800000000000001</v>
      </c>
      <c r="U67" s="245"/>
      <c r="V67" s="40"/>
      <c r="AC67" t="s">
        <v>483</v>
      </c>
    </row>
    <row r="68" spans="1:29" x14ac:dyDescent="0.25">
      <c r="A68" s="88"/>
      <c r="B68" s="88"/>
      <c r="C68" s="88"/>
      <c r="D68" s="88"/>
      <c r="E68" s="88"/>
      <c r="F68" s="88"/>
      <c r="G68" s="88">
        <v>0.20932000000000001</v>
      </c>
      <c r="H68" s="88"/>
      <c r="I68" s="244">
        <v>0.50775999999999999</v>
      </c>
      <c r="J68" s="245"/>
      <c r="K68" s="87" t="s">
        <v>355</v>
      </c>
      <c r="L68" s="88"/>
      <c r="M68" s="88"/>
      <c r="N68" s="88"/>
      <c r="O68" s="88"/>
      <c r="P68" s="88"/>
      <c r="Q68" s="88"/>
      <c r="R68" s="88">
        <v>0.24339534883720934</v>
      </c>
      <c r="S68" s="88"/>
      <c r="T68" s="244">
        <v>0.50775999999999999</v>
      </c>
      <c r="U68" s="245"/>
      <c r="V68" s="40"/>
      <c r="AC68" t="s">
        <v>484</v>
      </c>
    </row>
    <row r="69" spans="1:29" ht="18.75" x14ac:dyDescent="0.3">
      <c r="A69" s="88"/>
      <c r="B69" s="88"/>
      <c r="C69" s="88"/>
      <c r="D69" s="88"/>
      <c r="E69" s="88"/>
      <c r="F69" s="88"/>
      <c r="G69" s="88">
        <v>0.14599000000000001</v>
      </c>
      <c r="H69" s="88"/>
      <c r="I69" s="244"/>
      <c r="J69" s="245"/>
      <c r="K69" s="87" t="s">
        <v>356</v>
      </c>
      <c r="L69" s="88"/>
      <c r="M69" s="88"/>
      <c r="N69" s="88"/>
      <c r="O69" s="88"/>
      <c r="P69" s="88"/>
      <c r="Q69" s="88"/>
      <c r="R69" s="88">
        <v>0.16975581395348838</v>
      </c>
      <c r="S69" s="88"/>
      <c r="T69" s="244"/>
      <c r="U69" s="245"/>
      <c r="V69" s="40"/>
      <c r="W69" s="258" t="s">
        <v>236</v>
      </c>
      <c r="X69" s="258"/>
      <c r="AC69" t="s">
        <v>485</v>
      </c>
    </row>
    <row r="70" spans="1:29" ht="15.75" thickBot="1" x14ac:dyDescent="0.3">
      <c r="A70" s="85"/>
      <c r="B70" s="85"/>
      <c r="C70" s="85"/>
      <c r="D70" s="85"/>
      <c r="E70" s="85"/>
      <c r="F70" s="85"/>
      <c r="G70" s="85">
        <v>0.12414</v>
      </c>
      <c r="H70" s="85"/>
      <c r="I70" s="248">
        <v>0.61785000000000001</v>
      </c>
      <c r="J70" s="249"/>
      <c r="K70" s="84" t="s">
        <v>357</v>
      </c>
      <c r="L70" s="85"/>
      <c r="M70" s="85"/>
      <c r="N70" s="85"/>
      <c r="O70" s="85"/>
      <c r="P70" s="85"/>
      <c r="Q70" s="85"/>
      <c r="R70" s="85">
        <v>0.14434883720930233</v>
      </c>
      <c r="S70" s="85"/>
      <c r="T70" s="248">
        <v>0.61785000000000001</v>
      </c>
      <c r="U70" s="249"/>
      <c r="V70" s="40"/>
      <c r="AC70" t="s">
        <v>486</v>
      </c>
    </row>
    <row r="71" spans="1:29" ht="15.75" thickBot="1" x14ac:dyDescent="0.3">
      <c r="A71" s="81"/>
      <c r="B71" s="81"/>
      <c r="C71" s="81"/>
      <c r="D71" s="81"/>
      <c r="E71" s="81"/>
      <c r="F71" s="81"/>
      <c r="G71" s="81">
        <v>0.23763000000000001</v>
      </c>
      <c r="H71" s="81"/>
      <c r="I71" s="246">
        <v>1</v>
      </c>
      <c r="J71" s="247"/>
      <c r="K71" s="80" t="s">
        <v>358</v>
      </c>
      <c r="L71" s="81"/>
      <c r="M71" s="81"/>
      <c r="N71" s="81"/>
      <c r="O71" s="81"/>
      <c r="P71" s="81"/>
      <c r="Q71" s="81"/>
      <c r="R71" s="81">
        <v>0.27631395348837212</v>
      </c>
      <c r="S71" s="81"/>
      <c r="T71" s="246">
        <v>1</v>
      </c>
      <c r="U71" s="247"/>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6">
        <v>0.25</v>
      </c>
      <c r="Q72" s="255"/>
      <c r="R72" s="110"/>
      <c r="S72" s="110"/>
      <c r="T72" s="111"/>
      <c r="U72" s="112"/>
      <c r="V72" s="40"/>
      <c r="W72" t="s">
        <v>285</v>
      </c>
      <c r="AC72" t="s">
        <v>488</v>
      </c>
    </row>
    <row r="73" spans="1:29" x14ac:dyDescent="0.25">
      <c r="A73" s="88"/>
      <c r="B73" s="88"/>
      <c r="C73" s="88"/>
      <c r="D73" s="88"/>
      <c r="E73" s="88"/>
      <c r="F73" s="88"/>
      <c r="G73" s="88">
        <v>0.17316000000000001</v>
      </c>
      <c r="H73" s="88"/>
      <c r="I73" s="244"/>
      <c r="J73" s="245"/>
      <c r="K73" s="87" t="s">
        <v>359</v>
      </c>
      <c r="L73" s="88"/>
      <c r="M73" s="88"/>
      <c r="N73" s="88"/>
      <c r="O73" s="88"/>
      <c r="P73" s="88"/>
      <c r="Q73" s="88"/>
      <c r="R73" s="88">
        <v>0.20134883720930236</v>
      </c>
      <c r="S73" s="88"/>
      <c r="T73" s="244"/>
      <c r="U73" s="245"/>
      <c r="V73" s="40"/>
      <c r="W73" t="s">
        <v>288</v>
      </c>
      <c r="AC73" t="s">
        <v>489</v>
      </c>
    </row>
    <row r="74" spans="1:29" ht="15.75" thickBot="1" x14ac:dyDescent="0.3">
      <c r="A74" s="85"/>
      <c r="B74" s="85"/>
      <c r="C74" s="85"/>
      <c r="D74" s="85"/>
      <c r="E74" s="85"/>
      <c r="F74" s="85"/>
      <c r="G74" s="85">
        <v>0.12317</v>
      </c>
      <c r="H74" s="85"/>
      <c r="I74" s="248">
        <v>0.33643600000000001</v>
      </c>
      <c r="J74" s="249"/>
      <c r="K74" s="84" t="s">
        <v>360</v>
      </c>
      <c r="L74" s="85"/>
      <c r="M74" s="85"/>
      <c r="N74" s="85"/>
      <c r="O74" s="85"/>
      <c r="P74" s="85"/>
      <c r="Q74" s="85"/>
      <c r="R74" s="85">
        <v>0.14322093023255814</v>
      </c>
      <c r="S74" s="85"/>
      <c r="T74" s="248">
        <v>0.33643600000000001</v>
      </c>
      <c r="U74" s="249"/>
      <c r="V74" s="40"/>
      <c r="AC74" t="s">
        <v>490</v>
      </c>
    </row>
    <row r="75" spans="1:29" x14ac:dyDescent="0.25">
      <c r="A75" s="81"/>
      <c r="B75" s="81"/>
      <c r="C75" s="81"/>
      <c r="D75" s="81"/>
      <c r="E75" s="81"/>
      <c r="F75" s="81"/>
      <c r="G75" s="81">
        <v>0.20199</v>
      </c>
      <c r="H75" s="81"/>
      <c r="I75" s="246">
        <v>0.85</v>
      </c>
      <c r="J75" s="247"/>
      <c r="K75" s="80" t="s">
        <v>361</v>
      </c>
      <c r="L75" s="81"/>
      <c r="M75" s="81"/>
      <c r="N75" s="81"/>
      <c r="O75" s="81"/>
      <c r="P75" s="81"/>
      <c r="Q75" s="81"/>
      <c r="R75" s="81">
        <v>0.23487209302325585</v>
      </c>
      <c r="S75" s="81"/>
      <c r="T75" s="246">
        <v>0.85</v>
      </c>
      <c r="U75" s="247"/>
      <c r="V75" s="40"/>
      <c r="W75" t="s">
        <v>293</v>
      </c>
      <c r="AC75" t="s">
        <v>491</v>
      </c>
    </row>
    <row r="76" spans="1:29" x14ac:dyDescent="0.25">
      <c r="A76" s="88"/>
      <c r="B76" s="88"/>
      <c r="C76" s="88"/>
      <c r="D76" s="88"/>
      <c r="E76" s="88"/>
      <c r="F76" s="88"/>
      <c r="G76" s="88">
        <v>0.17718999999999999</v>
      </c>
      <c r="H76" s="88"/>
      <c r="I76" s="244"/>
      <c r="J76" s="245"/>
      <c r="K76" s="87" t="s">
        <v>362</v>
      </c>
      <c r="L76" s="88"/>
      <c r="M76" s="88"/>
      <c r="N76" s="88"/>
      <c r="O76" s="88"/>
      <c r="P76" s="88"/>
      <c r="Q76" s="88"/>
      <c r="R76" s="88">
        <v>0.20603488372093021</v>
      </c>
      <c r="S76" s="88"/>
      <c r="T76" s="244"/>
      <c r="U76" s="245"/>
      <c r="V76" s="40"/>
      <c r="W76" t="s">
        <v>296</v>
      </c>
      <c r="AC76" t="s">
        <v>492</v>
      </c>
    </row>
    <row r="77" spans="1:29" ht="15.75" thickBot="1" x14ac:dyDescent="0.3">
      <c r="A77" s="100"/>
      <c r="B77" s="100"/>
      <c r="C77" s="100"/>
      <c r="D77" s="100"/>
      <c r="E77" s="100"/>
      <c r="F77" s="100"/>
      <c r="G77" s="100">
        <v>0.1047</v>
      </c>
      <c r="H77" s="100"/>
      <c r="I77" s="253">
        <v>0.28591</v>
      </c>
      <c r="J77" s="254"/>
      <c r="K77" s="99" t="s">
        <v>363</v>
      </c>
      <c r="L77" s="100"/>
      <c r="M77" s="100"/>
      <c r="N77" s="100"/>
      <c r="O77" s="100"/>
      <c r="P77" s="100"/>
      <c r="Q77" s="100"/>
      <c r="R77" s="100">
        <v>0.12174418604651163</v>
      </c>
      <c r="S77" s="100"/>
      <c r="T77" s="253">
        <v>0.28591</v>
      </c>
      <c r="U77" s="254"/>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 ref="I77:J77"/>
    <mergeCell ref="T77:U77"/>
    <mergeCell ref="I71:J71"/>
    <mergeCell ref="T71:U71"/>
    <mergeCell ref="P72:Q72"/>
    <mergeCell ref="I73:J73"/>
    <mergeCell ref="T73:U73"/>
    <mergeCell ref="I74:J74"/>
    <mergeCell ref="T74:U74"/>
    <mergeCell ref="E66:F66"/>
    <mergeCell ref="I66:J66"/>
    <mergeCell ref="P66:Q66"/>
    <mergeCell ref="T66:U66"/>
    <mergeCell ref="I67:J67"/>
    <mergeCell ref="T67:U67"/>
    <mergeCell ref="I62:J62"/>
    <mergeCell ref="T62:U62"/>
    <mergeCell ref="P63:Q63"/>
    <mergeCell ref="I64:J64"/>
    <mergeCell ref="T64:U64"/>
    <mergeCell ref="I65:J65"/>
    <mergeCell ref="T65:U65"/>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C53:D53"/>
    <mergeCell ref="I53:J53"/>
    <mergeCell ref="N53:O53"/>
    <mergeCell ref="T53:U53"/>
    <mergeCell ref="C50:D50"/>
    <mergeCell ref="I50:J50"/>
    <mergeCell ref="N50:O50"/>
    <mergeCell ref="T50:U50"/>
    <mergeCell ref="I51:J51"/>
    <mergeCell ref="T51:U51"/>
    <mergeCell ref="T48:U48"/>
    <mergeCell ref="E49:F49"/>
    <mergeCell ref="I49:J49"/>
    <mergeCell ref="P49:Q49"/>
    <mergeCell ref="T49:U49"/>
    <mergeCell ref="E46:F46"/>
    <mergeCell ref="I46:J46"/>
    <mergeCell ref="P46:Q46"/>
    <mergeCell ref="T46:U46"/>
    <mergeCell ref="I47:J47"/>
    <mergeCell ref="T47:U47"/>
    <mergeCell ref="I44:J44"/>
    <mergeCell ref="T44:U44"/>
    <mergeCell ref="C45:D45"/>
    <mergeCell ref="I45:J45"/>
    <mergeCell ref="N45:O45"/>
    <mergeCell ref="T45:U45"/>
    <mergeCell ref="E42:F42"/>
    <mergeCell ref="I42:J42"/>
    <mergeCell ref="P42:Q42"/>
    <mergeCell ref="T42:U42"/>
    <mergeCell ref="I43:J43"/>
    <mergeCell ref="T43:U43"/>
    <mergeCell ref="A41:B41"/>
    <mergeCell ref="C41:D41"/>
    <mergeCell ref="I41:J41"/>
    <mergeCell ref="L41:M41"/>
    <mergeCell ref="N41:O41"/>
    <mergeCell ref="T41:U41"/>
    <mergeCell ref="E39:F39"/>
    <mergeCell ref="I39:J39"/>
    <mergeCell ref="P39:Q39"/>
    <mergeCell ref="T39:U39"/>
    <mergeCell ref="I40:J40"/>
    <mergeCell ref="T40:U40"/>
    <mergeCell ref="A38:B38"/>
    <mergeCell ref="C38:D38"/>
    <mergeCell ref="I38:J38"/>
    <mergeCell ref="L38:M38"/>
    <mergeCell ref="N38:O38"/>
    <mergeCell ref="T38:U38"/>
    <mergeCell ref="T35:U35"/>
    <mergeCell ref="I36:J36"/>
    <mergeCell ref="T36:U36"/>
    <mergeCell ref="E37:F37"/>
    <mergeCell ref="I37:J37"/>
    <mergeCell ref="P37:Q37"/>
    <mergeCell ref="T37:U37"/>
    <mergeCell ref="T32:U32"/>
    <mergeCell ref="I33:J33"/>
    <mergeCell ref="T33:U33"/>
    <mergeCell ref="C34:D34"/>
    <mergeCell ref="I34:J34"/>
    <mergeCell ref="N34:O34"/>
    <mergeCell ref="T34:U34"/>
    <mergeCell ref="I30:J30"/>
    <mergeCell ref="T30:U30"/>
    <mergeCell ref="C31:D31"/>
    <mergeCell ref="I31:J31"/>
    <mergeCell ref="N31:O31"/>
    <mergeCell ref="T31:U31"/>
    <mergeCell ref="T27:U27"/>
    <mergeCell ref="E28:F28"/>
    <mergeCell ref="I28:J28"/>
    <mergeCell ref="P28:Q28"/>
    <mergeCell ref="T28:U28"/>
    <mergeCell ref="T29:U29"/>
    <mergeCell ref="C24:D24"/>
    <mergeCell ref="N24:O24"/>
    <mergeCell ref="E25:F25"/>
    <mergeCell ref="P25:Q25"/>
    <mergeCell ref="C27:D27"/>
    <mergeCell ref="I27:J27"/>
    <mergeCell ref="N27:O27"/>
    <mergeCell ref="E19:F19"/>
    <mergeCell ref="P19:Q19"/>
    <mergeCell ref="C21:D21"/>
    <mergeCell ref="N21:O21"/>
    <mergeCell ref="E22:F22"/>
    <mergeCell ref="P22:Q22"/>
    <mergeCell ref="C15:D15"/>
    <mergeCell ref="N15:O15"/>
    <mergeCell ref="E16:F16"/>
    <mergeCell ref="P16:Q16"/>
    <mergeCell ref="C18:D18"/>
    <mergeCell ref="N18:O18"/>
    <mergeCell ref="A13:B13"/>
    <mergeCell ref="C13:D13"/>
    <mergeCell ref="L13:M13"/>
    <mergeCell ref="N13:O13"/>
    <mergeCell ref="E14:F14"/>
    <mergeCell ref="P14:Q14"/>
    <mergeCell ref="E9:F9"/>
    <mergeCell ref="P9:Q9"/>
    <mergeCell ref="C10:D10"/>
    <mergeCell ref="N10:O10"/>
    <mergeCell ref="E11:F11"/>
    <mergeCell ref="P11:Q11"/>
    <mergeCell ref="C8:D8"/>
    <mergeCell ref="N8:O8"/>
    <mergeCell ref="A4:B4"/>
    <mergeCell ref="C4:D4"/>
    <mergeCell ref="L4:M4"/>
    <mergeCell ref="N4:O4"/>
    <mergeCell ref="A5:B5"/>
    <mergeCell ref="C5:D5"/>
    <mergeCell ref="L5:M5"/>
    <mergeCell ref="N5:O5"/>
    <mergeCell ref="C3:D3"/>
    <mergeCell ref="E3:F3"/>
    <mergeCell ref="I3:J3"/>
    <mergeCell ref="N3:O3"/>
    <mergeCell ref="P3:Q3"/>
    <mergeCell ref="T3:U3"/>
    <mergeCell ref="C6:D6"/>
    <mergeCell ref="N6:O6"/>
    <mergeCell ref="E7:F7"/>
    <mergeCell ref="P7:Q7"/>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59" t="s">
        <v>515</v>
      </c>
      <c r="C4" s="259"/>
      <c r="D4" s="130" t="s">
        <v>516</v>
      </c>
      <c r="G4" s="259" t="s">
        <v>517</v>
      </c>
      <c r="H4" s="259"/>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H30"/>
  <sheetViews>
    <sheetView workbookViewId="0">
      <selection activeCell="P20" sqref="P20"/>
    </sheetView>
  </sheetViews>
  <sheetFormatPr baseColWidth="10" defaultRowHeight="15" x14ac:dyDescent="0.25"/>
  <sheetData>
    <row r="1" spans="1:8" x14ac:dyDescent="0.25">
      <c r="A1" s="212" t="s">
        <v>985</v>
      </c>
    </row>
    <row r="5" spans="1:8" x14ac:dyDescent="0.25">
      <c r="A5" t="s">
        <v>986</v>
      </c>
    </row>
    <row r="6" spans="1:8" x14ac:dyDescent="0.25">
      <c r="A6" t="s">
        <v>987</v>
      </c>
    </row>
    <row r="7" spans="1:8" x14ac:dyDescent="0.25">
      <c r="A7" s="91" t="s">
        <v>988</v>
      </c>
      <c r="H7" s="213" t="s">
        <v>989</v>
      </c>
    </row>
    <row r="8" spans="1:8" x14ac:dyDescent="0.25">
      <c r="A8" s="91" t="s">
        <v>990</v>
      </c>
      <c r="H8" s="1" t="s">
        <v>991</v>
      </c>
    </row>
    <row r="9" spans="1:8" x14ac:dyDescent="0.25">
      <c r="A9" s="91" t="s">
        <v>992</v>
      </c>
      <c r="F9" t="s">
        <v>993</v>
      </c>
      <c r="H9" s="1" t="s">
        <v>994</v>
      </c>
    </row>
    <row r="10" spans="1:8" x14ac:dyDescent="0.25">
      <c r="A10" s="91" t="s">
        <v>995</v>
      </c>
      <c r="F10" t="s">
        <v>996</v>
      </c>
      <c r="H10" s="1" t="s">
        <v>997</v>
      </c>
    </row>
    <row r="11" spans="1:8" x14ac:dyDescent="0.25">
      <c r="A11" s="91" t="s">
        <v>998</v>
      </c>
      <c r="F11" t="s">
        <v>999</v>
      </c>
      <c r="H11" s="1" t="s">
        <v>1000</v>
      </c>
    </row>
    <row r="12" spans="1:8" x14ac:dyDescent="0.25">
      <c r="A12" s="91" t="s">
        <v>1001</v>
      </c>
      <c r="F12" t="s">
        <v>1002</v>
      </c>
      <c r="H12" s="1" t="s">
        <v>1003</v>
      </c>
    </row>
    <row r="13" spans="1:8" x14ac:dyDescent="0.25">
      <c r="A13" s="91" t="s">
        <v>1004</v>
      </c>
      <c r="F13" t="s">
        <v>1005</v>
      </c>
      <c r="H13" s="1" t="s">
        <v>1006</v>
      </c>
    </row>
    <row r="14" spans="1:8" x14ac:dyDescent="0.25">
      <c r="A14" s="91" t="s">
        <v>1007</v>
      </c>
      <c r="F14" t="s">
        <v>1008</v>
      </c>
      <c r="H14" s="1" t="s">
        <v>1009</v>
      </c>
    </row>
    <row r="15" spans="1:8" x14ac:dyDescent="0.25">
      <c r="H15" s="1" t="s">
        <v>1010</v>
      </c>
    </row>
    <row r="17" spans="1:1" x14ac:dyDescent="0.25">
      <c r="A17" t="s">
        <v>1011</v>
      </c>
    </row>
    <row r="18" spans="1:1" x14ac:dyDescent="0.25">
      <c r="A18" t="s">
        <v>1012</v>
      </c>
    </row>
    <row r="19" spans="1:1" x14ac:dyDescent="0.25">
      <c r="A19" t="s">
        <v>1013</v>
      </c>
    </row>
    <row r="20" spans="1:1" x14ac:dyDescent="0.25">
      <c r="A20" t="s">
        <v>1014</v>
      </c>
    </row>
    <row r="21" spans="1:1" x14ac:dyDescent="0.25">
      <c r="A21" t="s">
        <v>1015</v>
      </c>
    </row>
    <row r="22" spans="1:1" x14ac:dyDescent="0.25">
      <c r="A22" t="s">
        <v>1016</v>
      </c>
    </row>
    <row r="23" spans="1:1" x14ac:dyDescent="0.25">
      <c r="A23" t="s">
        <v>1017</v>
      </c>
    </row>
    <row r="25" spans="1:1" x14ac:dyDescent="0.25">
      <c r="A25" t="s">
        <v>1018</v>
      </c>
    </row>
    <row r="26" spans="1:1" x14ac:dyDescent="0.25">
      <c r="A26" t="s">
        <v>1019</v>
      </c>
    </row>
    <row r="28" spans="1:1" x14ac:dyDescent="0.25">
      <c r="A28" t="s">
        <v>1020</v>
      </c>
    </row>
    <row r="29" spans="1:1" x14ac:dyDescent="0.25">
      <c r="A29" t="s">
        <v>1021</v>
      </c>
    </row>
    <row r="30" spans="1:1" x14ac:dyDescent="0.25">
      <c r="A30" t="s">
        <v>1022</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P28" sqref="P28"/>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 t="shared" ref="K4:K17" si="1">K3+J4</f>
        <v>10</v>
      </c>
      <c r="M4" t="s">
        <v>54</v>
      </c>
      <c r="N4">
        <v>4</v>
      </c>
      <c r="O4">
        <v>5</v>
      </c>
      <c r="P4">
        <v>3</v>
      </c>
      <c r="Q4">
        <f t="shared" ref="Q4:Q18" si="2">Q3+P4</f>
        <v>9</v>
      </c>
      <c r="S4" t="s">
        <v>54</v>
      </c>
      <c r="T4">
        <v>4</v>
      </c>
      <c r="U4">
        <v>5</v>
      </c>
      <c r="V4">
        <v>2</v>
      </c>
      <c r="W4">
        <f t="shared" ref="W4:W18" si="3">W3+V4</f>
        <v>5.5</v>
      </c>
    </row>
    <row r="5" spans="1:23" x14ac:dyDescent="0.25">
      <c r="A5" t="s">
        <v>55</v>
      </c>
      <c r="B5">
        <v>5</v>
      </c>
      <c r="C5">
        <v>6</v>
      </c>
      <c r="D5">
        <v>2</v>
      </c>
      <c r="E5">
        <f t="shared" si="0"/>
        <v>7.5</v>
      </c>
      <c r="G5" t="s">
        <v>55</v>
      </c>
      <c r="H5">
        <v>5</v>
      </c>
      <c r="I5">
        <v>6</v>
      </c>
      <c r="J5">
        <v>4</v>
      </c>
      <c r="K5">
        <f t="shared" si="1"/>
        <v>14</v>
      </c>
      <c r="M5" t="s">
        <v>55</v>
      </c>
      <c r="N5">
        <v>5</v>
      </c>
      <c r="O5">
        <v>6</v>
      </c>
      <c r="P5">
        <v>3</v>
      </c>
      <c r="Q5">
        <f t="shared" si="2"/>
        <v>12</v>
      </c>
      <c r="S5" t="s">
        <v>55</v>
      </c>
      <c r="T5">
        <v>5</v>
      </c>
      <c r="U5">
        <v>6</v>
      </c>
      <c r="V5">
        <v>3</v>
      </c>
      <c r="W5">
        <f t="shared" si="3"/>
        <v>8.5</v>
      </c>
    </row>
    <row r="6" spans="1:23" x14ac:dyDescent="0.25">
      <c r="A6" t="s">
        <v>56</v>
      </c>
      <c r="B6">
        <v>6</v>
      </c>
      <c r="C6">
        <v>7</v>
      </c>
      <c r="D6">
        <v>3</v>
      </c>
      <c r="E6">
        <f t="shared" si="0"/>
        <v>10.5</v>
      </c>
      <c r="G6" t="s">
        <v>56</v>
      </c>
      <c r="H6">
        <v>6</v>
      </c>
      <c r="I6">
        <v>7</v>
      </c>
      <c r="J6">
        <v>4</v>
      </c>
      <c r="K6">
        <f t="shared" si="1"/>
        <v>18</v>
      </c>
      <c r="M6" t="s">
        <v>56</v>
      </c>
      <c r="N6">
        <v>6</v>
      </c>
      <c r="O6">
        <v>7</v>
      </c>
      <c r="P6">
        <v>4</v>
      </c>
      <c r="Q6">
        <f t="shared" si="2"/>
        <v>16</v>
      </c>
      <c r="S6" t="s">
        <v>56</v>
      </c>
      <c r="T6">
        <v>6</v>
      </c>
      <c r="U6">
        <v>7</v>
      </c>
      <c r="V6">
        <v>2</v>
      </c>
      <c r="W6">
        <f t="shared" si="3"/>
        <v>10.5</v>
      </c>
    </row>
    <row r="7" spans="1:23" x14ac:dyDescent="0.25">
      <c r="A7" t="s">
        <v>57</v>
      </c>
      <c r="B7">
        <v>7</v>
      </c>
      <c r="C7">
        <v>8</v>
      </c>
      <c r="D7">
        <v>3</v>
      </c>
      <c r="E7">
        <f t="shared" si="0"/>
        <v>13.5</v>
      </c>
      <c r="G7" t="s">
        <v>57</v>
      </c>
      <c r="H7">
        <v>7</v>
      </c>
      <c r="I7">
        <v>8</v>
      </c>
      <c r="J7">
        <v>6</v>
      </c>
      <c r="K7">
        <f t="shared" si="1"/>
        <v>24</v>
      </c>
      <c r="M7" t="s">
        <v>57</v>
      </c>
      <c r="N7">
        <v>7</v>
      </c>
      <c r="O7">
        <v>8</v>
      </c>
      <c r="P7">
        <v>5</v>
      </c>
      <c r="Q7">
        <f t="shared" si="2"/>
        <v>21</v>
      </c>
      <c r="S7" t="s">
        <v>57</v>
      </c>
      <c r="T7">
        <v>7</v>
      </c>
      <c r="U7">
        <v>8</v>
      </c>
      <c r="V7">
        <v>4</v>
      </c>
      <c r="W7">
        <f t="shared" si="3"/>
        <v>14.5</v>
      </c>
    </row>
    <row r="8" spans="1:23" x14ac:dyDescent="0.25">
      <c r="A8" t="s">
        <v>58</v>
      </c>
      <c r="B8">
        <v>8</v>
      </c>
      <c r="C8">
        <v>9</v>
      </c>
      <c r="D8">
        <v>3</v>
      </c>
      <c r="E8">
        <f t="shared" si="0"/>
        <v>16.5</v>
      </c>
      <c r="G8" t="s">
        <v>58</v>
      </c>
      <c r="H8">
        <v>8</v>
      </c>
      <c r="I8">
        <v>9</v>
      </c>
      <c r="J8">
        <v>6</v>
      </c>
      <c r="K8">
        <f t="shared" si="1"/>
        <v>30</v>
      </c>
      <c r="M8" t="s">
        <v>58</v>
      </c>
      <c r="N8">
        <v>8</v>
      </c>
      <c r="O8">
        <v>9</v>
      </c>
      <c r="P8">
        <v>5</v>
      </c>
      <c r="Q8">
        <f t="shared" si="2"/>
        <v>26</v>
      </c>
      <c r="S8" t="s">
        <v>58</v>
      </c>
      <c r="T8">
        <v>8</v>
      </c>
      <c r="U8">
        <v>9</v>
      </c>
      <c r="V8">
        <v>3</v>
      </c>
      <c r="W8">
        <f t="shared" si="3"/>
        <v>17.5</v>
      </c>
    </row>
    <row r="9" spans="1:23" x14ac:dyDescent="0.25">
      <c r="A9" t="s">
        <v>59</v>
      </c>
      <c r="B9">
        <v>9</v>
      </c>
      <c r="C9">
        <v>10</v>
      </c>
      <c r="D9">
        <v>4</v>
      </c>
      <c r="E9">
        <f t="shared" si="0"/>
        <v>20.5</v>
      </c>
      <c r="G9" t="s">
        <v>59</v>
      </c>
      <c r="H9">
        <v>9</v>
      </c>
      <c r="I9">
        <v>10</v>
      </c>
      <c r="J9">
        <v>7</v>
      </c>
      <c r="K9">
        <f t="shared" si="1"/>
        <v>37</v>
      </c>
      <c r="M9" t="s">
        <v>59</v>
      </c>
      <c r="N9">
        <v>9</v>
      </c>
      <c r="O9">
        <v>10</v>
      </c>
      <c r="P9">
        <v>7</v>
      </c>
      <c r="Q9">
        <f t="shared" si="2"/>
        <v>33</v>
      </c>
      <c r="S9" t="s">
        <v>59</v>
      </c>
      <c r="T9">
        <v>9</v>
      </c>
      <c r="U9">
        <v>10</v>
      </c>
      <c r="V9">
        <v>5</v>
      </c>
      <c r="W9">
        <f t="shared" si="3"/>
        <v>22.5</v>
      </c>
    </row>
    <row r="10" spans="1:23" x14ac:dyDescent="0.25">
      <c r="A10" t="s">
        <v>60</v>
      </c>
      <c r="B10">
        <v>10</v>
      </c>
      <c r="C10">
        <v>11</v>
      </c>
      <c r="D10">
        <v>5</v>
      </c>
      <c r="E10">
        <f t="shared" si="0"/>
        <v>25.5</v>
      </c>
      <c r="G10" t="s">
        <v>60</v>
      </c>
      <c r="H10">
        <v>10</v>
      </c>
      <c r="I10">
        <v>11</v>
      </c>
      <c r="J10">
        <v>9</v>
      </c>
      <c r="K10">
        <f t="shared" si="1"/>
        <v>46</v>
      </c>
      <c r="M10" t="s">
        <v>60</v>
      </c>
      <c r="N10">
        <v>10</v>
      </c>
      <c r="O10">
        <v>11</v>
      </c>
      <c r="P10">
        <v>7</v>
      </c>
      <c r="Q10">
        <f t="shared" si="2"/>
        <v>40</v>
      </c>
      <c r="S10" t="s">
        <v>60</v>
      </c>
      <c r="T10">
        <v>10</v>
      </c>
      <c r="U10">
        <v>11</v>
      </c>
      <c r="V10">
        <v>5</v>
      </c>
      <c r="W10">
        <f t="shared" si="3"/>
        <v>27.5</v>
      </c>
    </row>
    <row r="11" spans="1:23" x14ac:dyDescent="0.25">
      <c r="A11" t="s">
        <v>61</v>
      </c>
      <c r="B11">
        <v>11</v>
      </c>
      <c r="C11">
        <v>12</v>
      </c>
      <c r="D11">
        <v>5</v>
      </c>
      <c r="E11">
        <f t="shared" si="0"/>
        <v>30.5</v>
      </c>
      <c r="G11" t="s">
        <v>61</v>
      </c>
      <c r="H11">
        <v>11</v>
      </c>
      <c r="I11">
        <v>12</v>
      </c>
      <c r="J11">
        <v>10</v>
      </c>
      <c r="K11">
        <f t="shared" si="1"/>
        <v>56</v>
      </c>
      <c r="M11" t="s">
        <v>61</v>
      </c>
      <c r="N11">
        <v>11</v>
      </c>
      <c r="O11">
        <v>12</v>
      </c>
      <c r="P11">
        <v>8</v>
      </c>
      <c r="Q11">
        <f t="shared" si="2"/>
        <v>48</v>
      </c>
      <c r="S11" t="s">
        <v>61</v>
      </c>
      <c r="T11">
        <v>11</v>
      </c>
      <c r="U11">
        <v>12</v>
      </c>
      <c r="V11">
        <v>5</v>
      </c>
      <c r="W11">
        <f t="shared" si="3"/>
        <v>32.5</v>
      </c>
    </row>
    <row r="12" spans="1:23" x14ac:dyDescent="0.25">
      <c r="A12" t="s">
        <v>62</v>
      </c>
      <c r="B12">
        <v>12</v>
      </c>
      <c r="C12">
        <v>13</v>
      </c>
      <c r="D12">
        <v>6</v>
      </c>
      <c r="E12">
        <f t="shared" si="0"/>
        <v>36.5</v>
      </c>
      <c r="G12" t="s">
        <v>62</v>
      </c>
      <c r="H12">
        <v>12</v>
      </c>
      <c r="I12">
        <v>13</v>
      </c>
      <c r="J12">
        <v>11</v>
      </c>
      <c r="K12">
        <f t="shared" si="1"/>
        <v>67</v>
      </c>
      <c r="M12" t="s">
        <v>62</v>
      </c>
      <c r="N12">
        <v>12</v>
      </c>
      <c r="O12">
        <v>13</v>
      </c>
      <c r="P12">
        <v>10</v>
      </c>
      <c r="Q12">
        <f t="shared" si="2"/>
        <v>58</v>
      </c>
      <c r="S12" t="s">
        <v>62</v>
      </c>
      <c r="T12">
        <v>12</v>
      </c>
      <c r="U12">
        <v>13</v>
      </c>
      <c r="V12">
        <v>7</v>
      </c>
      <c r="W12">
        <f t="shared" si="3"/>
        <v>39.5</v>
      </c>
    </row>
    <row r="13" spans="1:23" x14ac:dyDescent="0.25">
      <c r="A13" t="s">
        <v>63</v>
      </c>
      <c r="B13">
        <v>13</v>
      </c>
      <c r="C13">
        <v>14</v>
      </c>
      <c r="D13">
        <v>7</v>
      </c>
      <c r="E13">
        <f t="shared" si="0"/>
        <v>43.5</v>
      </c>
      <c r="G13" t="s">
        <v>63</v>
      </c>
      <c r="H13">
        <v>13</v>
      </c>
      <c r="I13">
        <v>14</v>
      </c>
      <c r="J13">
        <v>12</v>
      </c>
      <c r="K13">
        <f t="shared" si="1"/>
        <v>79</v>
      </c>
      <c r="M13" t="s">
        <v>63</v>
      </c>
      <c r="N13">
        <v>13</v>
      </c>
      <c r="O13">
        <v>14</v>
      </c>
      <c r="P13">
        <v>10</v>
      </c>
      <c r="Q13">
        <f t="shared" si="2"/>
        <v>68</v>
      </c>
      <c r="S13" t="s">
        <v>63</v>
      </c>
      <c r="T13">
        <v>13</v>
      </c>
      <c r="U13">
        <v>14</v>
      </c>
      <c r="V13">
        <v>7</v>
      </c>
      <c r="W13">
        <f t="shared" si="3"/>
        <v>46.5</v>
      </c>
    </row>
    <row r="14" spans="1:23" x14ac:dyDescent="0.25">
      <c r="A14" t="s">
        <v>64</v>
      </c>
      <c r="B14">
        <v>14</v>
      </c>
      <c r="C14">
        <v>15</v>
      </c>
      <c r="D14">
        <v>8</v>
      </c>
      <c r="E14">
        <f t="shared" si="0"/>
        <v>51.5</v>
      </c>
      <c r="G14" t="s">
        <v>64</v>
      </c>
      <c r="H14">
        <v>14</v>
      </c>
      <c r="I14">
        <v>15</v>
      </c>
      <c r="J14">
        <v>16</v>
      </c>
      <c r="K14">
        <f t="shared" si="1"/>
        <v>95</v>
      </c>
      <c r="M14" t="s">
        <v>64</v>
      </c>
      <c r="N14">
        <v>14</v>
      </c>
      <c r="O14">
        <v>15</v>
      </c>
      <c r="P14">
        <v>13</v>
      </c>
      <c r="Q14">
        <f t="shared" si="2"/>
        <v>81</v>
      </c>
      <c r="S14" t="s">
        <v>64</v>
      </c>
      <c r="T14">
        <v>14</v>
      </c>
      <c r="U14">
        <v>15</v>
      </c>
      <c r="V14">
        <v>9</v>
      </c>
      <c r="W14">
        <f t="shared" si="3"/>
        <v>55.5</v>
      </c>
    </row>
    <row r="15" spans="1:23" x14ac:dyDescent="0.25">
      <c r="A15" t="s">
        <v>65</v>
      </c>
      <c r="B15">
        <v>15</v>
      </c>
      <c r="C15">
        <v>16</v>
      </c>
      <c r="D15">
        <v>10</v>
      </c>
      <c r="E15">
        <f t="shared" si="0"/>
        <v>61.5</v>
      </c>
      <c r="G15" t="s">
        <v>65</v>
      </c>
      <c r="H15">
        <v>15</v>
      </c>
      <c r="I15">
        <v>16</v>
      </c>
      <c r="J15">
        <v>18</v>
      </c>
      <c r="K15">
        <f t="shared" si="1"/>
        <v>113</v>
      </c>
      <c r="M15" t="s">
        <v>65</v>
      </c>
      <c r="N15">
        <v>15</v>
      </c>
      <c r="O15">
        <v>16</v>
      </c>
      <c r="P15">
        <v>15</v>
      </c>
      <c r="Q15">
        <f t="shared" si="2"/>
        <v>96</v>
      </c>
      <c r="S15" t="s">
        <v>65</v>
      </c>
      <c r="T15">
        <v>15</v>
      </c>
      <c r="U15">
        <v>16</v>
      </c>
      <c r="V15">
        <v>10</v>
      </c>
      <c r="W15">
        <f t="shared" si="3"/>
        <v>65.5</v>
      </c>
    </row>
    <row r="16" spans="1:23" x14ac:dyDescent="0.25">
      <c r="A16" t="s">
        <v>66</v>
      </c>
      <c r="B16">
        <v>16</v>
      </c>
      <c r="C16">
        <v>17</v>
      </c>
      <c r="D16">
        <v>11</v>
      </c>
      <c r="E16">
        <f t="shared" si="0"/>
        <v>72.5</v>
      </c>
      <c r="G16" t="s">
        <v>66</v>
      </c>
      <c r="H16">
        <v>16</v>
      </c>
      <c r="I16">
        <v>17</v>
      </c>
      <c r="J16">
        <v>23</v>
      </c>
      <c r="K16">
        <f t="shared" si="1"/>
        <v>136</v>
      </c>
      <c r="M16" t="s">
        <v>66</v>
      </c>
      <c r="N16">
        <v>16</v>
      </c>
      <c r="O16">
        <v>17</v>
      </c>
      <c r="P16">
        <v>19</v>
      </c>
      <c r="Q16">
        <f t="shared" si="2"/>
        <v>115</v>
      </c>
      <c r="S16" t="s">
        <v>66</v>
      </c>
      <c r="T16">
        <v>16</v>
      </c>
      <c r="U16">
        <v>17</v>
      </c>
      <c r="V16">
        <v>12</v>
      </c>
      <c r="W16">
        <f t="shared" si="3"/>
        <v>77.5</v>
      </c>
    </row>
    <row r="17" spans="1:23" x14ac:dyDescent="0.25">
      <c r="A17" t="s">
        <v>67</v>
      </c>
      <c r="B17">
        <v>17</v>
      </c>
      <c r="C17">
        <v>18</v>
      </c>
      <c r="D17">
        <v>14</v>
      </c>
      <c r="E17">
        <f t="shared" si="0"/>
        <v>86.5</v>
      </c>
      <c r="G17" t="s">
        <v>67</v>
      </c>
      <c r="H17">
        <v>17</v>
      </c>
      <c r="I17">
        <v>18</v>
      </c>
      <c r="J17">
        <v>36</v>
      </c>
      <c r="K17">
        <f t="shared" si="1"/>
        <v>172</v>
      </c>
      <c r="M17" t="s">
        <v>67</v>
      </c>
      <c r="N17">
        <v>17</v>
      </c>
      <c r="O17">
        <v>18</v>
      </c>
      <c r="P17">
        <v>26</v>
      </c>
      <c r="Q17">
        <f t="shared" si="2"/>
        <v>141</v>
      </c>
      <c r="S17" t="s">
        <v>67</v>
      </c>
      <c r="T17">
        <v>17</v>
      </c>
      <c r="U17">
        <v>18</v>
      </c>
      <c r="V17">
        <v>15</v>
      </c>
      <c r="W17">
        <f t="shared" si="3"/>
        <v>92.5</v>
      </c>
    </row>
    <row r="18" spans="1:23" x14ac:dyDescent="0.25">
      <c r="A18" t="s">
        <v>68</v>
      </c>
      <c r="B18">
        <v>18</v>
      </c>
      <c r="C18">
        <v>19</v>
      </c>
      <c r="D18">
        <v>19</v>
      </c>
      <c r="E18">
        <f t="shared" si="0"/>
        <v>105.5</v>
      </c>
      <c r="G18" t="s">
        <v>68</v>
      </c>
      <c r="H18">
        <v>18</v>
      </c>
      <c r="I18">
        <v>19</v>
      </c>
      <c r="M18" t="s">
        <v>68</v>
      </c>
      <c r="N18">
        <v>18</v>
      </c>
      <c r="O18">
        <v>19</v>
      </c>
      <c r="P18">
        <v>58</v>
      </c>
      <c r="Q18">
        <f t="shared" si="2"/>
        <v>199</v>
      </c>
      <c r="S18" t="s">
        <v>68</v>
      </c>
      <c r="T18">
        <v>18</v>
      </c>
      <c r="U18">
        <v>19</v>
      </c>
      <c r="V18">
        <v>21</v>
      </c>
      <c r="W18">
        <f t="shared" si="3"/>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26" t="s">
        <v>99</v>
      </c>
      <c r="B6" s="43" t="s">
        <v>98</v>
      </c>
      <c r="C6" s="43" t="s">
        <v>97</v>
      </c>
      <c r="D6" s="41">
        <v>0</v>
      </c>
      <c r="E6" s="41">
        <v>22</v>
      </c>
      <c r="F6" s="41">
        <v>0</v>
      </c>
      <c r="G6" s="41">
        <v>0</v>
      </c>
      <c r="H6" s="42">
        <f>H4*2</f>
        <v>8.8000000000000007</v>
      </c>
      <c r="I6" s="41">
        <f t="shared" si="0"/>
        <v>35.200000000000003</v>
      </c>
    </row>
    <row r="7" spans="1:9" ht="21" x14ac:dyDescent="0.25">
      <c r="A7" s="226"/>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47"/>
  <sheetViews>
    <sheetView workbookViewId="0">
      <selection activeCell="F24" sqref="F24"/>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1100000</v>
      </c>
      <c r="D5" s="54">
        <v>3000000</v>
      </c>
      <c r="E5" s="54">
        <v>400</v>
      </c>
      <c r="F5" s="40">
        <v>9</v>
      </c>
      <c r="G5" s="40">
        <v>14</v>
      </c>
      <c r="H5" s="54">
        <f t="shared" si="2"/>
        <v>4103840</v>
      </c>
      <c r="I5" s="54">
        <f t="shared" si="0"/>
        <v>455982.22222222225</v>
      </c>
      <c r="J5" s="55">
        <f t="shared" si="1"/>
        <v>293131.42857142858</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B8" s="40"/>
      <c r="C8" s="54"/>
      <c r="D8" s="54"/>
      <c r="E8" s="54"/>
      <c r="F8" s="40"/>
      <c r="G8" s="40"/>
      <c r="H8" s="54"/>
      <c r="I8" s="54"/>
      <c r="J8" s="55"/>
    </row>
    <row r="9" spans="1:14" x14ac:dyDescent="0.25">
      <c r="F9" s="40"/>
      <c r="G9" s="54"/>
      <c r="H9" s="54"/>
      <c r="I9" s="54"/>
      <c r="J9" s="40"/>
      <c r="K9" s="40"/>
      <c r="L9" s="54"/>
      <c r="M9" s="54"/>
      <c r="N9" s="55"/>
    </row>
    <row r="10" spans="1:14" x14ac:dyDescent="0.25">
      <c r="A10" s="38" t="s">
        <v>133</v>
      </c>
      <c r="F10" s="40"/>
      <c r="G10" s="54"/>
      <c r="H10" s="54"/>
      <c r="I10" s="54"/>
      <c r="J10" s="40"/>
      <c r="K10" s="40"/>
      <c r="L10" s="54"/>
      <c r="M10" s="54"/>
      <c r="N10" s="55"/>
    </row>
    <row r="11" spans="1:14" x14ac:dyDescent="0.25">
      <c r="A11" s="1" t="s">
        <v>134</v>
      </c>
      <c r="F11" s="40"/>
      <c r="G11" s="54"/>
      <c r="H11" s="54"/>
      <c r="I11" s="54"/>
      <c r="J11" s="40"/>
      <c r="K11" s="40"/>
      <c r="L11" s="54"/>
      <c r="M11" s="54"/>
      <c r="N11" s="55"/>
    </row>
    <row r="12" spans="1:14" x14ac:dyDescent="0.25">
      <c r="A12" s="1" t="s">
        <v>135</v>
      </c>
      <c r="F12" s="40"/>
      <c r="G12" s="54"/>
      <c r="H12" s="54"/>
      <c r="I12" s="54"/>
      <c r="J12" s="40"/>
      <c r="K12" s="40"/>
      <c r="L12" s="54"/>
      <c r="M12" s="54"/>
      <c r="N12" s="55"/>
    </row>
    <row r="13" spans="1:14" x14ac:dyDescent="0.25">
      <c r="A13" s="1" t="s">
        <v>136</v>
      </c>
      <c r="F13" s="40"/>
      <c r="G13" s="54"/>
      <c r="H13" s="54"/>
      <c r="I13" s="54"/>
      <c r="J13" s="40"/>
      <c r="K13" s="40"/>
      <c r="L13" s="54"/>
      <c r="M13" s="54"/>
      <c r="N13" s="55"/>
    </row>
    <row r="14" spans="1:14" x14ac:dyDescent="0.25">
      <c r="A14" s="1" t="s">
        <v>137</v>
      </c>
      <c r="F14" s="40"/>
      <c r="G14" s="54"/>
      <c r="H14" s="54"/>
      <c r="I14" s="54"/>
      <c r="J14" s="40"/>
      <c r="K14" s="40"/>
      <c r="L14" s="54"/>
      <c r="M14" s="54"/>
      <c r="N14" s="55"/>
    </row>
    <row r="15" spans="1:14" x14ac:dyDescent="0.25">
      <c r="F15" s="40"/>
      <c r="G15" s="54"/>
      <c r="H15" s="54"/>
      <c r="I15" s="54"/>
      <c r="J15" s="40"/>
      <c r="K15" s="40"/>
      <c r="L15" s="54"/>
      <c r="M15" s="54"/>
      <c r="N15" s="55"/>
    </row>
    <row r="16" spans="1:14" x14ac:dyDescent="0.25">
      <c r="A16" s="1" t="s">
        <v>138</v>
      </c>
      <c r="F16" s="40"/>
      <c r="G16" s="54"/>
      <c r="H16" s="54"/>
      <c r="I16" s="54"/>
      <c r="J16" s="40"/>
      <c r="K16" s="40"/>
      <c r="L16" s="54"/>
      <c r="M16" s="54"/>
      <c r="N16" s="55"/>
    </row>
    <row r="17" spans="1:14" x14ac:dyDescent="0.25">
      <c r="A17" s="1" t="s">
        <v>139</v>
      </c>
      <c r="F17" s="40"/>
      <c r="G17" s="54"/>
      <c r="H17" s="54"/>
      <c r="I17" s="54"/>
      <c r="J17" s="40"/>
      <c r="K17" s="40"/>
      <c r="L17" s="54"/>
      <c r="M17" s="54"/>
      <c r="N17" s="55"/>
    </row>
    <row r="18" spans="1:14" x14ac:dyDescent="0.25">
      <c r="A18" s="1" t="s">
        <v>140</v>
      </c>
      <c r="F18" s="40"/>
      <c r="G18" s="54"/>
      <c r="H18" s="54"/>
      <c r="I18" s="54"/>
      <c r="J18" s="40"/>
      <c r="K18" s="40"/>
      <c r="L18" s="54"/>
      <c r="M18" s="54"/>
      <c r="N18" s="55"/>
    </row>
    <row r="19" spans="1:14" x14ac:dyDescent="0.25">
      <c r="A19" s="1" t="s">
        <v>141</v>
      </c>
      <c r="F19" s="40"/>
      <c r="G19" s="54"/>
      <c r="H19" s="54"/>
      <c r="I19" s="54"/>
      <c r="J19" s="40"/>
      <c r="K19" s="40"/>
      <c r="L19" s="54"/>
      <c r="M19" s="54"/>
      <c r="N19" s="55"/>
    </row>
    <row r="20" spans="1:14" x14ac:dyDescent="0.25">
      <c r="A20" s="1"/>
      <c r="F20" s="40"/>
      <c r="G20" s="54"/>
      <c r="H20" s="54"/>
      <c r="I20" s="54"/>
      <c r="J20" s="40"/>
      <c r="K20" s="40"/>
      <c r="L20" s="54"/>
      <c r="M20" s="54"/>
      <c r="N20" s="55"/>
    </row>
    <row r="21" spans="1:14" x14ac:dyDescent="0.25">
      <c r="A21" s="1" t="s">
        <v>142</v>
      </c>
      <c r="F21" s="40"/>
      <c r="G21" s="54"/>
      <c r="H21" s="54"/>
      <c r="I21" s="54"/>
      <c r="J21" s="40"/>
      <c r="K21" s="40"/>
      <c r="L21" s="54"/>
      <c r="M21" s="54"/>
      <c r="N21" s="55"/>
    </row>
    <row r="22" spans="1:14" x14ac:dyDescent="0.25">
      <c r="A22" s="1" t="s">
        <v>143</v>
      </c>
      <c r="F22" s="40"/>
      <c r="G22" s="54"/>
      <c r="H22" s="54"/>
      <c r="I22" s="54"/>
      <c r="J22" s="40"/>
      <c r="K22" s="40"/>
      <c r="L22" s="54"/>
      <c r="M22" s="54"/>
      <c r="N22" s="55"/>
    </row>
    <row r="23" spans="1:14" x14ac:dyDescent="0.25">
      <c r="A23" s="1" t="s">
        <v>144</v>
      </c>
      <c r="F23" s="40"/>
      <c r="G23" s="54"/>
      <c r="H23" s="54"/>
      <c r="I23" s="54"/>
      <c r="J23" s="40"/>
      <c r="K23" s="40"/>
      <c r="L23" s="54"/>
      <c r="M23" s="54"/>
      <c r="N23" s="55"/>
    </row>
    <row r="24" spans="1:14" x14ac:dyDescent="0.25">
      <c r="F24" s="40"/>
      <c r="G24" s="54"/>
      <c r="H24" s="54"/>
      <c r="I24" s="54"/>
      <c r="J24" s="40"/>
      <c r="K24" s="40"/>
      <c r="L24" s="54"/>
      <c r="M24" s="54"/>
      <c r="N24" s="55"/>
    </row>
    <row r="25" spans="1:14" x14ac:dyDescent="0.25">
      <c r="A25" s="1" t="s">
        <v>145</v>
      </c>
      <c r="F25" s="40"/>
      <c r="G25" s="54"/>
      <c r="H25" s="54"/>
      <c r="I25" s="54"/>
      <c r="J25" s="40"/>
      <c r="K25" s="40"/>
      <c r="L25" s="54"/>
      <c r="M25" s="54"/>
      <c r="N25" s="55"/>
    </row>
    <row r="26" spans="1:14" x14ac:dyDescent="0.25">
      <c r="A26" s="1" t="s">
        <v>146</v>
      </c>
      <c r="F26" s="40"/>
      <c r="G26" s="54"/>
      <c r="H26" s="54"/>
      <c r="I26" s="54"/>
      <c r="J26" s="40"/>
      <c r="K26" s="40"/>
      <c r="L26" s="54"/>
      <c r="M26" s="54"/>
      <c r="N26" s="55"/>
    </row>
    <row r="27" spans="1:14" x14ac:dyDescent="0.25">
      <c r="F27" s="38"/>
      <c r="G27" t="s">
        <v>147</v>
      </c>
      <c r="H27" t="s">
        <v>148</v>
      </c>
    </row>
    <row r="28" spans="1:14" x14ac:dyDescent="0.25">
      <c r="F28" s="56" t="s">
        <v>149</v>
      </c>
      <c r="G28" s="57"/>
      <c r="H28" s="54"/>
      <c r="I28" s="58">
        <v>400000</v>
      </c>
      <c r="J28" s="55"/>
    </row>
    <row r="29" spans="1:14" x14ac:dyDescent="0.25">
      <c r="F29" s="59" t="s">
        <v>150</v>
      </c>
      <c r="G29" s="60"/>
      <c r="H29" s="54">
        <v>4800000</v>
      </c>
      <c r="I29" s="61"/>
      <c r="J29" s="55"/>
    </row>
    <row r="30" spans="1:14" ht="19.5" x14ac:dyDescent="0.25">
      <c r="A30" s="227" t="s">
        <v>151</v>
      </c>
      <c r="B30" s="227"/>
      <c r="C30" s="227"/>
      <c r="D30" s="227"/>
      <c r="F30" s="56" t="s">
        <v>152</v>
      </c>
      <c r="G30" s="57"/>
      <c r="H30" s="54">
        <v>4210500</v>
      </c>
      <c r="I30" s="61"/>
      <c r="J30" s="55"/>
    </row>
    <row r="31" spans="1:14" x14ac:dyDescent="0.25">
      <c r="A31" s="228" t="s">
        <v>116</v>
      </c>
      <c r="B31" s="229" t="s">
        <v>153</v>
      </c>
      <c r="C31" s="229" t="s">
        <v>149</v>
      </c>
      <c r="D31" s="229" t="s">
        <v>150</v>
      </c>
      <c r="F31" s="59" t="s">
        <v>154</v>
      </c>
      <c r="G31" s="60"/>
      <c r="H31" s="54">
        <v>3750000</v>
      </c>
      <c r="I31" s="61"/>
      <c r="J31" s="55"/>
    </row>
    <row r="32" spans="1:14" x14ac:dyDescent="0.25">
      <c r="A32" s="228"/>
      <c r="B32" s="229"/>
      <c r="C32" s="229"/>
      <c r="D32" s="229"/>
      <c r="F32" s="56" t="s">
        <v>155</v>
      </c>
      <c r="G32" s="57"/>
      <c r="H32" s="54">
        <v>3356600</v>
      </c>
      <c r="I32" s="61"/>
      <c r="J32" s="55"/>
    </row>
    <row r="33" spans="1:10" x14ac:dyDescent="0.25">
      <c r="A33" s="62" t="s">
        <v>153</v>
      </c>
      <c r="B33" s="63" t="s">
        <v>156</v>
      </c>
      <c r="C33" s="63" t="s">
        <v>157</v>
      </c>
      <c r="D33" s="63" t="s">
        <v>157</v>
      </c>
      <c r="F33" s="59" t="s">
        <v>158</v>
      </c>
      <c r="G33" s="64">
        <f>I35-H33</f>
        <v>-62800</v>
      </c>
      <c r="H33" s="54">
        <v>3057300</v>
      </c>
      <c r="I33" s="61">
        <f>H33+G33</f>
        <v>2994500</v>
      </c>
      <c r="J33" s="55"/>
    </row>
    <row r="34" spans="1:10" x14ac:dyDescent="0.25">
      <c r="A34" s="65" t="s">
        <v>149</v>
      </c>
      <c r="B34" s="66" t="s">
        <v>159</v>
      </c>
      <c r="C34" s="66" t="s">
        <v>160</v>
      </c>
      <c r="D34" s="66" t="s">
        <v>157</v>
      </c>
      <c r="F34" s="56" t="s">
        <v>161</v>
      </c>
      <c r="G34" s="67">
        <f>I35-H34</f>
        <v>187500</v>
      </c>
      <c r="H34" s="54">
        <v>2807000</v>
      </c>
      <c r="I34" s="61">
        <f>H34+G34</f>
        <v>2994500</v>
      </c>
      <c r="J34" s="55"/>
    </row>
    <row r="35" spans="1:10" x14ac:dyDescent="0.25">
      <c r="A35" s="62" t="s">
        <v>150</v>
      </c>
      <c r="B35" s="63" t="s">
        <v>162</v>
      </c>
      <c r="C35" s="63" t="s">
        <v>163</v>
      </c>
      <c r="D35" s="63" t="s">
        <v>164</v>
      </c>
      <c r="F35" s="59" t="s">
        <v>165</v>
      </c>
      <c r="G35" s="68">
        <v>400000</v>
      </c>
      <c r="H35" s="54">
        <v>2594500</v>
      </c>
      <c r="I35" s="61">
        <f>H35+G35</f>
        <v>2994500</v>
      </c>
      <c r="J35" s="55"/>
    </row>
    <row r="36" spans="1:10" x14ac:dyDescent="0.25">
      <c r="A36" s="65" t="s">
        <v>152</v>
      </c>
      <c r="B36" s="66" t="s">
        <v>166</v>
      </c>
      <c r="C36" s="66" t="s">
        <v>167</v>
      </c>
      <c r="D36" s="66" t="s">
        <v>168</v>
      </c>
      <c r="F36" s="56" t="s">
        <v>169</v>
      </c>
      <c r="G36" s="68">
        <v>594500</v>
      </c>
      <c r="H36" s="54">
        <v>2400000</v>
      </c>
      <c r="I36" s="61">
        <f t="shared" ref="I36:I38" si="3">H36+G36</f>
        <v>2994500</v>
      </c>
      <c r="J36" s="55"/>
    </row>
    <row r="37" spans="1:10" x14ac:dyDescent="0.25">
      <c r="A37" s="62" t="s">
        <v>154</v>
      </c>
      <c r="B37" s="63" t="s">
        <v>170</v>
      </c>
      <c r="C37" s="63" t="s">
        <v>171</v>
      </c>
      <c r="D37" s="63" t="s">
        <v>172</v>
      </c>
      <c r="F37" s="59" t="s">
        <v>173</v>
      </c>
      <c r="G37" s="68">
        <v>752210</v>
      </c>
      <c r="H37" s="54">
        <v>2242290</v>
      </c>
      <c r="I37" s="61">
        <f t="shared" si="3"/>
        <v>2994500</v>
      </c>
      <c r="J37" s="55"/>
    </row>
    <row r="38" spans="1:10" x14ac:dyDescent="0.25">
      <c r="A38" s="65" t="s">
        <v>155</v>
      </c>
      <c r="B38" s="66" t="s">
        <v>174</v>
      </c>
      <c r="C38" s="66" t="s">
        <v>175</v>
      </c>
      <c r="D38" s="66" t="s">
        <v>176</v>
      </c>
      <c r="F38" s="56" t="s">
        <v>177</v>
      </c>
      <c r="G38" s="68">
        <v>889300</v>
      </c>
      <c r="H38" s="54">
        <v>2105200</v>
      </c>
      <c r="I38" s="61">
        <f t="shared" si="3"/>
        <v>2994500</v>
      </c>
      <c r="J38" s="55"/>
    </row>
    <row r="39" spans="1:10" x14ac:dyDescent="0.25">
      <c r="A39" s="62" t="s">
        <v>158</v>
      </c>
      <c r="B39" s="63" t="s">
        <v>178</v>
      </c>
      <c r="C39" s="63" t="s">
        <v>179</v>
      </c>
      <c r="D39" s="63" t="s">
        <v>180</v>
      </c>
    </row>
    <row r="40" spans="1:10" x14ac:dyDescent="0.25">
      <c r="A40" s="65" t="s">
        <v>161</v>
      </c>
      <c r="B40" s="66" t="s">
        <v>181</v>
      </c>
      <c r="C40" s="66" t="s">
        <v>182</v>
      </c>
      <c r="D40" s="66" t="s">
        <v>183</v>
      </c>
    </row>
    <row r="41" spans="1:10" x14ac:dyDescent="0.25">
      <c r="A41" s="62" t="s">
        <v>165</v>
      </c>
      <c r="B41" s="63" t="s">
        <v>184</v>
      </c>
      <c r="C41" s="63" t="s">
        <v>185</v>
      </c>
      <c r="D41" s="63" t="s">
        <v>186</v>
      </c>
    </row>
    <row r="42" spans="1:10" x14ac:dyDescent="0.25">
      <c r="A42" s="65" t="s">
        <v>169</v>
      </c>
      <c r="B42" s="66" t="s">
        <v>187</v>
      </c>
      <c r="C42" s="66" t="s">
        <v>188</v>
      </c>
      <c r="D42" s="66" t="s">
        <v>189</v>
      </c>
    </row>
    <row r="43" spans="1:10" x14ac:dyDescent="0.25">
      <c r="A43" s="62" t="s">
        <v>173</v>
      </c>
      <c r="B43" s="63" t="s">
        <v>190</v>
      </c>
      <c r="C43" s="63" t="s">
        <v>191</v>
      </c>
      <c r="D43" s="63" t="s">
        <v>192</v>
      </c>
    </row>
    <row r="44" spans="1:10" x14ac:dyDescent="0.25">
      <c r="A44" s="65" t="s">
        <v>177</v>
      </c>
      <c r="B44" s="66" t="s">
        <v>193</v>
      </c>
      <c r="C44" s="66" t="s">
        <v>194</v>
      </c>
      <c r="D44" s="66" t="s">
        <v>195</v>
      </c>
    </row>
    <row r="45" spans="1:10" x14ac:dyDescent="0.25">
      <c r="A45" s="62" t="s">
        <v>196</v>
      </c>
      <c r="B45" s="63" t="s">
        <v>197</v>
      </c>
      <c r="C45" s="63" t="s">
        <v>198</v>
      </c>
      <c r="D45" s="63" t="s">
        <v>199</v>
      </c>
    </row>
    <row r="46" spans="1:10" x14ac:dyDescent="0.25">
      <c r="A46" s="65" t="s">
        <v>200</v>
      </c>
      <c r="B46" s="66" t="s">
        <v>201</v>
      </c>
      <c r="C46" s="66" t="s">
        <v>202</v>
      </c>
      <c r="D46" s="66" t="s">
        <v>203</v>
      </c>
    </row>
    <row r="47" spans="1:10" x14ac:dyDescent="0.25">
      <c r="A47" s="62" t="s">
        <v>204</v>
      </c>
      <c r="B47" s="63" t="s">
        <v>205</v>
      </c>
      <c r="C47" s="63" t="s">
        <v>206</v>
      </c>
      <c r="D47" s="63" t="s">
        <v>207</v>
      </c>
    </row>
  </sheetData>
  <mergeCells count="5">
    <mergeCell ref="A30:D30"/>
    <mergeCell ref="A31:A32"/>
    <mergeCell ref="B31:B32"/>
    <mergeCell ref="C31:C32"/>
    <mergeCell ref="D31:D32"/>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10" sqref="H10"/>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30" t="s">
        <v>1130</v>
      </c>
      <c r="B4" s="230" t="s">
        <v>1131</v>
      </c>
      <c r="C4" s="230" t="s">
        <v>1132</v>
      </c>
      <c r="D4" s="230" t="s">
        <v>1133</v>
      </c>
      <c r="E4" s="232" t="s">
        <v>1134</v>
      </c>
      <c r="F4" s="230" t="s">
        <v>1135</v>
      </c>
      <c r="G4" s="230" t="s">
        <v>1136</v>
      </c>
      <c r="H4" s="230" t="s">
        <v>1137</v>
      </c>
      <c r="I4" s="230" t="s">
        <v>1138</v>
      </c>
      <c r="J4" s="232" t="s">
        <v>1139</v>
      </c>
    </row>
    <row r="5" spans="1:10" ht="15.75" thickBot="1" x14ac:dyDescent="0.3">
      <c r="A5" s="231"/>
      <c r="B5" s="231"/>
      <c r="C5" s="231"/>
      <c r="D5" s="231"/>
      <c r="E5" s="233"/>
      <c r="F5" s="231"/>
      <c r="G5" s="231"/>
      <c r="H5" s="231"/>
      <c r="I5" s="231"/>
      <c r="J5" s="233"/>
    </row>
    <row r="6" spans="1:10" x14ac:dyDescent="0.25">
      <c r="A6" s="230" t="s">
        <v>1140</v>
      </c>
      <c r="B6" s="234">
        <v>3563</v>
      </c>
      <c r="C6" s="234">
        <v>3583</v>
      </c>
      <c r="D6" s="234">
        <v>3689</v>
      </c>
      <c r="E6" s="236">
        <v>3712</v>
      </c>
      <c r="F6" s="234">
        <v>3656</v>
      </c>
      <c r="G6" s="234">
        <v>3751</v>
      </c>
      <c r="H6" s="234">
        <v>3693</v>
      </c>
      <c r="I6" s="234">
        <v>3676</v>
      </c>
      <c r="J6" s="236">
        <v>3638</v>
      </c>
    </row>
    <row r="7" spans="1:10" ht="15.75" thickBot="1" x14ac:dyDescent="0.3">
      <c r="A7" s="231"/>
      <c r="B7" s="235"/>
      <c r="C7" s="235"/>
      <c r="D7" s="235"/>
      <c r="E7" s="237"/>
      <c r="F7" s="235"/>
      <c r="G7" s="235"/>
      <c r="H7" s="235"/>
      <c r="I7" s="235"/>
      <c r="J7" s="237"/>
    </row>
    <row r="8" spans="1:10" x14ac:dyDescent="0.25">
      <c r="A8" s="230" t="s">
        <v>1141</v>
      </c>
      <c r="B8" s="234">
        <v>2957</v>
      </c>
      <c r="C8" s="234">
        <v>3253</v>
      </c>
      <c r="D8" s="234">
        <v>3342</v>
      </c>
      <c r="E8" s="236">
        <v>3325</v>
      </c>
      <c r="F8" s="234">
        <v>3461</v>
      </c>
      <c r="G8" s="234">
        <v>3392</v>
      </c>
      <c r="H8" s="234">
        <v>3455</v>
      </c>
      <c r="I8" s="234">
        <v>3369</v>
      </c>
      <c r="J8" s="236">
        <v>3372</v>
      </c>
    </row>
    <row r="9" spans="1:10" ht="15.75" thickBot="1" x14ac:dyDescent="0.3">
      <c r="A9" s="231"/>
      <c r="B9" s="235"/>
      <c r="C9" s="235"/>
      <c r="D9" s="235"/>
      <c r="E9" s="237"/>
      <c r="F9" s="235"/>
      <c r="G9" s="235"/>
      <c r="H9" s="235"/>
      <c r="I9" s="235"/>
      <c r="J9" s="237"/>
    </row>
    <row r="10" spans="1:10" x14ac:dyDescent="0.25">
      <c r="A10" s="230" t="s">
        <v>1142</v>
      </c>
      <c r="B10" s="234">
        <v>2354</v>
      </c>
      <c r="C10" s="234">
        <v>2997</v>
      </c>
      <c r="D10" s="234">
        <v>3041</v>
      </c>
      <c r="E10" s="236">
        <v>3085</v>
      </c>
      <c r="F10" s="234">
        <v>3118</v>
      </c>
      <c r="G10" s="234">
        <v>3100</v>
      </c>
      <c r="H10" s="234">
        <v>3130</v>
      </c>
      <c r="I10" s="234">
        <v>3102</v>
      </c>
      <c r="J10" s="236">
        <v>3098</v>
      </c>
    </row>
    <row r="11" spans="1:10" ht="15.75" thickBot="1" x14ac:dyDescent="0.3">
      <c r="A11" s="231"/>
      <c r="B11" s="235"/>
      <c r="C11" s="235"/>
      <c r="D11" s="235"/>
      <c r="E11" s="237"/>
      <c r="F11" s="235"/>
      <c r="G11" s="235"/>
      <c r="H11" s="235"/>
      <c r="I11" s="235"/>
      <c r="J11" s="237"/>
    </row>
    <row r="12" spans="1:10" x14ac:dyDescent="0.25">
      <c r="A12" s="230" t="s">
        <v>1143</v>
      </c>
      <c r="B12" s="234"/>
      <c r="C12" s="234">
        <v>2361</v>
      </c>
      <c r="D12" s="234">
        <v>2778</v>
      </c>
      <c r="E12" s="236">
        <v>2793</v>
      </c>
      <c r="F12" s="234">
        <v>2808</v>
      </c>
      <c r="G12" s="234">
        <v>2810</v>
      </c>
      <c r="H12" s="234">
        <v>2814</v>
      </c>
      <c r="I12" s="234">
        <v>2795</v>
      </c>
      <c r="J12" s="236">
        <v>2793</v>
      </c>
    </row>
    <row r="13" spans="1:10" ht="15.75" thickBot="1" x14ac:dyDescent="0.3">
      <c r="A13" s="231"/>
      <c r="B13" s="235"/>
      <c r="C13" s="235"/>
      <c r="D13" s="235"/>
      <c r="E13" s="237"/>
      <c r="F13" s="235"/>
      <c r="G13" s="235"/>
      <c r="H13" s="235"/>
      <c r="I13" s="235"/>
      <c r="J13" s="237"/>
    </row>
    <row r="14" spans="1:10" x14ac:dyDescent="0.25">
      <c r="A14" s="230" t="s">
        <v>1144</v>
      </c>
      <c r="B14" s="234"/>
      <c r="C14" s="234"/>
      <c r="D14" s="234">
        <v>2241</v>
      </c>
      <c r="E14" s="236">
        <v>2467</v>
      </c>
      <c r="F14" s="234">
        <v>2521</v>
      </c>
      <c r="G14" s="234">
        <v>2507</v>
      </c>
      <c r="H14" s="234">
        <v>2536</v>
      </c>
      <c r="I14" s="234">
        <v>2517</v>
      </c>
      <c r="J14" s="236">
        <v>2525</v>
      </c>
    </row>
    <row r="15" spans="1:10" ht="15.75" thickBot="1" x14ac:dyDescent="0.3">
      <c r="A15" s="231"/>
      <c r="B15" s="235"/>
      <c r="C15" s="235"/>
      <c r="D15" s="235"/>
      <c r="E15" s="237"/>
      <c r="F15" s="235"/>
      <c r="G15" s="235"/>
      <c r="H15" s="235"/>
      <c r="I15" s="235"/>
      <c r="J15" s="237"/>
    </row>
    <row r="16" spans="1:10" x14ac:dyDescent="0.25">
      <c r="A16" s="230" t="s">
        <v>1145</v>
      </c>
      <c r="B16" s="234"/>
      <c r="C16" s="234"/>
      <c r="D16" s="234"/>
      <c r="E16" s="236">
        <v>2113</v>
      </c>
      <c r="F16" s="234">
        <v>2226</v>
      </c>
      <c r="G16" s="234">
        <v>2202</v>
      </c>
      <c r="H16" s="234">
        <v>2232</v>
      </c>
      <c r="I16" s="234">
        <v>2235</v>
      </c>
      <c r="J16" s="236">
        <v>2227</v>
      </c>
    </row>
    <row r="17" spans="1:10" ht="15.75" thickBot="1" x14ac:dyDescent="0.3">
      <c r="A17" s="231"/>
      <c r="B17" s="235"/>
      <c r="C17" s="235"/>
      <c r="D17" s="235"/>
      <c r="E17" s="237"/>
      <c r="F17" s="235"/>
      <c r="G17" s="235"/>
      <c r="H17" s="235"/>
      <c r="I17" s="235"/>
      <c r="J17" s="237"/>
    </row>
    <row r="18" spans="1:10" x14ac:dyDescent="0.25">
      <c r="A18" s="230" t="s">
        <v>1146</v>
      </c>
      <c r="B18" s="234"/>
      <c r="C18" s="234"/>
      <c r="D18" s="234"/>
      <c r="E18" s="236"/>
      <c r="F18" s="234">
        <v>1537</v>
      </c>
      <c r="G18" s="234">
        <v>1762</v>
      </c>
      <c r="H18" s="234">
        <v>1905</v>
      </c>
      <c r="I18" s="234">
        <v>1879</v>
      </c>
      <c r="J18" s="236">
        <v>1893</v>
      </c>
    </row>
    <row r="19" spans="1:10" ht="15.75" thickBot="1" x14ac:dyDescent="0.3">
      <c r="A19" s="231"/>
      <c r="B19" s="235"/>
      <c r="C19" s="235"/>
      <c r="D19" s="235"/>
      <c r="E19" s="237"/>
      <c r="F19" s="235"/>
      <c r="G19" s="235"/>
      <c r="H19" s="235"/>
      <c r="I19" s="235"/>
      <c r="J19" s="237"/>
    </row>
    <row r="20" spans="1:10" x14ac:dyDescent="0.25">
      <c r="A20" s="230" t="s">
        <v>1147</v>
      </c>
      <c r="B20" s="234"/>
      <c r="C20" s="234"/>
      <c r="D20" s="234"/>
      <c r="E20" s="236"/>
      <c r="F20" s="234"/>
      <c r="G20" s="234">
        <v>1412</v>
      </c>
      <c r="H20" s="234">
        <v>1689</v>
      </c>
      <c r="I20" s="234">
        <v>1630</v>
      </c>
      <c r="J20" s="236">
        <v>1640</v>
      </c>
    </row>
    <row r="21" spans="1:10" ht="15.75" thickBot="1" x14ac:dyDescent="0.3">
      <c r="A21" s="231"/>
      <c r="B21" s="235"/>
      <c r="C21" s="235"/>
      <c r="D21" s="235"/>
      <c r="E21" s="237"/>
      <c r="F21" s="235"/>
      <c r="G21" s="235"/>
      <c r="H21" s="235"/>
      <c r="I21" s="235"/>
      <c r="J21" s="237"/>
    </row>
    <row r="22" spans="1:10" x14ac:dyDescent="0.25">
      <c r="A22" s="230" t="s">
        <v>1148</v>
      </c>
      <c r="B22" s="234"/>
      <c r="C22" s="234"/>
      <c r="D22" s="234"/>
      <c r="E22" s="236"/>
      <c r="F22" s="234"/>
      <c r="G22" s="234"/>
      <c r="H22" s="234">
        <v>1082</v>
      </c>
      <c r="I22" s="234">
        <v>1341</v>
      </c>
      <c r="J22" s="236">
        <v>1325</v>
      </c>
    </row>
    <row r="23" spans="1:10" ht="15.75" thickBot="1" x14ac:dyDescent="0.3">
      <c r="A23" s="231"/>
      <c r="B23" s="235"/>
      <c r="C23" s="235"/>
      <c r="D23" s="235"/>
      <c r="E23" s="237"/>
      <c r="F23" s="235"/>
      <c r="G23" s="235"/>
      <c r="H23" s="235"/>
      <c r="I23" s="235"/>
      <c r="J23" s="237"/>
    </row>
    <row r="24" spans="1:10" x14ac:dyDescent="0.25">
      <c r="A24" s="230" t="s">
        <v>1149</v>
      </c>
      <c r="B24" s="234"/>
      <c r="C24" s="234"/>
      <c r="D24" s="234"/>
      <c r="E24" s="236"/>
      <c r="F24" s="234"/>
      <c r="G24" s="234"/>
      <c r="H24" s="234"/>
      <c r="I24" s="234">
        <v>1003</v>
      </c>
      <c r="J24" s="236">
        <v>1016</v>
      </c>
    </row>
    <row r="25" spans="1:10" ht="15.75" thickBot="1" x14ac:dyDescent="0.3">
      <c r="A25" s="231"/>
      <c r="B25" s="235"/>
      <c r="C25" s="235"/>
      <c r="D25" s="235"/>
      <c r="E25" s="237"/>
      <c r="F25" s="235"/>
      <c r="G25" s="235"/>
      <c r="H25" s="235"/>
      <c r="I25" s="235"/>
      <c r="J25" s="237"/>
    </row>
    <row r="26" spans="1:10" x14ac:dyDescent="0.25">
      <c r="A26" s="230" t="s">
        <v>1150</v>
      </c>
      <c r="B26" s="234"/>
      <c r="C26" s="234"/>
      <c r="D26" s="234"/>
      <c r="E26" s="236"/>
      <c r="F26" s="234"/>
      <c r="G26" s="234"/>
      <c r="H26" s="234"/>
      <c r="I26" s="234"/>
      <c r="J26" s="236">
        <v>632</v>
      </c>
    </row>
    <row r="27" spans="1:10" ht="15.75" thickBot="1" x14ac:dyDescent="0.3">
      <c r="A27" s="231"/>
      <c r="B27" s="235"/>
      <c r="C27" s="235"/>
      <c r="D27" s="235"/>
      <c r="E27" s="237"/>
      <c r="F27" s="235"/>
      <c r="G27" s="235"/>
      <c r="H27" s="235"/>
      <c r="I27" s="235"/>
      <c r="J27" s="237"/>
    </row>
    <row r="30" spans="1:10" x14ac:dyDescent="0.25">
      <c r="A30" t="s">
        <v>1151</v>
      </c>
    </row>
  </sheetData>
  <mergeCells count="120">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O23"/>
  <sheetViews>
    <sheetView workbookViewId="0">
      <selection activeCell="O23" sqref="O23"/>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0</v>
      </c>
      <c r="C2">
        <v>0</v>
      </c>
      <c r="N2" s="70" t="s">
        <v>211</v>
      </c>
    </row>
    <row r="3" spans="1:14" x14ac:dyDescent="0.25">
      <c r="A3" s="69" t="s">
        <v>212</v>
      </c>
      <c r="B3">
        <v>22460</v>
      </c>
      <c r="C3">
        <v>32580</v>
      </c>
      <c r="D3">
        <v>32580</v>
      </c>
      <c r="N3" s="70" t="s">
        <v>213</v>
      </c>
    </row>
    <row r="4" spans="1:14" x14ac:dyDescent="0.25">
      <c r="A4" s="69" t="s">
        <v>214</v>
      </c>
      <c r="B4">
        <v>2235</v>
      </c>
      <c r="C4">
        <f>B4</f>
        <v>2235</v>
      </c>
      <c r="N4" s="70" t="s">
        <v>215</v>
      </c>
    </row>
    <row r="5" spans="1:14" x14ac:dyDescent="0.25">
      <c r="A5" s="69" t="s">
        <v>216</v>
      </c>
      <c r="B5">
        <v>515</v>
      </c>
      <c r="C5">
        <v>515</v>
      </c>
      <c r="N5" s="70" t="s">
        <v>217</v>
      </c>
    </row>
    <row r="6" spans="1:14" x14ac:dyDescent="0.25">
      <c r="A6" s="69" t="s">
        <v>218</v>
      </c>
      <c r="B6">
        <v>405</v>
      </c>
      <c r="C6">
        <v>405</v>
      </c>
      <c r="N6" s="70" t="s">
        <v>219</v>
      </c>
    </row>
    <row r="7" spans="1:14" x14ac:dyDescent="0.25">
      <c r="A7" s="71" t="s">
        <v>71</v>
      </c>
      <c r="B7" s="72">
        <v>8.0000000000000002E-3</v>
      </c>
      <c r="C7" s="73">
        <f>B7</f>
        <v>8.0000000000000002E-3</v>
      </c>
      <c r="N7" s="70" t="s">
        <v>220</v>
      </c>
    </row>
    <row r="8" spans="1:14" x14ac:dyDescent="0.25">
      <c r="N8" s="70" t="s">
        <v>221</v>
      </c>
    </row>
    <row r="9" spans="1:14" x14ac:dyDescent="0.25">
      <c r="A9" s="74" t="s">
        <v>120</v>
      </c>
      <c r="B9" s="75">
        <f>SUM(B1:B6)*(1+B7)</f>
        <v>25819.920000000002</v>
      </c>
      <c r="C9" s="75">
        <f>SUM(C1:C6)*(1+C7)</f>
        <v>36020.879999999997</v>
      </c>
      <c r="N9" s="70" t="s">
        <v>222</v>
      </c>
    </row>
    <row r="10" spans="1:14" x14ac:dyDescent="0.25">
      <c r="A10" s="74" t="s">
        <v>223</v>
      </c>
      <c r="B10" s="75">
        <f>B9*1.2</f>
        <v>30983.904000000002</v>
      </c>
      <c r="C10" s="75">
        <f>C9*1.2</f>
        <v>43225.055999999997</v>
      </c>
      <c r="N10" s="70" t="s">
        <v>224</v>
      </c>
    </row>
    <row r="11" spans="1:14" x14ac:dyDescent="0.25">
      <c r="N11" s="70" t="s">
        <v>225</v>
      </c>
    </row>
    <row r="12" spans="1:14" x14ac:dyDescent="0.25">
      <c r="N12" s="70" t="s">
        <v>226</v>
      </c>
    </row>
    <row r="13" spans="1:14" x14ac:dyDescent="0.25">
      <c r="N13" s="70" t="s">
        <v>227</v>
      </c>
    </row>
    <row r="14" spans="1:14" x14ac:dyDescent="0.25">
      <c r="C14" s="76">
        <f>D3-B3</f>
        <v>10120</v>
      </c>
      <c r="N14" s="70" t="s">
        <v>228</v>
      </c>
    </row>
    <row r="15" spans="1:14" x14ac:dyDescent="0.25">
      <c r="C15">
        <f>(C3-B3)</f>
        <v>10120</v>
      </c>
      <c r="N15" s="70" t="s">
        <v>229</v>
      </c>
    </row>
    <row r="16" spans="1:14" x14ac:dyDescent="0.25">
      <c r="C16" s="77">
        <f>C15/C14</f>
        <v>1</v>
      </c>
      <c r="N16" s="70" t="s">
        <v>230</v>
      </c>
    </row>
    <row r="17" spans="14:15" x14ac:dyDescent="0.25">
      <c r="N17" s="70" t="s">
        <v>231</v>
      </c>
    </row>
    <row r="23" spans="14:15" x14ac:dyDescent="0.25">
      <c r="O23">
        <f>18636/1.047</f>
        <v>17799.426934097421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38" t="s">
        <v>234</v>
      </c>
      <c r="G1" s="238"/>
      <c r="H1" s="238" t="s">
        <v>235</v>
      </c>
      <c r="I1" s="238"/>
      <c r="J1" s="238" t="s">
        <v>236</v>
      </c>
      <c r="K1" s="238"/>
      <c r="L1" s="238" t="s">
        <v>237</v>
      </c>
      <c r="M1" s="238"/>
      <c r="N1" s="238" t="s">
        <v>238</v>
      </c>
      <c r="O1" s="238"/>
    </row>
    <row r="2" spans="1:17" ht="19.5" thickBot="1" x14ac:dyDescent="0.35">
      <c r="F2" s="79" t="s">
        <v>239</v>
      </c>
      <c r="G2" s="79" t="s">
        <v>240</v>
      </c>
      <c r="H2" s="239"/>
      <c r="I2" s="240"/>
      <c r="J2" s="239"/>
      <c r="K2" s="240"/>
      <c r="L2" s="79" t="s">
        <v>239</v>
      </c>
      <c r="M2" s="79" t="s">
        <v>240</v>
      </c>
      <c r="N2" s="239"/>
      <c r="O2" s="240"/>
    </row>
    <row r="3" spans="1:17" x14ac:dyDescent="0.25">
      <c r="A3" t="s">
        <v>241</v>
      </c>
      <c r="C3" t="s">
        <v>242</v>
      </c>
      <c r="E3" s="80" t="s">
        <v>243</v>
      </c>
      <c r="F3" s="242">
        <v>0.64709000000000005</v>
      </c>
      <c r="G3" s="242"/>
      <c r="H3" s="242">
        <v>0.97192999999999996</v>
      </c>
      <c r="I3" s="242"/>
      <c r="J3" s="81"/>
      <c r="K3" s="81"/>
      <c r="L3" s="81"/>
      <c r="M3" s="81"/>
      <c r="N3" s="81"/>
      <c r="O3" s="82"/>
      <c r="P3" s="83">
        <f>F3+H3+H4+F4</f>
        <v>2.2834299999999996</v>
      </c>
      <c r="Q3" s="83"/>
    </row>
    <row r="4" spans="1:17" ht="15.75" thickBot="1" x14ac:dyDescent="0.3">
      <c r="A4" t="s">
        <v>244</v>
      </c>
      <c r="C4" t="s">
        <v>245</v>
      </c>
      <c r="E4" s="84" t="s">
        <v>246</v>
      </c>
      <c r="F4" s="241">
        <v>0.26545000000000002</v>
      </c>
      <c r="G4" s="241"/>
      <c r="H4" s="241">
        <v>0.39895999999999998</v>
      </c>
      <c r="I4" s="241"/>
      <c r="J4" s="85"/>
      <c r="K4" s="85"/>
      <c r="L4" s="85"/>
      <c r="M4" s="85"/>
      <c r="N4" s="85"/>
      <c r="O4" s="86"/>
      <c r="P4" s="83"/>
      <c r="Q4" s="83"/>
    </row>
    <row r="5" spans="1:17" x14ac:dyDescent="0.25">
      <c r="A5" t="s">
        <v>247</v>
      </c>
      <c r="C5" t="s">
        <v>247</v>
      </c>
      <c r="E5" s="80" t="s">
        <v>248</v>
      </c>
      <c r="F5" s="81">
        <v>0.50017999999999996</v>
      </c>
      <c r="G5" s="81">
        <v>0.25008999999999998</v>
      </c>
      <c r="H5" s="242">
        <v>1</v>
      </c>
      <c r="I5" s="242"/>
      <c r="J5" s="81"/>
      <c r="K5" s="81"/>
      <c r="L5" s="81"/>
      <c r="M5" s="81"/>
      <c r="N5" s="81"/>
      <c r="O5" s="82"/>
      <c r="P5" s="83">
        <f>F5+G5+H5+J6</f>
        <v>2.02515</v>
      </c>
      <c r="Q5" s="83"/>
    </row>
    <row r="6" spans="1:17" ht="15.75" thickBot="1" x14ac:dyDescent="0.3">
      <c r="E6" s="84" t="s">
        <v>249</v>
      </c>
      <c r="F6" s="85"/>
      <c r="G6" s="85"/>
      <c r="H6" s="85"/>
      <c r="I6" s="85"/>
      <c r="J6" s="241">
        <v>0.27488000000000001</v>
      </c>
      <c r="K6" s="241"/>
      <c r="L6" s="85"/>
      <c r="M6" s="85"/>
      <c r="N6" s="85"/>
      <c r="O6" s="86"/>
      <c r="P6" s="83"/>
      <c r="Q6" s="83"/>
    </row>
    <row r="7" spans="1:17" ht="18.75" x14ac:dyDescent="0.3">
      <c r="A7" t="s">
        <v>250</v>
      </c>
      <c r="C7" s="78" t="s">
        <v>251</v>
      </c>
      <c r="E7" s="80" t="s">
        <v>252</v>
      </c>
      <c r="F7" s="81">
        <v>0.35504999999999998</v>
      </c>
      <c r="G7" s="81">
        <v>0.17752000000000001</v>
      </c>
      <c r="H7" s="242">
        <v>0.72296000000000005</v>
      </c>
      <c r="I7" s="242"/>
      <c r="J7" s="81"/>
      <c r="K7" s="81"/>
      <c r="L7" s="81"/>
      <c r="M7" s="81"/>
      <c r="N7" s="81"/>
      <c r="O7" s="82"/>
      <c r="P7" s="83">
        <f>F7+G7+H7+J8</f>
        <v>1.6189</v>
      </c>
    </row>
    <row r="8" spans="1:17" ht="15.75" thickBot="1" x14ac:dyDescent="0.3">
      <c r="A8" t="s">
        <v>253</v>
      </c>
      <c r="E8" s="84" t="s">
        <v>254</v>
      </c>
      <c r="F8" s="85"/>
      <c r="G8" s="85"/>
      <c r="H8" s="85"/>
      <c r="I8" s="85"/>
      <c r="J8" s="241">
        <v>0.36337000000000003</v>
      </c>
      <c r="K8" s="241"/>
      <c r="L8" s="85"/>
      <c r="M8" s="85"/>
      <c r="N8" s="85"/>
      <c r="O8" s="86"/>
      <c r="P8" s="83"/>
    </row>
    <row r="9" spans="1:17" x14ac:dyDescent="0.25">
      <c r="C9" t="s">
        <v>242</v>
      </c>
      <c r="E9" s="80" t="s">
        <v>255</v>
      </c>
      <c r="F9" s="81">
        <v>0.65615999999999997</v>
      </c>
      <c r="G9" s="81"/>
      <c r="H9" s="242">
        <v>0.78437000000000001</v>
      </c>
      <c r="I9" s="242"/>
      <c r="J9" s="81"/>
      <c r="K9" s="81"/>
      <c r="L9" s="81"/>
      <c r="M9" s="81"/>
      <c r="N9" s="81"/>
      <c r="O9" s="82"/>
      <c r="P9" s="83">
        <f>F9+H9+J10+L11</f>
        <v>1.8734299999999999</v>
      </c>
    </row>
    <row r="10" spans="1:17" x14ac:dyDescent="0.25">
      <c r="A10" t="s">
        <v>256</v>
      </c>
      <c r="C10" t="s">
        <v>245</v>
      </c>
      <c r="E10" s="87" t="s">
        <v>257</v>
      </c>
      <c r="F10" s="88"/>
      <c r="G10" s="88"/>
      <c r="H10" s="88"/>
      <c r="I10" s="88"/>
      <c r="J10" s="243">
        <v>0.1464</v>
      </c>
      <c r="K10" s="243"/>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42">
        <v>0.42514999999999997</v>
      </c>
      <c r="G12" s="242"/>
      <c r="H12" s="242">
        <v>0.85</v>
      </c>
      <c r="I12" s="242"/>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41">
        <v>0.23365</v>
      </c>
      <c r="K13" s="241"/>
      <c r="L13" s="85"/>
      <c r="M13" s="85"/>
      <c r="N13" s="85"/>
      <c r="O13" s="86"/>
      <c r="P13" s="83"/>
    </row>
    <row r="14" spans="1:17" x14ac:dyDescent="0.25">
      <c r="C14" s="91" t="s">
        <v>264</v>
      </c>
      <c r="E14" s="80" t="s">
        <v>265</v>
      </c>
      <c r="F14" s="81">
        <v>1</v>
      </c>
      <c r="G14" s="92"/>
      <c r="H14" s="242">
        <v>0.51382000000000005</v>
      </c>
      <c r="I14" s="242"/>
      <c r="J14" s="81"/>
      <c r="K14" s="81"/>
      <c r="L14" s="81"/>
      <c r="M14" s="81"/>
      <c r="N14" s="81"/>
      <c r="O14" s="82"/>
      <c r="P14" s="83">
        <f>F14+H14+J15+L16</f>
        <v>1.88497</v>
      </c>
      <c r="Q14" s="83"/>
    </row>
    <row r="15" spans="1:17" x14ac:dyDescent="0.25">
      <c r="A15" t="s">
        <v>241</v>
      </c>
      <c r="C15" s="91" t="s">
        <v>266</v>
      </c>
      <c r="E15" s="87" t="s">
        <v>267</v>
      </c>
      <c r="F15" s="88"/>
      <c r="G15" s="88"/>
      <c r="H15" s="88"/>
      <c r="I15" s="88"/>
      <c r="J15" s="243">
        <v>4.3869999999999999E-2</v>
      </c>
      <c r="K15" s="243"/>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42">
        <v>0.46146999999999999</v>
      </c>
      <c r="I17" s="242"/>
      <c r="J17" s="81"/>
      <c r="K17" s="81"/>
      <c r="L17" s="81"/>
      <c r="M17" s="81"/>
      <c r="N17" s="81"/>
      <c r="O17" s="82"/>
      <c r="P17" s="83">
        <f>F17+H17+J18+L19</f>
        <v>2.0396200000000002</v>
      </c>
    </row>
    <row r="18" spans="1:16" x14ac:dyDescent="0.25">
      <c r="A18" t="s">
        <v>256</v>
      </c>
      <c r="C18" s="91" t="s">
        <v>272</v>
      </c>
      <c r="E18" s="87" t="s">
        <v>273</v>
      </c>
      <c r="F18" s="88"/>
      <c r="G18" s="88"/>
      <c r="H18" s="88"/>
      <c r="I18" s="88"/>
      <c r="J18" s="243">
        <v>0.15035999999999999</v>
      </c>
      <c r="K18" s="243"/>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42">
        <v>0.38878000000000001</v>
      </c>
      <c r="I20" s="242"/>
      <c r="J20" s="81"/>
      <c r="K20" s="81"/>
      <c r="L20" s="81"/>
      <c r="M20" s="81"/>
      <c r="N20" s="81"/>
      <c r="O20" s="82"/>
      <c r="P20" s="83">
        <f>F20+H20+J21+L22</f>
        <v>1.9173399999999998</v>
      </c>
    </row>
    <row r="21" spans="1:16" ht="18.75" x14ac:dyDescent="0.3">
      <c r="A21" s="78" t="s">
        <v>236</v>
      </c>
      <c r="C21" s="91" t="s">
        <v>278</v>
      </c>
      <c r="E21" s="87" t="s">
        <v>279</v>
      </c>
      <c r="F21" s="88"/>
      <c r="G21" s="88"/>
      <c r="H21" s="88"/>
      <c r="I21" s="88"/>
      <c r="J21" s="243">
        <v>0.2099</v>
      </c>
      <c r="K21" s="243"/>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42">
        <v>0.70006000000000002</v>
      </c>
      <c r="I23" s="242"/>
      <c r="J23" s="81"/>
      <c r="K23" s="81"/>
      <c r="L23" s="81"/>
      <c r="M23" s="81"/>
      <c r="N23" s="81"/>
      <c r="O23" s="82"/>
      <c r="P23" s="83">
        <f>F23+H23+J24+L25</f>
        <v>1.85917</v>
      </c>
    </row>
    <row r="24" spans="1:16" x14ac:dyDescent="0.25">
      <c r="A24" t="s">
        <v>285</v>
      </c>
      <c r="C24" s="91" t="s">
        <v>286</v>
      </c>
      <c r="E24" s="87" t="s">
        <v>287</v>
      </c>
      <c r="F24" s="88"/>
      <c r="G24" s="88"/>
      <c r="H24" s="88"/>
      <c r="I24" s="88"/>
      <c r="J24" s="243">
        <v>0.152</v>
      </c>
      <c r="K24" s="243"/>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42">
        <v>0.42459999999999998</v>
      </c>
      <c r="I26" s="242"/>
      <c r="J26" s="81"/>
      <c r="K26" s="81"/>
      <c r="L26" s="81"/>
      <c r="M26" s="81"/>
      <c r="N26" s="246"/>
      <c r="O26" s="247"/>
      <c r="P26" s="83">
        <f>F26+G26+H26+J27+L28+M28+N28</f>
        <v>2.4103300000000001</v>
      </c>
    </row>
    <row r="27" spans="1:16" x14ac:dyDescent="0.25">
      <c r="A27" t="s">
        <v>293</v>
      </c>
      <c r="C27" s="91" t="s">
        <v>294</v>
      </c>
      <c r="E27" s="87" t="s">
        <v>295</v>
      </c>
      <c r="F27" s="88"/>
      <c r="G27" s="88"/>
      <c r="H27" s="88"/>
      <c r="I27" s="88"/>
      <c r="J27" s="243">
        <v>1</v>
      </c>
      <c r="K27" s="243"/>
      <c r="L27" s="88"/>
      <c r="M27" s="88"/>
      <c r="N27" s="244"/>
      <c r="O27" s="245"/>
      <c r="P27" s="83"/>
    </row>
    <row r="28" spans="1:16" ht="15.75" thickBot="1" x14ac:dyDescent="0.3">
      <c r="A28" t="s">
        <v>296</v>
      </c>
      <c r="C28" s="91" t="s">
        <v>297</v>
      </c>
      <c r="E28" s="84" t="s">
        <v>298</v>
      </c>
      <c r="F28" s="85"/>
      <c r="G28" s="85"/>
      <c r="H28" s="85"/>
      <c r="I28" s="85"/>
      <c r="J28" s="90"/>
      <c r="K28" s="90"/>
      <c r="L28" s="85">
        <v>0.24451999999999999</v>
      </c>
      <c r="M28" s="85">
        <v>0.1226</v>
      </c>
      <c r="N28" s="248">
        <v>0.34044000000000002</v>
      </c>
      <c r="O28" s="249"/>
      <c r="P28" s="83"/>
    </row>
    <row r="29" spans="1:16" x14ac:dyDescent="0.25">
      <c r="C29" s="91" t="s">
        <v>299</v>
      </c>
      <c r="E29" s="80" t="s">
        <v>300</v>
      </c>
      <c r="F29" s="81">
        <v>0.27438000000000001</v>
      </c>
      <c r="G29" s="81">
        <v>0.13719000000000001</v>
      </c>
      <c r="H29" s="242">
        <v>0.62792999999999999</v>
      </c>
      <c r="I29" s="242"/>
      <c r="J29" s="81"/>
      <c r="K29" s="81"/>
      <c r="L29" s="81"/>
      <c r="M29" s="81"/>
      <c r="N29" s="246"/>
      <c r="O29" s="247"/>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48">
        <v>0.23748</v>
      </c>
      <c r="O30" s="249"/>
      <c r="P30" s="83"/>
    </row>
    <row r="31" spans="1:16" x14ac:dyDescent="0.25">
      <c r="C31" s="91" t="s">
        <v>304</v>
      </c>
      <c r="E31" s="80" t="s">
        <v>305</v>
      </c>
      <c r="F31" s="81">
        <v>0.11212</v>
      </c>
      <c r="G31" s="81">
        <v>5.6059999999999999E-2</v>
      </c>
      <c r="H31" s="242">
        <v>0.23462</v>
      </c>
      <c r="I31" s="242"/>
      <c r="J31" s="81"/>
      <c r="K31" s="81"/>
      <c r="L31" s="81"/>
      <c r="M31" s="81"/>
      <c r="N31" s="246"/>
      <c r="O31" s="247"/>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48">
        <v>0.50244</v>
      </c>
      <c r="O32" s="249"/>
      <c r="P32" s="83"/>
    </row>
    <row r="33" spans="1:16" ht="15.75" thickBot="1" x14ac:dyDescent="0.3">
      <c r="C33" s="91" t="s">
        <v>308</v>
      </c>
      <c r="E33" s="93" t="s">
        <v>309</v>
      </c>
      <c r="F33" s="94"/>
      <c r="G33" s="94"/>
      <c r="H33" s="94"/>
      <c r="I33" s="94"/>
      <c r="J33" s="250">
        <v>0.94696999999999998</v>
      </c>
      <c r="K33" s="250"/>
      <c r="L33" s="94"/>
      <c r="M33" s="94"/>
      <c r="N33" s="251"/>
      <c r="O33" s="252"/>
      <c r="P33" s="83"/>
    </row>
    <row r="34" spans="1:16" x14ac:dyDescent="0.25">
      <c r="E34" s="80" t="s">
        <v>310</v>
      </c>
      <c r="F34" s="242">
        <v>0.15762999999999999</v>
      </c>
      <c r="G34" s="242"/>
      <c r="H34" s="242">
        <v>0.36070000000000002</v>
      </c>
      <c r="I34" s="242"/>
      <c r="J34" s="81"/>
      <c r="K34" s="81"/>
      <c r="L34" s="81"/>
      <c r="M34" s="81"/>
      <c r="N34" s="246"/>
      <c r="O34" s="247"/>
      <c r="P34" s="83">
        <f>F34+H34+J35+L36+N36</f>
        <v>1.8655399999999998</v>
      </c>
    </row>
    <row r="35" spans="1:16" x14ac:dyDescent="0.25">
      <c r="E35" s="87" t="s">
        <v>311</v>
      </c>
      <c r="F35" s="88"/>
      <c r="G35" s="88"/>
      <c r="H35" s="88"/>
      <c r="I35" s="88"/>
      <c r="J35" s="243">
        <v>0.85</v>
      </c>
      <c r="K35" s="243"/>
      <c r="L35" s="88"/>
      <c r="M35" s="88"/>
      <c r="N35" s="244"/>
      <c r="O35" s="245"/>
      <c r="P35" s="83"/>
    </row>
    <row r="36" spans="1:16" ht="15.75" thickBot="1" x14ac:dyDescent="0.3">
      <c r="A36" s="38" t="s">
        <v>312</v>
      </c>
      <c r="E36" s="84" t="s">
        <v>313</v>
      </c>
      <c r="F36" s="85"/>
      <c r="G36" s="85"/>
      <c r="H36" s="85"/>
      <c r="I36" s="85"/>
      <c r="J36" s="90"/>
      <c r="K36" s="90"/>
      <c r="L36" s="85">
        <v>0.20784</v>
      </c>
      <c r="M36" s="85"/>
      <c r="N36" s="248">
        <v>0.28937000000000002</v>
      </c>
      <c r="O36" s="249"/>
      <c r="P36" s="83"/>
    </row>
    <row r="37" spans="1:16" x14ac:dyDescent="0.25">
      <c r="A37" t="s">
        <v>314</v>
      </c>
      <c r="E37" s="80" t="s">
        <v>315</v>
      </c>
      <c r="F37" s="242">
        <v>0.20368</v>
      </c>
      <c r="G37" s="242"/>
      <c r="H37" s="242">
        <v>0.33767000000000003</v>
      </c>
      <c r="I37" s="242"/>
      <c r="J37" s="81"/>
      <c r="K37" s="81"/>
      <c r="L37" s="81"/>
      <c r="M37" s="81"/>
      <c r="N37" s="246"/>
      <c r="O37" s="247"/>
      <c r="P37" s="83">
        <f>F37+H37+J38+L39+L40+N40</f>
        <v>2.5172699999999999</v>
      </c>
    </row>
    <row r="38" spans="1:16" x14ac:dyDescent="0.25">
      <c r="A38" t="s">
        <v>316</v>
      </c>
      <c r="E38" s="87" t="s">
        <v>317</v>
      </c>
      <c r="F38" s="88"/>
      <c r="G38" s="88"/>
      <c r="H38" s="88"/>
      <c r="I38" s="88"/>
      <c r="J38" s="243">
        <v>0.89815999999999996</v>
      </c>
      <c r="K38" s="243"/>
      <c r="L38" s="88"/>
      <c r="M38" s="88"/>
      <c r="N38" s="244"/>
      <c r="O38" s="245"/>
      <c r="P38" s="83"/>
    </row>
    <row r="39" spans="1:16" x14ac:dyDescent="0.25">
      <c r="A39" t="s">
        <v>318</v>
      </c>
      <c r="E39" s="87" t="s">
        <v>319</v>
      </c>
      <c r="F39" s="88"/>
      <c r="G39" s="88"/>
      <c r="H39" s="88"/>
      <c r="I39" s="88"/>
      <c r="J39" s="95"/>
      <c r="K39" s="95"/>
      <c r="L39" s="88">
        <v>0.57364000000000004</v>
      </c>
      <c r="M39" s="88"/>
      <c r="N39" s="244"/>
      <c r="O39" s="245"/>
      <c r="P39" s="83"/>
    </row>
    <row r="40" spans="1:16" ht="15.75" thickBot="1" x14ac:dyDescent="0.3">
      <c r="A40" t="s">
        <v>320</v>
      </c>
      <c r="E40" s="84" t="s">
        <v>321</v>
      </c>
      <c r="F40" s="85"/>
      <c r="G40" s="85"/>
      <c r="H40" s="85"/>
      <c r="I40" s="85"/>
      <c r="J40" s="90"/>
      <c r="K40" s="90"/>
      <c r="L40" s="85">
        <v>0.26422000000000001</v>
      </c>
      <c r="M40" s="85"/>
      <c r="N40" s="248">
        <v>0.2399</v>
      </c>
      <c r="O40" s="249"/>
      <c r="P40" s="83"/>
    </row>
    <row r="41" spans="1:16" x14ac:dyDescent="0.25">
      <c r="E41" s="80" t="s">
        <v>322</v>
      </c>
      <c r="F41" s="81">
        <v>0.34708</v>
      </c>
      <c r="G41" s="92"/>
      <c r="H41" s="242">
        <v>0.20830000000000001</v>
      </c>
      <c r="I41" s="242"/>
      <c r="J41" s="81"/>
      <c r="K41" s="81"/>
      <c r="L41" s="81"/>
      <c r="M41" s="81"/>
      <c r="N41" s="246"/>
      <c r="O41" s="247"/>
      <c r="P41" s="83">
        <f>F41+H41+J42+L43+L44+N44</f>
        <v>2.29189</v>
      </c>
    </row>
    <row r="42" spans="1:16" x14ac:dyDescent="0.25">
      <c r="E42" s="87" t="s">
        <v>323</v>
      </c>
      <c r="F42" s="88"/>
      <c r="G42" s="88"/>
      <c r="H42" s="88"/>
      <c r="I42" s="88"/>
      <c r="J42" s="243">
        <v>0.52559999999999996</v>
      </c>
      <c r="K42" s="243"/>
      <c r="L42" s="88"/>
      <c r="M42" s="88"/>
      <c r="N42" s="244"/>
      <c r="O42" s="245"/>
      <c r="P42" s="83"/>
    </row>
    <row r="43" spans="1:16" x14ac:dyDescent="0.25">
      <c r="A43" s="38"/>
      <c r="E43" s="87" t="s">
        <v>324</v>
      </c>
      <c r="F43" s="88"/>
      <c r="G43" s="88"/>
      <c r="H43" s="88"/>
      <c r="I43" s="88"/>
      <c r="J43" s="95"/>
      <c r="K43" s="95"/>
      <c r="L43" s="88">
        <v>0.84328000000000003</v>
      </c>
      <c r="M43" s="88"/>
      <c r="N43" s="244"/>
      <c r="O43" s="245"/>
      <c r="P43" s="83"/>
    </row>
    <row r="44" spans="1:16" ht="15.75" thickBot="1" x14ac:dyDescent="0.3">
      <c r="A44" s="38" t="s">
        <v>325</v>
      </c>
      <c r="E44" s="84" t="s">
        <v>326</v>
      </c>
      <c r="F44" s="85"/>
      <c r="G44" s="85"/>
      <c r="H44" s="85"/>
      <c r="I44" s="85"/>
      <c r="J44" s="90"/>
      <c r="K44" s="90"/>
      <c r="L44" s="85">
        <v>0.23543</v>
      </c>
      <c r="M44" s="85"/>
      <c r="N44" s="248">
        <v>0.13220000000000001</v>
      </c>
      <c r="O44" s="249"/>
      <c r="P44" s="83"/>
    </row>
    <row r="45" spans="1:16" x14ac:dyDescent="0.25">
      <c r="A45" t="s">
        <v>327</v>
      </c>
      <c r="E45" s="80" t="s">
        <v>328</v>
      </c>
      <c r="F45" s="81">
        <v>0.47361999999999999</v>
      </c>
      <c r="G45" s="92"/>
      <c r="H45" s="242">
        <v>0.28101999999999999</v>
      </c>
      <c r="I45" s="242"/>
      <c r="J45" s="81"/>
      <c r="K45" s="81"/>
      <c r="L45" s="81"/>
      <c r="M45" s="81"/>
      <c r="N45" s="246"/>
      <c r="O45" s="247"/>
      <c r="P45" s="83">
        <f>F45+H45+L46+L47+N47+J51</f>
        <v>2.2079800000000001</v>
      </c>
    </row>
    <row r="46" spans="1:16" x14ac:dyDescent="0.25">
      <c r="E46" s="87" t="s">
        <v>329</v>
      </c>
      <c r="F46" s="88"/>
      <c r="G46" s="96"/>
      <c r="H46" s="95"/>
      <c r="I46" s="95"/>
      <c r="J46" s="88"/>
      <c r="K46" s="88"/>
      <c r="L46" s="88">
        <v>0.71950000000000003</v>
      </c>
      <c r="M46" s="88"/>
      <c r="N46" s="244"/>
      <c r="O46" s="245"/>
      <c r="P46" s="83"/>
    </row>
    <row r="47" spans="1:16" ht="15.75" thickBot="1" x14ac:dyDescent="0.3">
      <c r="A47" t="s">
        <v>330</v>
      </c>
      <c r="E47" s="84" t="s">
        <v>331</v>
      </c>
      <c r="F47" s="85"/>
      <c r="G47" s="97"/>
      <c r="H47" s="90"/>
      <c r="I47" s="90"/>
      <c r="J47" s="85"/>
      <c r="K47" s="85"/>
      <c r="L47" s="85">
        <v>0.20451</v>
      </c>
      <c r="M47" s="85"/>
      <c r="N47" s="248">
        <v>9.1600000000000001E-2</v>
      </c>
      <c r="O47" s="249"/>
      <c r="P47" s="83"/>
    </row>
    <row r="48" spans="1:16" x14ac:dyDescent="0.25">
      <c r="A48" t="s">
        <v>332</v>
      </c>
      <c r="E48" s="80" t="s">
        <v>333</v>
      </c>
      <c r="F48" s="81">
        <v>0.17321</v>
      </c>
      <c r="G48" s="92"/>
      <c r="H48" s="242">
        <v>9.2929999999999999E-2</v>
      </c>
      <c r="I48" s="242"/>
      <c r="J48" s="81"/>
      <c r="K48" s="81"/>
      <c r="L48" s="81"/>
      <c r="M48" s="81"/>
      <c r="N48" s="246"/>
      <c r="O48" s="247"/>
      <c r="P48" s="83">
        <f>F48+H48+L49+L50+N50+J51</f>
        <v>2.12704</v>
      </c>
    </row>
    <row r="49" spans="1:17" x14ac:dyDescent="0.25">
      <c r="A49" t="s">
        <v>334</v>
      </c>
      <c r="E49" s="87" t="s">
        <v>335</v>
      </c>
      <c r="F49" s="88"/>
      <c r="G49" s="96"/>
      <c r="H49" s="95"/>
      <c r="I49" s="95"/>
      <c r="J49" s="88"/>
      <c r="K49" s="88"/>
      <c r="L49" s="88">
        <v>1</v>
      </c>
      <c r="M49" s="88"/>
      <c r="N49" s="244"/>
      <c r="O49" s="245"/>
      <c r="P49" s="83"/>
    </row>
    <row r="50" spans="1:17" ht="15.75" thickBot="1" x14ac:dyDescent="0.3">
      <c r="A50" t="s">
        <v>336</v>
      </c>
      <c r="C50" s="91" t="s">
        <v>262</v>
      </c>
      <c r="E50" s="84" t="s">
        <v>337</v>
      </c>
      <c r="F50" s="85"/>
      <c r="G50" s="97"/>
      <c r="H50" s="90"/>
      <c r="I50" s="90"/>
      <c r="J50" s="85"/>
      <c r="K50" s="85"/>
      <c r="L50" s="85">
        <v>0.26967000000000002</v>
      </c>
      <c r="M50" s="85"/>
      <c r="N50" s="248">
        <v>0.1535</v>
      </c>
      <c r="O50" s="249"/>
      <c r="P50" s="83"/>
    </row>
    <row r="51" spans="1:17" ht="15.75" thickBot="1" x14ac:dyDescent="0.3">
      <c r="C51" s="91" t="s">
        <v>264</v>
      </c>
      <c r="E51" s="93" t="s">
        <v>338</v>
      </c>
      <c r="F51" s="94"/>
      <c r="G51" s="94"/>
      <c r="H51" s="94"/>
      <c r="I51" s="94"/>
      <c r="J51" s="250">
        <v>0.43773000000000001</v>
      </c>
      <c r="K51" s="250"/>
      <c r="L51" s="94"/>
      <c r="M51" s="94"/>
      <c r="N51" s="251"/>
      <c r="O51" s="252"/>
      <c r="P51" s="83"/>
    </row>
    <row r="52" spans="1:17" x14ac:dyDescent="0.25">
      <c r="A52" t="s">
        <v>339</v>
      </c>
      <c r="C52" s="91" t="s">
        <v>266</v>
      </c>
      <c r="E52" s="80" t="s">
        <v>340</v>
      </c>
      <c r="F52" s="81">
        <v>0.28996</v>
      </c>
      <c r="G52" s="92"/>
      <c r="H52" s="242">
        <v>0.25344</v>
      </c>
      <c r="I52" s="242"/>
      <c r="J52" s="81"/>
      <c r="K52" s="81"/>
      <c r="L52" s="81"/>
      <c r="M52" s="81"/>
      <c r="N52" s="246"/>
      <c r="O52" s="247"/>
      <c r="P52" s="83">
        <f>F52+H52+J53+L54+L55+N55</f>
        <v>2.0821799999999997</v>
      </c>
    </row>
    <row r="53" spans="1:17" x14ac:dyDescent="0.25">
      <c r="A53" t="s">
        <v>341</v>
      </c>
      <c r="C53" s="91" t="s">
        <v>268</v>
      </c>
      <c r="E53" s="87" t="s">
        <v>342</v>
      </c>
      <c r="F53" s="88"/>
      <c r="G53" s="88"/>
      <c r="H53" s="88"/>
      <c r="I53" s="88"/>
      <c r="J53" s="243">
        <v>0.65949000000000002</v>
      </c>
      <c r="K53" s="243"/>
      <c r="L53" s="88"/>
      <c r="M53" s="88"/>
      <c r="N53" s="244"/>
      <c r="O53" s="245"/>
      <c r="P53" s="83"/>
    </row>
    <row r="54" spans="1:17" x14ac:dyDescent="0.25">
      <c r="A54" t="s">
        <v>343</v>
      </c>
      <c r="C54" s="91" t="s">
        <v>270</v>
      </c>
      <c r="E54" s="87" t="s">
        <v>344</v>
      </c>
      <c r="F54" s="88"/>
      <c r="G54" s="88"/>
      <c r="H54" s="88"/>
      <c r="I54" s="88"/>
      <c r="J54" s="95"/>
      <c r="K54" s="95"/>
      <c r="L54" s="88">
        <v>0.56411</v>
      </c>
      <c r="M54" s="88"/>
      <c r="N54" s="244"/>
      <c r="O54" s="245"/>
      <c r="P54" s="83"/>
    </row>
    <row r="55" spans="1:17" ht="15.75" thickBot="1" x14ac:dyDescent="0.3">
      <c r="A55" t="s">
        <v>345</v>
      </c>
      <c r="C55" s="91" t="s">
        <v>272</v>
      </c>
      <c r="E55" s="84" t="s">
        <v>346</v>
      </c>
      <c r="F55" s="85"/>
      <c r="G55" s="85"/>
      <c r="H55" s="85"/>
      <c r="I55" s="85"/>
      <c r="J55" s="90"/>
      <c r="K55" s="90"/>
      <c r="L55" s="85">
        <v>0.14326</v>
      </c>
      <c r="M55" s="85"/>
      <c r="N55" s="248">
        <v>0.17191999999999999</v>
      </c>
      <c r="O55" s="249"/>
      <c r="P55" s="83"/>
    </row>
    <row r="56" spans="1:17" x14ac:dyDescent="0.25">
      <c r="A56" t="s">
        <v>347</v>
      </c>
      <c r="C56" s="91" t="s">
        <v>274</v>
      </c>
      <c r="E56" s="80" t="s">
        <v>348</v>
      </c>
      <c r="F56" s="81"/>
      <c r="G56" s="81"/>
      <c r="H56" s="81"/>
      <c r="I56" s="81"/>
      <c r="J56" s="98"/>
      <c r="K56" s="98"/>
      <c r="L56" s="81">
        <v>0.19162000000000001</v>
      </c>
      <c r="M56" s="81"/>
      <c r="N56" s="246"/>
      <c r="O56" s="247"/>
      <c r="P56" s="83">
        <f>L56+L57+L58+L59+N58+N59</f>
        <v>2.1837599999999999</v>
      </c>
    </row>
    <row r="57" spans="1:17" x14ac:dyDescent="0.25">
      <c r="C57" s="91" t="s">
        <v>276</v>
      </c>
      <c r="E57" s="87" t="s">
        <v>349</v>
      </c>
      <c r="F57" s="88"/>
      <c r="G57" s="88"/>
      <c r="H57" s="88"/>
      <c r="I57" s="88"/>
      <c r="J57" s="95"/>
      <c r="K57" s="95"/>
      <c r="L57" s="88">
        <v>0.49523</v>
      </c>
      <c r="M57" s="88"/>
      <c r="N57" s="244"/>
      <c r="O57" s="245"/>
      <c r="P57" s="83"/>
    </row>
    <row r="58" spans="1:17" x14ac:dyDescent="0.25">
      <c r="C58" s="91" t="s">
        <v>278</v>
      </c>
      <c r="E58" s="87" t="s">
        <v>350</v>
      </c>
      <c r="F58" s="88"/>
      <c r="G58" s="88"/>
      <c r="H58" s="88"/>
      <c r="I58" s="88"/>
      <c r="J58" s="95"/>
      <c r="K58" s="95"/>
      <c r="L58" s="88">
        <v>0.47439999999999999</v>
      </c>
      <c r="M58" s="88"/>
      <c r="N58" s="244">
        <v>0.60697000000000001</v>
      </c>
      <c r="O58" s="245"/>
      <c r="P58" s="83"/>
    </row>
    <row r="59" spans="1:17" ht="15.75" thickBot="1" x14ac:dyDescent="0.3">
      <c r="C59" s="91" t="s">
        <v>280</v>
      </c>
      <c r="E59" s="84" t="s">
        <v>351</v>
      </c>
      <c r="F59" s="85"/>
      <c r="G59" s="85"/>
      <c r="H59" s="85"/>
      <c r="I59" s="85"/>
      <c r="J59" s="90"/>
      <c r="K59" s="90"/>
      <c r="L59" s="85">
        <v>0.16774</v>
      </c>
      <c r="M59" s="85"/>
      <c r="N59" s="248">
        <v>0.24779999999999999</v>
      </c>
      <c r="O59" s="249"/>
      <c r="P59" s="83"/>
    </row>
    <row r="60" spans="1:17" x14ac:dyDescent="0.25">
      <c r="C60" s="91" t="s">
        <v>283</v>
      </c>
      <c r="E60" s="80" t="s">
        <v>352</v>
      </c>
      <c r="F60" s="81"/>
      <c r="G60" s="81"/>
      <c r="H60" s="81"/>
      <c r="I60" s="81"/>
      <c r="J60" s="246">
        <v>0.45617999999999997</v>
      </c>
      <c r="K60" s="255"/>
      <c r="L60" s="81"/>
      <c r="M60" s="81"/>
      <c r="N60" s="246"/>
      <c r="O60" s="247"/>
      <c r="P60" s="83">
        <f>J60+L62+N62+L63+L64+N64</f>
        <v>2.0612399999999997</v>
      </c>
    </row>
    <row r="61" spans="1:17" x14ac:dyDescent="0.25">
      <c r="C61" s="91" t="s">
        <v>286</v>
      </c>
      <c r="E61" s="87" t="s">
        <v>353</v>
      </c>
      <c r="F61" s="88"/>
      <c r="G61" s="88"/>
      <c r="H61" s="88"/>
      <c r="I61" s="88"/>
      <c r="J61" s="88"/>
      <c r="K61" s="88"/>
      <c r="L61" s="88">
        <v>0.28649999999999998</v>
      </c>
      <c r="M61" s="88"/>
      <c r="N61" s="244">
        <v>0.80176999999999998</v>
      </c>
      <c r="O61" s="245"/>
      <c r="P61" s="83">
        <f>J60+L61+N61+L63+L64+N64</f>
        <v>2.4324300000000001</v>
      </c>
      <c r="Q61" t="s">
        <v>354</v>
      </c>
    </row>
    <row r="62" spans="1:17" x14ac:dyDescent="0.25">
      <c r="C62" s="91" t="s">
        <v>289</v>
      </c>
      <c r="E62" s="87" t="s">
        <v>355</v>
      </c>
      <c r="F62" s="88"/>
      <c r="G62" s="88"/>
      <c r="H62" s="88"/>
      <c r="I62" s="88"/>
      <c r="J62" s="88"/>
      <c r="K62" s="88"/>
      <c r="L62" s="88">
        <v>0.20932000000000001</v>
      </c>
      <c r="M62" s="88"/>
      <c r="N62" s="244">
        <v>0.50775999999999999</v>
      </c>
      <c r="O62" s="245"/>
      <c r="P62" s="83"/>
    </row>
    <row r="63" spans="1:17" x14ac:dyDescent="0.25">
      <c r="C63" s="91" t="s">
        <v>291</v>
      </c>
      <c r="E63" s="87" t="s">
        <v>356</v>
      </c>
      <c r="F63" s="88"/>
      <c r="G63" s="88"/>
      <c r="H63" s="88"/>
      <c r="I63" s="88"/>
      <c r="J63" s="88"/>
      <c r="K63" s="88"/>
      <c r="L63" s="88">
        <v>0.14599000000000001</v>
      </c>
      <c r="M63" s="88"/>
      <c r="N63" s="244"/>
      <c r="O63" s="245"/>
      <c r="P63" s="83"/>
    </row>
    <row r="64" spans="1:17" ht="15.75" thickBot="1" x14ac:dyDescent="0.3">
      <c r="C64" s="91" t="s">
        <v>294</v>
      </c>
      <c r="E64" s="84" t="s">
        <v>357</v>
      </c>
      <c r="F64" s="85"/>
      <c r="G64" s="85"/>
      <c r="H64" s="85"/>
      <c r="I64" s="85"/>
      <c r="J64" s="85"/>
      <c r="K64" s="85"/>
      <c r="L64" s="85">
        <v>0.12414</v>
      </c>
      <c r="M64" s="85"/>
      <c r="N64" s="248">
        <v>0.61785000000000001</v>
      </c>
      <c r="O64" s="249"/>
      <c r="P64" s="83"/>
    </row>
    <row r="65" spans="3:17" x14ac:dyDescent="0.25">
      <c r="C65" s="91" t="s">
        <v>297</v>
      </c>
      <c r="E65" s="80" t="s">
        <v>358</v>
      </c>
      <c r="F65" s="81"/>
      <c r="G65" s="81"/>
      <c r="H65" s="81"/>
      <c r="I65" s="81"/>
      <c r="J65" s="81"/>
      <c r="K65" s="81"/>
      <c r="L65" s="81">
        <v>0.23763000000000001</v>
      </c>
      <c r="M65" s="81"/>
      <c r="N65" s="246">
        <v>1</v>
      </c>
      <c r="O65" s="247"/>
      <c r="P65" s="83">
        <f>L65+N65+L66+L67+N67</f>
        <v>1.8703959999999999</v>
      </c>
      <c r="Q65" s="83"/>
    </row>
    <row r="66" spans="3:17" x14ac:dyDescent="0.25">
      <c r="C66" s="91" t="s">
        <v>299</v>
      </c>
      <c r="E66" s="87" t="s">
        <v>359</v>
      </c>
      <c r="F66" s="88"/>
      <c r="G66" s="88"/>
      <c r="H66" s="88"/>
      <c r="I66" s="88"/>
      <c r="J66" s="88"/>
      <c r="K66" s="88"/>
      <c r="L66" s="88">
        <v>0.17316000000000001</v>
      </c>
      <c r="M66" s="88"/>
      <c r="N66" s="244"/>
      <c r="O66" s="245"/>
      <c r="P66" s="83"/>
      <c r="Q66" s="83"/>
    </row>
    <row r="67" spans="3:17" ht="15.75" thickBot="1" x14ac:dyDescent="0.3">
      <c r="C67" s="91" t="s">
        <v>302</v>
      </c>
      <c r="E67" s="84" t="s">
        <v>360</v>
      </c>
      <c r="F67" s="85"/>
      <c r="G67" s="85"/>
      <c r="H67" s="85"/>
      <c r="I67" s="85"/>
      <c r="J67" s="85"/>
      <c r="K67" s="85"/>
      <c r="L67" s="85">
        <v>0.12317</v>
      </c>
      <c r="M67" s="85"/>
      <c r="N67" s="248">
        <v>0.33643600000000001</v>
      </c>
      <c r="O67" s="249"/>
      <c r="P67" s="83"/>
      <c r="Q67" s="83"/>
    </row>
    <row r="68" spans="3:17" x14ac:dyDescent="0.25">
      <c r="C68" s="91" t="s">
        <v>304</v>
      </c>
      <c r="E68" s="80" t="s">
        <v>361</v>
      </c>
      <c r="F68" s="81"/>
      <c r="G68" s="81"/>
      <c r="H68" s="81"/>
      <c r="I68" s="81"/>
      <c r="J68" s="81"/>
      <c r="K68" s="81"/>
      <c r="L68" s="81">
        <v>0.20199</v>
      </c>
      <c r="M68" s="81"/>
      <c r="N68" s="246">
        <v>0.85</v>
      </c>
      <c r="O68" s="247"/>
      <c r="P68" s="83">
        <f>L68+N68+L69+L70+N70</f>
        <v>1.6197900000000001</v>
      </c>
    </row>
    <row r="69" spans="3:17" x14ac:dyDescent="0.25">
      <c r="C69" s="91" t="s">
        <v>306</v>
      </c>
      <c r="E69" s="87" t="s">
        <v>362</v>
      </c>
      <c r="F69" s="88"/>
      <c r="G69" s="88"/>
      <c r="H69" s="88"/>
      <c r="I69" s="88"/>
      <c r="J69" s="88"/>
      <c r="K69" s="88"/>
      <c r="L69" s="88">
        <v>0.17718999999999999</v>
      </c>
      <c r="M69" s="88"/>
      <c r="N69" s="244"/>
      <c r="O69" s="245"/>
      <c r="P69" s="83"/>
    </row>
    <row r="70" spans="3:17" ht="15.75" thickBot="1" x14ac:dyDescent="0.3">
      <c r="C70" s="91" t="s">
        <v>308</v>
      </c>
      <c r="E70" s="99" t="s">
        <v>363</v>
      </c>
      <c r="F70" s="100"/>
      <c r="G70" s="100"/>
      <c r="H70" s="100"/>
      <c r="I70" s="100"/>
      <c r="J70" s="100"/>
      <c r="K70" s="100"/>
      <c r="L70" s="100">
        <v>0.1047</v>
      </c>
      <c r="M70" s="100"/>
      <c r="N70" s="253">
        <v>0.28591</v>
      </c>
      <c r="O70" s="254"/>
      <c r="P70" s="83"/>
    </row>
  </sheetData>
  <mergeCells count="93">
    <mergeCell ref="N70:O70"/>
    <mergeCell ref="J60:K60"/>
    <mergeCell ref="N60:O60"/>
    <mergeCell ref="N61:O61"/>
    <mergeCell ref="N62:O62"/>
    <mergeCell ref="N63:O63"/>
    <mergeCell ref="N64:O64"/>
    <mergeCell ref="N65:O65"/>
    <mergeCell ref="N66:O66"/>
    <mergeCell ref="N67:O67"/>
    <mergeCell ref="N68:O68"/>
    <mergeCell ref="N69:O69"/>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J42:K42"/>
    <mergeCell ref="N42:O42"/>
    <mergeCell ref="N43:O43"/>
    <mergeCell ref="N44:O44"/>
    <mergeCell ref="N46:O46"/>
    <mergeCell ref="N47:O47"/>
    <mergeCell ref="H45:I45"/>
    <mergeCell ref="N45:O45"/>
    <mergeCell ref="J38:K38"/>
    <mergeCell ref="N38:O38"/>
    <mergeCell ref="N39:O39"/>
    <mergeCell ref="N40:O40"/>
    <mergeCell ref="H41:I41"/>
    <mergeCell ref="N41:O41"/>
    <mergeCell ref="J35:K35"/>
    <mergeCell ref="N35:O35"/>
    <mergeCell ref="N36:O36"/>
    <mergeCell ref="F37:G37"/>
    <mergeCell ref="H37:I37"/>
    <mergeCell ref="N37:O37"/>
    <mergeCell ref="N32:O32"/>
    <mergeCell ref="J33:K33"/>
    <mergeCell ref="N33:O33"/>
    <mergeCell ref="F34:G34"/>
    <mergeCell ref="H34:I34"/>
    <mergeCell ref="N34:O34"/>
    <mergeCell ref="N28:O28"/>
    <mergeCell ref="H29:I29"/>
    <mergeCell ref="N29:O29"/>
    <mergeCell ref="N30:O30"/>
    <mergeCell ref="H31:I31"/>
    <mergeCell ref="N31:O31"/>
    <mergeCell ref="N27:O27"/>
    <mergeCell ref="J13:K13"/>
    <mergeCell ref="H14:I14"/>
    <mergeCell ref="J15:K15"/>
    <mergeCell ref="H17:I17"/>
    <mergeCell ref="J18:K18"/>
    <mergeCell ref="H20:I20"/>
    <mergeCell ref="J21:K21"/>
    <mergeCell ref="H23:I23"/>
    <mergeCell ref="J24:K24"/>
    <mergeCell ref="H26:I26"/>
    <mergeCell ref="N26:O26"/>
    <mergeCell ref="H9:I9"/>
    <mergeCell ref="J10:K10"/>
    <mergeCell ref="F12:G12"/>
    <mergeCell ref="H12:I12"/>
    <mergeCell ref="J27:K27"/>
    <mergeCell ref="F4:G4"/>
    <mergeCell ref="H4:I4"/>
    <mergeCell ref="H5:I5"/>
    <mergeCell ref="H7:I7"/>
    <mergeCell ref="J8:K8"/>
    <mergeCell ref="F1:G1"/>
    <mergeCell ref="H1:I1"/>
    <mergeCell ref="J1:K1"/>
    <mergeCell ref="L1:M1"/>
    <mergeCell ref="F3:G3"/>
    <mergeCell ref="H3:I3"/>
    <mergeCell ref="N1:O1"/>
    <mergeCell ref="H2:I2"/>
    <mergeCell ref="J2:K2"/>
    <mergeCell ref="N2:O2"/>
    <mergeCell ref="J6:K6"/>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EntrenamientoManual</vt:lpstr>
      <vt:lpstr>Entrenador</vt:lpstr>
      <vt:lpstr>Tarjetas</vt:lpstr>
      <vt:lpstr>BajarEntrenamiento</vt:lpstr>
      <vt:lpstr>Aficionados</vt:lpstr>
      <vt:lpstr>Sueldos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2019-07-12T08:32:51Z</dcterms:modified>
</cp:coreProperties>
</file>