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dagawa-koki\Desktop\"/>
    </mc:Choice>
  </mc:AlternateContent>
  <xr:revisionPtr revIDLastSave="0" documentId="13_ncr:1_{014F1E81-FF7C-4061-A73C-461869E2D6ED}" xr6:coauthVersionLast="47" xr6:coauthVersionMax="47" xr10:uidLastSave="{00000000-0000-0000-0000-000000000000}"/>
  <bookViews>
    <workbookView xWindow="-108" yWindow="-108" windowWidth="23256" windowHeight="12456" activeTab="1" xr2:uid="{AA40834A-0063-48EE-82A2-71BD331B088E}"/>
  </bookViews>
  <sheets>
    <sheet name="個人成績" sheetId="1" r:id="rId1"/>
    <sheet name="チーム成績" sheetId="2" r:id="rId2"/>
    <sheet name="セミファイナル成績" sheetId="3" r:id="rId3"/>
    <sheet name="ファイナル成績 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50" i="2" l="1"/>
  <c r="AL49" i="2"/>
  <c r="AL48" i="2"/>
  <c r="AL47" i="2"/>
  <c r="AL44" i="2"/>
  <c r="AL43" i="2"/>
  <c r="AL42" i="2"/>
  <c r="AL41" i="2"/>
  <c r="AL40" i="2"/>
  <c r="AL38" i="2"/>
  <c r="AL37" i="2"/>
  <c r="AL36" i="2"/>
  <c r="AL35" i="2"/>
  <c r="AL34" i="2"/>
  <c r="AL32" i="2"/>
  <c r="AL31" i="2"/>
  <c r="AL30" i="2"/>
  <c r="AL29" i="2"/>
  <c r="AL28" i="2"/>
  <c r="AL26" i="2"/>
  <c r="AL25" i="2"/>
  <c r="AL24" i="2"/>
  <c r="AL23" i="2"/>
  <c r="AL22" i="2"/>
  <c r="AL21" i="2"/>
  <c r="AL19" i="2"/>
  <c r="AL18" i="2"/>
  <c r="AL17" i="2"/>
  <c r="AL16" i="2"/>
  <c r="AL15" i="2"/>
  <c r="AL14" i="2"/>
  <c r="AL13" i="2"/>
  <c r="AL12" i="2"/>
  <c r="AL11" i="2"/>
  <c r="AL10" i="2"/>
  <c r="AL9" i="2"/>
  <c r="AL7" i="2"/>
  <c r="AL6" i="2"/>
  <c r="AL5" i="2"/>
  <c r="AL4" i="2"/>
  <c r="AL3" i="2"/>
  <c r="AL46" i="2"/>
  <c r="B100" i="1"/>
  <c r="B89" i="1"/>
  <c r="B53" i="1"/>
  <c r="C53" i="1"/>
  <c r="D53" i="1"/>
  <c r="E53" i="1"/>
  <c r="F53" i="1"/>
  <c r="B54" i="1"/>
  <c r="C54" i="1"/>
  <c r="D54" i="1"/>
  <c r="E54" i="1"/>
  <c r="F54" i="1"/>
  <c r="B55" i="1"/>
  <c r="C55" i="1"/>
  <c r="D55" i="1"/>
  <c r="E55" i="1"/>
  <c r="F55" i="1"/>
  <c r="B56" i="1"/>
  <c r="C56" i="1"/>
  <c r="D56" i="1"/>
  <c r="E56" i="1"/>
  <c r="F56" i="1"/>
  <c r="B57" i="1"/>
  <c r="C57" i="1"/>
  <c r="D57" i="1"/>
  <c r="E57" i="1"/>
  <c r="F57" i="1"/>
  <c r="B58" i="1"/>
  <c r="C58" i="1"/>
  <c r="D58" i="1"/>
  <c r="E58" i="1"/>
  <c r="F58" i="1"/>
  <c r="B59" i="1"/>
  <c r="C59" i="1"/>
  <c r="D59" i="1"/>
  <c r="E59" i="1"/>
  <c r="F59" i="1"/>
  <c r="B60" i="1"/>
  <c r="C60" i="1"/>
  <c r="D60" i="1"/>
  <c r="E60" i="1"/>
  <c r="F60" i="1"/>
  <c r="B61" i="1"/>
  <c r="C61" i="1"/>
  <c r="D61" i="1"/>
  <c r="E61" i="1"/>
  <c r="F61" i="1"/>
  <c r="B62" i="1"/>
  <c r="C62" i="1"/>
  <c r="D62" i="1"/>
  <c r="E62" i="1"/>
  <c r="F62" i="1"/>
  <c r="B63" i="1"/>
  <c r="C63" i="1"/>
  <c r="D63" i="1"/>
  <c r="E63" i="1"/>
  <c r="F63" i="1"/>
  <c r="B64" i="1"/>
  <c r="C64" i="1"/>
  <c r="D64" i="1"/>
  <c r="E64" i="1"/>
  <c r="F64" i="1"/>
  <c r="B65" i="1"/>
  <c r="C65" i="1"/>
  <c r="D65" i="1"/>
  <c r="E65" i="1"/>
  <c r="F65" i="1"/>
  <c r="B66" i="1"/>
  <c r="C66" i="1"/>
  <c r="D66" i="1"/>
  <c r="E66" i="1"/>
  <c r="F66" i="1"/>
  <c r="B67" i="1"/>
  <c r="C67" i="1"/>
  <c r="D67" i="1"/>
  <c r="E67" i="1"/>
  <c r="F67" i="1"/>
  <c r="B68" i="1"/>
  <c r="C68" i="1"/>
  <c r="D68" i="1"/>
  <c r="E68" i="1"/>
  <c r="F68" i="1"/>
  <c r="B69" i="1"/>
  <c r="C69" i="1"/>
  <c r="D69" i="1"/>
  <c r="E69" i="1"/>
  <c r="F69" i="1"/>
  <c r="B70" i="1"/>
  <c r="C70" i="1"/>
  <c r="D70" i="1"/>
  <c r="E70" i="1"/>
  <c r="F70" i="1"/>
  <c r="B71" i="1"/>
  <c r="C71" i="1"/>
  <c r="D71" i="1"/>
  <c r="E71" i="1"/>
  <c r="F71" i="1"/>
  <c r="B72" i="1"/>
  <c r="C72" i="1"/>
  <c r="D72" i="1"/>
  <c r="E72" i="1"/>
  <c r="F72" i="1"/>
  <c r="B73" i="1"/>
  <c r="C73" i="1"/>
  <c r="D73" i="1"/>
  <c r="E73" i="1"/>
  <c r="F73" i="1"/>
  <c r="B74" i="1"/>
  <c r="C74" i="1"/>
  <c r="D74" i="1"/>
  <c r="E74" i="1"/>
  <c r="F74" i="1"/>
  <c r="B75" i="1"/>
  <c r="C75" i="1"/>
  <c r="D75" i="1"/>
  <c r="E75" i="1"/>
  <c r="F75" i="1"/>
  <c r="B76" i="1"/>
  <c r="C76" i="1"/>
  <c r="D76" i="1"/>
  <c r="E76" i="1"/>
  <c r="F76" i="1"/>
  <c r="B77" i="1"/>
  <c r="C77" i="1"/>
  <c r="D77" i="1"/>
  <c r="E77" i="1"/>
  <c r="F77" i="1"/>
  <c r="B78" i="1"/>
  <c r="C78" i="1"/>
  <c r="D78" i="1"/>
  <c r="E78" i="1"/>
  <c r="F78" i="1"/>
  <c r="B79" i="1"/>
  <c r="C79" i="1"/>
  <c r="D79" i="1"/>
  <c r="E79" i="1"/>
  <c r="F79" i="1"/>
  <c r="B80" i="1"/>
  <c r="C80" i="1"/>
  <c r="D80" i="1"/>
  <c r="E80" i="1"/>
  <c r="F80" i="1"/>
  <c r="B81" i="1"/>
  <c r="C81" i="1"/>
  <c r="H81" i="1" s="1"/>
  <c r="D81" i="1"/>
  <c r="E81" i="1"/>
  <c r="F81" i="1"/>
  <c r="B82" i="1"/>
  <c r="C82" i="1"/>
  <c r="D82" i="1"/>
  <c r="E82" i="1"/>
  <c r="F82" i="1"/>
  <c r="I82" i="1" s="1"/>
  <c r="B83" i="1"/>
  <c r="C83" i="1"/>
  <c r="D83" i="1"/>
  <c r="E83" i="1"/>
  <c r="F83" i="1"/>
  <c r="B84" i="1"/>
  <c r="C84" i="1"/>
  <c r="D84" i="1"/>
  <c r="E84" i="1"/>
  <c r="F84" i="1"/>
  <c r="B85" i="1"/>
  <c r="C85" i="1"/>
  <c r="D85" i="1"/>
  <c r="E85" i="1"/>
  <c r="F85" i="1"/>
  <c r="B86" i="1"/>
  <c r="C86" i="1"/>
  <c r="D86" i="1"/>
  <c r="E86" i="1"/>
  <c r="F86" i="1"/>
  <c r="B87" i="1"/>
  <c r="I87" i="1" s="1"/>
  <c r="C87" i="1"/>
  <c r="D87" i="1"/>
  <c r="E87" i="1"/>
  <c r="J87" i="1" s="1"/>
  <c r="F87" i="1"/>
  <c r="B88" i="1"/>
  <c r="C88" i="1"/>
  <c r="D88" i="1"/>
  <c r="E88" i="1"/>
  <c r="F88" i="1"/>
  <c r="C89" i="1"/>
  <c r="D89" i="1"/>
  <c r="E89" i="1"/>
  <c r="F89" i="1"/>
  <c r="B90" i="1"/>
  <c r="C90" i="1"/>
  <c r="D90" i="1"/>
  <c r="E90" i="1"/>
  <c r="F90" i="1"/>
  <c r="B91" i="1"/>
  <c r="C91" i="1"/>
  <c r="G91" i="1" s="1"/>
  <c r="D91" i="1"/>
  <c r="E91" i="1"/>
  <c r="F91" i="1"/>
  <c r="B92" i="1"/>
  <c r="C92" i="1"/>
  <c r="D92" i="1"/>
  <c r="E92" i="1"/>
  <c r="F92" i="1"/>
  <c r="B93" i="1"/>
  <c r="C93" i="1"/>
  <c r="D93" i="1"/>
  <c r="E93" i="1"/>
  <c r="F93" i="1"/>
  <c r="B94" i="1"/>
  <c r="C94" i="1"/>
  <c r="D94" i="1"/>
  <c r="E94" i="1"/>
  <c r="F94" i="1"/>
  <c r="B95" i="1"/>
  <c r="C95" i="1"/>
  <c r="D95" i="1"/>
  <c r="E95" i="1"/>
  <c r="F95" i="1"/>
  <c r="B96" i="1"/>
  <c r="C96" i="1"/>
  <c r="D96" i="1"/>
  <c r="E96" i="1"/>
  <c r="F96" i="1"/>
  <c r="B97" i="1"/>
  <c r="C97" i="1"/>
  <c r="D97" i="1"/>
  <c r="E97" i="1"/>
  <c r="F97" i="1"/>
  <c r="B98" i="1"/>
  <c r="I98" i="1" s="1"/>
  <c r="C98" i="1"/>
  <c r="D98" i="1"/>
  <c r="E98" i="1"/>
  <c r="F98" i="1"/>
  <c r="B99" i="1"/>
  <c r="C99" i="1"/>
  <c r="D99" i="1"/>
  <c r="E99" i="1"/>
  <c r="F99" i="1"/>
  <c r="C100" i="1"/>
  <c r="D100" i="1"/>
  <c r="E100" i="1"/>
  <c r="F100" i="1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11" i="6"/>
  <c r="F34" i="6"/>
  <c r="AC2" i="6"/>
  <c r="V13" i="6"/>
  <c r="Y15" i="6" s="1"/>
  <c r="AK16" i="3"/>
  <c r="AN16" i="3" s="1"/>
  <c r="AK4" i="3"/>
  <c r="Y13" i="6"/>
  <c r="K40" i="6"/>
  <c r="K41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18" i="6"/>
  <c r="AR33" i="3"/>
  <c r="AR34" i="3"/>
  <c r="AR35" i="3"/>
  <c r="AR36" i="3"/>
  <c r="AR37" i="3"/>
  <c r="AR32" i="3"/>
  <c r="AR27" i="3"/>
  <c r="AR28" i="3"/>
  <c r="AR29" i="3"/>
  <c r="AR30" i="3"/>
  <c r="AR31" i="3"/>
  <c r="AR26" i="3"/>
  <c r="AR21" i="3"/>
  <c r="AR22" i="3"/>
  <c r="AR23" i="3"/>
  <c r="AR24" i="3"/>
  <c r="AR25" i="3"/>
  <c r="AR20" i="3"/>
  <c r="AR14" i="3"/>
  <c r="AR8" i="3"/>
  <c r="AR2" i="3"/>
  <c r="AR15" i="3"/>
  <c r="AR16" i="3"/>
  <c r="AR10" i="3"/>
  <c r="AR11" i="3"/>
  <c r="AR3" i="3"/>
  <c r="K54" i="3"/>
  <c r="K49" i="3"/>
  <c r="K50" i="3"/>
  <c r="K51" i="3"/>
  <c r="K52" i="3"/>
  <c r="K53" i="3"/>
  <c r="K27" i="3"/>
  <c r="K32" i="3"/>
  <c r="K26" i="3"/>
  <c r="K28" i="3"/>
  <c r="K29" i="3"/>
  <c r="K30" i="3"/>
  <c r="K31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25" i="3"/>
  <c r="AK19" i="3"/>
  <c r="AN17" i="3" s="1"/>
  <c r="AC25" i="6"/>
  <c r="AC24" i="6"/>
  <c r="AC23" i="6"/>
  <c r="AC20" i="6"/>
  <c r="AC19" i="6"/>
  <c r="AC18" i="6"/>
  <c r="AC17" i="6"/>
  <c r="AC14" i="6"/>
  <c r="V10" i="6"/>
  <c r="Y14" i="6" s="1"/>
  <c r="AC13" i="6"/>
  <c r="AC12" i="6"/>
  <c r="AC11" i="6"/>
  <c r="V7" i="6"/>
  <c r="AC8" i="6"/>
  <c r="AC7" i="6"/>
  <c r="AC6" i="6"/>
  <c r="V4" i="6"/>
  <c r="Y12" i="6" s="1"/>
  <c r="AC5" i="6"/>
  <c r="X54" i="1"/>
  <c r="X56" i="1"/>
  <c r="X58" i="1"/>
  <c r="X60" i="1"/>
  <c r="X66" i="1"/>
  <c r="X64" i="1"/>
  <c r="X62" i="1"/>
  <c r="G96" i="1"/>
  <c r="I97" i="1"/>
  <c r="C52" i="1"/>
  <c r="B52" i="1"/>
  <c r="AL45" i="2"/>
  <c r="AL39" i="2"/>
  <c r="AL27" i="2"/>
  <c r="AL33" i="2"/>
  <c r="AL20" i="2"/>
  <c r="AL8" i="2"/>
  <c r="AL2" i="2"/>
  <c r="AH16" i="2"/>
  <c r="AH58" i="2"/>
  <c r="AL74" i="2" s="1"/>
  <c r="AH79" i="2"/>
  <c r="AL81" i="2" s="1"/>
  <c r="AH76" i="2"/>
  <c r="AL80" i="2" s="1"/>
  <c r="AH73" i="2"/>
  <c r="AL79" i="2" s="1"/>
  <c r="AH70" i="2"/>
  <c r="AL78" i="2" s="1"/>
  <c r="AH67" i="2"/>
  <c r="AL77" i="2" s="1"/>
  <c r="AH64" i="2"/>
  <c r="AL76" i="2" s="1"/>
  <c r="AH61" i="2"/>
  <c r="AL75" i="2" s="1"/>
  <c r="AH52" i="2"/>
  <c r="AH49" i="2"/>
  <c r="AH46" i="2"/>
  <c r="AH43" i="2"/>
  <c r="AH40" i="2"/>
  <c r="AH37" i="2"/>
  <c r="AH34" i="2"/>
  <c r="AH31" i="2"/>
  <c r="AH19" i="2"/>
  <c r="AH22" i="2"/>
  <c r="AH25" i="2"/>
  <c r="U64" i="1"/>
  <c r="V64" i="1"/>
  <c r="F2" i="2"/>
  <c r="D13" i="2" s="1"/>
  <c r="AH7" i="2"/>
  <c r="AH4" i="2"/>
  <c r="AR19" i="3"/>
  <c r="AR18" i="3"/>
  <c r="AR17" i="3"/>
  <c r="AR13" i="3"/>
  <c r="AR12" i="3"/>
  <c r="AR9" i="3"/>
  <c r="AR7" i="3"/>
  <c r="AR6" i="3"/>
  <c r="AR5" i="3"/>
  <c r="C15" i="2" l="1" a="1"/>
  <c r="C15" i="2" s="1"/>
  <c r="G83" i="1"/>
  <c r="I94" i="1"/>
  <c r="J98" i="1"/>
  <c r="H94" i="1"/>
  <c r="H90" i="1"/>
  <c r="H86" i="1"/>
  <c r="I93" i="1"/>
  <c r="I89" i="1"/>
  <c r="I85" i="1"/>
  <c r="H93" i="1"/>
  <c r="H89" i="1"/>
  <c r="O52" i="1"/>
  <c r="G97" i="1"/>
  <c r="G93" i="1"/>
  <c r="G89" i="1"/>
  <c r="G85" i="1"/>
  <c r="I100" i="1"/>
  <c r="I92" i="1"/>
  <c r="G100" i="1"/>
  <c r="H87" i="1"/>
  <c r="G87" i="1"/>
  <c r="J100" i="1"/>
  <c r="H77" i="1"/>
  <c r="I95" i="1"/>
  <c r="H95" i="1"/>
  <c r="H98" i="1"/>
  <c r="G95" i="1"/>
  <c r="I90" i="1"/>
  <c r="G88" i="1"/>
  <c r="J97" i="1"/>
  <c r="G86" i="1"/>
  <c r="J81" i="1"/>
  <c r="G94" i="1"/>
  <c r="J92" i="1"/>
  <c r="H85" i="1"/>
  <c r="H92" i="1"/>
  <c r="J84" i="1"/>
  <c r="J78" i="1"/>
  <c r="G90" i="1"/>
  <c r="H99" i="1"/>
  <c r="G99" i="1"/>
  <c r="I86" i="1"/>
  <c r="G81" i="1"/>
  <c r="C13" i="3" a="1"/>
  <c r="C13" i="3" s="1"/>
  <c r="C11" i="6" a="1"/>
  <c r="C4" i="6" a="1"/>
  <c r="J93" i="1"/>
  <c r="J89" i="1"/>
  <c r="G98" i="1"/>
  <c r="H100" i="1"/>
  <c r="H97" i="1"/>
  <c r="J95" i="1"/>
  <c r="G92" i="1"/>
  <c r="H96" i="1"/>
  <c r="J77" i="1"/>
  <c r="J82" i="1"/>
  <c r="H91" i="1"/>
  <c r="G77" i="1"/>
  <c r="J90" i="1"/>
  <c r="J86" i="1"/>
  <c r="J80" i="1"/>
  <c r="I99" i="1"/>
  <c r="G79" i="1"/>
  <c r="J96" i="1"/>
  <c r="J99" i="1"/>
  <c r="I96" i="1"/>
  <c r="J85" i="1"/>
  <c r="J88" i="1"/>
  <c r="J91" i="1"/>
  <c r="I88" i="1"/>
  <c r="H88" i="1"/>
  <c r="J94" i="1"/>
  <c r="I91" i="1"/>
  <c r="J83" i="1"/>
  <c r="I83" i="1"/>
  <c r="I84" i="1"/>
  <c r="I78" i="1"/>
  <c r="J79" i="1"/>
  <c r="I79" i="1"/>
  <c r="I80" i="1"/>
  <c r="C4" i="2" a="1"/>
  <c r="C4" i="2" s="1"/>
  <c r="S62" i="1"/>
  <c r="I81" i="1"/>
  <c r="H83" i="1"/>
  <c r="G82" i="1"/>
  <c r="H82" i="1"/>
  <c r="G84" i="1"/>
  <c r="H84" i="1"/>
  <c r="I77" i="1"/>
  <c r="H79" i="1"/>
  <c r="G78" i="1"/>
  <c r="H78" i="1"/>
  <c r="G80" i="1"/>
  <c r="H80" i="1"/>
  <c r="V62" i="1"/>
  <c r="U62" i="1"/>
  <c r="T62" i="1"/>
  <c r="S64" i="1"/>
  <c r="T64" i="1"/>
  <c r="I76" i="1"/>
  <c r="AN12" i="3"/>
  <c r="C4" i="3" s="1" a="1"/>
  <c r="AK13" i="3"/>
  <c r="AN15" i="3" s="1"/>
  <c r="AK10" i="3"/>
  <c r="AN14" i="3" s="1"/>
  <c r="AK7" i="3"/>
  <c r="AN13" i="3" s="1"/>
  <c r="B20" i="2" l="1"/>
  <c r="B63" i="2"/>
  <c r="B16" i="2"/>
  <c r="B32" i="2"/>
  <c r="B30" i="2"/>
  <c r="B47" i="2"/>
  <c r="B25" i="2"/>
  <c r="B36" i="2"/>
  <c r="B41" i="2"/>
  <c r="B52" i="2"/>
  <c r="B57" i="2"/>
  <c r="B62" i="2"/>
  <c r="B26" i="2"/>
  <c r="B48" i="2"/>
  <c r="B21" i="2"/>
  <c r="B42" i="2"/>
  <c r="B15" i="2"/>
  <c r="B37" i="2"/>
  <c r="B58" i="2"/>
  <c r="B17" i="2"/>
  <c r="B53" i="2"/>
  <c r="B27" i="2"/>
  <c r="B33" i="2"/>
  <c r="B22" i="2"/>
  <c r="B43" i="2"/>
  <c r="B49" i="2"/>
  <c r="B38" i="2"/>
  <c r="B59" i="2"/>
  <c r="B51" i="2"/>
  <c r="B54" i="2"/>
  <c r="B28" i="2"/>
  <c r="B23" i="2"/>
  <c r="B44" i="2"/>
  <c r="B18" i="2"/>
  <c r="B39" i="2"/>
  <c r="B60" i="2"/>
  <c r="B34" i="2"/>
  <c r="B55" i="2"/>
  <c r="B29" i="2"/>
  <c r="B50" i="2"/>
  <c r="B24" i="2"/>
  <c r="B45" i="2"/>
  <c r="F63" i="2"/>
  <c r="B19" i="2"/>
  <c r="B40" i="2"/>
  <c r="B61" i="2"/>
  <c r="B31" i="2"/>
  <c r="B35" i="2"/>
  <c r="B56" i="2"/>
  <c r="B46" i="2"/>
  <c r="C4" i="3"/>
  <c r="E9" i="3"/>
  <c r="E8" i="3"/>
  <c r="E5" i="3"/>
  <c r="B4" i="3"/>
  <c r="F9" i="3"/>
  <c r="F8" i="3"/>
  <c r="B9" i="3"/>
  <c r="F7" i="3"/>
  <c r="B5" i="3"/>
  <c r="B6" i="3"/>
  <c r="B7" i="3"/>
  <c r="B8" i="3"/>
  <c r="B15" i="3"/>
  <c r="B38" i="3"/>
  <c r="B30" i="3"/>
  <c r="B32" i="3"/>
  <c r="B16" i="3"/>
  <c r="B44" i="3"/>
  <c r="B26" i="3"/>
  <c r="B24" i="3"/>
  <c r="B29" i="3"/>
  <c r="B13" i="3"/>
  <c r="B31" i="3"/>
  <c r="B25" i="3"/>
  <c r="B39" i="3"/>
  <c r="B21" i="3"/>
  <c r="B19" i="3"/>
  <c r="B14" i="3"/>
  <c r="B41" i="3"/>
  <c r="B37" i="3"/>
  <c r="B43" i="3"/>
  <c r="B40" i="3"/>
  <c r="B42" i="3"/>
  <c r="B45" i="3"/>
  <c r="B22" i="3"/>
  <c r="B20" i="3"/>
  <c r="B36" i="3"/>
  <c r="F48" i="3"/>
  <c r="B47" i="3"/>
  <c r="B33" i="3"/>
  <c r="B17" i="3"/>
  <c r="B27" i="3"/>
  <c r="B46" i="3"/>
  <c r="B48" i="3"/>
  <c r="B23" i="3"/>
  <c r="B28" i="3"/>
  <c r="B35" i="3"/>
  <c r="B18" i="3"/>
  <c r="B34" i="3"/>
  <c r="C11" i="6"/>
  <c r="B6" i="6"/>
  <c r="F5" i="6"/>
  <c r="E5" i="6"/>
  <c r="B5" i="6"/>
  <c r="C4" i="6"/>
  <c r="B4" i="6"/>
  <c r="F7" i="6"/>
  <c r="E7" i="6"/>
  <c r="B7" i="6"/>
  <c r="F6" i="6"/>
  <c r="E6" i="6"/>
  <c r="F11" i="2"/>
  <c r="B11" i="2"/>
  <c r="B5" i="2"/>
  <c r="E11" i="2"/>
  <c r="B9" i="2"/>
  <c r="B6" i="2"/>
  <c r="F10" i="2"/>
  <c r="B7" i="2"/>
  <c r="B8" i="2"/>
  <c r="B10" i="2"/>
  <c r="B4" i="2"/>
  <c r="E10" i="2"/>
  <c r="H76" i="1"/>
  <c r="G75" i="1"/>
  <c r="I75" i="1"/>
  <c r="G76" i="1"/>
  <c r="J76" i="1"/>
  <c r="J75" i="1"/>
  <c r="H75" i="1"/>
  <c r="AH10" i="2"/>
  <c r="AH13" i="2"/>
  <c r="I73" i="1"/>
  <c r="F52" i="1"/>
  <c r="R52" i="1" s="1"/>
  <c r="E52" i="1"/>
  <c r="Q52" i="1" s="1"/>
  <c r="D52" i="1"/>
  <c r="P52" i="1" s="1"/>
  <c r="G73" i="1"/>
  <c r="E69" i="2" l="1"/>
  <c r="D69" i="2"/>
  <c r="I67" i="1"/>
  <c r="F5" i="3"/>
  <c r="F6" i="3"/>
  <c r="E6" i="3"/>
  <c r="E7" i="3"/>
  <c r="G52" i="1"/>
  <c r="H63" i="1"/>
  <c r="I71" i="1"/>
  <c r="I57" i="1"/>
  <c r="H62" i="1"/>
  <c r="H64" i="1"/>
  <c r="H71" i="1"/>
  <c r="I62" i="1"/>
  <c r="I55" i="1"/>
  <c r="G53" i="1"/>
  <c r="G69" i="1"/>
  <c r="G54" i="1"/>
  <c r="I60" i="1"/>
  <c r="J66" i="1"/>
  <c r="G70" i="1"/>
  <c r="H55" i="1"/>
  <c r="I58" i="1"/>
  <c r="H72" i="1"/>
  <c r="I59" i="1"/>
  <c r="G68" i="1"/>
  <c r="I68" i="1"/>
  <c r="J56" i="1"/>
  <c r="I70" i="1"/>
  <c r="H70" i="1"/>
  <c r="I54" i="1"/>
  <c r="J52" i="1"/>
  <c r="I61" i="1"/>
  <c r="H67" i="1"/>
  <c r="H73" i="1"/>
  <c r="H57" i="1"/>
  <c r="I69" i="1"/>
  <c r="I53" i="1"/>
  <c r="J65" i="1"/>
  <c r="H52" i="1"/>
  <c r="J64" i="1"/>
  <c r="J70" i="1"/>
  <c r="H54" i="1"/>
  <c r="I66" i="1"/>
  <c r="I52" i="1"/>
  <c r="H69" i="1"/>
  <c r="H53" i="1"/>
  <c r="I65" i="1"/>
  <c r="I72" i="1"/>
  <c r="I56" i="1"/>
  <c r="J62" i="1"/>
  <c r="H68" i="1"/>
  <c r="I64" i="1"/>
  <c r="H66" i="1"/>
  <c r="G71" i="1"/>
  <c r="G55" i="1"/>
  <c r="H65" i="1"/>
  <c r="G61" i="1"/>
  <c r="J61" i="1"/>
  <c r="G60" i="1"/>
  <c r="J60" i="1"/>
  <c r="G59" i="1"/>
  <c r="J73" i="1"/>
  <c r="J57" i="1"/>
  <c r="G56" i="1"/>
  <c r="H60" i="1"/>
  <c r="J71" i="1"/>
  <c r="J55" i="1"/>
  <c r="H58" i="1"/>
  <c r="H56" i="1"/>
  <c r="J59" i="1"/>
  <c r="G58" i="1"/>
  <c r="J58" i="1"/>
  <c r="G57" i="1"/>
  <c r="G72" i="1"/>
  <c r="H61" i="1"/>
  <c r="J72" i="1"/>
  <c r="H59" i="1"/>
  <c r="J54" i="1"/>
  <c r="I63" i="1"/>
  <c r="J69" i="1"/>
  <c r="J53" i="1"/>
  <c r="J68" i="1"/>
  <c r="G67" i="1"/>
  <c r="J67" i="1"/>
  <c r="G66" i="1"/>
  <c r="G65" i="1"/>
  <c r="G64" i="1"/>
  <c r="G63" i="1"/>
  <c r="J63" i="1"/>
  <c r="G62" i="1"/>
  <c r="U56" i="1" l="1"/>
  <c r="T56" i="1"/>
  <c r="V66" i="1"/>
  <c r="V60" i="1"/>
  <c r="S56" i="1"/>
  <c r="V56" i="1"/>
  <c r="V52" i="1"/>
  <c r="X52" i="1"/>
  <c r="V54" i="1"/>
  <c r="V58" i="1"/>
  <c r="F5" i="2"/>
  <c r="F9" i="2"/>
  <c r="E9" i="2"/>
  <c r="F8" i="2"/>
  <c r="E8" i="2"/>
  <c r="F7" i="2"/>
  <c r="E7" i="2"/>
  <c r="F6" i="2"/>
  <c r="E6" i="2"/>
  <c r="E5" i="2"/>
  <c r="U58" i="1"/>
  <c r="S58" i="1"/>
  <c r="S66" i="1"/>
  <c r="T58" i="1"/>
  <c r="U52" i="1"/>
  <c r="T52" i="1"/>
  <c r="S54" i="1"/>
  <c r="R69" i="1"/>
  <c r="P69" i="1"/>
  <c r="S60" i="1"/>
  <c r="T54" i="1"/>
  <c r="T60" i="1"/>
  <c r="S52" i="1"/>
  <c r="T66" i="1"/>
  <c r="Q69" i="1"/>
  <c r="O69" i="1"/>
  <c r="U60" i="1"/>
  <c r="U66" i="1"/>
  <c r="U5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<sst xmlns="http://schemas.openxmlformats.org/spreadsheetml/2006/main" count="376" uniqueCount="245">
  <si>
    <t>打荘数</t>
    <rPh sb="0" eb="1">
      <t>ダ</t>
    </rPh>
    <rPh sb="1" eb="2">
      <t>ソウ</t>
    </rPh>
    <rPh sb="2" eb="3">
      <t>スウ</t>
    </rPh>
    <phoneticPr fontId="3"/>
  </si>
  <si>
    <t>1着</t>
    <rPh sb="1" eb="2">
      <t>チャク</t>
    </rPh>
    <phoneticPr fontId="3"/>
  </si>
  <si>
    <t>2着</t>
    <rPh sb="1" eb="2">
      <t>チャク</t>
    </rPh>
    <phoneticPr fontId="3"/>
  </si>
  <si>
    <t>3着</t>
    <rPh sb="1" eb="2">
      <t>チャク</t>
    </rPh>
    <phoneticPr fontId="3"/>
  </si>
  <si>
    <t>4着</t>
    <rPh sb="1" eb="2">
      <t>チャク</t>
    </rPh>
    <phoneticPr fontId="3"/>
  </si>
  <si>
    <t>トップ率</t>
    <rPh sb="3" eb="4">
      <t>リツ</t>
    </rPh>
    <phoneticPr fontId="3"/>
  </si>
  <si>
    <t>連対率</t>
    <rPh sb="0" eb="3">
      <t>レンタイリツ</t>
    </rPh>
    <phoneticPr fontId="3"/>
  </si>
  <si>
    <t>4着回避率</t>
    <rPh sb="1" eb="5">
      <t>チャクカイヒリツ</t>
    </rPh>
    <phoneticPr fontId="3"/>
  </si>
  <si>
    <t>平均着順</t>
    <rPh sb="0" eb="4">
      <t>ヘイキンチャクジュン</t>
    </rPh>
    <phoneticPr fontId="3"/>
  </si>
  <si>
    <t>順位</t>
    <rPh sb="0" eb="2">
      <t>ジュンイ</t>
    </rPh>
    <phoneticPr fontId="3"/>
  </si>
  <si>
    <t>チーム名</t>
    <rPh sb="3" eb="4">
      <t>メイ</t>
    </rPh>
    <phoneticPr fontId="3"/>
  </si>
  <si>
    <t>score</t>
    <phoneticPr fontId="3"/>
  </si>
  <si>
    <t>ポイント差</t>
    <rPh sb="4" eb="5">
      <t>サ</t>
    </rPh>
    <phoneticPr fontId="3"/>
  </si>
  <si>
    <t>1位差</t>
    <rPh sb="1" eb="2">
      <t>イ</t>
    </rPh>
    <rPh sb="2" eb="3">
      <t>サ</t>
    </rPh>
    <phoneticPr fontId="3"/>
  </si>
  <si>
    <t>チーム対抗広大雀魂リーグ2024　前期　チーム順位</t>
    <rPh sb="3" eb="5">
      <t>タイコウ</t>
    </rPh>
    <rPh sb="5" eb="7">
      <t>ヒロダイ</t>
    </rPh>
    <rPh sb="7" eb="8">
      <t>スズメ</t>
    </rPh>
    <rPh sb="8" eb="9">
      <t>タマシイ</t>
    </rPh>
    <rPh sb="17" eb="19">
      <t>ゼンキ</t>
    </rPh>
    <rPh sb="23" eb="25">
      <t>ジュンイ</t>
    </rPh>
    <phoneticPr fontId="3"/>
  </si>
  <si>
    <t>選手名</t>
    <rPh sb="0" eb="3">
      <t>センシュメイ</t>
    </rPh>
    <phoneticPr fontId="3"/>
  </si>
  <si>
    <t>ポイント</t>
    <phoneticPr fontId="3"/>
  </si>
  <si>
    <t>check</t>
    <phoneticPr fontId="3"/>
  </si>
  <si>
    <t>節</t>
    <rPh sb="0" eb="1">
      <t>セツ</t>
    </rPh>
    <phoneticPr fontId="3"/>
  </si>
  <si>
    <t>小計</t>
    <rPh sb="0" eb="2">
      <t>ショウケイ</t>
    </rPh>
    <phoneticPr fontId="3"/>
  </si>
  <si>
    <t>試合</t>
    <rPh sb="0" eb="2">
      <t>シアイ</t>
    </rPh>
    <phoneticPr fontId="3"/>
  </si>
  <si>
    <t>個人タイトル</t>
    <rPh sb="0" eb="2">
      <t>コジン</t>
    </rPh>
    <phoneticPr fontId="3"/>
  </si>
  <si>
    <t>MVP</t>
    <phoneticPr fontId="3"/>
  </si>
  <si>
    <t>半荘最高スコア</t>
    <rPh sb="0" eb="2">
      <t>ハンチャン</t>
    </rPh>
    <rPh sb="2" eb="4">
      <t>サイコウ</t>
    </rPh>
    <phoneticPr fontId="3"/>
  </si>
  <si>
    <t>役満</t>
    <rPh sb="0" eb="2">
      <t>ヤクマン</t>
    </rPh>
    <phoneticPr fontId="3"/>
  </si>
  <si>
    <t>節-試合-局</t>
    <rPh sb="0" eb="1">
      <t>セツ</t>
    </rPh>
    <rPh sb="2" eb="4">
      <t>シアイ</t>
    </rPh>
    <rPh sb="5" eb="6">
      <t>キョク</t>
    </rPh>
    <phoneticPr fontId="3"/>
  </si>
  <si>
    <t>和了者</t>
    <rPh sb="0" eb="2">
      <t>ワリョウ</t>
    </rPh>
    <rPh sb="2" eb="3">
      <t>シャ</t>
    </rPh>
    <phoneticPr fontId="3"/>
  </si>
  <si>
    <t>放銃者</t>
    <rPh sb="0" eb="2">
      <t>ホウジュウ</t>
    </rPh>
    <rPh sb="2" eb="3">
      <t>シャ</t>
    </rPh>
    <phoneticPr fontId="3"/>
  </si>
  <si>
    <t>役</t>
    <rPh sb="0" eb="1">
      <t>ヤク</t>
    </rPh>
    <phoneticPr fontId="3"/>
  </si>
  <si>
    <t>ひろ</t>
    <phoneticPr fontId="3"/>
  </si>
  <si>
    <t>合計</t>
    <rPh sb="0" eb="2">
      <t>ゴウケイ</t>
    </rPh>
    <phoneticPr fontId="3"/>
  </si>
  <si>
    <t>f1</t>
    <phoneticPr fontId="3"/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</si>
  <si>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</si>
  <si>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</si>
  <si>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</si>
  <si>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</si>
  <si>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</si>
  <si>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</si>
  <si>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</si>
  <si>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</si>
  <si>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</si>
  <si>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</si>
  <si>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</si>
  <si>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Ｆ1</t>
    <phoneticPr fontId="3"/>
  </si>
  <si>
    <t>Ｆ2</t>
  </si>
  <si>
    <t>Ｆ3</t>
  </si>
  <si>
    <t>Ｆ4</t>
  </si>
  <si>
    <t>ゆうひ</t>
    <phoneticPr fontId="3"/>
  </si>
  <si>
    <t>こうき</t>
    <phoneticPr fontId="3"/>
  </si>
  <si>
    <t>R</t>
    <phoneticPr fontId="3"/>
  </si>
  <si>
    <t>試合数</t>
    <rPh sb="0" eb="3">
      <t>シアイスウ</t>
    </rPh>
    <phoneticPr fontId="3"/>
  </si>
  <si>
    <t>スザク</t>
    <phoneticPr fontId="3"/>
  </si>
  <si>
    <t>川上</t>
    <rPh sb="0" eb="2">
      <t>カワカミ</t>
    </rPh>
    <phoneticPr fontId="3"/>
  </si>
  <si>
    <t>川村</t>
    <rPh sb="0" eb="2">
      <t>カワムラ</t>
    </rPh>
    <phoneticPr fontId="3"/>
  </si>
  <si>
    <t>健汰</t>
    <rPh sb="0" eb="2">
      <t>ケンタ</t>
    </rPh>
    <phoneticPr fontId="3"/>
  </si>
  <si>
    <t>後藤</t>
    <rPh sb="0" eb="2">
      <t>ゴトウ</t>
    </rPh>
    <phoneticPr fontId="3"/>
  </si>
  <si>
    <t>終了時点</t>
    <rPh sb="0" eb="4">
      <t>シュウリョウジテン</t>
    </rPh>
    <phoneticPr fontId="3"/>
  </si>
  <si>
    <t>最高打点賞</t>
    <rPh sb="0" eb="2">
      <t>サイコウ</t>
    </rPh>
    <rPh sb="2" eb="4">
      <t>ダテン</t>
    </rPh>
    <rPh sb="4" eb="5">
      <t>ショウ</t>
    </rPh>
    <phoneticPr fontId="3"/>
  </si>
  <si>
    <t>ⅰ２乗</t>
    <rPh sb="2" eb="3">
      <t>ジョウ</t>
    </rPh>
    <phoneticPr fontId="3"/>
  </si>
  <si>
    <t>もっと！ムスジノパイゼンツ</t>
    <phoneticPr fontId="3"/>
  </si>
  <si>
    <t>一萬LIVERS</t>
  </si>
  <si>
    <t>一萬LIVERS</t>
    <rPh sb="0" eb="2">
      <t>イチマン</t>
    </rPh>
    <phoneticPr fontId="3"/>
  </si>
  <si>
    <t>Crew Mate</t>
    <phoneticPr fontId="3"/>
  </si>
  <si>
    <t>南炎鳴鳳団</t>
    <rPh sb="0" eb="1">
      <t>ミナミ</t>
    </rPh>
    <rPh sb="1" eb="2">
      <t>エン</t>
    </rPh>
    <rPh sb="2" eb="3">
      <t>メイ</t>
    </rPh>
    <rPh sb="3" eb="4">
      <t>オオトリ</t>
    </rPh>
    <rPh sb="4" eb="5">
      <t>ダン</t>
    </rPh>
    <phoneticPr fontId="3"/>
  </si>
  <si>
    <t>南炎鳴鳳団</t>
    <phoneticPr fontId="3"/>
  </si>
  <si>
    <t>十全十美</t>
  </si>
  <si>
    <t>十全十美</t>
    <rPh sb="0" eb="2">
      <t>ジュウゼン</t>
    </rPh>
    <rPh sb="2" eb="3">
      <t>ジュッ</t>
    </rPh>
    <rPh sb="3" eb="4">
      <t>ミ</t>
    </rPh>
    <phoneticPr fontId="3"/>
  </si>
  <si>
    <t>十全十美</t>
    <phoneticPr fontId="3"/>
  </si>
  <si>
    <t>一萬LIVERS</t>
    <rPh sb="0" eb="1">
      <t>イチ</t>
    </rPh>
    <rPh sb="1" eb="2">
      <t>マン</t>
    </rPh>
    <phoneticPr fontId="3"/>
  </si>
  <si>
    <t>南炎鳴鳳団</t>
    <rPh sb="0" eb="1">
      <t>ミナミ</t>
    </rPh>
    <rPh sb="1" eb="2">
      <t>ホノオ</t>
    </rPh>
    <rPh sb="2" eb="3">
      <t>ナ</t>
    </rPh>
    <rPh sb="3" eb="4">
      <t>ホウ</t>
    </rPh>
    <rPh sb="4" eb="5">
      <t>ダン</t>
    </rPh>
    <phoneticPr fontId="3"/>
  </si>
  <si>
    <t>ウームカテナイツV3</t>
  </si>
  <si>
    <t>ウームカテナイツV3</t>
    <phoneticPr fontId="3"/>
  </si>
  <si>
    <t>チーム対抗広大雀魂リーグ前期2025　個人スコア</t>
    <rPh sb="3" eb="5">
      <t>タイコウ</t>
    </rPh>
    <rPh sb="5" eb="9">
      <t>ヒロダイスズメタマシイ</t>
    </rPh>
    <rPh sb="12" eb="14">
      <t>ゼンキ</t>
    </rPh>
    <rPh sb="19" eb="21">
      <t>コジン</t>
    </rPh>
    <phoneticPr fontId="3"/>
  </si>
  <si>
    <t>ム対抗広大雀魂リーグ前期2025　チーム順位</t>
    <rPh sb="20" eb="22">
      <t>ジュンイ</t>
    </rPh>
    <phoneticPr fontId="3"/>
  </si>
  <si>
    <t>7A</t>
    <phoneticPr fontId="3"/>
  </si>
  <si>
    <t>8A</t>
    <phoneticPr fontId="3"/>
  </si>
  <si>
    <t>9A</t>
    <phoneticPr fontId="3"/>
  </si>
  <si>
    <t>7B</t>
    <phoneticPr fontId="3"/>
  </si>
  <si>
    <t>8B</t>
    <phoneticPr fontId="3"/>
  </si>
  <si>
    <t>9B</t>
    <phoneticPr fontId="3"/>
  </si>
  <si>
    <t>16A</t>
    <phoneticPr fontId="3"/>
  </si>
  <si>
    <t>17A</t>
    <phoneticPr fontId="3"/>
  </si>
  <si>
    <t>18A</t>
    <phoneticPr fontId="3"/>
  </si>
  <si>
    <t>16B</t>
    <phoneticPr fontId="3"/>
  </si>
  <si>
    <t>17B</t>
    <phoneticPr fontId="3"/>
  </si>
  <si>
    <t>18B</t>
    <phoneticPr fontId="3"/>
  </si>
  <si>
    <t>25A</t>
    <phoneticPr fontId="3"/>
  </si>
  <si>
    <t>26A</t>
    <phoneticPr fontId="3"/>
  </si>
  <si>
    <t>27A</t>
    <phoneticPr fontId="3"/>
  </si>
  <si>
    <t>25B</t>
    <phoneticPr fontId="3"/>
  </si>
  <si>
    <t>26B</t>
    <phoneticPr fontId="3"/>
  </si>
  <si>
    <t>27B</t>
    <phoneticPr fontId="3"/>
  </si>
  <si>
    <t>34A</t>
    <phoneticPr fontId="3"/>
  </si>
  <si>
    <t>35A</t>
    <phoneticPr fontId="3"/>
  </si>
  <si>
    <t>36A</t>
    <phoneticPr fontId="3"/>
  </si>
  <si>
    <t>34B</t>
    <phoneticPr fontId="3"/>
  </si>
  <si>
    <t>35B</t>
    <phoneticPr fontId="3"/>
  </si>
  <si>
    <t>36B</t>
    <phoneticPr fontId="3"/>
  </si>
  <si>
    <t>43A</t>
    <phoneticPr fontId="3"/>
  </si>
  <si>
    <t>44A</t>
    <phoneticPr fontId="3"/>
  </si>
  <si>
    <t>45A</t>
    <phoneticPr fontId="3"/>
  </si>
  <si>
    <t>43B</t>
    <phoneticPr fontId="3"/>
  </si>
  <si>
    <t>44B</t>
    <phoneticPr fontId="3"/>
  </si>
  <si>
    <t>45B</t>
    <phoneticPr fontId="3"/>
  </si>
  <si>
    <t>52A</t>
    <phoneticPr fontId="3"/>
  </si>
  <si>
    <t>53A</t>
    <phoneticPr fontId="3"/>
  </si>
  <si>
    <t>54A</t>
    <phoneticPr fontId="3"/>
  </si>
  <si>
    <t>52B</t>
    <phoneticPr fontId="3"/>
  </si>
  <si>
    <t>53B</t>
    <phoneticPr fontId="3"/>
  </si>
  <si>
    <t>54B</t>
    <phoneticPr fontId="3"/>
  </si>
  <si>
    <t>柴田　大輝</t>
    <rPh sb="0" eb="2">
      <t>シバタ</t>
    </rPh>
    <rPh sb="3" eb="5">
      <t>タイキ</t>
    </rPh>
    <phoneticPr fontId="3"/>
  </si>
  <si>
    <t>川上　航生</t>
    <rPh sb="0" eb="2">
      <t>カワカミ</t>
    </rPh>
    <rPh sb="3" eb="4">
      <t>ワタル</t>
    </rPh>
    <rPh sb="4" eb="5">
      <t>イ</t>
    </rPh>
    <phoneticPr fontId="3"/>
  </si>
  <si>
    <t>川村　健</t>
    <rPh sb="0" eb="2">
      <t>カワムラ</t>
    </rPh>
    <rPh sb="3" eb="4">
      <t>ケン</t>
    </rPh>
    <phoneticPr fontId="3"/>
  </si>
  <si>
    <t>小田川　光樹</t>
    <rPh sb="0" eb="3">
      <t>オダガワ</t>
    </rPh>
    <rPh sb="4" eb="6">
      <t>コウジュ</t>
    </rPh>
    <phoneticPr fontId="3"/>
  </si>
  <si>
    <t>遠藤　優陽</t>
    <rPh sb="0" eb="2">
      <t>エンドウ</t>
    </rPh>
    <rPh sb="3" eb="4">
      <t>ユウ</t>
    </rPh>
    <rPh sb="4" eb="5">
      <t>ヨウ</t>
    </rPh>
    <phoneticPr fontId="3"/>
  </si>
  <si>
    <t>岡田　健汰</t>
    <rPh sb="0" eb="2">
      <t>オカダ</t>
    </rPh>
    <rPh sb="3" eb="5">
      <t>ケンタ</t>
    </rPh>
    <phoneticPr fontId="3"/>
  </si>
  <si>
    <t>後藤　悠樹</t>
    <rPh sb="0" eb="2">
      <t>ゴトウ</t>
    </rPh>
    <rPh sb="3" eb="4">
      <t>ユウ</t>
    </rPh>
    <rPh sb="4" eb="5">
      <t>キ</t>
    </rPh>
    <phoneticPr fontId="3"/>
  </si>
  <si>
    <t>霊元　藍登</t>
    <rPh sb="0" eb="1">
      <t>レイ</t>
    </rPh>
    <rPh sb="1" eb="2">
      <t>ゲン</t>
    </rPh>
    <rPh sb="3" eb="4">
      <t>アイ</t>
    </rPh>
    <rPh sb="4" eb="5">
      <t>ノボル</t>
    </rPh>
    <phoneticPr fontId="3"/>
  </si>
  <si>
    <t>SF1</t>
    <phoneticPr fontId="3"/>
  </si>
  <si>
    <t>SF2</t>
  </si>
  <si>
    <t>SF3</t>
  </si>
  <si>
    <t>SF4</t>
  </si>
  <si>
    <t>SF5</t>
  </si>
  <si>
    <t>SF6</t>
  </si>
  <si>
    <t>SF7</t>
  </si>
  <si>
    <t>SF8</t>
  </si>
  <si>
    <t>SF9</t>
  </si>
  <si>
    <t>sf1</t>
    <phoneticPr fontId="3"/>
  </si>
  <si>
    <t>sf2</t>
  </si>
  <si>
    <t>sf3</t>
  </si>
  <si>
    <t>sf4</t>
  </si>
  <si>
    <t>sf5</t>
  </si>
  <si>
    <t>sf6</t>
  </si>
  <si>
    <t>sf7</t>
  </si>
  <si>
    <t>sf8</t>
  </si>
  <si>
    <t>sf9</t>
  </si>
  <si>
    <t>sf10</t>
  </si>
  <si>
    <t>sf11</t>
  </si>
  <si>
    <t>sf12</t>
  </si>
  <si>
    <t>sf13</t>
  </si>
  <si>
    <t>sf14</t>
  </si>
  <si>
    <t>sf15</t>
  </si>
  <si>
    <t>sf16</t>
  </si>
  <si>
    <t>sf17</t>
  </si>
  <si>
    <t>sf18</t>
  </si>
  <si>
    <t>sf19</t>
  </si>
  <si>
    <t>sf20</t>
  </si>
  <si>
    <t>sf21</t>
  </si>
  <si>
    <t>sf22</t>
  </si>
  <si>
    <t>sf23</t>
  </si>
  <si>
    <t>sf24</t>
  </si>
  <si>
    <t>sf25</t>
  </si>
  <si>
    <t>sf26</t>
  </si>
  <si>
    <t>sf27</t>
  </si>
  <si>
    <t>チーム対抗広大雀魂リーグ2025　前期　チーム順位</t>
    <rPh sb="3" eb="5">
      <t>タイコウ</t>
    </rPh>
    <rPh sb="5" eb="7">
      <t>ヒロダイ</t>
    </rPh>
    <rPh sb="7" eb="8">
      <t>スズメ</t>
    </rPh>
    <rPh sb="8" eb="9">
      <t>タマシイ</t>
    </rPh>
    <rPh sb="17" eb="19">
      <t>ゼンキ</t>
    </rPh>
    <rPh sb="23" eb="25">
      <t>ジュンイ</t>
    </rPh>
    <phoneticPr fontId="3"/>
  </si>
  <si>
    <t>チーム対抗広大雀魂リーグ2025　前期　ファイナル個人スコア</t>
    <rPh sb="25" eb="27">
      <t>コジン</t>
    </rPh>
    <phoneticPr fontId="3"/>
  </si>
  <si>
    <t>チーム対抗広大雀魂リーグ2025　前期　セミファイナル個人スコア</t>
    <rPh sb="27" eb="29">
      <t>コジン</t>
    </rPh>
    <phoneticPr fontId="3"/>
  </si>
  <si>
    <t>SF</t>
    <phoneticPr fontId="3"/>
  </si>
  <si>
    <t>Lucky K</t>
    <phoneticPr fontId="3"/>
  </si>
  <si>
    <t>Lucky  K</t>
    <phoneticPr fontId="3"/>
  </si>
  <si>
    <t>i２乗</t>
  </si>
  <si>
    <t>i２乗</t>
    <phoneticPr fontId="3"/>
  </si>
  <si>
    <t>村田　尚也</t>
    <rPh sb="0" eb="2">
      <t>ムラタ</t>
    </rPh>
    <rPh sb="3" eb="5">
      <t>ナオヤ</t>
    </rPh>
    <phoneticPr fontId="3"/>
  </si>
  <si>
    <t>鶴谷　航</t>
    <rPh sb="0" eb="2">
      <t>ツルタニ</t>
    </rPh>
    <rPh sb="3" eb="4">
      <t>ワタル</t>
    </rPh>
    <phoneticPr fontId="3"/>
  </si>
  <si>
    <t>村田</t>
    <rPh sb="0" eb="2">
      <t>ムラタ</t>
    </rPh>
    <phoneticPr fontId="3"/>
  </si>
  <si>
    <t>ツル</t>
    <phoneticPr fontId="3"/>
  </si>
  <si>
    <t>濵　岳翔</t>
    <rPh sb="0" eb="1">
      <t>ハマ</t>
    </rPh>
    <rPh sb="2" eb="4">
      <t>タケショウ</t>
    </rPh>
    <phoneticPr fontId="3"/>
  </si>
  <si>
    <t>たけと</t>
    <phoneticPr fontId="3"/>
  </si>
  <si>
    <t>中田　陽大</t>
    <rPh sb="0" eb="2">
      <t>ナカダ</t>
    </rPh>
    <rPh sb="3" eb="5">
      <t>ヨウダイ</t>
    </rPh>
    <phoneticPr fontId="3"/>
  </si>
  <si>
    <t>はると</t>
    <phoneticPr fontId="3"/>
  </si>
  <si>
    <t>前　知希</t>
    <rPh sb="0" eb="1">
      <t>マエ</t>
    </rPh>
    <rPh sb="2" eb="3">
      <t>チ</t>
    </rPh>
    <rPh sb="3" eb="4">
      <t>キ</t>
    </rPh>
    <phoneticPr fontId="3"/>
  </si>
  <si>
    <t>ともき</t>
    <phoneticPr fontId="3"/>
  </si>
  <si>
    <t>近藤　玲志</t>
    <rPh sb="0" eb="2">
      <t>コンドウ</t>
    </rPh>
    <rPh sb="3" eb="5">
      <t>レイシ</t>
    </rPh>
    <phoneticPr fontId="3"/>
  </si>
  <si>
    <t>れいし</t>
    <phoneticPr fontId="3"/>
  </si>
  <si>
    <t>柴田　侑一郎</t>
    <rPh sb="0" eb="2">
      <t>シバタ</t>
    </rPh>
    <rPh sb="3" eb="6">
      <t>ユウイチロウ</t>
    </rPh>
    <phoneticPr fontId="3"/>
  </si>
  <si>
    <t>あかへる</t>
    <phoneticPr fontId="3"/>
  </si>
  <si>
    <t>柳川　純輝</t>
    <rPh sb="0" eb="2">
      <t>ヤナガワ</t>
    </rPh>
    <rPh sb="3" eb="4">
      <t>ジュン</t>
    </rPh>
    <rPh sb="4" eb="5">
      <t>カガヤ</t>
    </rPh>
    <phoneticPr fontId="3"/>
  </si>
  <si>
    <t>柳川</t>
    <rPh sb="0" eb="2">
      <t>ヤナガワ</t>
    </rPh>
    <phoneticPr fontId="3"/>
  </si>
  <si>
    <t>中村　比那</t>
    <rPh sb="0" eb="2">
      <t>ナカムラ</t>
    </rPh>
    <rPh sb="3" eb="4">
      <t>ヒ</t>
    </rPh>
    <rPh sb="4" eb="5">
      <t>ナ</t>
    </rPh>
    <phoneticPr fontId="3"/>
  </si>
  <si>
    <t>ひな</t>
    <phoneticPr fontId="3"/>
  </si>
  <si>
    <t>佐々木　愛</t>
    <rPh sb="0" eb="3">
      <t>ササキ</t>
    </rPh>
    <rPh sb="4" eb="5">
      <t>アイ</t>
    </rPh>
    <phoneticPr fontId="3"/>
  </si>
  <si>
    <t>佐々木</t>
    <rPh sb="0" eb="3">
      <t>ササキ</t>
    </rPh>
    <phoneticPr fontId="3"/>
  </si>
  <si>
    <t>大下　智士</t>
    <rPh sb="0" eb="2">
      <t>オオシモ</t>
    </rPh>
    <rPh sb="3" eb="4">
      <t>チ</t>
    </rPh>
    <rPh sb="4" eb="5">
      <t>シ</t>
    </rPh>
    <phoneticPr fontId="3"/>
  </si>
  <si>
    <t>大下</t>
    <rPh sb="0" eb="2">
      <t>オオシモ</t>
    </rPh>
    <phoneticPr fontId="3"/>
  </si>
  <si>
    <t>櫻田　悠</t>
    <rPh sb="0" eb="2">
      <t>サクラダ</t>
    </rPh>
    <rPh sb="3" eb="4">
      <t>ユウ</t>
    </rPh>
    <phoneticPr fontId="3"/>
  </si>
  <si>
    <t>さくら</t>
    <phoneticPr fontId="3"/>
  </si>
  <si>
    <t>名倉　琉永</t>
    <rPh sb="0" eb="2">
      <t>ナグラ</t>
    </rPh>
    <rPh sb="3" eb="4">
      <t>リュウ</t>
    </rPh>
    <rPh sb="4" eb="5">
      <t>エイ</t>
    </rPh>
    <phoneticPr fontId="3"/>
  </si>
  <si>
    <t>ると</t>
    <phoneticPr fontId="3"/>
  </si>
  <si>
    <t>藤原　佑陽</t>
    <rPh sb="0" eb="2">
      <t>フジワラ</t>
    </rPh>
    <rPh sb="3" eb="4">
      <t>ユウ</t>
    </rPh>
    <rPh sb="4" eb="5">
      <t>ヒ</t>
    </rPh>
    <phoneticPr fontId="3"/>
  </si>
  <si>
    <t>藤原</t>
    <rPh sb="0" eb="2">
      <t>フジワラ</t>
    </rPh>
    <phoneticPr fontId="3"/>
  </si>
  <si>
    <t>羽坂　仁壱</t>
    <rPh sb="0" eb="2">
      <t>ハネサカ</t>
    </rPh>
    <rPh sb="3" eb="4">
      <t>ジン</t>
    </rPh>
    <rPh sb="4" eb="5">
      <t>イチ</t>
    </rPh>
    <phoneticPr fontId="3"/>
  </si>
  <si>
    <t>じん</t>
    <phoneticPr fontId="3"/>
  </si>
  <si>
    <t>森本　望</t>
    <rPh sb="0" eb="2">
      <t>モリモト</t>
    </rPh>
    <rPh sb="3" eb="4">
      <t>ノゾ</t>
    </rPh>
    <phoneticPr fontId="3"/>
  </si>
  <si>
    <t>小五郎</t>
    <rPh sb="0" eb="3">
      <t>コゴロウ</t>
    </rPh>
    <phoneticPr fontId="3"/>
  </si>
  <si>
    <t>工藤　優也</t>
    <rPh sb="0" eb="2">
      <t>クドウ</t>
    </rPh>
    <rPh sb="3" eb="5">
      <t>ユウヤ</t>
    </rPh>
    <phoneticPr fontId="3"/>
  </si>
  <si>
    <t>工藤</t>
    <rPh sb="0" eb="2">
      <t>クドウ</t>
    </rPh>
    <phoneticPr fontId="3"/>
  </si>
  <si>
    <t>谷定　佑紀</t>
    <rPh sb="0" eb="2">
      <t>タニサダ</t>
    </rPh>
    <rPh sb="3" eb="4">
      <t>ユウ</t>
    </rPh>
    <rPh sb="4" eb="5">
      <t>キ</t>
    </rPh>
    <phoneticPr fontId="3"/>
  </si>
  <si>
    <t>谷定</t>
    <rPh sb="0" eb="2">
      <t>タニサダ</t>
    </rPh>
    <phoneticPr fontId="3"/>
  </si>
  <si>
    <t>飯山　健太郎</t>
    <rPh sb="0" eb="2">
      <t>イイヤマ</t>
    </rPh>
    <rPh sb="3" eb="6">
      <t>ケンタロウ</t>
    </rPh>
    <phoneticPr fontId="3"/>
  </si>
  <si>
    <t>飯山</t>
    <rPh sb="0" eb="2">
      <t>イイヤマ</t>
    </rPh>
    <phoneticPr fontId="3"/>
  </si>
  <si>
    <t>中園　奏多</t>
  </si>
  <si>
    <t>かなた</t>
    <phoneticPr fontId="3"/>
  </si>
  <si>
    <t>梅本　航琉</t>
    <rPh sb="0" eb="2">
      <t>ウメモト</t>
    </rPh>
    <rPh sb="3" eb="4">
      <t>ワタル</t>
    </rPh>
    <rPh sb="4" eb="5">
      <t>リュウ</t>
    </rPh>
    <phoneticPr fontId="3"/>
  </si>
  <si>
    <t>梅本</t>
    <rPh sb="0" eb="2">
      <t>ウメモト</t>
    </rPh>
    <phoneticPr fontId="3"/>
  </si>
  <si>
    <t>大原　佑翔</t>
    <rPh sb="0" eb="2">
      <t>オオハラ</t>
    </rPh>
    <rPh sb="3" eb="4">
      <t>ユウ</t>
    </rPh>
    <rPh sb="4" eb="5">
      <t>ショウ</t>
    </rPh>
    <phoneticPr fontId="3"/>
  </si>
  <si>
    <t>佑翔</t>
    <rPh sb="0" eb="2">
      <t>ユウショウ</t>
    </rPh>
    <phoneticPr fontId="3"/>
  </si>
  <si>
    <t>横尾　文吾</t>
    <rPh sb="0" eb="2">
      <t>ヨコオ</t>
    </rPh>
    <rPh sb="3" eb="5">
      <t>ブンゴ</t>
    </rPh>
    <phoneticPr fontId="3"/>
  </si>
  <si>
    <t>横尾</t>
    <rPh sb="0" eb="2">
      <t>ヨコオ</t>
    </rPh>
    <phoneticPr fontId="3"/>
  </si>
  <si>
    <t>中野　駿介</t>
    <rPh sb="0" eb="2">
      <t>ナカノ</t>
    </rPh>
    <rPh sb="3" eb="5">
      <t>シュンスケ</t>
    </rPh>
    <phoneticPr fontId="3"/>
  </si>
  <si>
    <t>稲垣　湧太</t>
    <rPh sb="0" eb="2">
      <t>イナガキ</t>
    </rPh>
    <rPh sb="3" eb="4">
      <t>ワ</t>
    </rPh>
    <rPh sb="4" eb="5">
      <t>タ</t>
    </rPh>
    <phoneticPr fontId="3"/>
  </si>
  <si>
    <t>稲垣</t>
    <rPh sb="0" eb="2">
      <t>イナガキ</t>
    </rPh>
    <phoneticPr fontId="3"/>
  </si>
  <si>
    <t>江口　敦朗</t>
    <rPh sb="0" eb="2">
      <t>エグチ</t>
    </rPh>
    <rPh sb="3" eb="5">
      <t>アツロウ</t>
    </rPh>
    <phoneticPr fontId="3"/>
  </si>
  <si>
    <t>敦朗</t>
    <rPh sb="0" eb="2">
      <t>アツロウ</t>
    </rPh>
    <phoneticPr fontId="3"/>
  </si>
  <si>
    <t>山田</t>
    <rPh sb="0" eb="2">
      <t>ヤマダ</t>
    </rPh>
    <phoneticPr fontId="3"/>
  </si>
  <si>
    <t>山田　一航</t>
    <rPh sb="0" eb="2">
      <t>ヤマダ</t>
    </rPh>
    <rPh sb="3" eb="4">
      <t>イチ</t>
    </rPh>
    <rPh sb="4" eb="5">
      <t>ワタル</t>
    </rPh>
    <phoneticPr fontId="3"/>
  </si>
  <si>
    <t>松本　樹</t>
    <rPh sb="0" eb="2">
      <t>マツモト</t>
    </rPh>
    <rPh sb="3" eb="4">
      <t>イツキ</t>
    </rPh>
    <phoneticPr fontId="3"/>
  </si>
  <si>
    <t>松本</t>
    <rPh sb="0" eb="2">
      <t>マツモト</t>
    </rPh>
    <phoneticPr fontId="3"/>
  </si>
  <si>
    <t>次村</t>
    <rPh sb="0" eb="2">
      <t>ツギムラ</t>
    </rPh>
    <phoneticPr fontId="3"/>
  </si>
  <si>
    <t>次村　拓真</t>
    <rPh sb="0" eb="2">
      <t>ツギムラ</t>
    </rPh>
    <rPh sb="3" eb="5">
      <t>タクマ</t>
    </rPh>
    <phoneticPr fontId="3"/>
  </si>
  <si>
    <t>宇野　聖矢</t>
    <rPh sb="0" eb="2">
      <t>ウノ</t>
    </rPh>
    <rPh sb="3" eb="4">
      <t>セイ</t>
    </rPh>
    <rPh sb="4" eb="5">
      <t>ヤ</t>
    </rPh>
    <phoneticPr fontId="3"/>
  </si>
  <si>
    <t>宇野</t>
    <rPh sb="0" eb="2">
      <t>ウノ</t>
    </rPh>
    <phoneticPr fontId="3"/>
  </si>
  <si>
    <t>正岡</t>
    <rPh sb="0" eb="2">
      <t>マサオカ</t>
    </rPh>
    <phoneticPr fontId="3"/>
  </si>
  <si>
    <t>正岡　翔</t>
    <rPh sb="0" eb="2">
      <t>マサオカ</t>
    </rPh>
    <rPh sb="3" eb="4">
      <t>ショウ</t>
    </rPh>
    <phoneticPr fontId="3"/>
  </si>
  <si>
    <t>三井　康平</t>
    <rPh sb="0" eb="2">
      <t>ミイ</t>
    </rPh>
    <rPh sb="3" eb="5">
      <t>コウヘイ</t>
    </rPh>
    <phoneticPr fontId="3"/>
  </si>
  <si>
    <t>三井</t>
    <rPh sb="0" eb="2">
      <t>ミイ</t>
    </rPh>
    <phoneticPr fontId="3"/>
  </si>
  <si>
    <t>レン</t>
    <phoneticPr fontId="3"/>
  </si>
  <si>
    <t>谷奥　廉</t>
    <rPh sb="0" eb="2">
      <t>タニオク</t>
    </rPh>
    <rPh sb="3" eb="4">
      <t>レン</t>
    </rPh>
    <phoneticPr fontId="3"/>
  </si>
  <si>
    <t>進藤　遙音</t>
    <rPh sb="0" eb="2">
      <t>シンドウ</t>
    </rPh>
    <rPh sb="3" eb="4">
      <t>ハル</t>
    </rPh>
    <rPh sb="4" eb="5">
      <t>オト</t>
    </rPh>
    <phoneticPr fontId="3"/>
  </si>
  <si>
    <t>進藤</t>
    <rPh sb="0" eb="2">
      <t>シンドウ</t>
    </rPh>
    <phoneticPr fontId="3"/>
  </si>
  <si>
    <t>熊野　風起</t>
    <rPh sb="0" eb="2">
      <t>クマノ</t>
    </rPh>
    <rPh sb="3" eb="4">
      <t>カゼ</t>
    </rPh>
    <rPh sb="4" eb="5">
      <t>キ</t>
    </rPh>
    <phoneticPr fontId="3"/>
  </si>
  <si>
    <t>熊野</t>
    <rPh sb="0" eb="2">
      <t>クマノ</t>
    </rPh>
    <phoneticPr fontId="3"/>
  </si>
  <si>
    <t>坂本　光心</t>
    <rPh sb="0" eb="2">
      <t>サカモト</t>
    </rPh>
    <rPh sb="3" eb="4">
      <t>ヒカリ</t>
    </rPh>
    <rPh sb="4" eb="5">
      <t>ココロ</t>
    </rPh>
    <phoneticPr fontId="3"/>
  </si>
  <si>
    <t>坂本</t>
    <rPh sb="0" eb="2">
      <t>サカモト</t>
    </rPh>
    <phoneticPr fontId="3"/>
  </si>
  <si>
    <t>中川　陽太</t>
    <rPh sb="0" eb="2">
      <t>ナカガワ</t>
    </rPh>
    <rPh sb="3" eb="4">
      <t>ヨウ</t>
    </rPh>
    <rPh sb="4" eb="5">
      <t>タ</t>
    </rPh>
    <phoneticPr fontId="3"/>
  </si>
  <si>
    <t>陽太</t>
    <rPh sb="0" eb="2">
      <t>ヨウタ</t>
    </rPh>
    <phoneticPr fontId="3"/>
  </si>
  <si>
    <t>小島　元志</t>
    <rPh sb="0" eb="2">
      <t>オジマ</t>
    </rPh>
    <rPh sb="3" eb="4">
      <t>モト</t>
    </rPh>
    <rPh sb="4" eb="5">
      <t>シ</t>
    </rPh>
    <phoneticPr fontId="3"/>
  </si>
  <si>
    <t>小島</t>
    <rPh sb="0" eb="2">
      <t>オジマ</t>
    </rPh>
    <phoneticPr fontId="3"/>
  </si>
  <si>
    <t>二村</t>
    <rPh sb="0" eb="2">
      <t>フタムラ</t>
    </rPh>
    <phoneticPr fontId="3"/>
  </si>
  <si>
    <t>二村　英穂</t>
    <rPh sb="0" eb="2">
      <t>フタムラ</t>
    </rPh>
    <rPh sb="3" eb="5">
      <t>エイホ</t>
    </rPh>
    <phoneticPr fontId="3"/>
  </si>
  <si>
    <t>山口　悠大朗</t>
    <rPh sb="0" eb="2">
      <t>ヤマグチ</t>
    </rPh>
    <rPh sb="3" eb="4">
      <t>ユウ</t>
    </rPh>
    <rPh sb="4" eb="5">
      <t>ダイ</t>
    </rPh>
    <rPh sb="5" eb="6">
      <t>ロウ</t>
    </rPh>
    <phoneticPr fontId="3"/>
  </si>
  <si>
    <t>山口</t>
    <rPh sb="0" eb="2">
      <t>ヤマグチ</t>
    </rPh>
    <phoneticPr fontId="3"/>
  </si>
  <si>
    <t>山本　和翔</t>
    <rPh sb="0" eb="2">
      <t>ヤマモト</t>
    </rPh>
    <rPh sb="3" eb="4">
      <t>カズ</t>
    </rPh>
    <rPh sb="4" eb="5">
      <t>ショウ</t>
    </rPh>
    <phoneticPr fontId="3"/>
  </si>
  <si>
    <t>山本</t>
    <rPh sb="0" eb="2">
      <t>ヤマモト</t>
    </rPh>
    <phoneticPr fontId="3"/>
  </si>
  <si>
    <t>半分ライン</t>
    <rPh sb="0" eb="2">
      <t>ハンブン</t>
    </rPh>
    <phoneticPr fontId="3"/>
  </si>
  <si>
    <t>中野</t>
    <rPh sb="0" eb="2">
      <t>ナカノ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</si>
</sst>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.0%"/>
    <numFmt numFmtId="177" formatCode="0.00_);[Red]\(0.00\)"/>
    <numFmt numFmtId="178" formatCode="0.0_ "/>
    <numFmt numFmtId="179" formatCode="0_ "/>
    <numFmt numFmtId="180" formatCode="0.0_);[Red]\(0.0\)"/>
    <numFmt numFmtId="181" formatCode="m&quot;月&quot;d&quot;日&quot;;@"/>
    <numFmt numFmtId="182" formatCode="0_);[Red]\(0\)"/>
  </numFmts>
  <fonts count="1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  <font>
      <b/>
      <sz val="11"/>
      <color theme="1"/>
      <name val="Microsoft JhengHei"/>
      <family val="3"/>
    </font>
    <font>
      <sz val="1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b/>
      <sz val="9"/>
      <color rgb="FFFF0000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</font>
  </fonts>
  <fills count="2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2CEE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DCD"/>
        <bgColor indexed="64"/>
      </patternFill>
    </fill>
    <fill>
      <patternFill patternType="solid">
        <fgColor rgb="FFFDFEC4"/>
        <bgColor indexed="64"/>
      </patternFill>
    </fill>
    <fill>
      <patternFill patternType="solid">
        <fgColor rgb="FFFFF3CD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DDD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7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76" fontId="6" fillId="0" borderId="5" xfId="1" applyNumberFormat="1" applyFont="1" applyBorder="1" applyAlignment="1">
      <alignment horizontal="center" vertical="center"/>
    </xf>
    <xf numFmtId="176" fontId="6" fillId="0" borderId="6" xfId="1" applyNumberFormat="1" applyFont="1" applyBorder="1" applyAlignment="1">
      <alignment horizontal="center" vertical="center"/>
    </xf>
    <xf numFmtId="176" fontId="6" fillId="0" borderId="7" xfId="1" applyNumberFormat="1" applyFont="1" applyBorder="1" applyAlignment="1">
      <alignment horizontal="center" vertical="center"/>
    </xf>
    <xf numFmtId="177" fontId="6" fillId="0" borderId="5" xfId="1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8" fontId="4" fillId="0" borderId="1" xfId="0" applyNumberFormat="1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180" fontId="9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80" fontId="2" fillId="0" borderId="1" xfId="0" applyNumberFormat="1" applyFon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8" fillId="0" borderId="1" xfId="0" applyNumberFormat="1" applyFont="1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179" fontId="8" fillId="0" borderId="1" xfId="0" applyNumberFormat="1" applyFont="1" applyBorder="1" applyAlignment="1">
      <alignment horizontal="center" vertical="center"/>
    </xf>
    <xf numFmtId="179" fontId="6" fillId="0" borderId="1" xfId="0" applyNumberFormat="1" applyFont="1" applyBorder="1" applyAlignment="1">
      <alignment horizontal="center" vertical="center"/>
    </xf>
    <xf numFmtId="178" fontId="10" fillId="0" borderId="1" xfId="0" applyNumberFormat="1" applyFont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/>
    </xf>
    <xf numFmtId="178" fontId="6" fillId="6" borderId="1" xfId="0" applyNumberFormat="1" applyFont="1" applyFill="1" applyBorder="1" applyAlignment="1">
      <alignment horizontal="center" vertical="center"/>
    </xf>
    <xf numFmtId="178" fontId="6" fillId="0" borderId="7" xfId="0" applyNumberFormat="1" applyFont="1" applyBorder="1" applyAlignment="1">
      <alignment horizontal="center" vertical="center"/>
    </xf>
    <xf numFmtId="178" fontId="6" fillId="0" borderId="10" xfId="0" applyNumberFormat="1" applyFont="1" applyBorder="1" applyAlignment="1">
      <alignment horizontal="center" vertical="center"/>
    </xf>
    <xf numFmtId="178" fontId="6" fillId="0" borderId="6" xfId="0" applyNumberFormat="1" applyFont="1" applyBorder="1" applyAlignment="1">
      <alignment horizontal="center" vertical="center"/>
    </xf>
    <xf numFmtId="178" fontId="10" fillId="0" borderId="7" xfId="0" applyNumberFormat="1" applyFont="1" applyBorder="1" applyAlignment="1">
      <alignment horizontal="center" vertical="center"/>
    </xf>
    <xf numFmtId="178" fontId="10" fillId="0" borderId="10" xfId="0" applyNumberFormat="1" applyFont="1" applyBorder="1" applyAlignment="1">
      <alignment horizontal="center" vertical="center"/>
    </xf>
    <xf numFmtId="178" fontId="10" fillId="0" borderId="6" xfId="0" applyNumberFormat="1" applyFont="1" applyBorder="1" applyAlignment="1">
      <alignment horizontal="center" vertical="center"/>
    </xf>
    <xf numFmtId="178" fontId="8" fillId="0" borderId="11" xfId="0" applyNumberFormat="1" applyFont="1" applyBorder="1" applyAlignment="1">
      <alignment horizontal="center" vertical="center"/>
    </xf>
    <xf numFmtId="178" fontId="7" fillId="7" borderId="1" xfId="0" applyNumberFormat="1" applyFont="1" applyFill="1" applyBorder="1" applyAlignment="1">
      <alignment horizontal="center" vertical="center"/>
    </xf>
    <xf numFmtId="178" fontId="12" fillId="8" borderId="1" xfId="0" applyNumberFormat="1" applyFont="1" applyFill="1" applyBorder="1" applyAlignment="1">
      <alignment horizontal="center" vertical="center"/>
    </xf>
    <xf numFmtId="178" fontId="7" fillId="9" borderId="1" xfId="0" applyNumberFormat="1" applyFont="1" applyFill="1" applyBorder="1" applyAlignment="1">
      <alignment horizontal="center" vertical="center"/>
    </xf>
    <xf numFmtId="178" fontId="6" fillId="6" borderId="0" xfId="0" applyNumberFormat="1" applyFont="1" applyFill="1" applyAlignment="1">
      <alignment horizontal="center" vertical="center"/>
    </xf>
    <xf numFmtId="178" fontId="10" fillId="0" borderId="0" xfId="0" applyNumberFormat="1" applyFont="1" applyAlignment="1">
      <alignment horizontal="center" vertical="center"/>
    </xf>
    <xf numFmtId="179" fontId="8" fillId="0" borderId="0" xfId="0" applyNumberFormat="1" applyFont="1" applyAlignment="1">
      <alignment horizontal="center" vertical="center"/>
    </xf>
    <xf numFmtId="178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78" fontId="10" fillId="10" borderId="1" xfId="0" applyNumberFormat="1" applyFont="1" applyFill="1" applyBorder="1" applyAlignment="1">
      <alignment horizontal="center" vertical="center"/>
    </xf>
    <xf numFmtId="178" fontId="6" fillId="10" borderId="1" xfId="0" applyNumberFormat="1" applyFont="1" applyFill="1" applyBorder="1" applyAlignment="1">
      <alignment horizontal="center" vertical="center"/>
    </xf>
    <xf numFmtId="178" fontId="6" fillId="11" borderId="1" xfId="0" applyNumberFormat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178" fontId="10" fillId="11" borderId="1" xfId="0" applyNumberFormat="1" applyFont="1" applyFill="1" applyBorder="1" applyAlignment="1">
      <alignment horizontal="center" vertical="center"/>
    </xf>
    <xf numFmtId="178" fontId="10" fillId="11" borderId="0" xfId="0" applyNumberFormat="1" applyFont="1" applyFill="1" applyAlignment="1">
      <alignment horizontal="center" vertical="center"/>
    </xf>
    <xf numFmtId="178" fontId="6" fillId="10" borderId="0" xfId="0" applyNumberFormat="1" applyFont="1" applyFill="1" applyAlignment="1">
      <alignment horizontal="center" vertical="center"/>
    </xf>
    <xf numFmtId="178" fontId="10" fillId="10" borderId="0" xfId="0" applyNumberFormat="1" applyFont="1" applyFill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178" fontId="6" fillId="5" borderId="1" xfId="0" applyNumberFormat="1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178" fontId="6" fillId="14" borderId="1" xfId="0" applyNumberFormat="1" applyFont="1" applyFill="1" applyBorder="1" applyAlignment="1">
      <alignment horizontal="center" vertical="center"/>
    </xf>
    <xf numFmtId="178" fontId="10" fillId="14" borderId="1" xfId="0" applyNumberFormat="1" applyFont="1" applyFill="1" applyBorder="1" applyAlignment="1">
      <alignment horizontal="center" vertical="center"/>
    </xf>
    <xf numFmtId="178" fontId="6" fillId="5" borderId="0" xfId="0" applyNumberFormat="1" applyFont="1" applyFill="1" applyAlignment="1">
      <alignment horizontal="center" vertical="center"/>
    </xf>
    <xf numFmtId="178" fontId="10" fillId="14" borderId="0" xfId="0" applyNumberFormat="1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81" fontId="0" fillId="0" borderId="8" xfId="0" applyNumberFormat="1" applyBorder="1">
      <alignment vertical="center"/>
    </xf>
    <xf numFmtId="181" fontId="0" fillId="0" borderId="8" xfId="0" applyNumberFormat="1" applyBorder="1" applyAlignment="1">
      <alignment horizontal="right" vertical="center"/>
    </xf>
    <xf numFmtId="178" fontId="0" fillId="0" borderId="0" xfId="0" applyNumberFormat="1">
      <alignment vertical="center"/>
    </xf>
    <xf numFmtId="178" fontId="14" fillId="0" borderId="0" xfId="0" applyNumberFormat="1" applyFont="1" applyAlignment="1">
      <alignment horizontal="center" vertical="center"/>
    </xf>
    <xf numFmtId="179" fontId="14" fillId="0" borderId="0" xfId="0" applyNumberFormat="1" applyFont="1" applyAlignment="1">
      <alignment horizontal="center" vertical="center"/>
    </xf>
    <xf numFmtId="178" fontId="5" fillId="16" borderId="1" xfId="0" applyNumberFormat="1" applyFont="1" applyFill="1" applyBorder="1" applyAlignment="1">
      <alignment horizontal="center" vertical="center"/>
    </xf>
    <xf numFmtId="178" fontId="8" fillId="2" borderId="1" xfId="0" applyNumberFormat="1" applyFont="1" applyFill="1" applyBorder="1" applyAlignment="1">
      <alignment horizontal="center" vertical="center"/>
    </xf>
    <xf numFmtId="178" fontId="6" fillId="15" borderId="1" xfId="0" applyNumberFormat="1" applyFont="1" applyFill="1" applyBorder="1" applyAlignment="1">
      <alignment horizontal="center" vertical="center"/>
    </xf>
    <xf numFmtId="178" fontId="6" fillId="17" borderId="1" xfId="0" applyNumberFormat="1" applyFont="1" applyFill="1" applyBorder="1" applyAlignment="1">
      <alignment horizontal="center" vertical="center"/>
    </xf>
    <xf numFmtId="178" fontId="10" fillId="17" borderId="1" xfId="0" applyNumberFormat="1" applyFont="1" applyFill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78" fontId="6" fillId="11" borderId="0" xfId="0" applyNumberFormat="1" applyFont="1" applyFill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82" fontId="0" fillId="0" borderId="1" xfId="1" applyNumberFormat="1" applyFont="1" applyFill="1" applyBorder="1" applyAlignment="1">
      <alignment horizontal="center" vertical="center"/>
    </xf>
    <xf numFmtId="178" fontId="6" fillId="19" borderId="1" xfId="0" applyNumberFormat="1" applyFont="1" applyFill="1" applyBorder="1" applyAlignment="1">
      <alignment horizontal="center" vertical="center"/>
    </xf>
    <xf numFmtId="178" fontId="10" fillId="19" borderId="1" xfId="0" applyNumberFormat="1" applyFont="1" applyFill="1" applyBorder="1" applyAlignment="1">
      <alignment horizontal="center" vertical="center"/>
    </xf>
    <xf numFmtId="178" fontId="10" fillId="20" borderId="1" xfId="0" applyNumberFormat="1" applyFont="1" applyFill="1" applyBorder="1" applyAlignment="1">
      <alignment horizontal="center" vertical="center"/>
    </xf>
    <xf numFmtId="178" fontId="6" fillId="20" borderId="1" xfId="0" applyNumberFormat="1" applyFont="1" applyFill="1" applyBorder="1" applyAlignment="1">
      <alignment horizontal="center" vertical="center"/>
    </xf>
    <xf numFmtId="178" fontId="11" fillId="20" borderId="1" xfId="0" applyNumberFormat="1" applyFont="1" applyFill="1" applyBorder="1" applyAlignment="1">
      <alignment horizontal="center" vertical="center"/>
    </xf>
    <xf numFmtId="178" fontId="7" fillId="3" borderId="1" xfId="0" applyNumberFormat="1" applyFont="1" applyFill="1" applyBorder="1" applyAlignment="1">
      <alignment horizontal="center" vertical="center"/>
    </xf>
    <xf numFmtId="178" fontId="8" fillId="9" borderId="1" xfId="0" applyNumberFormat="1" applyFont="1" applyFill="1" applyBorder="1" applyAlignment="1">
      <alignment horizontal="center" vertical="center"/>
    </xf>
    <xf numFmtId="178" fontId="10" fillId="6" borderId="1" xfId="0" applyNumberFormat="1" applyFont="1" applyFill="1" applyBorder="1" applyAlignment="1">
      <alignment horizontal="center" vertical="center"/>
    </xf>
    <xf numFmtId="178" fontId="8" fillId="21" borderId="1" xfId="0" applyNumberFormat="1" applyFont="1" applyFill="1" applyBorder="1" applyAlignment="1">
      <alignment horizontal="center" vertical="center"/>
    </xf>
    <xf numFmtId="0" fontId="8" fillId="21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8" fillId="22" borderId="1" xfId="0" applyFont="1" applyFill="1" applyBorder="1" applyAlignment="1">
      <alignment horizontal="center" vertical="center"/>
    </xf>
    <xf numFmtId="178" fontId="8" fillId="23" borderId="1" xfId="0" applyNumberFormat="1" applyFont="1" applyFill="1" applyBorder="1" applyAlignment="1">
      <alignment horizontal="center" vertical="center"/>
    </xf>
    <xf numFmtId="178" fontId="10" fillId="5" borderId="1" xfId="0" applyNumberFormat="1" applyFont="1" applyFill="1" applyBorder="1" applyAlignment="1">
      <alignment horizontal="center" vertical="center"/>
    </xf>
    <xf numFmtId="178" fontId="10" fillId="5" borderId="0" xfId="0" applyNumberFormat="1" applyFont="1" applyFill="1" applyAlignment="1">
      <alignment horizontal="center" vertical="center"/>
    </xf>
    <xf numFmtId="0" fontId="8" fillId="23" borderId="1" xfId="0" applyFont="1" applyFill="1" applyBorder="1" applyAlignment="1">
      <alignment horizontal="center" vertical="center"/>
    </xf>
    <xf numFmtId="178" fontId="10" fillId="24" borderId="1" xfId="0" applyNumberFormat="1" applyFont="1" applyFill="1" applyBorder="1" applyAlignment="1">
      <alignment horizontal="center" vertical="center"/>
    </xf>
    <xf numFmtId="178" fontId="6" fillId="24" borderId="1" xfId="0" applyNumberFormat="1" applyFont="1" applyFill="1" applyBorder="1" applyAlignment="1">
      <alignment horizontal="center" vertical="center"/>
    </xf>
    <xf numFmtId="178" fontId="10" fillId="24" borderId="0" xfId="0" applyNumberFormat="1" applyFont="1" applyFill="1" applyAlignment="1">
      <alignment horizontal="center" vertical="center"/>
    </xf>
    <xf numFmtId="178" fontId="10" fillId="19" borderId="0" xfId="0" applyNumberFormat="1" applyFont="1" applyFill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78" fontId="6" fillId="25" borderId="1" xfId="0" applyNumberFormat="1" applyFont="1" applyFill="1" applyBorder="1" applyAlignment="1">
      <alignment horizontal="center" vertical="center"/>
    </xf>
    <xf numFmtId="178" fontId="6" fillId="25" borderId="0" xfId="0" applyNumberFormat="1" applyFont="1" applyFill="1" applyAlignment="1">
      <alignment horizontal="center" vertical="center"/>
    </xf>
    <xf numFmtId="178" fontId="10" fillId="25" borderId="1" xfId="0" applyNumberFormat="1" applyFont="1" applyFill="1" applyBorder="1" applyAlignment="1">
      <alignment horizontal="center" vertical="center"/>
    </xf>
    <xf numFmtId="178" fontId="10" fillId="25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8" fontId="8" fillId="0" borderId="0" xfId="0" applyNumberFormat="1" applyFont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8" fillId="24" borderId="1" xfId="0" applyFont="1" applyFill="1" applyBorder="1" applyAlignment="1">
      <alignment horizontal="center" vertical="center"/>
    </xf>
    <xf numFmtId="178" fontId="6" fillId="24" borderId="0" xfId="0" applyNumberFormat="1" applyFont="1" applyFill="1" applyAlignment="1">
      <alignment horizontal="center" vertical="center"/>
    </xf>
    <xf numFmtId="178" fontId="6" fillId="18" borderId="1" xfId="0" applyNumberFormat="1" applyFont="1" applyFill="1" applyBorder="1" applyAlignment="1">
      <alignment horizontal="center" vertical="center"/>
    </xf>
    <xf numFmtId="178" fontId="8" fillId="26" borderId="1" xfId="0" applyNumberFormat="1" applyFont="1" applyFill="1" applyBorder="1" applyAlignment="1">
      <alignment horizontal="center" vertical="center"/>
    </xf>
    <xf numFmtId="178" fontId="10" fillId="18" borderId="1" xfId="0" applyNumberFormat="1" applyFont="1" applyFill="1" applyBorder="1" applyAlignment="1">
      <alignment horizontal="center" vertical="center"/>
    </xf>
    <xf numFmtId="178" fontId="10" fillId="18" borderId="0" xfId="0" applyNumberFormat="1" applyFont="1" applyFill="1" applyAlignment="1">
      <alignment horizontal="center" vertical="center"/>
    </xf>
    <xf numFmtId="0" fontId="8" fillId="26" borderId="1" xfId="0" applyFont="1" applyFill="1" applyBorder="1" applyAlignment="1">
      <alignment horizontal="center" vertical="center"/>
    </xf>
    <xf numFmtId="176" fontId="6" fillId="0" borderId="15" xfId="1" applyNumberFormat="1" applyFont="1" applyBorder="1" applyAlignment="1">
      <alignment horizontal="center" vertical="center"/>
    </xf>
    <xf numFmtId="176" fontId="6" fillId="0" borderId="17" xfId="1" applyNumberFormat="1" applyFont="1" applyBorder="1" applyAlignment="1">
      <alignment horizontal="center" vertical="center"/>
    </xf>
    <xf numFmtId="176" fontId="6" fillId="0" borderId="14" xfId="1" applyNumberFormat="1" applyFont="1" applyBorder="1" applyAlignment="1">
      <alignment horizontal="center" vertical="center"/>
    </xf>
    <xf numFmtId="177" fontId="6" fillId="0" borderId="15" xfId="1" applyNumberFormat="1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176" fontId="6" fillId="0" borderId="24" xfId="1" applyNumberFormat="1" applyFont="1" applyBorder="1" applyAlignment="1">
      <alignment horizontal="center" vertical="center"/>
    </xf>
    <xf numFmtId="177" fontId="6" fillId="0" borderId="24" xfId="1" applyNumberFormat="1" applyFont="1" applyBorder="1" applyAlignment="1">
      <alignment horizontal="center" vertical="center"/>
    </xf>
    <xf numFmtId="178" fontId="8" fillId="0" borderId="24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176" fontId="0" fillId="0" borderId="15" xfId="1" applyNumberFormat="1" applyFont="1" applyBorder="1" applyAlignment="1">
      <alignment horizontal="center" vertical="center"/>
    </xf>
    <xf numFmtId="176" fontId="0" fillId="0" borderId="19" xfId="1" applyNumberFormat="1" applyFont="1" applyBorder="1" applyAlignment="1">
      <alignment horizontal="center" vertical="center"/>
    </xf>
    <xf numFmtId="176" fontId="0" fillId="0" borderId="11" xfId="1" applyNumberFormat="1" applyFont="1" applyBorder="1" applyAlignment="1">
      <alignment horizontal="center" vertical="center"/>
    </xf>
    <xf numFmtId="176" fontId="0" fillId="0" borderId="13" xfId="1" applyNumberFormat="1" applyFont="1" applyBorder="1" applyAlignment="1">
      <alignment horizontal="center" vertical="center"/>
    </xf>
    <xf numFmtId="176" fontId="0" fillId="0" borderId="16" xfId="1" applyNumberFormat="1" applyFont="1" applyBorder="1" applyAlignment="1">
      <alignment horizontal="center" vertical="center"/>
    </xf>
    <xf numFmtId="176" fontId="0" fillId="0" borderId="20" xfId="1" applyNumberFormat="1" applyFon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178" fontId="8" fillId="26" borderId="11" xfId="0" applyNumberFormat="1" applyFont="1" applyFill="1" applyBorder="1" applyAlignment="1">
      <alignment horizontal="center" vertical="center"/>
    </xf>
    <xf numFmtId="178" fontId="8" fillId="26" borderId="13" xfId="0" applyNumberFormat="1" applyFont="1" applyFill="1" applyBorder="1" applyAlignment="1">
      <alignment horizontal="center" vertical="center"/>
    </xf>
    <xf numFmtId="0" fontId="5" fillId="16" borderId="11" xfId="0" applyFont="1" applyFill="1" applyBorder="1" applyAlignment="1">
      <alignment horizontal="center" vertical="center"/>
    </xf>
    <xf numFmtId="0" fontId="5" fillId="16" borderId="13" xfId="0" applyFont="1" applyFill="1" applyBorder="1" applyAlignment="1">
      <alignment horizontal="center" vertical="center"/>
    </xf>
    <xf numFmtId="0" fontId="8" fillId="9" borderId="11" xfId="0" applyFont="1" applyFill="1" applyBorder="1" applyAlignment="1">
      <alignment horizontal="center" vertical="center"/>
    </xf>
    <xf numFmtId="0" fontId="8" fillId="9" borderId="13" xfId="0" applyFont="1" applyFill="1" applyBorder="1" applyAlignment="1">
      <alignment horizontal="center" vertical="center"/>
    </xf>
    <xf numFmtId="0" fontId="8" fillId="23" borderId="11" xfId="0" applyFont="1" applyFill="1" applyBorder="1" applyAlignment="1">
      <alignment horizontal="center" vertical="center"/>
    </xf>
    <xf numFmtId="0" fontId="8" fillId="23" borderId="13" xfId="0" applyFont="1" applyFill="1" applyBorder="1" applyAlignment="1">
      <alignment horizontal="center" vertical="center"/>
    </xf>
    <xf numFmtId="0" fontId="8" fillId="22" borderId="11" xfId="0" applyFont="1" applyFill="1" applyBorder="1" applyAlignment="1">
      <alignment horizontal="center" vertical="center"/>
    </xf>
    <xf numFmtId="0" fontId="8" fillId="22" borderId="13" xfId="0" applyFont="1" applyFill="1" applyBorder="1" applyAlignment="1">
      <alignment horizontal="center" vertical="center"/>
    </xf>
    <xf numFmtId="178" fontId="8" fillId="21" borderId="11" xfId="0" applyNumberFormat="1" applyFont="1" applyFill="1" applyBorder="1" applyAlignment="1">
      <alignment horizontal="center" vertical="center"/>
    </xf>
    <xf numFmtId="178" fontId="8" fillId="21" borderId="13" xfId="0" applyNumberFormat="1" applyFont="1" applyFill="1" applyBorder="1" applyAlignment="1">
      <alignment horizontal="center" vertical="center"/>
    </xf>
    <xf numFmtId="178" fontId="6" fillId="19" borderId="11" xfId="0" applyNumberFormat="1" applyFont="1" applyFill="1" applyBorder="1" applyAlignment="1">
      <alignment horizontal="center" vertical="center"/>
    </xf>
    <xf numFmtId="178" fontId="6" fillId="19" borderId="12" xfId="0" applyNumberFormat="1" applyFont="1" applyFill="1" applyBorder="1" applyAlignment="1">
      <alignment horizontal="center" vertical="center"/>
    </xf>
    <xf numFmtId="178" fontId="6" fillId="19" borderId="13" xfId="0" applyNumberFormat="1" applyFont="1" applyFill="1" applyBorder="1" applyAlignment="1">
      <alignment horizontal="center" vertical="center"/>
    </xf>
    <xf numFmtId="178" fontId="8" fillId="9" borderId="11" xfId="0" applyNumberFormat="1" applyFont="1" applyFill="1" applyBorder="1" applyAlignment="1">
      <alignment horizontal="center" vertical="center"/>
    </xf>
    <xf numFmtId="178" fontId="8" fillId="9" borderId="13" xfId="0" applyNumberFormat="1" applyFont="1" applyFill="1" applyBorder="1" applyAlignment="1">
      <alignment horizontal="center" vertical="center"/>
    </xf>
    <xf numFmtId="178" fontId="6" fillId="19" borderId="7" xfId="0" applyNumberFormat="1" applyFont="1" applyFill="1" applyBorder="1" applyAlignment="1">
      <alignment horizontal="center" vertical="center"/>
    </xf>
    <xf numFmtId="178" fontId="6" fillId="19" borderId="10" xfId="0" applyNumberFormat="1" applyFont="1" applyFill="1" applyBorder="1" applyAlignment="1">
      <alignment horizontal="center" vertical="center"/>
    </xf>
    <xf numFmtId="178" fontId="6" fillId="19" borderId="6" xfId="0" applyNumberFormat="1" applyFont="1" applyFill="1" applyBorder="1" applyAlignment="1">
      <alignment horizontal="center" vertical="center"/>
    </xf>
    <xf numFmtId="178" fontId="6" fillId="17" borderId="11" xfId="0" applyNumberFormat="1" applyFont="1" applyFill="1" applyBorder="1" applyAlignment="1">
      <alignment horizontal="center" vertical="center"/>
    </xf>
    <xf numFmtId="178" fontId="6" fillId="17" borderId="12" xfId="0" applyNumberFormat="1" applyFont="1" applyFill="1" applyBorder="1" applyAlignment="1">
      <alignment horizontal="center" vertical="center"/>
    </xf>
    <xf numFmtId="178" fontId="6" fillId="17" borderId="13" xfId="0" applyNumberFormat="1" applyFont="1" applyFill="1" applyBorder="1" applyAlignment="1">
      <alignment horizontal="center" vertical="center"/>
    </xf>
    <xf numFmtId="178" fontId="8" fillId="2" borderId="11" xfId="0" applyNumberFormat="1" applyFont="1" applyFill="1" applyBorder="1" applyAlignment="1">
      <alignment horizontal="center" vertical="center"/>
    </xf>
    <xf numFmtId="178" fontId="8" fillId="2" borderId="13" xfId="0" applyNumberFormat="1" applyFont="1" applyFill="1" applyBorder="1" applyAlignment="1">
      <alignment horizontal="center" vertical="center"/>
    </xf>
    <xf numFmtId="178" fontId="6" fillId="17" borderId="7" xfId="0" applyNumberFormat="1" applyFont="1" applyFill="1" applyBorder="1" applyAlignment="1">
      <alignment horizontal="center" vertical="center"/>
    </xf>
    <xf numFmtId="178" fontId="6" fillId="17" borderId="10" xfId="0" applyNumberFormat="1" applyFont="1" applyFill="1" applyBorder="1" applyAlignment="1">
      <alignment horizontal="center" vertical="center"/>
    </xf>
    <xf numFmtId="178" fontId="6" fillId="17" borderId="6" xfId="0" applyNumberFormat="1" applyFont="1" applyFill="1" applyBorder="1" applyAlignment="1">
      <alignment horizontal="center" vertical="center"/>
    </xf>
    <xf numFmtId="178" fontId="6" fillId="11" borderId="11" xfId="0" applyNumberFormat="1" applyFont="1" applyFill="1" applyBorder="1" applyAlignment="1">
      <alignment horizontal="center" vertical="center"/>
    </xf>
    <xf numFmtId="178" fontId="6" fillId="11" borderId="12" xfId="0" applyNumberFormat="1" applyFont="1" applyFill="1" applyBorder="1" applyAlignment="1">
      <alignment horizontal="center" vertical="center"/>
    </xf>
    <xf numFmtId="178" fontId="6" fillId="11" borderId="13" xfId="0" applyNumberFormat="1" applyFont="1" applyFill="1" applyBorder="1" applyAlignment="1">
      <alignment horizontal="center" vertical="center"/>
    </xf>
    <xf numFmtId="178" fontId="7" fillId="3" borderId="11" xfId="0" applyNumberFormat="1" applyFont="1" applyFill="1" applyBorder="1" applyAlignment="1">
      <alignment horizontal="center" vertical="center"/>
    </xf>
    <xf numFmtId="178" fontId="7" fillId="3" borderId="13" xfId="0" applyNumberFormat="1" applyFont="1" applyFill="1" applyBorder="1" applyAlignment="1">
      <alignment horizontal="center" vertical="center"/>
    </xf>
    <xf numFmtId="178" fontId="6" fillId="11" borderId="7" xfId="0" applyNumberFormat="1" applyFont="1" applyFill="1" applyBorder="1" applyAlignment="1">
      <alignment horizontal="center" vertical="center"/>
    </xf>
    <xf numFmtId="178" fontId="6" fillId="11" borderId="10" xfId="0" applyNumberFormat="1" applyFont="1" applyFill="1" applyBorder="1" applyAlignment="1">
      <alignment horizontal="center" vertical="center"/>
    </xf>
    <xf numFmtId="178" fontId="6" fillId="11" borderId="6" xfId="0" applyNumberFormat="1" applyFont="1" applyFill="1" applyBorder="1" applyAlignment="1">
      <alignment horizontal="center" vertical="center"/>
    </xf>
    <xf numFmtId="178" fontId="6" fillId="5" borderId="11" xfId="0" applyNumberFormat="1" applyFont="1" applyFill="1" applyBorder="1" applyAlignment="1">
      <alignment horizontal="center" vertical="center"/>
    </xf>
    <xf numFmtId="178" fontId="6" fillId="5" borderId="12" xfId="0" applyNumberFormat="1" applyFont="1" applyFill="1" applyBorder="1" applyAlignment="1">
      <alignment horizontal="center" vertical="center"/>
    </xf>
    <xf numFmtId="178" fontId="6" fillId="5" borderId="13" xfId="0" applyNumberFormat="1" applyFont="1" applyFill="1" applyBorder="1" applyAlignment="1">
      <alignment horizontal="center" vertical="center"/>
    </xf>
    <xf numFmtId="178" fontId="8" fillId="23" borderId="11" xfId="0" applyNumberFormat="1" applyFont="1" applyFill="1" applyBorder="1" applyAlignment="1">
      <alignment horizontal="center" vertical="center"/>
    </xf>
    <xf numFmtId="178" fontId="8" fillId="23" borderId="13" xfId="0" applyNumberFormat="1" applyFont="1" applyFill="1" applyBorder="1" applyAlignment="1">
      <alignment horizontal="center" vertical="center"/>
    </xf>
    <xf numFmtId="178" fontId="6" fillId="5" borderId="7" xfId="0" applyNumberFormat="1" applyFont="1" applyFill="1" applyBorder="1" applyAlignment="1">
      <alignment horizontal="center" vertical="center"/>
    </xf>
    <xf numFmtId="178" fontId="6" fillId="5" borderId="10" xfId="0" applyNumberFormat="1" applyFont="1" applyFill="1" applyBorder="1" applyAlignment="1">
      <alignment horizontal="center" vertical="center"/>
    </xf>
    <xf numFmtId="178" fontId="6" fillId="5" borderId="6" xfId="0" applyNumberFormat="1" applyFont="1" applyFill="1" applyBorder="1" applyAlignment="1">
      <alignment horizontal="center" vertical="center"/>
    </xf>
    <xf numFmtId="178" fontId="6" fillId="20" borderId="11" xfId="0" applyNumberFormat="1" applyFont="1" applyFill="1" applyBorder="1" applyAlignment="1">
      <alignment horizontal="center" vertical="center"/>
    </xf>
    <xf numFmtId="178" fontId="6" fillId="20" borderId="12" xfId="0" applyNumberFormat="1" applyFont="1" applyFill="1" applyBorder="1" applyAlignment="1">
      <alignment horizontal="center" vertical="center"/>
    </xf>
    <xf numFmtId="178" fontId="6" fillId="20" borderId="13" xfId="0" applyNumberFormat="1" applyFont="1" applyFill="1" applyBorder="1" applyAlignment="1">
      <alignment horizontal="center" vertical="center"/>
    </xf>
    <xf numFmtId="178" fontId="5" fillId="16" borderId="11" xfId="0" applyNumberFormat="1" applyFont="1" applyFill="1" applyBorder="1" applyAlignment="1">
      <alignment horizontal="center" vertical="center"/>
    </xf>
    <xf numFmtId="178" fontId="5" fillId="16" borderId="13" xfId="0" applyNumberFormat="1" applyFont="1" applyFill="1" applyBorder="1" applyAlignment="1">
      <alignment horizontal="center" vertical="center"/>
    </xf>
    <xf numFmtId="178" fontId="6" fillId="20" borderId="7" xfId="0" applyNumberFormat="1" applyFont="1" applyFill="1" applyBorder="1" applyAlignment="1">
      <alignment horizontal="center" vertical="center"/>
    </xf>
    <xf numFmtId="178" fontId="6" fillId="20" borderId="10" xfId="0" applyNumberFormat="1" applyFont="1" applyFill="1" applyBorder="1" applyAlignment="1">
      <alignment horizontal="center" vertical="center"/>
    </xf>
    <xf numFmtId="178" fontId="6" fillId="20" borderId="6" xfId="0" applyNumberFormat="1" applyFont="1" applyFill="1" applyBorder="1" applyAlignment="1">
      <alignment horizontal="center" vertical="center"/>
    </xf>
    <xf numFmtId="178" fontId="6" fillId="18" borderId="11" xfId="0" applyNumberFormat="1" applyFont="1" applyFill="1" applyBorder="1" applyAlignment="1">
      <alignment horizontal="center" vertical="center"/>
    </xf>
    <xf numFmtId="178" fontId="6" fillId="18" borderId="12" xfId="0" applyNumberFormat="1" applyFont="1" applyFill="1" applyBorder="1" applyAlignment="1">
      <alignment horizontal="center" vertical="center"/>
    </xf>
    <xf numFmtId="178" fontId="6" fillId="18" borderId="13" xfId="0" applyNumberFormat="1" applyFont="1" applyFill="1" applyBorder="1" applyAlignment="1">
      <alignment horizontal="center" vertical="center"/>
    </xf>
    <xf numFmtId="178" fontId="6" fillId="18" borderId="7" xfId="0" applyNumberFormat="1" applyFont="1" applyFill="1" applyBorder="1" applyAlignment="1">
      <alignment horizontal="center" vertical="center"/>
    </xf>
    <xf numFmtId="178" fontId="6" fillId="18" borderId="10" xfId="0" applyNumberFormat="1" applyFont="1" applyFill="1" applyBorder="1" applyAlignment="1">
      <alignment horizontal="center" vertical="center"/>
    </xf>
    <xf numFmtId="178" fontId="6" fillId="18" borderId="6" xfId="0" applyNumberFormat="1" applyFont="1" applyFill="1" applyBorder="1" applyAlignment="1">
      <alignment horizontal="center" vertical="center"/>
    </xf>
    <xf numFmtId="178" fontId="6" fillId="10" borderId="11" xfId="0" applyNumberFormat="1" applyFont="1" applyFill="1" applyBorder="1" applyAlignment="1">
      <alignment horizontal="center" vertical="center"/>
    </xf>
    <xf numFmtId="178" fontId="6" fillId="10" borderId="12" xfId="0" applyNumberFormat="1" applyFont="1" applyFill="1" applyBorder="1" applyAlignment="1">
      <alignment horizontal="center" vertical="center"/>
    </xf>
    <xf numFmtId="178" fontId="6" fillId="10" borderId="13" xfId="0" applyNumberFormat="1" applyFont="1" applyFill="1" applyBorder="1" applyAlignment="1">
      <alignment horizontal="center" vertical="center"/>
    </xf>
    <xf numFmtId="178" fontId="8" fillId="22" borderId="11" xfId="0" applyNumberFormat="1" applyFont="1" applyFill="1" applyBorder="1" applyAlignment="1">
      <alignment horizontal="center" vertical="center"/>
    </xf>
    <xf numFmtId="178" fontId="8" fillId="22" borderId="13" xfId="0" applyNumberFormat="1" applyFont="1" applyFill="1" applyBorder="1" applyAlignment="1">
      <alignment horizontal="center" vertical="center"/>
    </xf>
    <xf numFmtId="178" fontId="6" fillId="10" borderId="7" xfId="0" applyNumberFormat="1" applyFont="1" applyFill="1" applyBorder="1" applyAlignment="1">
      <alignment horizontal="center" vertical="center"/>
    </xf>
    <xf numFmtId="178" fontId="6" fillId="10" borderId="10" xfId="0" applyNumberFormat="1" applyFont="1" applyFill="1" applyBorder="1" applyAlignment="1">
      <alignment horizontal="center" vertical="center"/>
    </xf>
    <xf numFmtId="178" fontId="6" fillId="10" borderId="6" xfId="0" applyNumberFormat="1" applyFont="1" applyFill="1" applyBorder="1" applyAlignment="1">
      <alignment horizontal="center" vertical="center"/>
    </xf>
    <xf numFmtId="178" fontId="6" fillId="0" borderId="11" xfId="0" applyNumberFormat="1" applyFont="1" applyBorder="1" applyAlignment="1">
      <alignment horizontal="center" vertical="center" wrapText="1"/>
    </xf>
    <xf numFmtId="178" fontId="6" fillId="0" borderId="13" xfId="0" applyNumberFormat="1" applyFont="1" applyBorder="1" applyAlignment="1">
      <alignment horizontal="center" vertical="center" wrapText="1"/>
    </xf>
    <xf numFmtId="178" fontId="6" fillId="6" borderId="11" xfId="0" applyNumberFormat="1" applyFont="1" applyFill="1" applyBorder="1" applyAlignment="1">
      <alignment horizontal="center" vertical="center"/>
    </xf>
    <xf numFmtId="178" fontId="6" fillId="6" borderId="12" xfId="0" applyNumberFormat="1" applyFont="1" applyFill="1" applyBorder="1" applyAlignment="1">
      <alignment horizontal="center" vertical="center"/>
    </xf>
    <xf numFmtId="178" fontId="6" fillId="6" borderId="13" xfId="0" applyNumberFormat="1" applyFont="1" applyFill="1" applyBorder="1" applyAlignment="1">
      <alignment horizontal="center" vertical="center"/>
    </xf>
    <xf numFmtId="178" fontId="6" fillId="6" borderId="7" xfId="0" applyNumberFormat="1" applyFont="1" applyFill="1" applyBorder="1" applyAlignment="1">
      <alignment horizontal="center" vertical="center"/>
    </xf>
    <xf numFmtId="178" fontId="6" fillId="6" borderId="10" xfId="0" applyNumberFormat="1" applyFont="1" applyFill="1" applyBorder="1" applyAlignment="1">
      <alignment horizontal="center" vertical="center"/>
    </xf>
    <xf numFmtId="178" fontId="6" fillId="6" borderId="6" xfId="0" applyNumberFormat="1" applyFont="1" applyFill="1" applyBorder="1" applyAlignment="1">
      <alignment horizontal="center" vertical="center"/>
    </xf>
    <xf numFmtId="179" fontId="6" fillId="0" borderId="7" xfId="0" applyNumberFormat="1" applyFont="1" applyBorder="1" applyAlignment="1">
      <alignment horizontal="center" vertical="center"/>
    </xf>
    <xf numFmtId="179" fontId="6" fillId="0" borderId="10" xfId="0" applyNumberFormat="1" applyFont="1" applyBorder="1" applyAlignment="1">
      <alignment horizontal="center" vertical="center"/>
    </xf>
    <xf numFmtId="179" fontId="6" fillId="0" borderId="6" xfId="0" applyNumberFormat="1" applyFont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/>
    </xf>
    <xf numFmtId="178" fontId="6" fillId="15" borderId="11" xfId="0" applyNumberFormat="1" applyFont="1" applyFill="1" applyBorder="1" applyAlignment="1">
      <alignment horizontal="center" vertical="center"/>
    </xf>
    <xf numFmtId="178" fontId="6" fillId="15" borderId="12" xfId="0" applyNumberFormat="1" applyFont="1" applyFill="1" applyBorder="1" applyAlignment="1">
      <alignment horizontal="center" vertical="center"/>
    </xf>
    <xf numFmtId="178" fontId="6" fillId="15" borderId="13" xfId="0" applyNumberFormat="1" applyFont="1" applyFill="1" applyBorder="1" applyAlignment="1">
      <alignment horizontal="center" vertical="center"/>
    </xf>
    <xf numFmtId="178" fontId="6" fillId="15" borderId="7" xfId="0" applyNumberFormat="1" applyFont="1" applyFill="1" applyBorder="1" applyAlignment="1">
      <alignment horizontal="center" vertical="center"/>
    </xf>
    <xf numFmtId="178" fontId="6" fillId="15" borderId="10" xfId="0" applyNumberFormat="1" applyFont="1" applyFill="1" applyBorder="1" applyAlignment="1">
      <alignment horizontal="center" vertical="center"/>
    </xf>
    <xf numFmtId="178" fontId="6" fillId="15" borderId="6" xfId="0" applyNumberFormat="1" applyFont="1" applyFill="1" applyBorder="1" applyAlignment="1">
      <alignment horizontal="center" vertical="center"/>
    </xf>
    <xf numFmtId="178" fontId="8" fillId="21" borderId="11" xfId="0" applyNumberFormat="1" applyFont="1" applyFill="1" applyBorder="1" applyAlignment="1">
      <alignment horizontal="center" vertical="center" wrapText="1"/>
    </xf>
    <xf numFmtId="178" fontId="8" fillId="21" borderId="12" xfId="0" applyNumberFormat="1" applyFont="1" applyFill="1" applyBorder="1" applyAlignment="1">
      <alignment horizontal="center" vertical="center" wrapText="1"/>
    </xf>
    <xf numFmtId="178" fontId="8" fillId="21" borderId="13" xfId="0" applyNumberFormat="1" applyFont="1" applyFill="1" applyBorder="1" applyAlignment="1">
      <alignment horizontal="center" vertical="center" wrapText="1"/>
    </xf>
    <xf numFmtId="178" fontId="15" fillId="22" borderId="11" xfId="0" applyNumberFormat="1" applyFont="1" applyFill="1" applyBorder="1" applyAlignment="1">
      <alignment horizontal="center" vertical="center" wrapText="1"/>
    </xf>
    <xf numFmtId="178" fontId="4" fillId="22" borderId="12" xfId="0" applyNumberFormat="1" applyFont="1" applyFill="1" applyBorder="1" applyAlignment="1">
      <alignment horizontal="center" vertical="center" wrapText="1"/>
    </xf>
    <xf numFmtId="178" fontId="4" fillId="22" borderId="13" xfId="0" applyNumberFormat="1" applyFont="1" applyFill="1" applyBorder="1" applyAlignment="1">
      <alignment horizontal="center" vertical="center" wrapText="1"/>
    </xf>
    <xf numFmtId="178" fontId="0" fillId="0" borderId="8" xfId="0" applyNumberFormat="1" applyBorder="1" applyAlignment="1">
      <alignment horizontal="center" vertical="center"/>
    </xf>
    <xf numFmtId="178" fontId="5" fillId="16" borderId="11" xfId="0" applyNumberFormat="1" applyFont="1" applyFill="1" applyBorder="1" applyAlignment="1">
      <alignment horizontal="center" vertical="center" wrapText="1"/>
    </xf>
    <xf numFmtId="178" fontId="5" fillId="16" borderId="12" xfId="0" applyNumberFormat="1" applyFont="1" applyFill="1" applyBorder="1" applyAlignment="1">
      <alignment horizontal="center" vertical="center" wrapText="1"/>
    </xf>
    <xf numFmtId="178" fontId="5" fillId="16" borderId="13" xfId="0" applyNumberFormat="1" applyFont="1" applyFill="1" applyBorder="1" applyAlignment="1">
      <alignment horizontal="center" vertical="center" wrapText="1"/>
    </xf>
    <xf numFmtId="178" fontId="4" fillId="23" borderId="11" xfId="0" applyNumberFormat="1" applyFont="1" applyFill="1" applyBorder="1" applyAlignment="1">
      <alignment horizontal="center" vertical="center"/>
    </xf>
    <xf numFmtId="178" fontId="4" fillId="23" borderId="12" xfId="0" applyNumberFormat="1" applyFont="1" applyFill="1" applyBorder="1" applyAlignment="1">
      <alignment horizontal="center" vertical="center"/>
    </xf>
    <xf numFmtId="178" fontId="4" fillId="23" borderId="13" xfId="0" applyNumberFormat="1" applyFont="1" applyFill="1" applyBorder="1" applyAlignment="1">
      <alignment horizontal="center" vertical="center"/>
    </xf>
    <xf numFmtId="178" fontId="7" fillId="3" borderId="12" xfId="0" applyNumberFormat="1" applyFont="1" applyFill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9" borderId="7" xfId="0" applyNumberFormat="1" applyFill="1" applyBorder="1" applyAlignment="1">
      <alignment horizontal="center" vertical="center"/>
    </xf>
    <xf numFmtId="178" fontId="0" fillId="9" borderId="10" xfId="0" applyNumberFormat="1" applyFill="1" applyBorder="1" applyAlignment="1">
      <alignment horizontal="center" vertical="center"/>
    </xf>
    <xf numFmtId="178" fontId="0" fillId="9" borderId="6" xfId="0" applyNumberFormat="1" applyFill="1" applyBorder="1" applyAlignment="1">
      <alignment horizontal="center" vertical="center"/>
    </xf>
    <xf numFmtId="178" fontId="4" fillId="26" borderId="11" xfId="0" applyNumberFormat="1" applyFont="1" applyFill="1" applyBorder="1" applyAlignment="1">
      <alignment horizontal="center" vertical="center" wrapText="1"/>
    </xf>
    <xf numFmtId="178" fontId="4" fillId="26" borderId="12" xfId="0" applyNumberFormat="1" applyFont="1" applyFill="1" applyBorder="1" applyAlignment="1">
      <alignment horizontal="center" vertical="center" wrapText="1"/>
    </xf>
    <xf numFmtId="178" fontId="4" fillId="26" borderId="13" xfId="0" applyNumberFormat="1" applyFont="1" applyFill="1" applyBorder="1" applyAlignment="1">
      <alignment horizontal="center" vertical="center" wrapText="1"/>
    </xf>
    <xf numFmtId="178" fontId="4" fillId="2" borderId="11" xfId="0" applyNumberFormat="1" applyFont="1" applyFill="1" applyBorder="1" applyAlignment="1">
      <alignment horizontal="center" vertical="center" wrapText="1"/>
    </xf>
    <xf numFmtId="178" fontId="4" fillId="2" borderId="12" xfId="0" applyNumberFormat="1" applyFont="1" applyFill="1" applyBorder="1" applyAlignment="1">
      <alignment horizontal="center" vertical="center" wrapText="1"/>
    </xf>
    <xf numFmtId="178" fontId="4" fillId="2" borderId="13" xfId="0" applyNumberFormat="1" applyFont="1" applyFill="1" applyBorder="1" applyAlignment="1">
      <alignment horizontal="center" vertical="center" wrapText="1"/>
    </xf>
    <xf numFmtId="178" fontId="4" fillId="9" borderId="11" xfId="0" applyNumberFormat="1" applyFont="1" applyFill="1" applyBorder="1" applyAlignment="1">
      <alignment horizontal="center" vertical="center"/>
    </xf>
    <xf numFmtId="178" fontId="4" fillId="9" borderId="12" xfId="0" applyNumberFormat="1" applyFont="1" applyFill="1" applyBorder="1" applyAlignment="1">
      <alignment horizontal="center" vertical="center"/>
    </xf>
    <xf numFmtId="178" fontId="4" fillId="9" borderId="13" xfId="0" applyNumberFormat="1" applyFont="1" applyFill="1" applyBorder="1" applyAlignment="1">
      <alignment horizontal="center" vertical="center"/>
    </xf>
    <xf numFmtId="178" fontId="4" fillId="0" borderId="7" xfId="0" applyNumberFormat="1" applyFont="1" applyBorder="1" applyAlignment="1">
      <alignment horizontal="center" vertical="center"/>
    </xf>
    <xf numFmtId="178" fontId="4" fillId="0" borderId="6" xfId="0" applyNumberFormat="1" applyFont="1" applyBorder="1" applyAlignment="1">
      <alignment horizontal="center" vertical="center"/>
    </xf>
    <xf numFmtId="178" fontId="6" fillId="0" borderId="7" xfId="0" applyNumberFormat="1" applyFont="1" applyBorder="1" applyAlignment="1">
      <alignment horizontal="center" vertical="center"/>
    </xf>
    <xf numFmtId="178" fontId="6" fillId="0" borderId="10" xfId="0" applyNumberFormat="1" applyFont="1" applyBorder="1" applyAlignment="1">
      <alignment horizontal="center" vertical="center"/>
    </xf>
    <xf numFmtId="178" fontId="6" fillId="0" borderId="6" xfId="0" applyNumberFormat="1" applyFont="1" applyBorder="1" applyAlignment="1">
      <alignment horizontal="center" vertical="center"/>
    </xf>
    <xf numFmtId="178" fontId="5" fillId="0" borderId="11" xfId="0" applyNumberFormat="1" applyFont="1" applyBorder="1" applyAlignment="1">
      <alignment horizontal="center" vertical="center" wrapText="1"/>
    </xf>
    <xf numFmtId="178" fontId="5" fillId="0" borderId="12" xfId="0" applyNumberFormat="1" applyFont="1" applyBorder="1" applyAlignment="1">
      <alignment horizontal="center" vertical="center" wrapText="1"/>
    </xf>
    <xf numFmtId="178" fontId="5" fillId="0" borderId="13" xfId="0" applyNumberFormat="1" applyFont="1" applyBorder="1" applyAlignment="1">
      <alignment horizontal="center" vertical="center" wrapText="1"/>
    </xf>
    <xf numFmtId="178" fontId="8" fillId="0" borderId="11" xfId="0" applyNumberFormat="1" applyFont="1" applyBorder="1" applyAlignment="1">
      <alignment horizontal="center" vertical="center" wrapText="1"/>
    </xf>
    <xf numFmtId="178" fontId="8" fillId="0" borderId="12" xfId="0" applyNumberFormat="1" applyFont="1" applyBorder="1" applyAlignment="1">
      <alignment horizontal="center" vertical="center" wrapText="1"/>
    </xf>
    <xf numFmtId="178" fontId="8" fillId="0" borderId="13" xfId="0" applyNumberFormat="1" applyFont="1" applyBorder="1" applyAlignment="1">
      <alignment horizontal="center" vertical="center" wrapText="1"/>
    </xf>
    <xf numFmtId="178" fontId="10" fillId="0" borderId="7" xfId="0" applyNumberFormat="1" applyFont="1" applyBorder="1" applyAlignment="1">
      <alignment horizontal="center" vertical="center"/>
    </xf>
    <xf numFmtId="178" fontId="10" fillId="0" borderId="10" xfId="0" applyNumberFormat="1" applyFont="1" applyBorder="1" applyAlignment="1">
      <alignment horizontal="center" vertical="center"/>
    </xf>
    <xf numFmtId="178" fontId="10" fillId="0" borderId="6" xfId="0" applyNumberFormat="1" applyFont="1" applyBorder="1" applyAlignment="1">
      <alignment horizontal="center" vertic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8" fontId="10" fillId="0" borderId="1" xfId="0" applyNumberFormat="1" applyFont="1" applyBorder="1" applyAlignment="1">
      <alignment horizontal="center" vertical="center"/>
    </xf>
    <xf numFmtId="178" fontId="8" fillId="0" borderId="7" xfId="0" applyNumberFormat="1" applyFont="1" applyBorder="1" applyAlignment="1">
      <alignment horizontal="center" vertical="center"/>
    </xf>
    <xf numFmtId="178" fontId="8" fillId="0" borderId="6" xfId="0" applyNumberFormat="1" applyFont="1" applyBorder="1" applyAlignment="1">
      <alignment horizontal="center" vertical="center"/>
    </xf>
    <xf numFmtId="178" fontId="14" fillId="0" borderId="0" xfId="0" applyNumberFormat="1" applyFont="1" applyAlignment="1">
      <alignment horizontal="center" vertical="center"/>
    </xf>
    <xf numFmtId="178" fontId="0" fillId="0" borderId="14" xfId="0" applyNumberFormat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82"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rgb="FFF2CEEF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66FF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fgColor rgb="FF5AFF19"/>
          <bgColor theme="7" tint="0.79998168889431442"/>
        </patternFill>
      </fill>
    </dxf>
    <dxf>
      <font>
        <b/>
        <i val="0"/>
      </font>
      <fill>
        <patternFill>
          <fgColor rgb="FF5AFF19"/>
          <bgColor theme="8" tint="0.79998168889431442"/>
        </patternFill>
      </fill>
    </dxf>
    <dxf>
      <font>
        <b/>
        <i val="0"/>
        <color auto="1"/>
      </font>
      <fill>
        <patternFill>
          <fgColor rgb="FF5AFF19"/>
          <bgColor theme="8" tint="0.59996337778862885"/>
        </patternFill>
      </fill>
    </dxf>
    <dxf>
      <font>
        <b/>
        <i val="0"/>
        <color auto="1"/>
      </font>
      <fill>
        <patternFill>
          <fgColor rgb="FF5AFF19"/>
          <bgColor theme="0" tint="-4.9989318521683403E-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rgb="FFF2CEEF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66FF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fgColor rgb="FF5AFF19"/>
          <bgColor theme="7" tint="0.79998168889431442"/>
        </patternFill>
      </fill>
    </dxf>
    <dxf>
      <font>
        <b/>
        <i val="0"/>
      </font>
      <fill>
        <patternFill>
          <fgColor rgb="FF5AFF19"/>
          <bgColor theme="8" tint="0.79998168889431442"/>
        </patternFill>
      </fill>
    </dxf>
    <dxf>
      <font>
        <b/>
        <i val="0"/>
        <color auto="1"/>
      </font>
      <fill>
        <patternFill>
          <fgColor rgb="FF5AFF19"/>
          <bgColor theme="8" tint="0.59996337778862885"/>
        </patternFill>
      </fill>
    </dxf>
    <dxf>
      <font>
        <b/>
        <i val="0"/>
        <color auto="1"/>
      </font>
      <fill>
        <patternFill>
          <fgColor rgb="FF5AFF19"/>
          <bgColor theme="0" tint="-4.9989318521683403E-2"/>
        </patternFill>
      </fill>
    </dxf>
    <dxf>
      <font>
        <b/>
        <i val="0"/>
      </font>
      <fill>
        <patternFill>
          <bgColor rgb="FFF2CEEF"/>
        </patternFill>
      </fill>
    </dxf>
    <dxf>
      <font>
        <b/>
        <i val="0"/>
      </font>
      <fill>
        <patternFill>
          <bgColor theme="7" tint="0.59996337778862885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0" tint="-4.9989318521683403E-2"/>
        </patternFill>
      </fill>
    </dxf>
    <dxf>
      <font>
        <b/>
        <i val="0"/>
        <color auto="1"/>
      </font>
      <fill>
        <patternFill>
          <bgColor rgb="FFFDFEC4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rgb="FFFFF3CD"/>
        </patternFill>
      </fill>
    </dxf>
    <dxf>
      <font>
        <b/>
        <i val="0"/>
        <color auto="1"/>
      </font>
      <fill>
        <patternFill>
          <bgColor theme="8" tint="0.3999450666829432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theme="9" tint="0.39994506668294322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C000"/>
        </patternFill>
      </fill>
    </dxf>
    <dxf>
      <font>
        <b/>
        <i val="0"/>
        <color auto="1"/>
      </font>
      <fill>
        <patternFill>
          <bgColor rgb="FF7DDDFF"/>
        </patternFill>
      </fill>
    </dxf>
    <dxf>
      <font>
        <b/>
        <i val="0"/>
        <color auto="1"/>
      </font>
      <fill>
        <patternFill>
          <bgColor theme="8" tint="0.3999450666829432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7DDDFF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</font>
      <fill>
        <patternFill>
          <fgColor rgb="FF5AFF19"/>
          <bgColor rgb="FFF2CEEF"/>
        </patternFill>
      </fill>
    </dxf>
    <dxf>
      <font>
        <b/>
        <i val="0"/>
      </font>
      <fill>
        <patternFill>
          <fgColor rgb="FF5AFF19"/>
          <bgColor theme="7" tint="0.59996337778862885"/>
        </patternFill>
      </fill>
    </dxf>
    <dxf>
      <font>
        <b/>
        <i val="0"/>
      </font>
      <fill>
        <patternFill>
          <fgColor rgb="FF5AFF19"/>
          <bgColor theme="5" tint="0.79998168889431442"/>
        </patternFill>
      </fill>
    </dxf>
    <dxf>
      <font>
        <b/>
        <i val="0"/>
        <color auto="1"/>
      </font>
      <fill>
        <patternFill>
          <fgColor rgb="FF5AFF19"/>
          <bgColor theme="9" tint="0.79998168889431442"/>
        </patternFill>
      </fill>
    </dxf>
    <dxf>
      <font>
        <b/>
        <i val="0"/>
        <color auto="1"/>
      </font>
      <fill>
        <patternFill>
          <fgColor rgb="FF5AFF19"/>
          <bgColor theme="0" tint="-4.9989318521683403E-2"/>
        </patternFill>
      </fill>
    </dxf>
    <dxf>
      <font>
        <b/>
        <i val="0"/>
      </font>
      <fill>
        <patternFill>
          <fgColor rgb="FF5AFF19"/>
          <bgColor rgb="FFFDFEC4"/>
        </patternFill>
      </fill>
    </dxf>
    <dxf>
      <font>
        <b/>
        <i val="0"/>
      </font>
      <fill>
        <patternFill>
          <fgColor rgb="FF5AFF19"/>
          <bgColor theme="7" tint="0.79998168889431442"/>
        </patternFill>
      </fill>
    </dxf>
    <dxf>
      <font>
        <b/>
        <i val="0"/>
      </font>
      <fill>
        <patternFill>
          <fgColor rgb="FF5AFF19"/>
          <bgColor rgb="FFFFF3CD"/>
        </patternFill>
      </fill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0070C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7DDDFF"/>
      <color rgb="FFFFF3CD"/>
      <color rgb="FFF2CEEF"/>
      <color rgb="FFFDFEC4"/>
      <color rgb="FFFF66FF"/>
      <color rgb="FFFFCDCD"/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E5983-AA48-40E6-BC16-5B7316894AF3}">
  <dimension ref="A1:AA101"/>
  <sheetViews>
    <sheetView zoomScale="80" zoomScaleNormal="80" workbookViewId="0">
      <selection activeCell="B101" sqref="B101"/>
    </sheetView>
  </sheetViews>
  <sheetFormatPr defaultRowHeight="18" x14ac:dyDescent="0.45"/>
  <cols>
    <col min="1" max="1" width="11.5" style="1" customWidth="1"/>
    <col min="2" max="13" width="8.796875" style="1"/>
    <col min="14" max="14" width="27.59765625" style="1" bestFit="1" customWidth="1"/>
    <col min="15" max="16384" width="8.796875" style="1"/>
  </cols>
  <sheetData>
    <row r="1" spans="1:27" x14ac:dyDescent="0.45">
      <c r="A1" s="32" t="s">
        <v>110</v>
      </c>
      <c r="B1" s="3"/>
      <c r="F1" s="104"/>
      <c r="I1" s="4"/>
      <c r="N1" s="104"/>
      <c r="AA1" s="4"/>
    </row>
    <row r="2" spans="1:27" x14ac:dyDescent="0.45">
      <c r="A2" s="32"/>
      <c r="B2" s="3"/>
      <c r="F2" s="104"/>
      <c r="I2" s="4"/>
      <c r="N2" s="104"/>
      <c r="AA2" s="4"/>
    </row>
    <row r="3" spans="1:27" x14ac:dyDescent="0.45">
      <c r="A3" s="32"/>
      <c r="B3" s="3"/>
      <c r="F3" s="104"/>
      <c r="I3" s="4"/>
      <c r="N3" s="104"/>
      <c r="AA3" s="4"/>
    </row>
    <row r="4" spans="1:27" x14ac:dyDescent="0.45">
      <c r="A4" s="32"/>
      <c r="B4" s="3"/>
      <c r="F4" s="104"/>
      <c r="I4" s="4"/>
      <c r="N4" s="104"/>
      <c r="AA4" s="4"/>
    </row>
    <row r="5" spans="1:27" x14ac:dyDescent="0.45">
      <c r="A5" s="32"/>
      <c r="B5" s="3"/>
      <c r="F5" s="104"/>
      <c r="I5" s="4"/>
      <c r="N5" s="104"/>
      <c r="AA5" s="4"/>
    </row>
    <row r="6" spans="1:27" x14ac:dyDescent="0.45">
      <c r="A6" s="32"/>
      <c r="B6" s="3"/>
      <c r="F6" s="104"/>
      <c r="I6" s="4"/>
      <c r="N6" s="104"/>
      <c r="AA6" s="4"/>
    </row>
    <row r="7" spans="1:27" x14ac:dyDescent="0.45">
      <c r="A7" s="50" t="s">
        <v>111</v>
      </c>
      <c r="B7" s="3"/>
      <c r="F7" s="104"/>
      <c r="I7" s="4"/>
      <c r="N7" s="104"/>
      <c r="AA7" s="4"/>
    </row>
    <row r="8" spans="1:27" x14ac:dyDescent="0.45">
      <c r="A8" s="50"/>
      <c r="B8" s="3"/>
      <c r="F8" s="104"/>
      <c r="I8" s="4"/>
      <c r="N8" s="104"/>
      <c r="AA8" s="4"/>
    </row>
    <row r="9" spans="1:27" x14ac:dyDescent="0.45">
      <c r="A9" s="50"/>
      <c r="B9" s="3"/>
      <c r="F9" s="104"/>
      <c r="I9" s="4"/>
      <c r="N9" s="104"/>
      <c r="AA9" s="4"/>
    </row>
    <row r="10" spans="1:27" x14ac:dyDescent="0.45">
      <c r="A10" s="50"/>
      <c r="B10" s="3"/>
      <c r="F10" s="104"/>
      <c r="I10" s="4"/>
      <c r="N10" s="104"/>
      <c r="AA10" s="4"/>
    </row>
    <row r="11" spans="1:27" x14ac:dyDescent="0.45">
      <c r="A11" s="50"/>
      <c r="B11" s="3"/>
      <c r="F11" s="104"/>
      <c r="I11" s="4"/>
      <c r="N11" s="104"/>
      <c r="AA11" s="4"/>
    </row>
    <row r="12" spans="1:27" x14ac:dyDescent="0.45">
      <c r="A12" s="50"/>
      <c r="B12" s="3"/>
      <c r="F12" s="104"/>
      <c r="I12" s="4"/>
      <c r="N12" s="104"/>
      <c r="AA12" s="4"/>
    </row>
    <row r="13" spans="1:27" x14ac:dyDescent="0.45">
      <c r="A13" s="118" t="s">
        <v>112</v>
      </c>
      <c r="B13" s="3"/>
      <c r="F13" s="104"/>
      <c r="I13" s="4"/>
      <c r="N13" s="104"/>
      <c r="AA13" s="4"/>
    </row>
    <row r="14" spans="1:27" x14ac:dyDescent="0.45">
      <c r="A14" s="118"/>
      <c r="B14" s="3"/>
      <c r="F14" s="104"/>
      <c r="I14" s="4"/>
      <c r="N14" s="104"/>
      <c r="AA14" s="4"/>
    </row>
    <row r="15" spans="1:27" x14ac:dyDescent="0.45">
      <c r="A15" s="118"/>
      <c r="B15" s="3"/>
      <c r="F15" s="104"/>
      <c r="I15" s="4"/>
      <c r="N15" s="104"/>
      <c r="AA15" s="4"/>
    </row>
    <row r="16" spans="1:27" x14ac:dyDescent="0.45">
      <c r="A16" s="118"/>
      <c r="B16" s="3"/>
      <c r="F16" s="104"/>
      <c r="I16" s="4"/>
      <c r="N16" s="104"/>
      <c r="AA16" s="4"/>
    </row>
    <row r="17" spans="1:27" x14ac:dyDescent="0.45">
      <c r="A17" s="118"/>
      <c r="B17" s="3"/>
      <c r="F17" s="104"/>
      <c r="I17" s="4"/>
      <c r="N17" s="104"/>
      <c r="AA17" s="4"/>
    </row>
    <row r="18" spans="1:27" x14ac:dyDescent="0.45">
      <c r="A18" s="118"/>
      <c r="B18" s="3"/>
      <c r="F18" s="104"/>
      <c r="I18" s="4"/>
      <c r="N18" s="104"/>
      <c r="AA18" s="4"/>
    </row>
    <row r="19" spans="1:27" x14ac:dyDescent="0.45">
      <c r="A19" s="105" t="s">
        <v>113</v>
      </c>
      <c r="B19" s="3"/>
      <c r="F19" s="104"/>
      <c r="I19" s="4"/>
      <c r="N19" s="104"/>
      <c r="AA19" s="4"/>
    </row>
    <row r="20" spans="1:27" x14ac:dyDescent="0.45">
      <c r="A20" s="105"/>
      <c r="B20" s="3"/>
      <c r="F20" s="104"/>
      <c r="I20" s="4"/>
      <c r="N20" s="104"/>
      <c r="AA20" s="4"/>
    </row>
    <row r="21" spans="1:27" x14ac:dyDescent="0.45">
      <c r="A21" s="105"/>
      <c r="B21" s="3"/>
      <c r="F21" s="104"/>
      <c r="I21" s="4"/>
      <c r="N21" s="104"/>
      <c r="AA21" s="4"/>
    </row>
    <row r="22" spans="1:27" x14ac:dyDescent="0.45">
      <c r="A22" s="105"/>
      <c r="B22" s="3"/>
      <c r="F22" s="104"/>
      <c r="I22" s="4"/>
      <c r="N22" s="104"/>
      <c r="AA22" s="4"/>
    </row>
    <row r="23" spans="1:27" x14ac:dyDescent="0.45">
      <c r="A23" s="107"/>
      <c r="B23" s="3"/>
      <c r="F23" s="104"/>
      <c r="I23" s="4"/>
      <c r="N23" s="104"/>
      <c r="AA23" s="4"/>
    </row>
    <row r="24" spans="1:27" x14ac:dyDescent="0.45">
      <c r="A24" s="107"/>
      <c r="B24" s="3"/>
      <c r="F24" s="104"/>
      <c r="I24" s="4"/>
      <c r="N24" s="104"/>
      <c r="AA24" s="4"/>
    </row>
    <row r="25" spans="1:27" x14ac:dyDescent="0.45">
      <c r="A25" s="107"/>
      <c r="B25" s="3"/>
      <c r="F25" s="104"/>
      <c r="I25" s="4"/>
      <c r="N25" s="104"/>
      <c r="AA25" s="4"/>
    </row>
    <row r="26" spans="1:27" x14ac:dyDescent="0.45">
      <c r="A26" s="96" t="s">
        <v>114</v>
      </c>
      <c r="B26" s="3"/>
      <c r="F26" s="104"/>
      <c r="I26" s="4"/>
      <c r="N26" s="104"/>
      <c r="AA26" s="4"/>
    </row>
    <row r="27" spans="1:27" x14ac:dyDescent="0.45">
      <c r="A27" s="96"/>
      <c r="B27" s="3"/>
      <c r="F27" s="104"/>
      <c r="I27" s="4"/>
      <c r="N27" s="104"/>
      <c r="AA27" s="4"/>
    </row>
    <row r="28" spans="1:27" x14ac:dyDescent="0.45">
      <c r="A28" s="96"/>
      <c r="B28" s="3"/>
      <c r="F28" s="104"/>
      <c r="I28" s="4"/>
      <c r="N28" s="104"/>
      <c r="AA28" s="4"/>
    </row>
    <row r="29" spans="1:27" x14ac:dyDescent="0.45">
      <c r="A29" s="96"/>
      <c r="B29" s="3"/>
      <c r="F29" s="104"/>
      <c r="I29" s="4"/>
      <c r="N29" s="104"/>
      <c r="AA29" s="4"/>
    </row>
    <row r="30" spans="1:27" x14ac:dyDescent="0.45">
      <c r="A30" s="96"/>
      <c r="B30" s="3"/>
      <c r="F30" s="104"/>
      <c r="I30" s="4"/>
      <c r="N30" s="104"/>
      <c r="AA30" s="4"/>
    </row>
    <row r="31" spans="1:27" x14ac:dyDescent="0.45">
      <c r="A31" s="96"/>
      <c r="B31" s="3"/>
      <c r="F31" s="104"/>
      <c r="I31" s="4"/>
      <c r="N31" s="104"/>
      <c r="AA31" s="4"/>
    </row>
    <row r="32" spans="1:27" x14ac:dyDescent="0.45">
      <c r="A32" s="51" t="s">
        <v>115</v>
      </c>
      <c r="B32" s="3"/>
      <c r="F32" s="104"/>
      <c r="I32" s="4"/>
      <c r="N32" s="104"/>
      <c r="AA32" s="4"/>
    </row>
    <row r="33" spans="1:27" x14ac:dyDescent="0.45">
      <c r="A33" s="51"/>
      <c r="B33" s="3"/>
      <c r="F33" s="104"/>
      <c r="I33" s="4"/>
      <c r="N33" s="104"/>
      <c r="AA33" s="4"/>
    </row>
    <row r="34" spans="1:27" x14ac:dyDescent="0.45">
      <c r="A34" s="51"/>
      <c r="B34" s="3"/>
      <c r="F34" s="104"/>
      <c r="I34" s="4"/>
      <c r="N34" s="104"/>
      <c r="AA34" s="4"/>
    </row>
    <row r="35" spans="1:27" x14ac:dyDescent="0.45">
      <c r="A35" s="51"/>
      <c r="B35" s="3"/>
      <c r="F35" s="104"/>
      <c r="I35" s="4"/>
      <c r="M35" s="103"/>
      <c r="N35" s="104"/>
      <c r="AA35" s="4"/>
    </row>
    <row r="36" spans="1:27" x14ac:dyDescent="0.45">
      <c r="A36" s="53"/>
      <c r="B36" s="3"/>
      <c r="F36" s="104"/>
      <c r="I36" s="4"/>
      <c r="M36" s="103"/>
      <c r="N36" s="104"/>
      <c r="AA36" s="4"/>
    </row>
    <row r="37" spans="1:27" x14ac:dyDescent="0.45">
      <c r="A37" s="53"/>
      <c r="B37" s="3"/>
      <c r="F37" s="104"/>
      <c r="I37" s="4"/>
      <c r="M37" s="103"/>
      <c r="N37" s="104"/>
      <c r="AA37" s="4"/>
    </row>
    <row r="38" spans="1:27" x14ac:dyDescent="0.45">
      <c r="A38" s="99" t="s">
        <v>116</v>
      </c>
      <c r="B38" s="3"/>
      <c r="F38" s="104"/>
      <c r="I38" s="4"/>
      <c r="M38" s="103"/>
      <c r="N38" s="104"/>
      <c r="AA38" s="4"/>
    </row>
    <row r="39" spans="1:27" x14ac:dyDescent="0.45">
      <c r="A39" s="99"/>
      <c r="B39" s="3"/>
      <c r="F39" s="104"/>
      <c r="I39" s="4"/>
      <c r="M39" s="103"/>
      <c r="N39" s="104"/>
      <c r="AA39" s="4"/>
    </row>
    <row r="40" spans="1:27" x14ac:dyDescent="0.45">
      <c r="A40" s="99"/>
      <c r="B40" s="3"/>
      <c r="F40" s="104"/>
      <c r="I40" s="4"/>
      <c r="M40" s="103"/>
      <c r="N40" s="104"/>
      <c r="AA40" s="4"/>
    </row>
    <row r="41" spans="1:27" x14ac:dyDescent="0.45">
      <c r="A41" s="99"/>
      <c r="B41" s="3"/>
      <c r="F41" s="104"/>
      <c r="I41" s="4"/>
      <c r="M41" s="103"/>
      <c r="N41" s="104"/>
      <c r="AA41" s="4"/>
    </row>
    <row r="42" spans="1:27" x14ac:dyDescent="0.45">
      <c r="A42" s="99"/>
      <c r="F42" s="104"/>
      <c r="I42" s="4"/>
      <c r="M42" s="103"/>
      <c r="N42" s="104"/>
    </row>
    <row r="43" spans="1:27" x14ac:dyDescent="0.45">
      <c r="A43" s="99"/>
      <c r="F43" s="104"/>
      <c r="I43" s="4"/>
      <c r="M43" s="103"/>
      <c r="N43" s="104"/>
    </row>
    <row r="44" spans="1:27" x14ac:dyDescent="0.45">
      <c r="A44" s="82" t="s">
        <v>117</v>
      </c>
      <c r="F44" s="104"/>
      <c r="I44" s="4"/>
      <c r="M44" s="103"/>
      <c r="N44" s="104"/>
    </row>
    <row r="45" spans="1:27" x14ac:dyDescent="0.45">
      <c r="A45" s="82"/>
      <c r="F45" s="104"/>
      <c r="I45" s="4"/>
      <c r="M45" s="103"/>
      <c r="N45" s="104"/>
    </row>
    <row r="46" spans="1:27" x14ac:dyDescent="0.45">
      <c r="A46" s="82"/>
      <c r="F46" s="104"/>
      <c r="I46" s="4"/>
      <c r="M46" s="103"/>
      <c r="N46" s="104"/>
    </row>
    <row r="47" spans="1:27" x14ac:dyDescent="0.45">
      <c r="A47" s="82"/>
      <c r="F47" s="104"/>
      <c r="I47" s="4"/>
      <c r="M47" s="103"/>
      <c r="N47" s="104"/>
    </row>
    <row r="48" spans="1:27" x14ac:dyDescent="0.45">
      <c r="A48" s="82"/>
      <c r="F48" s="104"/>
      <c r="I48" s="4"/>
      <c r="M48" s="103"/>
      <c r="N48" s="104"/>
    </row>
    <row r="49" spans="1:24" x14ac:dyDescent="0.45">
      <c r="A49" s="82"/>
      <c r="F49" s="104"/>
      <c r="I49" s="4"/>
      <c r="M49" s="103"/>
      <c r="N49" s="104"/>
    </row>
    <row r="51" spans="1:24" x14ac:dyDescent="0.45">
      <c r="A51" s="5"/>
      <c r="B51" s="2" t="s">
        <v>0</v>
      </c>
      <c r="C51" s="2" t="s">
        <v>1</v>
      </c>
      <c r="D51" s="2" t="s">
        <v>2</v>
      </c>
      <c r="E51" s="2" t="s">
        <v>3</v>
      </c>
      <c r="F51" s="6" t="s">
        <v>4</v>
      </c>
      <c r="G51" s="7" t="s">
        <v>5</v>
      </c>
      <c r="H51" s="8" t="s">
        <v>6</v>
      </c>
      <c r="I51" s="9" t="s">
        <v>7</v>
      </c>
      <c r="J51" s="7" t="s">
        <v>8</v>
      </c>
      <c r="N51" s="2"/>
      <c r="O51" s="2" t="s">
        <v>1</v>
      </c>
      <c r="P51" s="2" t="s">
        <v>2</v>
      </c>
      <c r="Q51" s="2" t="s">
        <v>3</v>
      </c>
      <c r="R51" s="2" t="s">
        <v>4</v>
      </c>
      <c r="S51" s="7" t="s">
        <v>5</v>
      </c>
      <c r="T51" s="8" t="s">
        <v>6</v>
      </c>
      <c r="U51" s="6" t="s">
        <v>7</v>
      </c>
      <c r="V51" s="8" t="s">
        <v>8</v>
      </c>
    </row>
    <row r="52" spans="1:24" ht="18" customHeight="1" x14ac:dyDescent="0.45">
      <c r="A52" s="32" t="s">
        <v>110</v>
      </c>
      <c r="B52" s="10">
        <f t="shared" ref="B52:B73" si="0">COUNT(B1:M1)</f>
        <v>0</v>
      </c>
      <c r="C52" s="10">
        <f t="shared" ref="C52:C73" si="1">COUNTIF(B1:AP1,"1")</f>
        <v>0</v>
      </c>
      <c r="D52" s="10">
        <f t="shared" ref="D52:D73" si="2">COUNTIF(B1:AP1,"2")</f>
        <v>0</v>
      </c>
      <c r="E52" s="10">
        <f t="shared" ref="E52:E73" si="3">COUNTIF(B1:AP1,"3")</f>
        <v>0</v>
      </c>
      <c r="F52" s="11">
        <f t="shared" ref="F52:F73" si="4">COUNTIF(B1:AP1,"4")</f>
        <v>0</v>
      </c>
      <c r="G52" s="12" t="e">
        <f>(C52)/B52</f>
        <v>#DIV/0!</v>
      </c>
      <c r="H52" s="13" t="e">
        <f>(C52+D52)/B52</f>
        <v>#DIV/0!</v>
      </c>
      <c r="I52" s="14" t="e">
        <f>(B52-F52)/B52</f>
        <v>#DIV/0!</v>
      </c>
      <c r="J52" s="15" t="e">
        <f>(C52*1+D52*2+E52*3+F52*4)/B52</f>
        <v>#DIV/0!</v>
      </c>
      <c r="N52" s="156" t="s">
        <v>67</v>
      </c>
      <c r="O52" s="132">
        <f>SUM(C52:C57)</f>
        <v>0</v>
      </c>
      <c r="P52" s="132">
        <f>SUM(D52:D57)</f>
        <v>0</v>
      </c>
      <c r="Q52" s="132">
        <f>SUM(E52:E57)</f>
        <v>0</v>
      </c>
      <c r="R52" s="134">
        <f>SUM(F52:F57)</f>
        <v>0</v>
      </c>
      <c r="S52" s="138" t="e">
        <f>(O52/(SUM(O52:R53)))</f>
        <v>#DIV/0!</v>
      </c>
      <c r="T52" s="140" t="e">
        <f>(O52+P52)/SUM(O52:R53)</f>
        <v>#DIV/0!</v>
      </c>
      <c r="U52" s="142" t="e">
        <f>1-R52/(SUM(O52:R53))</f>
        <v>#DIV/0!</v>
      </c>
      <c r="V52" s="144" t="e">
        <f>(O52+P52*2+Q52*3+R52*4)/(O52+P52+Q52+R52)</f>
        <v>#DIV/0!</v>
      </c>
      <c r="X52" s="129">
        <f>SUM(O52:R53)</f>
        <v>0</v>
      </c>
    </row>
    <row r="53" spans="1:24" x14ac:dyDescent="0.45">
      <c r="A53" s="32"/>
      <c r="B53" s="10">
        <f t="shared" ref="B53:B100" si="5">COUNT(B2:M2)</f>
        <v>0</v>
      </c>
      <c r="C53" s="10">
        <f t="shared" ref="C53:C100" si="6">COUNTIF(B2:AP2,"1")</f>
        <v>0</v>
      </c>
      <c r="D53" s="10">
        <f t="shared" ref="D53:D100" si="7">COUNTIF(B2:AP2,"2")</f>
        <v>0</v>
      </c>
      <c r="E53" s="10">
        <f t="shared" ref="E53:E100" si="8">COUNTIF(B2:AP2,"3")</f>
        <v>0</v>
      </c>
      <c r="F53" s="11">
        <f t="shared" ref="F53:F100" si="9">COUNTIF(B2:AP2,"4")</f>
        <v>0</v>
      </c>
      <c r="G53" s="12" t="e">
        <f t="shared" ref="G53:G73" si="10">(C53)/B53</f>
        <v>#DIV/0!</v>
      </c>
      <c r="H53" s="13" t="e">
        <f t="shared" ref="H53:H73" si="11">(C53+D53)/B53</f>
        <v>#DIV/0!</v>
      </c>
      <c r="I53" s="14" t="e">
        <f t="shared" ref="I53:I73" si="12">(B53-F53)/B53</f>
        <v>#DIV/0!</v>
      </c>
      <c r="J53" s="15" t="e">
        <f t="shared" ref="J53:J73" si="13">(C53*1+D53*2+E53*3+F53*4)/B53</f>
        <v>#DIV/0!</v>
      </c>
      <c r="N53" s="157"/>
      <c r="O53" s="133"/>
      <c r="P53" s="133"/>
      <c r="Q53" s="133"/>
      <c r="R53" s="135"/>
      <c r="S53" s="139"/>
      <c r="T53" s="141"/>
      <c r="U53" s="143"/>
      <c r="V53" s="145"/>
      <c r="X53" s="129"/>
    </row>
    <row r="54" spans="1:24" ht="18" customHeight="1" x14ac:dyDescent="0.45">
      <c r="A54" s="32"/>
      <c r="B54" s="10">
        <f t="shared" si="5"/>
        <v>0</v>
      </c>
      <c r="C54" s="10">
        <f t="shared" si="6"/>
        <v>0</v>
      </c>
      <c r="D54" s="10">
        <f t="shared" si="7"/>
        <v>0</v>
      </c>
      <c r="E54" s="10">
        <f t="shared" si="8"/>
        <v>0</v>
      </c>
      <c r="F54" s="11">
        <f t="shared" si="9"/>
        <v>0</v>
      </c>
      <c r="G54" s="12" t="e">
        <f t="shared" si="10"/>
        <v>#DIV/0!</v>
      </c>
      <c r="H54" s="13" t="e">
        <f t="shared" si="11"/>
        <v>#DIV/0!</v>
      </c>
      <c r="I54" s="14" t="e">
        <f t="shared" si="12"/>
        <v>#DIV/0!</v>
      </c>
      <c r="J54" s="15" t="e">
        <f t="shared" si="13"/>
        <v>#DIV/0!</v>
      </c>
      <c r="N54" s="154" t="s">
        <v>58</v>
      </c>
      <c r="O54" s="132"/>
      <c r="P54" s="132"/>
      <c r="Q54" s="132"/>
      <c r="R54" s="134"/>
      <c r="S54" s="138" t="e">
        <f>(O54/(SUM(O54:R55)))</f>
        <v>#DIV/0!</v>
      </c>
      <c r="T54" s="140" t="e">
        <f t="shared" ref="T54" si="14">(O54+P54)/SUM(O54:R55)</f>
        <v>#DIV/0!</v>
      </c>
      <c r="U54" s="142" t="e">
        <f>1-R54/(SUM(O54:R55))</f>
        <v>#DIV/0!</v>
      </c>
      <c r="V54" s="144" t="e">
        <f t="shared" ref="V54" si="15">(O54+P54*2+Q54*3+R54*4)/(O54+P54+Q54+R54)</f>
        <v>#DIV/0!</v>
      </c>
      <c r="X54" s="129">
        <f>SUM(O54:R55)</f>
        <v>0</v>
      </c>
    </row>
    <row r="55" spans="1:24" ht="18" customHeight="1" x14ac:dyDescent="0.45">
      <c r="A55" s="32"/>
      <c r="B55" s="10">
        <f t="shared" si="5"/>
        <v>0</v>
      </c>
      <c r="C55" s="10">
        <f t="shared" si="6"/>
        <v>0</v>
      </c>
      <c r="D55" s="10">
        <f t="shared" si="7"/>
        <v>0</v>
      </c>
      <c r="E55" s="10">
        <f t="shared" si="8"/>
        <v>0</v>
      </c>
      <c r="F55" s="11">
        <f t="shared" si="9"/>
        <v>0</v>
      </c>
      <c r="G55" s="12" t="e">
        <f t="shared" si="10"/>
        <v>#DIV/0!</v>
      </c>
      <c r="H55" s="13" t="e">
        <f t="shared" si="11"/>
        <v>#DIV/0!</v>
      </c>
      <c r="I55" s="14" t="e">
        <f t="shared" si="12"/>
        <v>#DIV/0!</v>
      </c>
      <c r="J55" s="15" t="e">
        <f t="shared" si="13"/>
        <v>#DIV/0!</v>
      </c>
      <c r="N55" s="155"/>
      <c r="O55" s="133"/>
      <c r="P55" s="133"/>
      <c r="Q55" s="133"/>
      <c r="R55" s="135"/>
      <c r="S55" s="139"/>
      <c r="T55" s="141"/>
      <c r="U55" s="143"/>
      <c r="V55" s="145"/>
      <c r="X55" s="129"/>
    </row>
    <row r="56" spans="1:24" x14ac:dyDescent="0.45">
      <c r="A56" s="32"/>
      <c r="B56" s="10">
        <f t="shared" si="5"/>
        <v>0</v>
      </c>
      <c r="C56" s="10">
        <f t="shared" si="6"/>
        <v>0</v>
      </c>
      <c r="D56" s="10">
        <f t="shared" si="7"/>
        <v>0</v>
      </c>
      <c r="E56" s="10">
        <f t="shared" si="8"/>
        <v>0</v>
      </c>
      <c r="F56" s="11">
        <f t="shared" si="9"/>
        <v>0</v>
      </c>
      <c r="G56" s="12" t="e">
        <f t="shared" si="10"/>
        <v>#DIV/0!</v>
      </c>
      <c r="H56" s="13" t="e">
        <f t="shared" si="11"/>
        <v>#DIV/0!</v>
      </c>
      <c r="I56" s="14" t="e">
        <f t="shared" si="12"/>
        <v>#DIV/0!</v>
      </c>
      <c r="J56" s="15" t="e">
        <f t="shared" si="13"/>
        <v>#DIV/0!</v>
      </c>
      <c r="N56" s="146" t="s">
        <v>158</v>
      </c>
      <c r="O56" s="132"/>
      <c r="P56" s="132"/>
      <c r="Q56" s="132"/>
      <c r="R56" s="134"/>
      <c r="S56" s="138" t="e">
        <f>(O56/(SUM(O56:R57)))</f>
        <v>#DIV/0!</v>
      </c>
      <c r="T56" s="140" t="e">
        <f>(O56+P56)/SUM(O56:R57)</f>
        <v>#DIV/0!</v>
      </c>
      <c r="U56" s="142" t="e">
        <f>1-R56/(SUM(O56:R57))</f>
        <v>#DIV/0!</v>
      </c>
      <c r="V56" s="144" t="e">
        <f t="shared" ref="V56" si="16">(O56+P56*2+Q56*3+R56*4)/(O56+P56+Q56+R56)</f>
        <v>#DIV/0!</v>
      </c>
      <c r="X56" s="129">
        <f>SUM(O56:R57)</f>
        <v>0</v>
      </c>
    </row>
    <row r="57" spans="1:24" x14ac:dyDescent="0.45">
      <c r="A57" s="32"/>
      <c r="B57" s="10">
        <f t="shared" si="5"/>
        <v>0</v>
      </c>
      <c r="C57" s="10">
        <f t="shared" si="6"/>
        <v>0</v>
      </c>
      <c r="D57" s="10">
        <f t="shared" si="7"/>
        <v>0</v>
      </c>
      <c r="E57" s="10">
        <f t="shared" si="8"/>
        <v>0</v>
      </c>
      <c r="F57" s="11">
        <f t="shared" si="9"/>
        <v>0</v>
      </c>
      <c r="G57" s="12" t="e">
        <f t="shared" si="10"/>
        <v>#DIV/0!</v>
      </c>
      <c r="H57" s="13" t="e">
        <f t="shared" si="11"/>
        <v>#DIV/0!</v>
      </c>
      <c r="I57" s="14" t="e">
        <f t="shared" si="12"/>
        <v>#DIV/0!</v>
      </c>
      <c r="J57" s="15" t="e">
        <f t="shared" si="13"/>
        <v>#DIV/0!</v>
      </c>
      <c r="N57" s="147"/>
      <c r="O57" s="133"/>
      <c r="P57" s="133"/>
      <c r="Q57" s="133"/>
      <c r="R57" s="135"/>
      <c r="S57" s="139"/>
      <c r="T57" s="141"/>
      <c r="U57" s="143"/>
      <c r="V57" s="145"/>
      <c r="X57" s="129"/>
    </row>
    <row r="58" spans="1:24" x14ac:dyDescent="0.45">
      <c r="A58" s="50" t="s">
        <v>111</v>
      </c>
      <c r="B58" s="10">
        <f t="shared" si="5"/>
        <v>0</v>
      </c>
      <c r="C58" s="10">
        <f t="shared" si="6"/>
        <v>0</v>
      </c>
      <c r="D58" s="10">
        <f t="shared" si="7"/>
        <v>0</v>
      </c>
      <c r="E58" s="10">
        <f t="shared" si="8"/>
        <v>0</v>
      </c>
      <c r="F58" s="11">
        <f t="shared" si="9"/>
        <v>0</v>
      </c>
      <c r="G58" s="12" t="e">
        <f t="shared" si="10"/>
        <v>#DIV/0!</v>
      </c>
      <c r="H58" s="13" t="e">
        <f t="shared" si="11"/>
        <v>#DIV/0!</v>
      </c>
      <c r="I58" s="14" t="e">
        <f t="shared" si="12"/>
        <v>#DIV/0!</v>
      </c>
      <c r="J58" s="15" t="e">
        <f t="shared" si="13"/>
        <v>#DIV/0!</v>
      </c>
      <c r="N58" s="148" t="s">
        <v>59</v>
      </c>
      <c r="O58" s="132"/>
      <c r="P58" s="132"/>
      <c r="Q58" s="132"/>
      <c r="R58" s="134"/>
      <c r="S58" s="138" t="e">
        <f>(O58/(SUM(O58:R59)))</f>
        <v>#DIV/0!</v>
      </c>
      <c r="T58" s="140" t="e">
        <f t="shared" ref="T58" si="17">(O58+P58)/SUM(O58:R59)</f>
        <v>#DIV/0!</v>
      </c>
      <c r="U58" s="142" t="e">
        <f>1-R58/(SUM(O58:R59))</f>
        <v>#DIV/0!</v>
      </c>
      <c r="V58" s="144" t="e">
        <f t="shared" ref="V58" si="18">(O58+P58*2+Q58*3+R58*4)/(O58+P58+Q58+R58)</f>
        <v>#DIV/0!</v>
      </c>
      <c r="X58" s="129">
        <f>SUM(O58:R59)</f>
        <v>0</v>
      </c>
    </row>
    <row r="59" spans="1:24" x14ac:dyDescent="0.45">
      <c r="A59" s="50"/>
      <c r="B59" s="10">
        <f t="shared" si="5"/>
        <v>0</v>
      </c>
      <c r="C59" s="10">
        <f t="shared" si="6"/>
        <v>0</v>
      </c>
      <c r="D59" s="10">
        <f t="shared" si="7"/>
        <v>0</v>
      </c>
      <c r="E59" s="10">
        <f t="shared" si="8"/>
        <v>0</v>
      </c>
      <c r="F59" s="11">
        <f t="shared" si="9"/>
        <v>0</v>
      </c>
      <c r="G59" s="12" t="e">
        <f t="shared" si="10"/>
        <v>#DIV/0!</v>
      </c>
      <c r="H59" s="13" t="e">
        <f t="shared" si="11"/>
        <v>#DIV/0!</v>
      </c>
      <c r="I59" s="14" t="e">
        <f t="shared" si="12"/>
        <v>#DIV/0!</v>
      </c>
      <c r="J59" s="15" t="e">
        <f t="shared" si="13"/>
        <v>#DIV/0!</v>
      </c>
      <c r="N59" s="149"/>
      <c r="O59" s="133"/>
      <c r="P59" s="133"/>
      <c r="Q59" s="133"/>
      <c r="R59" s="135"/>
      <c r="S59" s="139"/>
      <c r="T59" s="141"/>
      <c r="U59" s="143"/>
      <c r="V59" s="145"/>
      <c r="X59" s="129"/>
    </row>
    <row r="60" spans="1:24" ht="18" customHeight="1" x14ac:dyDescent="0.45">
      <c r="A60" s="50"/>
      <c r="B60" s="10">
        <f t="shared" si="5"/>
        <v>0</v>
      </c>
      <c r="C60" s="10">
        <f t="shared" si="6"/>
        <v>0</v>
      </c>
      <c r="D60" s="10">
        <f t="shared" si="7"/>
        <v>0</v>
      </c>
      <c r="E60" s="10">
        <f t="shared" si="8"/>
        <v>0</v>
      </c>
      <c r="F60" s="11">
        <f t="shared" si="9"/>
        <v>0</v>
      </c>
      <c r="G60" s="12" t="e">
        <f t="shared" si="10"/>
        <v>#DIV/0!</v>
      </c>
      <c r="H60" s="13" t="e">
        <f t="shared" si="11"/>
        <v>#DIV/0!</v>
      </c>
      <c r="I60" s="14" t="e">
        <f t="shared" si="12"/>
        <v>#DIV/0!</v>
      </c>
      <c r="J60" s="15" t="e">
        <f t="shared" si="13"/>
        <v>#DIV/0!</v>
      </c>
      <c r="N60" s="152" t="s">
        <v>71</v>
      </c>
      <c r="O60" s="132"/>
      <c r="P60" s="132"/>
      <c r="Q60" s="132"/>
      <c r="R60" s="134"/>
      <c r="S60" s="138" t="e">
        <f>(O60/(SUM(O60:R61)))</f>
        <v>#DIV/0!</v>
      </c>
      <c r="T60" s="140" t="e">
        <f t="shared" ref="T60" si="19">(O60+P60)/SUM(O60:R61)</f>
        <v>#DIV/0!</v>
      </c>
      <c r="U60" s="142" t="e">
        <f>1-R60/(SUM(O60:R61))</f>
        <v>#DIV/0!</v>
      </c>
      <c r="V60" s="144" t="e">
        <f t="shared" ref="V60" si="20">(O60+P60*2+Q60*3+R60*4)/(O60+P60+Q60+R60)</f>
        <v>#DIV/0!</v>
      </c>
      <c r="X60" s="129">
        <f>SUM(O60:R61)</f>
        <v>0</v>
      </c>
    </row>
    <row r="61" spans="1:24" x14ac:dyDescent="0.45">
      <c r="A61" s="50"/>
      <c r="B61" s="10">
        <f t="shared" si="5"/>
        <v>0</v>
      </c>
      <c r="C61" s="10">
        <f t="shared" si="6"/>
        <v>0</v>
      </c>
      <c r="D61" s="10">
        <f t="shared" si="7"/>
        <v>0</v>
      </c>
      <c r="E61" s="10">
        <f t="shared" si="8"/>
        <v>0</v>
      </c>
      <c r="F61" s="11">
        <f t="shared" si="9"/>
        <v>0</v>
      </c>
      <c r="G61" s="12" t="e">
        <f t="shared" si="10"/>
        <v>#DIV/0!</v>
      </c>
      <c r="H61" s="13" t="e">
        <f t="shared" si="11"/>
        <v>#DIV/0!</v>
      </c>
      <c r="I61" s="14" t="e">
        <f t="shared" si="12"/>
        <v>#DIV/0!</v>
      </c>
      <c r="J61" s="15" t="e">
        <f t="shared" si="13"/>
        <v>#DIV/0!</v>
      </c>
      <c r="N61" s="153"/>
      <c r="O61" s="133"/>
      <c r="P61" s="133"/>
      <c r="Q61" s="133"/>
      <c r="R61" s="135"/>
      <c r="S61" s="139"/>
      <c r="T61" s="141"/>
      <c r="U61" s="143"/>
      <c r="V61" s="145"/>
      <c r="X61" s="129"/>
    </row>
    <row r="62" spans="1:24" x14ac:dyDescent="0.45">
      <c r="A62" s="50"/>
      <c r="B62" s="10">
        <f t="shared" si="5"/>
        <v>0</v>
      </c>
      <c r="C62" s="10">
        <f t="shared" si="6"/>
        <v>0</v>
      </c>
      <c r="D62" s="10">
        <f t="shared" si="7"/>
        <v>0</v>
      </c>
      <c r="E62" s="10">
        <f t="shared" si="8"/>
        <v>0</v>
      </c>
      <c r="F62" s="11">
        <f t="shared" si="9"/>
        <v>0</v>
      </c>
      <c r="G62" s="12" t="e">
        <f t="shared" si="10"/>
        <v>#DIV/0!</v>
      </c>
      <c r="H62" s="13" t="e">
        <f t="shared" si="11"/>
        <v>#DIV/0!</v>
      </c>
      <c r="I62" s="14" t="e">
        <f t="shared" si="12"/>
        <v>#DIV/0!</v>
      </c>
      <c r="J62" s="15" t="e">
        <f t="shared" si="13"/>
        <v>#DIV/0!</v>
      </c>
      <c r="N62" s="136" t="s">
        <v>68</v>
      </c>
      <c r="O62" s="132"/>
      <c r="P62" s="132"/>
      <c r="Q62" s="132"/>
      <c r="R62" s="134"/>
      <c r="S62" s="138" t="e">
        <f>(O62/(SUM(O62:R63)))</f>
        <v>#DIV/0!</v>
      </c>
      <c r="T62" s="140" t="e">
        <f t="shared" ref="T62" si="21">(O62+P62)/SUM(O62:R63)</f>
        <v>#DIV/0!</v>
      </c>
      <c r="U62" s="142" t="e">
        <f t="shared" ref="U62" si="22">1-R62/(SUM(O62:R63))</f>
        <v>#DIV/0!</v>
      </c>
      <c r="V62" s="144" t="e">
        <f t="shared" ref="V62" si="23">(O62+P62*2+Q62*3+R62*4)/(O62+P62+Q62+R62)</f>
        <v>#DIV/0!</v>
      </c>
      <c r="X62" s="129">
        <f>SUM(O62:R63)</f>
        <v>0</v>
      </c>
    </row>
    <row r="63" spans="1:24" x14ac:dyDescent="0.45">
      <c r="A63" s="50"/>
      <c r="B63" s="10">
        <f t="shared" si="5"/>
        <v>0</v>
      </c>
      <c r="C63" s="10">
        <f t="shared" si="6"/>
        <v>0</v>
      </c>
      <c r="D63" s="10">
        <f t="shared" si="7"/>
        <v>0</v>
      </c>
      <c r="E63" s="10">
        <f t="shared" si="8"/>
        <v>0</v>
      </c>
      <c r="F63" s="11">
        <f t="shared" si="9"/>
        <v>0</v>
      </c>
      <c r="G63" s="12" t="e">
        <f t="shared" si="10"/>
        <v>#DIV/0!</v>
      </c>
      <c r="H63" s="13" t="e">
        <f t="shared" si="11"/>
        <v>#DIV/0!</v>
      </c>
      <c r="I63" s="14" t="e">
        <f t="shared" si="12"/>
        <v>#DIV/0!</v>
      </c>
      <c r="J63" s="15" t="e">
        <f t="shared" si="13"/>
        <v>#DIV/0!</v>
      </c>
      <c r="N63" s="137"/>
      <c r="O63" s="133"/>
      <c r="P63" s="133"/>
      <c r="Q63" s="133"/>
      <c r="R63" s="135"/>
      <c r="S63" s="139"/>
      <c r="T63" s="141"/>
      <c r="U63" s="143"/>
      <c r="V63" s="145"/>
      <c r="X63" s="129"/>
    </row>
    <row r="64" spans="1:24" x14ac:dyDescent="0.45">
      <c r="A64" s="118" t="s">
        <v>112</v>
      </c>
      <c r="B64" s="10">
        <f t="shared" si="5"/>
        <v>0</v>
      </c>
      <c r="C64" s="10">
        <f t="shared" si="6"/>
        <v>0</v>
      </c>
      <c r="D64" s="10">
        <f t="shared" si="7"/>
        <v>0</v>
      </c>
      <c r="E64" s="10">
        <f t="shared" si="8"/>
        <v>0</v>
      </c>
      <c r="F64" s="11">
        <f t="shared" si="9"/>
        <v>0</v>
      </c>
      <c r="G64" s="12" t="e">
        <f t="shared" si="10"/>
        <v>#DIV/0!</v>
      </c>
      <c r="H64" s="13" t="e">
        <f t="shared" si="11"/>
        <v>#DIV/0!</v>
      </c>
      <c r="I64" s="14" t="e">
        <f t="shared" si="12"/>
        <v>#DIV/0!</v>
      </c>
      <c r="J64" s="15" t="e">
        <f t="shared" si="13"/>
        <v>#DIV/0!</v>
      </c>
      <c r="N64" s="130" t="s">
        <v>62</v>
      </c>
      <c r="O64" s="132"/>
      <c r="P64" s="132"/>
      <c r="Q64" s="132"/>
      <c r="R64" s="134"/>
      <c r="S64" s="138" t="e">
        <f t="shared" ref="S64" si="24">(O64/(SUM(O64:R65)))</f>
        <v>#DIV/0!</v>
      </c>
      <c r="T64" s="140" t="e">
        <f t="shared" ref="T64" si="25">(O64+P64)/SUM(O64:R65)</f>
        <v>#DIV/0!</v>
      </c>
      <c r="U64" s="142" t="e">
        <f t="shared" ref="U64" si="26">1-R64/(SUM(O64:R65))</f>
        <v>#DIV/0!</v>
      </c>
      <c r="V64" s="144" t="e">
        <f t="shared" ref="V64" si="27">(O64+P64*2+Q64*3+R64*4)/(O64+P64+Q64+R64)</f>
        <v>#DIV/0!</v>
      </c>
      <c r="X64" s="129">
        <f>SUM(O64:R65)</f>
        <v>0</v>
      </c>
    </row>
    <row r="65" spans="1:24" x14ac:dyDescent="0.45">
      <c r="A65" s="118"/>
      <c r="B65" s="10">
        <f t="shared" si="5"/>
        <v>0</v>
      </c>
      <c r="C65" s="10">
        <f t="shared" si="6"/>
        <v>0</v>
      </c>
      <c r="D65" s="10">
        <f t="shared" si="7"/>
        <v>0</v>
      </c>
      <c r="E65" s="10">
        <f t="shared" si="8"/>
        <v>0</v>
      </c>
      <c r="F65" s="11">
        <f t="shared" si="9"/>
        <v>0</v>
      </c>
      <c r="G65" s="12" t="e">
        <f t="shared" si="10"/>
        <v>#DIV/0!</v>
      </c>
      <c r="H65" s="13" t="e">
        <f t="shared" si="11"/>
        <v>#DIV/0!</v>
      </c>
      <c r="I65" s="14" t="e">
        <f t="shared" si="12"/>
        <v>#DIV/0!</v>
      </c>
      <c r="J65" s="15" t="e">
        <f t="shared" si="13"/>
        <v>#DIV/0!</v>
      </c>
      <c r="N65" s="131"/>
      <c r="O65" s="133"/>
      <c r="P65" s="133"/>
      <c r="Q65" s="133"/>
      <c r="R65" s="135"/>
      <c r="S65" s="139"/>
      <c r="T65" s="141"/>
      <c r="U65" s="143"/>
      <c r="V65" s="145"/>
      <c r="X65" s="129"/>
    </row>
    <row r="66" spans="1:24" x14ac:dyDescent="0.45">
      <c r="A66" s="118"/>
      <c r="B66" s="10">
        <f t="shared" si="5"/>
        <v>0</v>
      </c>
      <c r="C66" s="10">
        <f t="shared" si="6"/>
        <v>0</v>
      </c>
      <c r="D66" s="10">
        <f t="shared" si="7"/>
        <v>0</v>
      </c>
      <c r="E66" s="10">
        <f t="shared" si="8"/>
        <v>0</v>
      </c>
      <c r="F66" s="11">
        <f t="shared" si="9"/>
        <v>0</v>
      </c>
      <c r="G66" s="12" t="e">
        <f t="shared" si="10"/>
        <v>#DIV/0!</v>
      </c>
      <c r="H66" s="13" t="e">
        <f t="shared" si="11"/>
        <v>#DIV/0!</v>
      </c>
      <c r="I66" s="14" t="e">
        <f t="shared" si="12"/>
        <v>#DIV/0!</v>
      </c>
      <c r="J66" s="15" t="e">
        <f t="shared" si="13"/>
        <v>#DIV/0!</v>
      </c>
      <c r="N66" s="150" t="s">
        <v>69</v>
      </c>
      <c r="O66" s="132"/>
      <c r="P66" s="132"/>
      <c r="Q66" s="132"/>
      <c r="R66" s="134"/>
      <c r="S66" s="138" t="e">
        <f t="shared" ref="S66" si="28">(O66/(SUM(O66:R67)))</f>
        <v>#DIV/0!</v>
      </c>
      <c r="T66" s="140" t="e">
        <f t="shared" ref="T66" si="29">(O66+P66)/SUM(O66:R67)</f>
        <v>#DIV/0!</v>
      </c>
      <c r="U66" s="142" t="e">
        <f>1-R66/(SUM(O66:R67))</f>
        <v>#DIV/0!</v>
      </c>
      <c r="V66" s="144" t="e">
        <f t="shared" ref="V66" si="30">(O66+P66*2+Q66*3+R66*4)/(O66+P66+Q66+R66)</f>
        <v>#DIV/0!</v>
      </c>
      <c r="X66" s="129">
        <f>SUM(O66:R67)</f>
        <v>0</v>
      </c>
    </row>
    <row r="67" spans="1:24" x14ac:dyDescent="0.45">
      <c r="A67" s="118"/>
      <c r="B67" s="10">
        <f t="shared" si="5"/>
        <v>0</v>
      </c>
      <c r="C67" s="10">
        <f t="shared" si="6"/>
        <v>0</v>
      </c>
      <c r="D67" s="10">
        <f t="shared" si="7"/>
        <v>0</v>
      </c>
      <c r="E67" s="10">
        <f t="shared" si="8"/>
        <v>0</v>
      </c>
      <c r="F67" s="11">
        <f t="shared" si="9"/>
        <v>0</v>
      </c>
      <c r="G67" s="12" t="e">
        <f t="shared" si="10"/>
        <v>#DIV/0!</v>
      </c>
      <c r="H67" s="13" t="e">
        <f t="shared" si="11"/>
        <v>#DIV/0!</v>
      </c>
      <c r="I67" s="14" t="e">
        <f t="shared" si="12"/>
        <v>#DIV/0!</v>
      </c>
      <c r="J67" s="15" t="e">
        <f t="shared" si="13"/>
        <v>#DIV/0!</v>
      </c>
      <c r="N67" s="151"/>
      <c r="O67" s="133"/>
      <c r="P67" s="133"/>
      <c r="Q67" s="133"/>
      <c r="R67" s="135"/>
      <c r="S67" s="139"/>
      <c r="T67" s="141"/>
      <c r="U67" s="143"/>
      <c r="V67" s="145"/>
      <c r="X67" s="129"/>
    </row>
    <row r="68" spans="1:24" x14ac:dyDescent="0.45">
      <c r="A68" s="118"/>
      <c r="B68" s="10">
        <f t="shared" si="5"/>
        <v>0</v>
      </c>
      <c r="C68" s="10">
        <f t="shared" si="6"/>
        <v>0</v>
      </c>
      <c r="D68" s="10">
        <f t="shared" si="7"/>
        <v>0</v>
      </c>
      <c r="E68" s="10">
        <f t="shared" si="8"/>
        <v>0</v>
      </c>
      <c r="F68" s="11">
        <f t="shared" si="9"/>
        <v>0</v>
      </c>
      <c r="G68" s="12" t="e">
        <f t="shared" si="10"/>
        <v>#DIV/0!</v>
      </c>
      <c r="H68" s="13" t="e">
        <f t="shared" si="11"/>
        <v>#DIV/0!</v>
      </c>
      <c r="I68" s="14" t="e">
        <f t="shared" si="12"/>
        <v>#DIV/0!</v>
      </c>
      <c r="J68" s="15" t="e">
        <f t="shared" si="13"/>
        <v>#DIV/0!</v>
      </c>
      <c r="O68" s="48"/>
    </row>
    <row r="69" spans="1:24" x14ac:dyDescent="0.45">
      <c r="A69" s="118"/>
      <c r="B69" s="10">
        <f t="shared" si="5"/>
        <v>0</v>
      </c>
      <c r="C69" s="10">
        <f t="shared" si="6"/>
        <v>0</v>
      </c>
      <c r="D69" s="10">
        <f t="shared" si="7"/>
        <v>0</v>
      </c>
      <c r="E69" s="10">
        <f t="shared" si="8"/>
        <v>0</v>
      </c>
      <c r="F69" s="11">
        <f t="shared" si="9"/>
        <v>0</v>
      </c>
      <c r="G69" s="12" t="e">
        <f t="shared" si="10"/>
        <v>#DIV/0!</v>
      </c>
      <c r="H69" s="13" t="e">
        <f t="shared" si="11"/>
        <v>#DIV/0!</v>
      </c>
      <c r="I69" s="14" t="e">
        <f t="shared" si="12"/>
        <v>#DIV/0!</v>
      </c>
      <c r="J69" s="15" t="e">
        <f t="shared" si="13"/>
        <v>#DIV/0!</v>
      </c>
      <c r="O69" s="48">
        <f>SUM(O52:O67)</f>
        <v>0</v>
      </c>
      <c r="P69" s="48">
        <f>SUM(P52:P67)</f>
        <v>0</v>
      </c>
      <c r="Q69" s="48">
        <f>SUM(Q52:Q67)</f>
        <v>0</v>
      </c>
      <c r="R69" s="48">
        <f>SUM(R52:R67)</f>
        <v>0</v>
      </c>
    </row>
    <row r="70" spans="1:24" x14ac:dyDescent="0.45">
      <c r="A70" s="105" t="s">
        <v>113</v>
      </c>
      <c r="B70" s="10">
        <f t="shared" si="5"/>
        <v>0</v>
      </c>
      <c r="C70" s="10">
        <f t="shared" si="6"/>
        <v>0</v>
      </c>
      <c r="D70" s="10">
        <f t="shared" si="7"/>
        <v>0</v>
      </c>
      <c r="E70" s="10">
        <f t="shared" si="8"/>
        <v>0</v>
      </c>
      <c r="F70" s="11">
        <f t="shared" si="9"/>
        <v>0</v>
      </c>
      <c r="G70" s="12" t="e">
        <f t="shared" si="10"/>
        <v>#DIV/0!</v>
      </c>
      <c r="H70" s="13" t="e">
        <f t="shared" si="11"/>
        <v>#DIV/0!</v>
      </c>
      <c r="I70" s="14" t="e">
        <f t="shared" si="12"/>
        <v>#DIV/0!</v>
      </c>
      <c r="J70" s="15" t="e">
        <f t="shared" si="13"/>
        <v>#DIV/0!</v>
      </c>
    </row>
    <row r="71" spans="1:24" x14ac:dyDescent="0.45">
      <c r="A71" s="105"/>
      <c r="B71" s="10">
        <f t="shared" si="5"/>
        <v>0</v>
      </c>
      <c r="C71" s="10">
        <f t="shared" si="6"/>
        <v>0</v>
      </c>
      <c r="D71" s="10">
        <f t="shared" si="7"/>
        <v>0</v>
      </c>
      <c r="E71" s="10">
        <f t="shared" si="8"/>
        <v>0</v>
      </c>
      <c r="F71" s="11">
        <f t="shared" si="9"/>
        <v>0</v>
      </c>
      <c r="G71" s="12" t="e">
        <f t="shared" si="10"/>
        <v>#DIV/0!</v>
      </c>
      <c r="H71" s="13" t="e">
        <f t="shared" si="11"/>
        <v>#DIV/0!</v>
      </c>
      <c r="I71" s="14" t="e">
        <f t="shared" si="12"/>
        <v>#DIV/0!</v>
      </c>
      <c r="J71" s="15" t="e">
        <f t="shared" si="13"/>
        <v>#DIV/0!</v>
      </c>
    </row>
    <row r="72" spans="1:24" x14ac:dyDescent="0.45">
      <c r="A72" s="105"/>
      <c r="B72" s="10">
        <f t="shared" si="5"/>
        <v>0</v>
      </c>
      <c r="C72" s="10">
        <f t="shared" si="6"/>
        <v>0</v>
      </c>
      <c r="D72" s="10">
        <f t="shared" si="7"/>
        <v>0</v>
      </c>
      <c r="E72" s="10">
        <f t="shared" si="8"/>
        <v>0</v>
      </c>
      <c r="F72" s="11">
        <f t="shared" si="9"/>
        <v>0</v>
      </c>
      <c r="G72" s="12" t="e">
        <f t="shared" si="10"/>
        <v>#DIV/0!</v>
      </c>
      <c r="H72" s="13" t="e">
        <f t="shared" si="11"/>
        <v>#DIV/0!</v>
      </c>
      <c r="I72" s="14" t="e">
        <f t="shared" si="12"/>
        <v>#DIV/0!</v>
      </c>
      <c r="J72" s="15" t="e">
        <f t="shared" si="13"/>
        <v>#DIV/0!</v>
      </c>
    </row>
    <row r="73" spans="1:24" x14ac:dyDescent="0.45">
      <c r="A73" s="105"/>
      <c r="B73" s="10">
        <f t="shared" si="5"/>
        <v>0</v>
      </c>
      <c r="C73" s="10">
        <f t="shared" si="6"/>
        <v>0</v>
      </c>
      <c r="D73" s="10">
        <f t="shared" si="7"/>
        <v>0</v>
      </c>
      <c r="E73" s="10">
        <f t="shared" si="8"/>
        <v>0</v>
      </c>
      <c r="F73" s="11">
        <f t="shared" si="9"/>
        <v>0</v>
      </c>
      <c r="G73" s="12" t="e">
        <f t="shared" si="10"/>
        <v>#DIV/0!</v>
      </c>
      <c r="H73" s="13" t="e">
        <f t="shared" si="11"/>
        <v>#DIV/0!</v>
      </c>
      <c r="I73" s="14" t="e">
        <f t="shared" si="12"/>
        <v>#DIV/0!</v>
      </c>
      <c r="J73" s="15" t="e">
        <f t="shared" si="13"/>
        <v>#DIV/0!</v>
      </c>
    </row>
    <row r="74" spans="1:24" x14ac:dyDescent="0.45">
      <c r="A74" s="105"/>
      <c r="B74" s="10">
        <f t="shared" si="5"/>
        <v>0</v>
      </c>
      <c r="C74" s="10">
        <f t="shared" si="6"/>
        <v>0</v>
      </c>
      <c r="D74" s="10">
        <f t="shared" si="7"/>
        <v>0</v>
      </c>
      <c r="E74" s="10">
        <f t="shared" si="8"/>
        <v>0</v>
      </c>
      <c r="F74" s="11">
        <f t="shared" si="9"/>
        <v>0</v>
      </c>
      <c r="G74" s="12"/>
      <c r="H74" s="13"/>
      <c r="I74" s="14"/>
      <c r="J74" s="15"/>
    </row>
    <row r="75" spans="1:24" x14ac:dyDescent="0.45">
      <c r="A75" s="107"/>
      <c r="B75" s="10">
        <f t="shared" si="5"/>
        <v>0</v>
      </c>
      <c r="C75" s="10">
        <f t="shared" si="6"/>
        <v>0</v>
      </c>
      <c r="D75" s="10">
        <f t="shared" si="7"/>
        <v>0</v>
      </c>
      <c r="E75" s="10">
        <f t="shared" si="8"/>
        <v>0</v>
      </c>
      <c r="F75" s="11">
        <f t="shared" si="9"/>
        <v>0</v>
      </c>
      <c r="G75" s="12" t="e">
        <f t="shared" ref="G75" si="31">(C75)/B75</f>
        <v>#DIV/0!</v>
      </c>
      <c r="H75" s="13" t="e">
        <f t="shared" ref="H75:H78" si="32">(C75+D75)/B75</f>
        <v>#DIV/0!</v>
      </c>
      <c r="I75" s="14" t="e">
        <f t="shared" ref="I75:I78" si="33">(B75-F75)/B75</f>
        <v>#DIV/0!</v>
      </c>
      <c r="J75" s="15" t="e">
        <f t="shared" ref="J75:J78" si="34">(C75*1+D75*2+E75*3+F75*4)/B75</f>
        <v>#DIV/0!</v>
      </c>
    </row>
    <row r="76" spans="1:24" x14ac:dyDescent="0.45">
      <c r="A76" s="107"/>
      <c r="B76" s="10">
        <f t="shared" si="5"/>
        <v>0</v>
      </c>
      <c r="C76" s="10">
        <f t="shared" si="6"/>
        <v>0</v>
      </c>
      <c r="D76" s="10">
        <f t="shared" si="7"/>
        <v>0</v>
      </c>
      <c r="E76" s="10">
        <f t="shared" si="8"/>
        <v>0</v>
      </c>
      <c r="F76" s="11">
        <f t="shared" si="9"/>
        <v>0</v>
      </c>
      <c r="G76" s="12" t="e">
        <f>(C76)/B76</f>
        <v>#DIV/0!</v>
      </c>
      <c r="H76" s="13" t="e">
        <f t="shared" si="32"/>
        <v>#DIV/0!</v>
      </c>
      <c r="I76" s="14" t="e">
        <f t="shared" si="33"/>
        <v>#DIV/0!</v>
      </c>
      <c r="J76" s="15" t="e">
        <f t="shared" si="34"/>
        <v>#DIV/0!</v>
      </c>
    </row>
    <row r="77" spans="1:24" x14ac:dyDescent="0.45">
      <c r="A77" s="96" t="s">
        <v>114</v>
      </c>
      <c r="B77" s="10">
        <f t="shared" si="5"/>
        <v>0</v>
      </c>
      <c r="C77" s="10">
        <f t="shared" si="6"/>
        <v>0</v>
      </c>
      <c r="D77" s="10">
        <f t="shared" si="7"/>
        <v>0</v>
      </c>
      <c r="E77" s="10">
        <f t="shared" si="8"/>
        <v>0</v>
      </c>
      <c r="F77" s="11">
        <f t="shared" si="9"/>
        <v>0</v>
      </c>
      <c r="G77" s="12" t="e">
        <f t="shared" ref="G77:G79" si="35">(C77)/B77</f>
        <v>#DIV/0!</v>
      </c>
      <c r="H77" s="13" t="e">
        <f t="shared" si="32"/>
        <v>#DIV/0!</v>
      </c>
      <c r="I77" s="14" t="e">
        <f t="shared" si="33"/>
        <v>#DIV/0!</v>
      </c>
      <c r="J77" s="15" t="e">
        <f t="shared" si="34"/>
        <v>#DIV/0!</v>
      </c>
    </row>
    <row r="78" spans="1:24" x14ac:dyDescent="0.45">
      <c r="A78" s="96"/>
      <c r="B78" s="10">
        <f t="shared" si="5"/>
        <v>0</v>
      </c>
      <c r="C78" s="10">
        <f t="shared" si="6"/>
        <v>0</v>
      </c>
      <c r="D78" s="10">
        <f t="shared" si="7"/>
        <v>0</v>
      </c>
      <c r="E78" s="10">
        <f t="shared" si="8"/>
        <v>0</v>
      </c>
      <c r="F78" s="11">
        <f t="shared" si="9"/>
        <v>0</v>
      </c>
      <c r="G78" s="12" t="e">
        <f t="shared" si="35"/>
        <v>#DIV/0!</v>
      </c>
      <c r="H78" s="13" t="e">
        <f t="shared" si="32"/>
        <v>#DIV/0!</v>
      </c>
      <c r="I78" s="14" t="e">
        <f t="shared" si="33"/>
        <v>#DIV/0!</v>
      </c>
      <c r="J78" s="15" t="e">
        <f t="shared" si="34"/>
        <v>#DIV/0!</v>
      </c>
    </row>
    <row r="79" spans="1:24" x14ac:dyDescent="0.45">
      <c r="A79" s="96"/>
      <c r="B79" s="10">
        <f t="shared" si="5"/>
        <v>0</v>
      </c>
      <c r="C79" s="10">
        <f t="shared" si="6"/>
        <v>0</v>
      </c>
      <c r="D79" s="10">
        <f t="shared" si="7"/>
        <v>0</v>
      </c>
      <c r="E79" s="10">
        <f t="shared" si="8"/>
        <v>0</v>
      </c>
      <c r="F79" s="11">
        <f t="shared" si="9"/>
        <v>0</v>
      </c>
      <c r="G79" s="12" t="e">
        <f t="shared" si="35"/>
        <v>#DIV/0!</v>
      </c>
      <c r="H79" s="13" t="e">
        <f t="shared" ref="H79:H84" si="36">(C79+D79)/B79</f>
        <v>#DIV/0!</v>
      </c>
      <c r="I79" s="14" t="e">
        <f t="shared" ref="I79:I84" si="37">(B79-F79)/B79</f>
        <v>#DIV/0!</v>
      </c>
      <c r="J79" s="15" t="e">
        <f t="shared" ref="J79:J84" si="38">(C79*1+D79*2+E79*3+F79*4)/B79</f>
        <v>#DIV/0!</v>
      </c>
    </row>
    <row r="80" spans="1:24" x14ac:dyDescent="0.45">
      <c r="A80" s="96"/>
      <c r="B80" s="10">
        <f t="shared" si="5"/>
        <v>0</v>
      </c>
      <c r="C80" s="10">
        <f t="shared" si="6"/>
        <v>0</v>
      </c>
      <c r="D80" s="10">
        <f t="shared" si="7"/>
        <v>0</v>
      </c>
      <c r="E80" s="10">
        <f t="shared" si="8"/>
        <v>0</v>
      </c>
      <c r="F80" s="11">
        <f t="shared" si="9"/>
        <v>0</v>
      </c>
      <c r="G80" s="12" t="e">
        <f>(C80)/B80</f>
        <v>#DIV/0!</v>
      </c>
      <c r="H80" s="13" t="e">
        <f t="shared" si="36"/>
        <v>#DIV/0!</v>
      </c>
      <c r="I80" s="14" t="e">
        <f t="shared" si="37"/>
        <v>#DIV/0!</v>
      </c>
      <c r="J80" s="15" t="e">
        <f t="shared" si="38"/>
        <v>#DIV/0!</v>
      </c>
    </row>
    <row r="81" spans="1:10" x14ac:dyDescent="0.45">
      <c r="A81" s="96"/>
      <c r="B81" s="10">
        <f t="shared" si="5"/>
        <v>0</v>
      </c>
      <c r="C81" s="10">
        <f t="shared" si="6"/>
        <v>0</v>
      </c>
      <c r="D81" s="10">
        <f t="shared" si="7"/>
        <v>0</v>
      </c>
      <c r="E81" s="10">
        <f t="shared" si="8"/>
        <v>0</v>
      </c>
      <c r="F81" s="11">
        <f t="shared" si="9"/>
        <v>0</v>
      </c>
      <c r="G81" s="12" t="e">
        <f t="shared" ref="G81:G83" si="39">(C81)/B81</f>
        <v>#DIV/0!</v>
      </c>
      <c r="H81" s="13" t="e">
        <f t="shared" si="36"/>
        <v>#DIV/0!</v>
      </c>
      <c r="I81" s="14" t="e">
        <f t="shared" si="37"/>
        <v>#DIV/0!</v>
      </c>
      <c r="J81" s="15" t="e">
        <f t="shared" si="38"/>
        <v>#DIV/0!</v>
      </c>
    </row>
    <row r="82" spans="1:10" x14ac:dyDescent="0.45">
      <c r="A82" s="96"/>
      <c r="B82" s="10">
        <f t="shared" si="5"/>
        <v>0</v>
      </c>
      <c r="C82" s="10">
        <f t="shared" si="6"/>
        <v>0</v>
      </c>
      <c r="D82" s="10">
        <f t="shared" si="7"/>
        <v>0</v>
      </c>
      <c r="E82" s="10">
        <f t="shared" si="8"/>
        <v>0</v>
      </c>
      <c r="F82" s="11">
        <f t="shared" si="9"/>
        <v>0</v>
      </c>
      <c r="G82" s="12" t="e">
        <f t="shared" si="39"/>
        <v>#DIV/0!</v>
      </c>
      <c r="H82" s="13" t="e">
        <f t="shared" si="36"/>
        <v>#DIV/0!</v>
      </c>
      <c r="I82" s="14" t="e">
        <f t="shared" si="37"/>
        <v>#DIV/0!</v>
      </c>
      <c r="J82" s="15" t="e">
        <f t="shared" si="38"/>
        <v>#DIV/0!</v>
      </c>
    </row>
    <row r="83" spans="1:10" x14ac:dyDescent="0.45">
      <c r="A83" s="51" t="s">
        <v>115</v>
      </c>
      <c r="B83" s="10">
        <f t="shared" si="5"/>
        <v>0</v>
      </c>
      <c r="C83" s="10">
        <f t="shared" si="6"/>
        <v>0</v>
      </c>
      <c r="D83" s="10">
        <f t="shared" si="7"/>
        <v>0</v>
      </c>
      <c r="E83" s="10">
        <f t="shared" si="8"/>
        <v>0</v>
      </c>
      <c r="F83" s="11">
        <f t="shared" si="9"/>
        <v>0</v>
      </c>
      <c r="G83" s="12" t="e">
        <f t="shared" si="39"/>
        <v>#DIV/0!</v>
      </c>
      <c r="H83" s="13" t="e">
        <f t="shared" si="36"/>
        <v>#DIV/0!</v>
      </c>
      <c r="I83" s="14" t="e">
        <f t="shared" si="37"/>
        <v>#DIV/0!</v>
      </c>
      <c r="J83" s="15" t="e">
        <f t="shared" si="38"/>
        <v>#DIV/0!</v>
      </c>
    </row>
    <row r="84" spans="1:10" x14ac:dyDescent="0.45">
      <c r="A84" s="51"/>
      <c r="B84" s="10">
        <f t="shared" si="5"/>
        <v>0</v>
      </c>
      <c r="C84" s="10">
        <f t="shared" si="6"/>
        <v>0</v>
      </c>
      <c r="D84" s="10">
        <f t="shared" si="7"/>
        <v>0</v>
      </c>
      <c r="E84" s="10">
        <f t="shared" si="8"/>
        <v>0</v>
      </c>
      <c r="F84" s="11">
        <f t="shared" si="9"/>
        <v>0</v>
      </c>
      <c r="G84" s="12" t="e">
        <f>(C84)/B84</f>
        <v>#DIV/0!</v>
      </c>
      <c r="H84" s="13" t="e">
        <f t="shared" si="36"/>
        <v>#DIV/0!</v>
      </c>
      <c r="I84" s="14" t="e">
        <f t="shared" si="37"/>
        <v>#DIV/0!</v>
      </c>
      <c r="J84" s="15" t="e">
        <f t="shared" si="38"/>
        <v>#DIV/0!</v>
      </c>
    </row>
    <row r="85" spans="1:10" x14ac:dyDescent="0.45">
      <c r="A85" s="51"/>
      <c r="B85" s="10">
        <f t="shared" si="5"/>
        <v>0</v>
      </c>
      <c r="C85" s="10">
        <f t="shared" si="6"/>
        <v>0</v>
      </c>
      <c r="D85" s="10">
        <f t="shared" si="7"/>
        <v>0</v>
      </c>
      <c r="E85" s="10">
        <f t="shared" si="8"/>
        <v>0</v>
      </c>
      <c r="F85" s="11">
        <f t="shared" si="9"/>
        <v>0</v>
      </c>
      <c r="G85" s="12" t="e">
        <f t="shared" ref="G85:G95" si="40">(C85)/B85</f>
        <v>#DIV/0!</v>
      </c>
      <c r="H85" s="13" t="e">
        <f t="shared" ref="H85:H95" si="41">(C85+D85)/B85</f>
        <v>#DIV/0!</v>
      </c>
      <c r="I85" s="14" t="e">
        <f t="shared" ref="I85:I95" si="42">(B85-F85)/B85</f>
        <v>#DIV/0!</v>
      </c>
      <c r="J85" s="15" t="e">
        <f t="shared" ref="J85:J95" si="43">(C85*1+D85*2+E85*3+F85*4)/B85</f>
        <v>#DIV/0!</v>
      </c>
    </row>
    <row r="86" spans="1:10" x14ac:dyDescent="0.45">
      <c r="A86" s="51"/>
      <c r="B86" s="10">
        <f t="shared" si="5"/>
        <v>0</v>
      </c>
      <c r="C86" s="10">
        <f t="shared" si="6"/>
        <v>0</v>
      </c>
      <c r="D86" s="10">
        <f t="shared" si="7"/>
        <v>0</v>
      </c>
      <c r="E86" s="10">
        <f t="shared" si="8"/>
        <v>0</v>
      </c>
      <c r="F86" s="11">
        <f t="shared" si="9"/>
        <v>0</v>
      </c>
      <c r="G86" s="12" t="e">
        <f t="shared" si="40"/>
        <v>#DIV/0!</v>
      </c>
      <c r="H86" s="13" t="e">
        <f t="shared" si="41"/>
        <v>#DIV/0!</v>
      </c>
      <c r="I86" s="14" t="e">
        <f t="shared" si="42"/>
        <v>#DIV/0!</v>
      </c>
      <c r="J86" s="15" t="e">
        <f t="shared" si="43"/>
        <v>#DIV/0!</v>
      </c>
    </row>
    <row r="87" spans="1:10" x14ac:dyDescent="0.45">
      <c r="A87" s="53"/>
      <c r="B87" s="10">
        <f t="shared" si="5"/>
        <v>0</v>
      </c>
      <c r="C87" s="10">
        <f t="shared" si="6"/>
        <v>0</v>
      </c>
      <c r="D87" s="10">
        <f t="shared" si="7"/>
        <v>0</v>
      </c>
      <c r="E87" s="10">
        <f t="shared" si="8"/>
        <v>0</v>
      </c>
      <c r="F87" s="11">
        <f t="shared" si="9"/>
        <v>0</v>
      </c>
      <c r="G87" s="12" t="e">
        <f t="shared" si="40"/>
        <v>#DIV/0!</v>
      </c>
      <c r="H87" s="13" t="e">
        <f t="shared" si="41"/>
        <v>#DIV/0!</v>
      </c>
      <c r="I87" s="14" t="e">
        <f t="shared" si="42"/>
        <v>#DIV/0!</v>
      </c>
      <c r="J87" s="15" t="e">
        <f t="shared" si="43"/>
        <v>#DIV/0!</v>
      </c>
    </row>
    <row r="88" spans="1:10" x14ac:dyDescent="0.45">
      <c r="A88" s="53"/>
      <c r="B88" s="10">
        <f t="shared" si="5"/>
        <v>0</v>
      </c>
      <c r="C88" s="10">
        <f t="shared" si="6"/>
        <v>0</v>
      </c>
      <c r="D88" s="10">
        <f t="shared" si="7"/>
        <v>0</v>
      </c>
      <c r="E88" s="10">
        <f t="shared" si="8"/>
        <v>0</v>
      </c>
      <c r="F88" s="11">
        <f t="shared" si="9"/>
        <v>0</v>
      </c>
      <c r="G88" s="12" t="e">
        <f t="shared" si="40"/>
        <v>#DIV/0!</v>
      </c>
      <c r="H88" s="13" t="e">
        <f t="shared" si="41"/>
        <v>#DIV/0!</v>
      </c>
      <c r="I88" s="14" t="e">
        <f t="shared" si="42"/>
        <v>#DIV/0!</v>
      </c>
      <c r="J88" s="15" t="e">
        <f t="shared" si="43"/>
        <v>#DIV/0!</v>
      </c>
    </row>
    <row r="89" spans="1:10" x14ac:dyDescent="0.45">
      <c r="A89" s="99" t="s">
        <v>116</v>
      </c>
      <c r="B89" s="10">
        <f>COUNT(B38:M38)</f>
        <v>0</v>
      </c>
      <c r="C89" s="10">
        <f t="shared" si="6"/>
        <v>0</v>
      </c>
      <c r="D89" s="10">
        <f t="shared" si="7"/>
        <v>0</v>
      </c>
      <c r="E89" s="10">
        <f t="shared" si="8"/>
        <v>0</v>
      </c>
      <c r="F89" s="11">
        <f t="shared" si="9"/>
        <v>0</v>
      </c>
      <c r="G89" s="12" t="e">
        <f t="shared" si="40"/>
        <v>#DIV/0!</v>
      </c>
      <c r="H89" s="13" t="e">
        <f t="shared" si="41"/>
        <v>#DIV/0!</v>
      </c>
      <c r="I89" s="14" t="e">
        <f t="shared" si="42"/>
        <v>#DIV/0!</v>
      </c>
      <c r="J89" s="15" t="e">
        <f t="shared" si="43"/>
        <v>#DIV/0!</v>
      </c>
    </row>
    <row r="90" spans="1:10" x14ac:dyDescent="0.45">
      <c r="A90" s="99"/>
      <c r="B90" s="10">
        <f t="shared" si="5"/>
        <v>0</v>
      </c>
      <c r="C90" s="10">
        <f t="shared" si="6"/>
        <v>0</v>
      </c>
      <c r="D90" s="10">
        <f t="shared" si="7"/>
        <v>0</v>
      </c>
      <c r="E90" s="10">
        <f t="shared" si="8"/>
        <v>0</v>
      </c>
      <c r="F90" s="11">
        <f t="shared" si="9"/>
        <v>0</v>
      </c>
      <c r="G90" s="12" t="e">
        <f t="shared" si="40"/>
        <v>#DIV/0!</v>
      </c>
      <c r="H90" s="13" t="e">
        <f t="shared" si="41"/>
        <v>#DIV/0!</v>
      </c>
      <c r="I90" s="14" t="e">
        <f t="shared" si="42"/>
        <v>#DIV/0!</v>
      </c>
      <c r="J90" s="15" t="e">
        <f t="shared" si="43"/>
        <v>#DIV/0!</v>
      </c>
    </row>
    <row r="91" spans="1:10" x14ac:dyDescent="0.45">
      <c r="A91" s="99"/>
      <c r="B91" s="10">
        <f t="shared" si="5"/>
        <v>0</v>
      </c>
      <c r="C91" s="10">
        <f t="shared" si="6"/>
        <v>0</v>
      </c>
      <c r="D91" s="10">
        <f t="shared" si="7"/>
        <v>0</v>
      </c>
      <c r="E91" s="10">
        <f t="shared" si="8"/>
        <v>0</v>
      </c>
      <c r="F91" s="11">
        <f t="shared" si="9"/>
        <v>0</v>
      </c>
      <c r="G91" s="12" t="e">
        <f t="shared" si="40"/>
        <v>#DIV/0!</v>
      </c>
      <c r="H91" s="13" t="e">
        <f t="shared" si="41"/>
        <v>#DIV/0!</v>
      </c>
      <c r="I91" s="14" t="e">
        <f t="shared" si="42"/>
        <v>#DIV/0!</v>
      </c>
      <c r="J91" s="15" t="e">
        <f t="shared" si="43"/>
        <v>#DIV/0!</v>
      </c>
    </row>
    <row r="92" spans="1:10" x14ac:dyDescent="0.45">
      <c r="A92" s="99"/>
      <c r="B92" s="10">
        <f t="shared" si="5"/>
        <v>0</v>
      </c>
      <c r="C92" s="10">
        <f t="shared" si="6"/>
        <v>0</v>
      </c>
      <c r="D92" s="10">
        <f t="shared" si="7"/>
        <v>0</v>
      </c>
      <c r="E92" s="10">
        <f t="shared" si="8"/>
        <v>0</v>
      </c>
      <c r="F92" s="11">
        <f t="shared" si="9"/>
        <v>0</v>
      </c>
      <c r="G92" s="12" t="e">
        <f t="shared" si="40"/>
        <v>#DIV/0!</v>
      </c>
      <c r="H92" s="13" t="e">
        <f t="shared" si="41"/>
        <v>#DIV/0!</v>
      </c>
      <c r="I92" s="14" t="e">
        <f t="shared" si="42"/>
        <v>#DIV/0!</v>
      </c>
      <c r="J92" s="15" t="e">
        <f t="shared" si="43"/>
        <v>#DIV/0!</v>
      </c>
    </row>
    <row r="93" spans="1:10" x14ac:dyDescent="0.45">
      <c r="A93" s="99"/>
      <c r="B93" s="10">
        <f t="shared" si="5"/>
        <v>0</v>
      </c>
      <c r="C93" s="10">
        <f t="shared" si="6"/>
        <v>0</v>
      </c>
      <c r="D93" s="10">
        <f t="shared" si="7"/>
        <v>0</v>
      </c>
      <c r="E93" s="10">
        <f t="shared" si="8"/>
        <v>0</v>
      </c>
      <c r="F93" s="11">
        <f t="shared" si="9"/>
        <v>0</v>
      </c>
      <c r="G93" s="12" t="e">
        <f t="shared" si="40"/>
        <v>#DIV/0!</v>
      </c>
      <c r="H93" s="13" t="e">
        <f t="shared" si="41"/>
        <v>#DIV/0!</v>
      </c>
      <c r="I93" s="14" t="e">
        <f t="shared" si="42"/>
        <v>#DIV/0!</v>
      </c>
      <c r="J93" s="15" t="e">
        <f t="shared" si="43"/>
        <v>#DIV/0!</v>
      </c>
    </row>
    <row r="94" spans="1:10" x14ac:dyDescent="0.45">
      <c r="A94" s="99"/>
      <c r="B94" s="10">
        <f t="shared" si="5"/>
        <v>0</v>
      </c>
      <c r="C94" s="10">
        <f t="shared" si="6"/>
        <v>0</v>
      </c>
      <c r="D94" s="10">
        <f t="shared" si="7"/>
        <v>0</v>
      </c>
      <c r="E94" s="10">
        <f t="shared" si="8"/>
        <v>0</v>
      </c>
      <c r="F94" s="11">
        <f t="shared" si="9"/>
        <v>0</v>
      </c>
      <c r="G94" s="12" t="e">
        <f t="shared" si="40"/>
        <v>#DIV/0!</v>
      </c>
      <c r="H94" s="13" t="e">
        <f t="shared" si="41"/>
        <v>#DIV/0!</v>
      </c>
      <c r="I94" s="14" t="e">
        <f t="shared" si="42"/>
        <v>#DIV/0!</v>
      </c>
      <c r="J94" s="15" t="e">
        <f t="shared" si="43"/>
        <v>#DIV/0!</v>
      </c>
    </row>
    <row r="95" spans="1:10" x14ac:dyDescent="0.45">
      <c r="A95" s="82" t="s">
        <v>117</v>
      </c>
      <c r="B95" s="10">
        <f t="shared" si="5"/>
        <v>0</v>
      </c>
      <c r="C95" s="10">
        <f t="shared" si="6"/>
        <v>0</v>
      </c>
      <c r="D95" s="10">
        <f t="shared" si="7"/>
        <v>0</v>
      </c>
      <c r="E95" s="10">
        <f t="shared" si="8"/>
        <v>0</v>
      </c>
      <c r="F95" s="11">
        <f t="shared" si="9"/>
        <v>0</v>
      </c>
      <c r="G95" s="12" t="e">
        <f t="shared" si="40"/>
        <v>#DIV/0!</v>
      </c>
      <c r="H95" s="13" t="e">
        <f t="shared" si="41"/>
        <v>#DIV/0!</v>
      </c>
      <c r="I95" s="14" t="e">
        <f t="shared" si="42"/>
        <v>#DIV/0!</v>
      </c>
      <c r="J95" s="15" t="e">
        <f t="shared" si="43"/>
        <v>#DIV/0!</v>
      </c>
    </row>
    <row r="96" spans="1:10" x14ac:dyDescent="0.45">
      <c r="A96" s="82"/>
      <c r="B96" s="10">
        <f t="shared" si="5"/>
        <v>0</v>
      </c>
      <c r="C96" s="10">
        <f t="shared" si="6"/>
        <v>0</v>
      </c>
      <c r="D96" s="10">
        <f t="shared" si="7"/>
        <v>0</v>
      </c>
      <c r="E96" s="10">
        <f t="shared" si="8"/>
        <v>0</v>
      </c>
      <c r="F96" s="11">
        <f t="shared" si="9"/>
        <v>0</v>
      </c>
      <c r="G96" s="12" t="e">
        <f t="shared" ref="G96:G100" si="44">(C96)/B96</f>
        <v>#DIV/0!</v>
      </c>
      <c r="H96" s="13" t="e">
        <f t="shared" ref="H96:H100" si="45">(C96+D96)/B96</f>
        <v>#DIV/0!</v>
      </c>
      <c r="I96" s="14" t="e">
        <f t="shared" ref="I96:I100" si="46">(B96-F96)/B96</f>
        <v>#DIV/0!</v>
      </c>
      <c r="J96" s="15" t="e">
        <f t="shared" ref="J96:J100" si="47">(C96*1+D96*2+E96*3+F96*4)/B96</f>
        <v>#DIV/0!</v>
      </c>
    </row>
    <row r="97" spans="1:10" x14ac:dyDescent="0.45">
      <c r="A97" s="82"/>
      <c r="B97" s="10">
        <f t="shared" si="5"/>
        <v>0</v>
      </c>
      <c r="C97" s="10">
        <f t="shared" si="6"/>
        <v>0</v>
      </c>
      <c r="D97" s="10">
        <f t="shared" si="7"/>
        <v>0</v>
      </c>
      <c r="E97" s="10">
        <f t="shared" si="8"/>
        <v>0</v>
      </c>
      <c r="F97" s="11">
        <f t="shared" si="9"/>
        <v>0</v>
      </c>
      <c r="G97" s="12" t="e">
        <f t="shared" si="44"/>
        <v>#DIV/0!</v>
      </c>
      <c r="H97" s="13" t="e">
        <f t="shared" si="45"/>
        <v>#DIV/0!</v>
      </c>
      <c r="I97" s="14" t="e">
        <f t="shared" si="46"/>
        <v>#DIV/0!</v>
      </c>
      <c r="J97" s="15" t="e">
        <f t="shared" si="47"/>
        <v>#DIV/0!</v>
      </c>
    </row>
    <row r="98" spans="1:10" x14ac:dyDescent="0.45">
      <c r="A98" s="82"/>
      <c r="B98" s="10">
        <f t="shared" si="5"/>
        <v>0</v>
      </c>
      <c r="C98" s="10">
        <f t="shared" si="6"/>
        <v>0</v>
      </c>
      <c r="D98" s="10">
        <f t="shared" si="7"/>
        <v>0</v>
      </c>
      <c r="E98" s="10">
        <f t="shared" si="8"/>
        <v>0</v>
      </c>
      <c r="F98" s="11">
        <f t="shared" si="9"/>
        <v>0</v>
      </c>
      <c r="G98" s="12" t="e">
        <f t="shared" si="44"/>
        <v>#DIV/0!</v>
      </c>
      <c r="H98" s="13" t="e">
        <f t="shared" si="45"/>
        <v>#DIV/0!</v>
      </c>
      <c r="I98" s="14" t="e">
        <f t="shared" si="46"/>
        <v>#DIV/0!</v>
      </c>
      <c r="J98" s="15" t="e">
        <f t="shared" si="47"/>
        <v>#DIV/0!</v>
      </c>
    </row>
    <row r="99" spans="1:10" x14ac:dyDescent="0.45">
      <c r="A99" s="82"/>
      <c r="B99" s="10">
        <f t="shared" si="5"/>
        <v>0</v>
      </c>
      <c r="C99" s="10">
        <f t="shared" si="6"/>
        <v>0</v>
      </c>
      <c r="D99" s="10">
        <f t="shared" si="7"/>
        <v>0</v>
      </c>
      <c r="E99" s="10">
        <f t="shared" si="8"/>
        <v>0</v>
      </c>
      <c r="F99" s="11">
        <f t="shared" si="9"/>
        <v>0</v>
      </c>
      <c r="G99" s="12" t="e">
        <f t="shared" si="44"/>
        <v>#DIV/0!</v>
      </c>
      <c r="H99" s="13" t="e">
        <f t="shared" si="45"/>
        <v>#DIV/0!</v>
      </c>
      <c r="I99" s="14" t="e">
        <f t="shared" si="46"/>
        <v>#DIV/0!</v>
      </c>
      <c r="J99" s="15" t="e">
        <f t="shared" si="47"/>
        <v>#DIV/0!</v>
      </c>
    </row>
    <row r="100" spans="1:10" x14ac:dyDescent="0.45">
      <c r="A100" s="102"/>
      <c r="B100" s="10">
        <f>COUNT(B49:M49)</f>
        <v>0</v>
      </c>
      <c r="C100" s="10">
        <f t="shared" si="6"/>
        <v>0</v>
      </c>
      <c r="D100" s="10">
        <f t="shared" si="7"/>
        <v>0</v>
      </c>
      <c r="E100" s="10">
        <f t="shared" si="8"/>
        <v>0</v>
      </c>
      <c r="F100" s="11">
        <f t="shared" si="9"/>
        <v>0</v>
      </c>
      <c r="G100" s="121" t="e">
        <f t="shared" si="44"/>
        <v>#DIV/0!</v>
      </c>
      <c r="H100" s="122" t="e">
        <f t="shared" si="45"/>
        <v>#DIV/0!</v>
      </c>
      <c r="I100" s="123" t="e">
        <f t="shared" si="46"/>
        <v>#DIV/0!</v>
      </c>
      <c r="J100" s="124" t="e">
        <f t="shared" si="47"/>
        <v>#DIV/0!</v>
      </c>
    </row>
    <row r="101" spans="1:10" x14ac:dyDescent="0.45">
      <c r="A101" s="128"/>
      <c r="B101" s="125"/>
      <c r="C101" s="125"/>
      <c r="D101" s="125"/>
      <c r="E101" s="125"/>
      <c r="F101" s="125"/>
      <c r="G101" s="126"/>
      <c r="H101" s="126"/>
      <c r="I101" s="126"/>
      <c r="J101" s="127"/>
    </row>
  </sheetData>
  <mergeCells count="80">
    <mergeCell ref="R52:R53"/>
    <mergeCell ref="N54:N55"/>
    <mergeCell ref="O54:O55"/>
    <mergeCell ref="P54:P55"/>
    <mergeCell ref="Q54:Q55"/>
    <mergeCell ref="N52:N53"/>
    <mergeCell ref="O52:O53"/>
    <mergeCell ref="P52:P53"/>
    <mergeCell ref="Q52:Q53"/>
    <mergeCell ref="R54:R55"/>
    <mergeCell ref="X54:X55"/>
    <mergeCell ref="S52:S53"/>
    <mergeCell ref="T52:T53"/>
    <mergeCell ref="U52:U53"/>
    <mergeCell ref="V52:V53"/>
    <mergeCell ref="X52:X53"/>
    <mergeCell ref="S54:S55"/>
    <mergeCell ref="T54:T55"/>
    <mergeCell ref="U54:U55"/>
    <mergeCell ref="V54:V55"/>
    <mergeCell ref="X56:X57"/>
    <mergeCell ref="N66:N67"/>
    <mergeCell ref="O66:O67"/>
    <mergeCell ref="P66:P67"/>
    <mergeCell ref="P58:P59"/>
    <mergeCell ref="Q66:Q67"/>
    <mergeCell ref="N60:N61"/>
    <mergeCell ref="O60:O61"/>
    <mergeCell ref="P60:P61"/>
    <mergeCell ref="Q60:Q61"/>
    <mergeCell ref="R60:R61"/>
    <mergeCell ref="X58:X59"/>
    <mergeCell ref="V58:V59"/>
    <mergeCell ref="X60:X61"/>
    <mergeCell ref="X62:X63"/>
    <mergeCell ref="S60:S61"/>
    <mergeCell ref="T60:T61"/>
    <mergeCell ref="U60:U61"/>
    <mergeCell ref="V60:V61"/>
    <mergeCell ref="R66:R67"/>
    <mergeCell ref="S66:S67"/>
    <mergeCell ref="T66:T67"/>
    <mergeCell ref="U66:U67"/>
    <mergeCell ref="V66:V67"/>
    <mergeCell ref="S62:S63"/>
    <mergeCell ref="T62:T63"/>
    <mergeCell ref="U62:U63"/>
    <mergeCell ref="V62:V63"/>
    <mergeCell ref="S64:S65"/>
    <mergeCell ref="T64:T65"/>
    <mergeCell ref="U64:U65"/>
    <mergeCell ref="V64:V65"/>
    <mergeCell ref="N56:N57"/>
    <mergeCell ref="N58:N59"/>
    <mergeCell ref="O56:O57"/>
    <mergeCell ref="P56:P57"/>
    <mergeCell ref="Q56:Q57"/>
    <mergeCell ref="S56:S57"/>
    <mergeCell ref="T56:T57"/>
    <mergeCell ref="U56:U57"/>
    <mergeCell ref="V56:V57"/>
    <mergeCell ref="O58:O59"/>
    <mergeCell ref="Q58:Q59"/>
    <mergeCell ref="R58:R59"/>
    <mergeCell ref="S58:S59"/>
    <mergeCell ref="T58:T59"/>
    <mergeCell ref="U58:U59"/>
    <mergeCell ref="R56:R57"/>
    <mergeCell ref="N62:N63"/>
    <mergeCell ref="O62:O63"/>
    <mergeCell ref="P62:P63"/>
    <mergeCell ref="Q62:Q63"/>
    <mergeCell ref="R62:R63"/>
    <mergeCell ref="X64:X65"/>
    <mergeCell ref="X66:X67"/>
    <mergeCell ref="N64:N65"/>
    <mergeCell ref="O64:O65"/>
    <mergeCell ref="P64:P65"/>
    <mergeCell ref="Q64:Q65"/>
    <mergeCell ref="R64:R65"/>
  </mergeCells>
  <phoneticPr fontId="3"/>
  <conditionalFormatting sqref="B52:B101">
    <cfRule type="top10" dxfId="81" priority="36" rank="1"/>
    <cfRule type="top10" dxfId="80" priority="37" bottom="1" rank="1"/>
  </conditionalFormatting>
  <conditionalFormatting sqref="C52:C101">
    <cfRule type="top10" dxfId="79" priority="40" bottom="1" rank="1"/>
    <cfRule type="top10" dxfId="78" priority="41" rank="1"/>
  </conditionalFormatting>
  <conditionalFormatting sqref="D52:D101">
    <cfRule type="top10" dxfId="77" priority="44" bottom="1" rank="1"/>
    <cfRule type="top10" dxfId="76" priority="45" rank="1"/>
  </conditionalFormatting>
  <conditionalFormatting sqref="E52:E101">
    <cfRule type="top10" dxfId="75" priority="48" bottom="1" rank="1"/>
    <cfRule type="top10" dxfId="74" priority="49" rank="1"/>
  </conditionalFormatting>
  <conditionalFormatting sqref="F52:F101">
    <cfRule type="top10" dxfId="73" priority="52" bottom="1" rank="1"/>
    <cfRule type="top10" dxfId="72" priority="53" rank="1"/>
  </conditionalFormatting>
  <conditionalFormatting sqref="G52:G101">
    <cfRule type="top10" dxfId="71" priority="56" rank="1"/>
    <cfRule type="top10" dxfId="70" priority="57" bottom="1" rank="1"/>
  </conditionalFormatting>
  <conditionalFormatting sqref="H52:H101">
    <cfRule type="top10" dxfId="69" priority="60" bottom="1" rank="1"/>
    <cfRule type="top10" dxfId="68" priority="61" rank="1"/>
  </conditionalFormatting>
  <conditionalFormatting sqref="I52:I101">
    <cfRule type="top10" dxfId="67" priority="64" rank="1"/>
    <cfRule type="top10" dxfId="66" priority="65" bottom="1" rank="1"/>
  </conditionalFormatting>
  <conditionalFormatting sqref="J52:J101">
    <cfRule type="top10" dxfId="65" priority="68" bottom="1" rank="1"/>
    <cfRule type="top10" dxfId="64" priority="69" rank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12DD1-0DB7-4BC9-9C3F-3FF5730A3202}">
  <dimension ref="B1:AM91"/>
  <sheetViews>
    <sheetView tabSelected="1" zoomScale="60" zoomScaleNormal="60" workbookViewId="0">
      <selection activeCell="AL51" sqref="AL51"/>
    </sheetView>
  </sheetViews>
  <sheetFormatPr defaultRowHeight="18" x14ac:dyDescent="0.45"/>
  <cols>
    <col min="1" max="1" width="1.796875" style="1" customWidth="1"/>
    <col min="2" max="2" width="4.3984375" style="1" customWidth="1"/>
    <col min="3" max="3" width="41.59765625" style="1" customWidth="1"/>
    <col min="4" max="4" width="14.19921875" style="1" customWidth="1"/>
    <col min="5" max="5" width="11" style="1" customWidth="1"/>
    <col min="6" max="6" width="9.59765625" style="1" bestFit="1" customWidth="1"/>
    <col min="7" max="8" width="8.796875" style="1"/>
    <col min="9" max="9" width="40.5" style="1" customWidth="1"/>
    <col min="10" max="36" width="8.796875" style="1"/>
    <col min="37" max="37" width="12.8984375" style="1" customWidth="1"/>
    <col min="38" max="38" width="8.796875" style="1"/>
    <col min="39" max="39" width="38" style="1" customWidth="1"/>
    <col min="40" max="16384" width="8.796875" style="1"/>
  </cols>
  <sheetData>
    <row r="1" spans="2:39" ht="12.6" customHeight="1" x14ac:dyDescent="0.45"/>
    <row r="2" spans="2:39" x14ac:dyDescent="0.45">
      <c r="B2" s="236" t="s">
        <v>73</v>
      </c>
      <c r="C2" s="236"/>
      <c r="D2" s="236"/>
      <c r="E2" s="236"/>
      <c r="F2" s="67">
        <f ca="1">TODAY()</f>
        <v>45780</v>
      </c>
      <c r="G2" s="66" t="s">
        <v>56</v>
      </c>
      <c r="I2" s="17" t="s">
        <v>18</v>
      </c>
      <c r="J2" s="220">
        <v>1</v>
      </c>
      <c r="K2" s="221"/>
      <c r="L2" s="222"/>
      <c r="M2" s="220">
        <v>2</v>
      </c>
      <c r="N2" s="221"/>
      <c r="O2" s="222"/>
      <c r="P2" s="220">
        <v>3</v>
      </c>
      <c r="Q2" s="221"/>
      <c r="R2" s="221"/>
      <c r="S2" s="221"/>
      <c r="T2" s="221"/>
      <c r="U2" s="222"/>
      <c r="V2" s="220">
        <v>4</v>
      </c>
      <c r="W2" s="221"/>
      <c r="X2" s="222"/>
      <c r="Y2" s="220">
        <v>5</v>
      </c>
      <c r="Z2" s="221"/>
      <c r="AA2" s="222"/>
      <c r="AB2" s="220">
        <v>6</v>
      </c>
      <c r="AC2" s="221"/>
      <c r="AD2" s="221"/>
      <c r="AE2" s="221"/>
      <c r="AF2" s="221"/>
      <c r="AG2" s="222"/>
      <c r="AH2" s="223" t="s">
        <v>19</v>
      </c>
      <c r="AJ2" s="89" t="s">
        <v>67</v>
      </c>
      <c r="AK2" s="32" t="s">
        <v>110</v>
      </c>
      <c r="AL2" s="32">
        <f>SUMIF($J$4:$AG$4, "ひろ", $J$5:$AG$5) +SUMIF($J$31:$AG$31, "ひろ", $J$32:$AG$32)+SUMIF($J$58:$AG$58,"ひろ", $J$59:$AG$59)</f>
        <v>0</v>
      </c>
      <c r="AM2" s="43" t="s">
        <v>29</v>
      </c>
    </row>
    <row r="3" spans="2:39" x14ac:dyDescent="0.45">
      <c r="B3" s="17" t="s">
        <v>9</v>
      </c>
      <c r="C3" s="17" t="s">
        <v>10</v>
      </c>
      <c r="D3" s="17" t="s">
        <v>11</v>
      </c>
      <c r="E3" s="17" t="s">
        <v>12</v>
      </c>
      <c r="F3" s="2" t="s">
        <v>13</v>
      </c>
      <c r="G3" s="2" t="s">
        <v>50</v>
      </c>
      <c r="I3" s="17" t="s">
        <v>20</v>
      </c>
      <c r="J3" s="29">
        <v>1</v>
      </c>
      <c r="K3" s="29">
        <v>2</v>
      </c>
      <c r="L3" s="29">
        <v>3</v>
      </c>
      <c r="M3" s="29">
        <v>4</v>
      </c>
      <c r="N3" s="29">
        <v>5</v>
      </c>
      <c r="O3" s="29">
        <v>6</v>
      </c>
      <c r="P3" s="29" t="s">
        <v>74</v>
      </c>
      <c r="Q3" s="29" t="s">
        <v>75</v>
      </c>
      <c r="R3" s="29" t="s">
        <v>76</v>
      </c>
      <c r="S3" s="29" t="s">
        <v>77</v>
      </c>
      <c r="T3" s="29" t="s">
        <v>78</v>
      </c>
      <c r="U3" s="29" t="s">
        <v>79</v>
      </c>
      <c r="V3" s="29">
        <v>10</v>
      </c>
      <c r="W3" s="29">
        <v>11</v>
      </c>
      <c r="X3" s="29">
        <v>12</v>
      </c>
      <c r="Y3" s="29">
        <v>13</v>
      </c>
      <c r="Z3" s="29">
        <v>14</v>
      </c>
      <c r="AA3" s="29">
        <v>15</v>
      </c>
      <c r="AB3" s="29" t="s">
        <v>80</v>
      </c>
      <c r="AC3" s="29" t="s">
        <v>81</v>
      </c>
      <c r="AD3" s="29" t="s">
        <v>82</v>
      </c>
      <c r="AE3" s="29" t="s">
        <v>83</v>
      </c>
      <c r="AF3" s="29" t="s">
        <v>84</v>
      </c>
      <c r="AG3" s="29" t="s">
        <v>85</v>
      </c>
      <c r="AH3" s="223"/>
      <c r="AJ3" s="89" t="s">
        <v>67</v>
      </c>
      <c r="AK3" s="32" t="s">
        <v>162</v>
      </c>
      <c r="AL3" s="32">
        <f>SUMIF($J$4:$AG$4, "村田", $J$5:$AG$5) +SUMIF($J$31:$AG$31, "村田", $J$32:$AG$32)+SUMIF($J$58:$AG$58,"村田", $J$59:$AG$59)</f>
        <v>0</v>
      </c>
      <c r="AM3" s="43" t="s">
        <v>164</v>
      </c>
    </row>
    <row r="4" spans="2:39" x14ac:dyDescent="0.45">
      <c r="B4" s="18">
        <f>_xlfn.RANK.EQ(D4,$D$4:$D$11,0)</f>
        <v>1</v>
      </c>
      <c r="C4" s="19" t="str" cm="1">
        <f t="array" ref="C4:D11">_xlfn._xlws.SORT(AK74:AL81, 2, -1)</f>
        <v>十全十美</v>
      </c>
      <c r="D4" s="20">
        <v>0</v>
      </c>
      <c r="E4" s="22"/>
      <c r="F4" s="23"/>
      <c r="G4" s="65">
        <v>0</v>
      </c>
      <c r="I4" s="230" t="s">
        <v>66</v>
      </c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214">
        <f>SUM(J5:AG5)</f>
        <v>0</v>
      </c>
      <c r="AJ4" s="89" t="s">
        <v>67</v>
      </c>
      <c r="AK4" s="32" t="s">
        <v>163</v>
      </c>
      <c r="AL4" s="32">
        <f>SUMIF($J$4:$AG$4, "ツル", $J$5:$AG$5) +SUMIF($J$31:$AG$31, "ツル", $J$32:$AG$32)+SUMIF($J$58:$AG$58,"ツル", $J$59:$AG$59)</f>
        <v>0</v>
      </c>
      <c r="AM4" s="43" t="s">
        <v>165</v>
      </c>
    </row>
    <row r="5" spans="2:39" x14ac:dyDescent="0.45">
      <c r="B5" s="18">
        <f t="shared" ref="B5:B10" si="0">_xlfn.RANK.EQ(D5,$D$4:$D$11,0)</f>
        <v>1</v>
      </c>
      <c r="C5" s="21" t="str">
        <v>i２乗</v>
      </c>
      <c r="D5" s="21">
        <v>0</v>
      </c>
      <c r="E5" s="24">
        <f>D4-D5</f>
        <v>0</v>
      </c>
      <c r="F5" s="21">
        <f>$D$4-D5</f>
        <v>0</v>
      </c>
      <c r="G5" s="65">
        <v>0</v>
      </c>
      <c r="I5" s="231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215"/>
      <c r="AJ5" s="89" t="s">
        <v>67</v>
      </c>
      <c r="AK5" s="32" t="s">
        <v>223</v>
      </c>
      <c r="AL5" s="32">
        <f>SUMIF($J$4:$AG$4, "三井", $J$5:$AG$5) +SUMIF($J$31:$AG$31, "三井", $J$32:$AG$32)+SUMIF($J$58:$AG$58,"三井", $J$59:$AG$59)</f>
        <v>0</v>
      </c>
      <c r="AM5" s="43" t="s">
        <v>224</v>
      </c>
    </row>
    <row r="6" spans="2:39" x14ac:dyDescent="0.45">
      <c r="B6" s="18">
        <f t="shared" si="0"/>
        <v>1</v>
      </c>
      <c r="C6" s="21" t="str">
        <v>Lucky K</v>
      </c>
      <c r="D6" s="21">
        <v>0</v>
      </c>
      <c r="E6" s="24">
        <f t="shared" ref="E6:E9" si="1">D5-D6</f>
        <v>0</v>
      </c>
      <c r="F6" s="21">
        <f t="shared" ref="F6:F8" si="2">$D$4-D6</f>
        <v>0</v>
      </c>
      <c r="G6" s="65">
        <v>0</v>
      </c>
      <c r="I6" s="232"/>
      <c r="J6" s="217"/>
      <c r="K6" s="218"/>
      <c r="L6" s="219"/>
      <c r="M6" s="217"/>
      <c r="N6" s="218"/>
      <c r="O6" s="219"/>
      <c r="P6" s="217"/>
      <c r="Q6" s="218"/>
      <c r="R6" s="219"/>
      <c r="S6" s="217"/>
      <c r="T6" s="218"/>
      <c r="U6" s="219"/>
      <c r="V6" s="217"/>
      <c r="W6" s="218"/>
      <c r="X6" s="219"/>
      <c r="Y6" s="217"/>
      <c r="Z6" s="218"/>
      <c r="AA6" s="219"/>
      <c r="AB6" s="217"/>
      <c r="AC6" s="218"/>
      <c r="AD6" s="219"/>
      <c r="AE6" s="217"/>
      <c r="AF6" s="218"/>
      <c r="AG6" s="219"/>
      <c r="AH6" s="216"/>
      <c r="AJ6" s="89" t="s">
        <v>67</v>
      </c>
      <c r="AK6" s="32" t="s">
        <v>226</v>
      </c>
      <c r="AL6" s="32">
        <f>SUMIF($J$4:$AG$4, "レン", $J$5:$AG$5) +SUMIF($J$31:$AG$31, "レン", $J$32:$AG$32)+SUMIF($J$58:$AG$58,"レン", $J$59:$AG$59)</f>
        <v>0</v>
      </c>
      <c r="AM6" s="43" t="s">
        <v>225</v>
      </c>
    </row>
    <row r="7" spans="2:39" x14ac:dyDescent="0.45">
      <c r="B7" s="18">
        <f t="shared" si="0"/>
        <v>1</v>
      </c>
      <c r="C7" s="21" t="str">
        <v>もっと！ムスジノパイゼンツ</v>
      </c>
      <c r="D7" s="21">
        <v>0</v>
      </c>
      <c r="E7" s="24">
        <f t="shared" si="1"/>
        <v>0</v>
      </c>
      <c r="F7" s="21">
        <f t="shared" si="2"/>
        <v>0</v>
      </c>
      <c r="G7" s="65">
        <v>0</v>
      </c>
      <c r="I7" s="233" t="s">
        <v>161</v>
      </c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204">
        <f>SUM(J8:AG8)</f>
        <v>0</v>
      </c>
      <c r="AJ7" s="89" t="s">
        <v>67</v>
      </c>
      <c r="AK7" s="32" t="s">
        <v>227</v>
      </c>
      <c r="AL7" s="32">
        <f>SUMIF($J$4:$AG$4, "進藤", $J$5:$AG$5) +SUMIF($J$31:$AG$31, "進藤", $J$32:$AG$32)+SUMIF($J$58:$AG$58,"進藤", $J$59:$AG$59)</f>
        <v>0</v>
      </c>
      <c r="AM7" s="43" t="s">
        <v>228</v>
      </c>
    </row>
    <row r="8" spans="2:39" x14ac:dyDescent="0.45">
      <c r="B8" s="18">
        <f t="shared" si="0"/>
        <v>1</v>
      </c>
      <c r="C8" s="21" t="str">
        <v>ウームカテナイツV3</v>
      </c>
      <c r="D8" s="21">
        <v>0</v>
      </c>
      <c r="E8" s="24">
        <f t="shared" si="1"/>
        <v>0</v>
      </c>
      <c r="F8" s="21">
        <f t="shared" si="2"/>
        <v>0</v>
      </c>
      <c r="G8" s="65">
        <v>0</v>
      </c>
      <c r="I8" s="234"/>
      <c r="J8" s="49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205"/>
      <c r="AJ8" s="94" t="s">
        <v>161</v>
      </c>
      <c r="AK8" s="50" t="s">
        <v>111</v>
      </c>
      <c r="AL8" s="50">
        <f>SUMIF($J$7:$AG$7, "川上", $J$8:$AG$8) + SUMIF($J$34:$AG$34, "川上", $J$35:$AG$35)+ SUMIF($J$61:$AG$61, "川上", $J$62:$AG$62)</f>
        <v>0</v>
      </c>
      <c r="AM8" s="55" t="s">
        <v>52</v>
      </c>
    </row>
    <row r="9" spans="2:39" x14ac:dyDescent="0.45">
      <c r="B9" s="18">
        <f t="shared" si="0"/>
        <v>1</v>
      </c>
      <c r="C9" s="21" t="str">
        <v>一萬LIVERS</v>
      </c>
      <c r="D9" s="21">
        <v>0</v>
      </c>
      <c r="E9" s="24">
        <f t="shared" si="1"/>
        <v>0</v>
      </c>
      <c r="F9" s="21">
        <f>$D$4-D9</f>
        <v>0</v>
      </c>
      <c r="G9" s="65">
        <v>0</v>
      </c>
      <c r="I9" s="235"/>
      <c r="J9" s="209"/>
      <c r="K9" s="210"/>
      <c r="L9" s="211"/>
      <c r="M9" s="209"/>
      <c r="N9" s="210"/>
      <c r="O9" s="211"/>
      <c r="P9" s="209"/>
      <c r="Q9" s="210"/>
      <c r="R9" s="211"/>
      <c r="S9" s="209"/>
      <c r="T9" s="210"/>
      <c r="U9" s="211"/>
      <c r="V9" s="209"/>
      <c r="W9" s="210"/>
      <c r="X9" s="211"/>
      <c r="Y9" s="209"/>
      <c r="Z9" s="210"/>
      <c r="AA9" s="211"/>
      <c r="AB9" s="209"/>
      <c r="AC9" s="210"/>
      <c r="AD9" s="211"/>
      <c r="AE9" s="209"/>
      <c r="AF9" s="210"/>
      <c r="AG9" s="211"/>
      <c r="AH9" s="206"/>
      <c r="AJ9" s="94" t="s">
        <v>161</v>
      </c>
      <c r="AK9" s="50" t="s">
        <v>166</v>
      </c>
      <c r="AL9" s="50">
        <f>SUMIF($J$7:$AG$7, "たけと", $J$8:$AG$8) + SUMIF($J$34:$AG$34, "たけと", $J$35:$AG$35)+ SUMIF($J$61:$AG$61, "たけと", $J$62:$AG$62)</f>
        <v>0</v>
      </c>
      <c r="AM9" s="55" t="s">
        <v>167</v>
      </c>
    </row>
    <row r="10" spans="2:39" x14ac:dyDescent="0.45">
      <c r="B10" s="18">
        <f t="shared" si="0"/>
        <v>1</v>
      </c>
      <c r="C10" s="21" t="str">
        <v>Crew Mate</v>
      </c>
      <c r="D10" s="21">
        <v>0</v>
      </c>
      <c r="E10" s="24">
        <f>D9-D10</f>
        <v>0</v>
      </c>
      <c r="F10" s="21">
        <f>$D$4-D10</f>
        <v>0</v>
      </c>
      <c r="G10" s="65">
        <v>0</v>
      </c>
      <c r="I10" s="248" t="s">
        <v>158</v>
      </c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6"/>
      <c r="AF10" s="116"/>
      <c r="AG10" s="116"/>
      <c r="AH10" s="198">
        <f>SUM(J11:AG11)</f>
        <v>0</v>
      </c>
      <c r="AJ10" s="94" t="s">
        <v>160</v>
      </c>
      <c r="AK10" s="50" t="s">
        <v>168</v>
      </c>
      <c r="AL10" s="50">
        <f>SUMIF($J$7:$AG$7, "はると", $J$8:$AG$8) + SUMIF($J$34:$AG$34, "はると", $J$35:$AG$35)+ SUMIF($J$61:$AG$61, "はると", $J$62:$AG$62)</f>
        <v>0</v>
      </c>
      <c r="AM10" s="55" t="s">
        <v>169</v>
      </c>
    </row>
    <row r="11" spans="2:39" x14ac:dyDescent="0.45">
      <c r="B11" s="18">
        <f>_xlfn.RANK.EQ(D11,$D$4:$D$11,0)</f>
        <v>1</v>
      </c>
      <c r="C11" s="21" t="str">
        <v>南炎鳴鳳団</v>
      </c>
      <c r="D11" s="21">
        <v>0</v>
      </c>
      <c r="E11" s="24">
        <f t="shared" ref="E11" si="3">D10-D11</f>
        <v>0</v>
      </c>
      <c r="F11" s="21">
        <f t="shared" ref="F11" si="4">$D$4-D11</f>
        <v>0</v>
      </c>
      <c r="G11" s="65">
        <v>0</v>
      </c>
      <c r="I11" s="249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6"/>
      <c r="U11" s="116"/>
      <c r="V11" s="116"/>
      <c r="W11" s="116"/>
      <c r="X11" s="116"/>
      <c r="Y11" s="116"/>
      <c r="Z11" s="116"/>
      <c r="AA11" s="116"/>
      <c r="AB11" s="116"/>
      <c r="AC11" s="116"/>
      <c r="AD11" s="116"/>
      <c r="AE11" s="116"/>
      <c r="AF11" s="116"/>
      <c r="AG11" s="116"/>
      <c r="AH11" s="199"/>
      <c r="AJ11" s="94" t="s">
        <v>160</v>
      </c>
      <c r="AK11" s="50" t="s">
        <v>219</v>
      </c>
      <c r="AL11" s="50">
        <f>SUMIF($J$7:$AG$7, "宇野", $J$8:$AG$8) + SUMIF($J$34:$AG$34, "宇野", $J$35:$AG$35)+ SUMIF($J$61:$AG$61, "宇野", $J$62:$AG$62)</f>
        <v>0</v>
      </c>
      <c r="AM11" s="55" t="s">
        <v>220</v>
      </c>
    </row>
    <row r="12" spans="2:39" x14ac:dyDescent="0.45">
      <c r="I12" s="250"/>
      <c r="J12" s="201"/>
      <c r="K12" s="202"/>
      <c r="L12" s="203"/>
      <c r="M12" s="201"/>
      <c r="N12" s="202"/>
      <c r="O12" s="203"/>
      <c r="P12" s="201"/>
      <c r="Q12" s="202"/>
      <c r="R12" s="203"/>
      <c r="S12" s="201"/>
      <c r="T12" s="202"/>
      <c r="U12" s="203"/>
      <c r="V12" s="201"/>
      <c r="W12" s="202"/>
      <c r="X12" s="203"/>
      <c r="Y12" s="201"/>
      <c r="Z12" s="202"/>
      <c r="AA12" s="203"/>
      <c r="AB12" s="201"/>
      <c r="AC12" s="202"/>
      <c r="AD12" s="203"/>
      <c r="AE12" s="201"/>
      <c r="AF12" s="202"/>
      <c r="AG12" s="203"/>
      <c r="AH12" s="200"/>
      <c r="AJ12" s="94" t="s">
        <v>160</v>
      </c>
      <c r="AK12" s="50" t="s">
        <v>222</v>
      </c>
      <c r="AL12" s="50">
        <f>SUMIF($J$7:$AG$7, "正岡", $J$8:$AG$8) + SUMIF($J$34:$AG$34, "正岡", $J$35:$AG$35)+ SUMIF($J$61:$AG$61, "正岡", $J$62:$AG$62)</f>
        <v>0</v>
      </c>
      <c r="AM12" s="55" t="s">
        <v>221</v>
      </c>
    </row>
    <row r="13" spans="2:39" x14ac:dyDescent="0.45">
      <c r="B13" s="236" t="s">
        <v>72</v>
      </c>
      <c r="C13" s="236"/>
      <c r="D13" s="66">
        <f ca="1">F2</f>
        <v>45780</v>
      </c>
      <c r="E13" s="68" t="s">
        <v>56</v>
      </c>
      <c r="I13" s="237" t="s">
        <v>59</v>
      </c>
      <c r="J13" s="83"/>
      <c r="K13" s="84"/>
      <c r="L13" s="84"/>
      <c r="M13" s="84"/>
      <c r="N13" s="83"/>
      <c r="O13" s="84"/>
      <c r="P13" s="84"/>
      <c r="Q13" s="84"/>
      <c r="R13" s="84"/>
      <c r="S13" s="84"/>
      <c r="T13" s="83"/>
      <c r="U13" s="83"/>
      <c r="V13" s="84"/>
      <c r="W13" s="84"/>
      <c r="X13" s="84"/>
      <c r="Y13" s="84"/>
      <c r="Z13" s="84"/>
      <c r="AA13" s="84"/>
      <c r="AB13" s="84"/>
      <c r="AC13" s="83"/>
      <c r="AD13" s="84"/>
      <c r="AE13" s="84"/>
      <c r="AF13" s="84"/>
      <c r="AG13" s="84"/>
      <c r="AH13" s="190">
        <f>SUM(J14:AG14)</f>
        <v>0</v>
      </c>
      <c r="AJ13" s="94" t="s">
        <v>160</v>
      </c>
      <c r="AK13" s="50" t="s">
        <v>229</v>
      </c>
      <c r="AL13" s="50">
        <f>SUMIF($J$7:$AG$7, "熊野", $J$8:$AG$8) + SUMIF($J$34:$AG$34, "熊野", $J$35:$AG$35)+ SUMIF($J$61:$AG$61, "熊野", $J$62:$AG$62)</f>
        <v>0</v>
      </c>
      <c r="AM13" s="55" t="s">
        <v>230</v>
      </c>
    </row>
    <row r="14" spans="2:39" x14ac:dyDescent="0.45">
      <c r="B14" s="30" t="s">
        <v>9</v>
      </c>
      <c r="C14" s="30" t="s">
        <v>10</v>
      </c>
      <c r="D14" s="30" t="s">
        <v>15</v>
      </c>
      <c r="E14" s="30" t="s">
        <v>16</v>
      </c>
      <c r="I14" s="238"/>
      <c r="J14" s="83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5"/>
      <c r="AC14" s="84"/>
      <c r="AD14" s="84"/>
      <c r="AE14" s="84"/>
      <c r="AF14" s="84"/>
      <c r="AG14" s="84"/>
      <c r="AH14" s="191"/>
      <c r="AJ14" s="120" t="s">
        <v>158</v>
      </c>
      <c r="AK14" s="118" t="s">
        <v>112</v>
      </c>
      <c r="AL14" s="116">
        <f>SUMIF($J$10:$AG$10, "川村", $J$11:$AG$11) + SUMIF($J$37:$AG$37, "川村", $J$38:$AG$38)+ SUMIF($J$64:$AG$64, "川村", $J$65:$AG$65)</f>
        <v>0</v>
      </c>
      <c r="AM14" s="119" t="s">
        <v>53</v>
      </c>
    </row>
    <row r="15" spans="2:39" x14ac:dyDescent="0.45">
      <c r="B15" s="28">
        <f>_xlfn.RANK.EQ(E15,$E$15:$E$63,0)</f>
        <v>1</v>
      </c>
      <c r="C15" s="26" t="str" cm="1">
        <f t="array" ref="C15:E63">_xlfn._xlws.SORT(AJ2:AL50,3,-1,FALSE)</f>
        <v>十全十美</v>
      </c>
      <c r="D15" s="26" t="str">
        <v>柴田　大輝</v>
      </c>
      <c r="E15" s="26">
        <v>0</v>
      </c>
      <c r="F15" s="27"/>
      <c r="G15" s="25"/>
      <c r="I15" s="239"/>
      <c r="J15" s="195"/>
      <c r="K15" s="196"/>
      <c r="L15" s="197"/>
      <c r="M15" s="195"/>
      <c r="N15" s="196"/>
      <c r="O15" s="197"/>
      <c r="P15" s="195"/>
      <c r="Q15" s="196"/>
      <c r="R15" s="197"/>
      <c r="S15" s="195"/>
      <c r="T15" s="196"/>
      <c r="U15" s="197"/>
      <c r="V15" s="195"/>
      <c r="W15" s="196"/>
      <c r="X15" s="197"/>
      <c r="Y15" s="195"/>
      <c r="Z15" s="196"/>
      <c r="AA15" s="197"/>
      <c r="AB15" s="195"/>
      <c r="AC15" s="196"/>
      <c r="AD15" s="197"/>
      <c r="AE15" s="195"/>
      <c r="AF15" s="196"/>
      <c r="AG15" s="197"/>
      <c r="AH15" s="192"/>
      <c r="AJ15" s="120" t="s">
        <v>158</v>
      </c>
      <c r="AK15" s="118" t="s">
        <v>170</v>
      </c>
      <c r="AL15" s="116">
        <f>SUMIF($J$10:$AG$10, "ともき", $J$11:$AG$11) + SUMIF($J$37:$AG$37, "ともき", $J$38:$AG$38)+ SUMIF($J$64:$AG$64, "ともき", $J$65:$AG$65)</f>
        <v>0</v>
      </c>
      <c r="AM15" s="119" t="s">
        <v>171</v>
      </c>
    </row>
    <row r="16" spans="2:39" x14ac:dyDescent="0.45">
      <c r="B16" s="28">
        <f t="shared" ref="B16:B63" si="5">_xlfn.RANK.EQ(E16,$E$15:$E$63,0)</f>
        <v>1</v>
      </c>
      <c r="C16" s="26" t="str">
        <v>十全十美</v>
      </c>
      <c r="D16" s="26" t="str">
        <v>村田　尚也</v>
      </c>
      <c r="E16" s="26">
        <v>0</v>
      </c>
      <c r="I16" s="240" t="s">
        <v>71</v>
      </c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224">
        <f>SUM(J17:AG17)</f>
        <v>0</v>
      </c>
      <c r="AJ16" s="120" t="s">
        <v>158</v>
      </c>
      <c r="AK16" s="118" t="s">
        <v>172</v>
      </c>
      <c r="AL16" s="116">
        <f>SUMIF($J$10:$AG$10, "れいし", $J$11:$AG$11) + SUMIF($J$37:$AG$37, "れいし", $J$38:$AG$38)+ SUMIF($J$64:$AG$64, "れいし", $J$65:$AG$65)</f>
        <v>0</v>
      </c>
      <c r="AM16" s="119" t="s">
        <v>173</v>
      </c>
    </row>
    <row r="17" spans="2:39" x14ac:dyDescent="0.45">
      <c r="B17" s="28">
        <f t="shared" si="5"/>
        <v>1</v>
      </c>
      <c r="C17" s="26" t="str">
        <v>十全十美</v>
      </c>
      <c r="D17" s="26" t="str">
        <v>鶴谷　航</v>
      </c>
      <c r="E17" s="26">
        <v>0</v>
      </c>
      <c r="F17" s="25"/>
      <c r="G17" s="25"/>
      <c r="I17" s="241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225"/>
      <c r="AJ17" s="120" t="s">
        <v>158</v>
      </c>
      <c r="AK17" s="118" t="s">
        <v>215</v>
      </c>
      <c r="AL17" s="116">
        <f>SUMIF($J$10:$AG$10, "松本", $J$11:$AG$11) + SUMIF($J$37:$AG$37, "松本", $J$38:$AG$38)+ SUMIF($J$64:$AG$64, "松本", $J$65:$AG$65)</f>
        <v>0</v>
      </c>
      <c r="AM17" s="119" t="s">
        <v>216</v>
      </c>
    </row>
    <row r="18" spans="2:39" x14ac:dyDescent="0.45">
      <c r="B18" s="28">
        <f t="shared" si="5"/>
        <v>1</v>
      </c>
      <c r="C18" s="26" t="str">
        <v>十全十美</v>
      </c>
      <c r="D18" s="26" t="str">
        <v>三井　康平</v>
      </c>
      <c r="E18" s="26">
        <v>0</v>
      </c>
      <c r="F18" s="25"/>
      <c r="G18" s="25"/>
      <c r="I18" s="242"/>
      <c r="J18" s="227"/>
      <c r="K18" s="228"/>
      <c r="L18" s="229"/>
      <c r="M18" s="227"/>
      <c r="N18" s="228"/>
      <c r="O18" s="229"/>
      <c r="P18" s="227"/>
      <c r="Q18" s="228"/>
      <c r="R18" s="229"/>
      <c r="S18" s="227"/>
      <c r="T18" s="228"/>
      <c r="U18" s="229"/>
      <c r="V18" s="227"/>
      <c r="W18" s="228"/>
      <c r="X18" s="229"/>
      <c r="Y18" s="227"/>
      <c r="Z18" s="228"/>
      <c r="AA18" s="229"/>
      <c r="AB18" s="227"/>
      <c r="AC18" s="228"/>
      <c r="AD18" s="229"/>
      <c r="AE18" s="227"/>
      <c r="AF18" s="228"/>
      <c r="AG18" s="229"/>
      <c r="AH18" s="226"/>
      <c r="AJ18" s="120" t="s">
        <v>158</v>
      </c>
      <c r="AK18" s="118" t="s">
        <v>218</v>
      </c>
      <c r="AL18" s="116">
        <f>SUMIF($J$10:$AG$10, "次村", $J$11:$AG$11) + SUMIF($J$37:$AG$37, "次村", $J$38:$AG$38)+ SUMIF($J$64:$AG$64, "次村", $J$65:$AG$65)</f>
        <v>0</v>
      </c>
      <c r="AM18" s="119" t="s">
        <v>217</v>
      </c>
    </row>
    <row r="19" spans="2:39" x14ac:dyDescent="0.45">
      <c r="B19" s="28">
        <f t="shared" si="5"/>
        <v>1</v>
      </c>
      <c r="C19" s="26" t="str">
        <v>十全十美</v>
      </c>
      <c r="D19" s="26" t="str">
        <v>谷奥　廉</v>
      </c>
      <c r="E19" s="26">
        <v>0</v>
      </c>
      <c r="F19" s="25"/>
      <c r="G19" s="25"/>
      <c r="I19" s="177" t="s">
        <v>61</v>
      </c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174">
        <f>SUM(J20:AG20)</f>
        <v>0</v>
      </c>
      <c r="AJ19" s="120" t="s">
        <v>158</v>
      </c>
      <c r="AK19" s="118" t="s">
        <v>231</v>
      </c>
      <c r="AL19" s="116">
        <f>SUMIF($J$10:$AG$10, "坂本", $J$11:$AG$11) + SUMIF($J$37:$AG$37, "坂本", $J$38:$AG$38)+ SUMIF($J$64:$AG$64, "坂本", $J$65:$AG$65)</f>
        <v>0</v>
      </c>
      <c r="AM19" s="119" t="s">
        <v>232</v>
      </c>
    </row>
    <row r="20" spans="2:39" x14ac:dyDescent="0.45">
      <c r="B20" s="28">
        <f t="shared" si="5"/>
        <v>1</v>
      </c>
      <c r="C20" s="26" t="str">
        <v>十全十美</v>
      </c>
      <c r="D20" s="26" t="str">
        <v>進藤　遙音</v>
      </c>
      <c r="E20" s="26">
        <v>0</v>
      </c>
      <c r="I20" s="243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175"/>
      <c r="AJ20" s="91" t="s">
        <v>59</v>
      </c>
      <c r="AK20" s="105" t="s">
        <v>113</v>
      </c>
      <c r="AL20" s="105">
        <f>SUMIF($J$13:$AG$13, "こうき", $J$14:$AG$14) + SUMIF($J$40:$AG$40, "こうき", $J$41:$AG$41)+ SUMIF($J$67:$AG$67, "こうき", $J$67:$AG$67)</f>
        <v>0</v>
      </c>
      <c r="AM20" s="106" t="s">
        <v>48</v>
      </c>
    </row>
    <row r="21" spans="2:39" x14ac:dyDescent="0.45">
      <c r="B21" s="28">
        <f t="shared" si="5"/>
        <v>1</v>
      </c>
      <c r="C21" s="26" t="str">
        <v>i２乗</v>
      </c>
      <c r="D21" s="26" t="str">
        <v>川上　航生</v>
      </c>
      <c r="E21" s="26">
        <v>0</v>
      </c>
      <c r="F21" s="25"/>
      <c r="G21" s="25"/>
      <c r="I21" s="178"/>
      <c r="J21" s="179"/>
      <c r="K21" s="180"/>
      <c r="L21" s="181"/>
      <c r="M21" s="179"/>
      <c r="N21" s="180"/>
      <c r="O21" s="181"/>
      <c r="P21" s="179"/>
      <c r="Q21" s="180"/>
      <c r="R21" s="181"/>
      <c r="S21" s="179"/>
      <c r="T21" s="180"/>
      <c r="U21" s="181"/>
      <c r="V21" s="179"/>
      <c r="W21" s="180"/>
      <c r="X21" s="181"/>
      <c r="Y21" s="179"/>
      <c r="Z21" s="180"/>
      <c r="AA21" s="181"/>
      <c r="AB21" s="179"/>
      <c r="AC21" s="180"/>
      <c r="AD21" s="181"/>
      <c r="AE21" s="179"/>
      <c r="AF21" s="180"/>
      <c r="AG21" s="181"/>
      <c r="AH21" s="176"/>
      <c r="AJ21" s="91" t="s">
        <v>59</v>
      </c>
      <c r="AK21" s="105" t="s">
        <v>174</v>
      </c>
      <c r="AL21" s="105">
        <f>SUMIF($J$13:$AG$13, "あかへる", $J$14:$AG$14) + SUMIF($J$40:$AG$40, "あかへる", $J$41:$AG$41)+ SUMIF($J$67:$AG$67, "あかへる", $J$67:$AG$67)</f>
        <v>0</v>
      </c>
      <c r="AM21" s="106" t="s">
        <v>175</v>
      </c>
    </row>
    <row r="22" spans="2:39" x14ac:dyDescent="0.45">
      <c r="B22" s="28">
        <f t="shared" si="5"/>
        <v>1</v>
      </c>
      <c r="C22" s="26" t="str">
        <v>i２乗</v>
      </c>
      <c r="D22" s="26" t="str">
        <v>濵　岳翔</v>
      </c>
      <c r="E22" s="26">
        <v>0</v>
      </c>
      <c r="F22" s="25"/>
      <c r="G22" s="25"/>
      <c r="I22" s="251" t="s">
        <v>62</v>
      </c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166">
        <f>SUM(J23:AG23)</f>
        <v>0</v>
      </c>
      <c r="AJ22" s="91" t="s">
        <v>59</v>
      </c>
      <c r="AK22" s="105" t="s">
        <v>176</v>
      </c>
      <c r="AL22" s="105">
        <f>SUMIF($J$13:$AG$13, "柳川", $J$14:$AG$14) + SUMIF($J$40:$AG$40, "柳川", $J$41:$AG$41)+ SUMIF($J$67:$AG$67, "柳川", $J$67:$AG$67)</f>
        <v>0</v>
      </c>
      <c r="AM22" s="106" t="s">
        <v>177</v>
      </c>
    </row>
    <row r="23" spans="2:39" x14ac:dyDescent="0.45">
      <c r="B23" s="28">
        <f t="shared" si="5"/>
        <v>1</v>
      </c>
      <c r="C23" s="26" t="str">
        <v>i２乗</v>
      </c>
      <c r="D23" s="26" t="str">
        <v>中田　陽大</v>
      </c>
      <c r="E23" s="26">
        <v>0</v>
      </c>
      <c r="F23" s="25"/>
      <c r="G23" s="25"/>
      <c r="I23" s="252"/>
      <c r="J23" s="75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167"/>
      <c r="AJ23" s="91" t="s">
        <v>59</v>
      </c>
      <c r="AK23" s="105" t="s">
        <v>209</v>
      </c>
      <c r="AL23" s="105">
        <f>SUMIF($J$13:$AG$13, "稲垣", $J$14:$AG$14) + SUMIF($J$40:$AG$40, "稲垣", $J$41:$AG$41)+ SUMIF($J$67:$AG$67, "稲垣", $J$67:$AG$67)</f>
        <v>0</v>
      </c>
      <c r="AM23" s="106" t="s">
        <v>210</v>
      </c>
    </row>
    <row r="24" spans="2:39" x14ac:dyDescent="0.45">
      <c r="B24" s="28">
        <f t="shared" si="5"/>
        <v>1</v>
      </c>
      <c r="C24" s="26" t="str">
        <v>i２乗</v>
      </c>
      <c r="D24" s="26" t="str">
        <v>宇野　聖矢</v>
      </c>
      <c r="E24" s="26">
        <v>0</v>
      </c>
      <c r="F24" s="25"/>
      <c r="G24" s="25"/>
      <c r="I24" s="253"/>
      <c r="J24" s="171"/>
      <c r="K24" s="172"/>
      <c r="L24" s="173"/>
      <c r="M24" s="171"/>
      <c r="N24" s="172"/>
      <c r="O24" s="173"/>
      <c r="P24" s="171"/>
      <c r="Q24" s="172"/>
      <c r="R24" s="173"/>
      <c r="S24" s="171"/>
      <c r="T24" s="172"/>
      <c r="U24" s="173"/>
      <c r="V24" s="171"/>
      <c r="W24" s="172"/>
      <c r="X24" s="173"/>
      <c r="Y24" s="171"/>
      <c r="Z24" s="172"/>
      <c r="AA24" s="173"/>
      <c r="AB24" s="171"/>
      <c r="AC24" s="172"/>
      <c r="AD24" s="173"/>
      <c r="AE24" s="171"/>
      <c r="AF24" s="172"/>
      <c r="AG24" s="173"/>
      <c r="AH24" s="168"/>
      <c r="AJ24" s="91" t="s">
        <v>59</v>
      </c>
      <c r="AK24" s="105" t="s">
        <v>211</v>
      </c>
      <c r="AL24" s="105">
        <f>SUMIF($J$13:$AG$13, "敦朗", $J$14:$AG$14) + SUMIF($J$40:$AG$40, "敦朗", $J$41:$AG$41)+ SUMIF($J$67:$AG$67, "敦朗", $J$67:$AG$67)</f>
        <v>0</v>
      </c>
      <c r="AM24" s="106" t="s">
        <v>212</v>
      </c>
    </row>
    <row r="25" spans="2:39" x14ac:dyDescent="0.45">
      <c r="B25" s="28">
        <f t="shared" si="5"/>
        <v>1</v>
      </c>
      <c r="C25" s="26" t="str">
        <v>i２乗</v>
      </c>
      <c r="D25" s="26" t="str">
        <v>正岡　翔</v>
      </c>
      <c r="E25" s="26">
        <v>0</v>
      </c>
      <c r="F25" s="25"/>
      <c r="G25" s="25"/>
      <c r="I25" s="254" t="s">
        <v>63</v>
      </c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158">
        <f>SUM(J26:AG26)</f>
        <v>0</v>
      </c>
      <c r="AJ25" s="91" t="s">
        <v>59</v>
      </c>
      <c r="AK25" s="107" t="s">
        <v>214</v>
      </c>
      <c r="AL25" s="105">
        <f>SUMIF($J$13:$AG$13, "山田", $J$14:$AG$14) + SUMIF($J$40:$AG$40, "山田", $J$41:$AG$41)+ SUMIF($J$67:$AG$67, "山田", $J$67:$AG$67)</f>
        <v>0</v>
      </c>
      <c r="AM25" s="108" t="s">
        <v>213</v>
      </c>
    </row>
    <row r="26" spans="2:39" x14ac:dyDescent="0.45">
      <c r="B26" s="28">
        <f t="shared" si="5"/>
        <v>1</v>
      </c>
      <c r="C26" s="26" t="str">
        <v>i２乗</v>
      </c>
      <c r="D26" s="26" t="str">
        <v>熊野　風起</v>
      </c>
      <c r="E26" s="26">
        <v>0</v>
      </c>
      <c r="F26" s="25"/>
      <c r="G26" s="25"/>
      <c r="I26" s="255"/>
      <c r="J26" s="82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159"/>
      <c r="AJ26" s="91" t="s">
        <v>59</v>
      </c>
      <c r="AK26" s="107" t="s">
        <v>233</v>
      </c>
      <c r="AL26" s="105">
        <f>SUMIF($J$13:$AG$13, "陽太", $J$14:$AG$14) + SUMIF($J$40:$AG$40, "陽太", $J$41:$AG$41)+ SUMIF($J$67:$AG$67, "陽太", $J$67:$AG$67)</f>
        <v>0</v>
      </c>
      <c r="AM26" s="108" t="s">
        <v>234</v>
      </c>
    </row>
    <row r="27" spans="2:39" x14ac:dyDescent="0.45">
      <c r="B27" s="28">
        <f t="shared" si="5"/>
        <v>1</v>
      </c>
      <c r="C27" s="26" t="str">
        <v>Lucky K</v>
      </c>
      <c r="D27" s="26" t="str">
        <v>川村　健</v>
      </c>
      <c r="E27" s="26">
        <v>0</v>
      </c>
      <c r="F27" s="25"/>
      <c r="G27" s="25"/>
      <c r="I27" s="256"/>
      <c r="J27" s="163"/>
      <c r="K27" s="164"/>
      <c r="L27" s="165"/>
      <c r="M27" s="163"/>
      <c r="N27" s="164"/>
      <c r="O27" s="165"/>
      <c r="P27" s="163"/>
      <c r="Q27" s="164"/>
      <c r="R27" s="165"/>
      <c r="S27" s="163"/>
      <c r="T27" s="164"/>
      <c r="U27" s="165"/>
      <c r="V27" s="163"/>
      <c r="W27" s="164"/>
      <c r="X27" s="165"/>
      <c r="Y27" s="163"/>
      <c r="Z27" s="164"/>
      <c r="AA27" s="165"/>
      <c r="AB27" s="163"/>
      <c r="AC27" s="164"/>
      <c r="AD27" s="165"/>
      <c r="AE27" s="163"/>
      <c r="AF27" s="164"/>
      <c r="AG27" s="165"/>
      <c r="AH27" s="160"/>
      <c r="AJ27" s="98" t="s">
        <v>71</v>
      </c>
      <c r="AK27" s="96" t="s">
        <v>114</v>
      </c>
      <c r="AL27" s="58">
        <f>SUMIF($J$16:$AG$16, "ゆうひ", $J$17:$AG$17) + SUMIF($J$43:$AG$43, "ゆうひ", $J$44:$AG$44)+SUMIF($J$70:$AG$70, "ゆうひ", $J$71:$AG$71)</f>
        <v>0</v>
      </c>
      <c r="AM27" s="97" t="s">
        <v>47</v>
      </c>
    </row>
    <row r="28" spans="2:39" x14ac:dyDescent="0.45">
      <c r="B28" s="28">
        <f t="shared" si="5"/>
        <v>1</v>
      </c>
      <c r="C28" s="26" t="str">
        <v>Lucky K</v>
      </c>
      <c r="D28" s="26" t="str">
        <v>前　知希</v>
      </c>
      <c r="E28" s="26">
        <v>0</v>
      </c>
      <c r="F28" s="25"/>
      <c r="G28" s="25"/>
      <c r="AJ28" s="98" t="s">
        <v>71</v>
      </c>
      <c r="AK28" s="96" t="s">
        <v>178</v>
      </c>
      <c r="AL28" s="58">
        <f>SUMIF($J$16:$AG$16, "ひな", $J$17:$AG$17) + SUMIF($J$43:$AG$43, "ひな", $J$44:$AG$44)+SUMIF($J$70:$AG$70, "ひな", $J$71:$AG$71)</f>
        <v>0</v>
      </c>
      <c r="AM28" s="97" t="s">
        <v>179</v>
      </c>
    </row>
    <row r="29" spans="2:39" x14ac:dyDescent="0.45">
      <c r="B29" s="28">
        <f t="shared" si="5"/>
        <v>1</v>
      </c>
      <c r="C29" s="26" t="str">
        <v>Lucky K</v>
      </c>
      <c r="D29" s="26" t="str">
        <v>近藤　玲志</v>
      </c>
      <c r="E29" s="26">
        <v>0</v>
      </c>
      <c r="F29" s="25"/>
      <c r="G29" s="25"/>
      <c r="I29" s="17" t="s">
        <v>18</v>
      </c>
      <c r="J29" s="220">
        <v>7</v>
      </c>
      <c r="K29" s="221"/>
      <c r="L29" s="222"/>
      <c r="M29" s="220">
        <v>8</v>
      </c>
      <c r="N29" s="221"/>
      <c r="O29" s="222"/>
      <c r="P29" s="220">
        <v>9</v>
      </c>
      <c r="Q29" s="221"/>
      <c r="R29" s="221"/>
      <c r="S29" s="221"/>
      <c r="T29" s="221"/>
      <c r="U29" s="222"/>
      <c r="V29" s="220">
        <v>10</v>
      </c>
      <c r="W29" s="221"/>
      <c r="X29" s="222"/>
      <c r="Y29" s="220">
        <v>11</v>
      </c>
      <c r="Z29" s="221"/>
      <c r="AA29" s="222"/>
      <c r="AB29" s="220">
        <v>12</v>
      </c>
      <c r="AC29" s="221"/>
      <c r="AD29" s="221"/>
      <c r="AE29" s="221"/>
      <c r="AF29" s="221"/>
      <c r="AG29" s="222"/>
      <c r="AH29" s="223" t="s">
        <v>19</v>
      </c>
      <c r="AJ29" s="98" t="s">
        <v>70</v>
      </c>
      <c r="AK29" s="96" t="s">
        <v>180</v>
      </c>
      <c r="AL29" s="58">
        <f>SUMIF($J$16:$AG$16, "佐々木", $J$17:$AG$17) + SUMIF($J$43:$AG$43, "佐々木", $J$44:$AG$44)+SUMIF($J$70:$AG$70, "佐々木", $J$71:$AG$71)</f>
        <v>0</v>
      </c>
      <c r="AM29" s="97" t="s">
        <v>181</v>
      </c>
    </row>
    <row r="30" spans="2:39" x14ac:dyDescent="0.45">
      <c r="B30" s="28">
        <f t="shared" si="5"/>
        <v>1</v>
      </c>
      <c r="C30" s="26" t="str">
        <v>Lucky K</v>
      </c>
      <c r="D30" s="26" t="str">
        <v>松本　樹</v>
      </c>
      <c r="E30" s="26">
        <v>0</v>
      </c>
      <c r="F30" s="25"/>
      <c r="G30" s="25"/>
      <c r="I30" s="17" t="s">
        <v>20</v>
      </c>
      <c r="J30" s="29">
        <v>19</v>
      </c>
      <c r="K30" s="29">
        <v>20</v>
      </c>
      <c r="L30" s="29">
        <v>21</v>
      </c>
      <c r="M30" s="29">
        <v>22</v>
      </c>
      <c r="N30" s="29">
        <v>23</v>
      </c>
      <c r="O30" s="29">
        <v>24</v>
      </c>
      <c r="P30" s="29" t="s">
        <v>86</v>
      </c>
      <c r="Q30" s="29" t="s">
        <v>87</v>
      </c>
      <c r="R30" s="29" t="s">
        <v>88</v>
      </c>
      <c r="S30" s="29" t="s">
        <v>89</v>
      </c>
      <c r="T30" s="29" t="s">
        <v>90</v>
      </c>
      <c r="U30" s="29" t="s">
        <v>91</v>
      </c>
      <c r="V30" s="29">
        <v>28</v>
      </c>
      <c r="W30" s="29">
        <v>29</v>
      </c>
      <c r="X30" s="29">
        <v>30</v>
      </c>
      <c r="Y30" s="29">
        <v>31</v>
      </c>
      <c r="Z30" s="29">
        <v>32</v>
      </c>
      <c r="AA30" s="29">
        <v>33</v>
      </c>
      <c r="AB30" s="29" t="s">
        <v>92</v>
      </c>
      <c r="AC30" s="29" t="s">
        <v>93</v>
      </c>
      <c r="AD30" s="29" t="s">
        <v>94</v>
      </c>
      <c r="AE30" s="29" t="s">
        <v>95</v>
      </c>
      <c r="AF30" s="29" t="s">
        <v>96</v>
      </c>
      <c r="AG30" s="29" t="s">
        <v>97</v>
      </c>
      <c r="AH30" s="223"/>
      <c r="AJ30" s="98" t="s">
        <v>70</v>
      </c>
      <c r="AK30" s="96" t="s">
        <v>206</v>
      </c>
      <c r="AL30" s="58">
        <f>SUMIF($J$16:$AG$16, "横尾", $J$17:$AG$17) + SUMIF($J$43:$AG$43, "横尾", $J$44:$AG$44)+SUMIF($J$70:$AG$70, "横尾", $J$71:$AG$71)</f>
        <v>0</v>
      </c>
      <c r="AM30" s="97" t="s">
        <v>207</v>
      </c>
    </row>
    <row r="31" spans="2:39" x14ac:dyDescent="0.45">
      <c r="B31" s="28">
        <f t="shared" si="5"/>
        <v>1</v>
      </c>
      <c r="C31" s="19" t="str">
        <v>Lucky K</v>
      </c>
      <c r="D31" s="19" t="str">
        <v>次村　拓真</v>
      </c>
      <c r="E31" s="26">
        <v>0</v>
      </c>
      <c r="I31" s="89" t="s">
        <v>67</v>
      </c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214">
        <f>SUM(J32:AG32)+I32</f>
        <v>0</v>
      </c>
      <c r="AJ31" s="98" t="s">
        <v>70</v>
      </c>
      <c r="AK31" s="96" t="s">
        <v>208</v>
      </c>
      <c r="AL31" s="58">
        <f>SUMIF($J$16:$AG$16, "中野", $J$17:$AG$17) + SUMIF($J$43:$AG$43, "中野", $J$44:$AG$44)+SUMIF($J$70:$AG$70, "中野", $J$71:$AG$71)</f>
        <v>0</v>
      </c>
      <c r="AM31" s="97" t="s">
        <v>244</v>
      </c>
    </row>
    <row r="32" spans="2:39" x14ac:dyDescent="0.45">
      <c r="B32" s="28">
        <f t="shared" si="5"/>
        <v>1</v>
      </c>
      <c r="C32" s="19" t="str">
        <v>Lucky K</v>
      </c>
      <c r="D32" s="19" t="str">
        <v>坂本　光心</v>
      </c>
      <c r="E32" s="26">
        <v>0</v>
      </c>
      <c r="I32" s="156"/>
      <c r="J32" s="88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215"/>
      <c r="AJ32" s="98" t="s">
        <v>70</v>
      </c>
      <c r="AK32" s="96" t="s">
        <v>235</v>
      </c>
      <c r="AL32" s="58">
        <f>SUMIF($J$16:$AG$16, "小島", $J$17:$AG$17) + SUMIF($J$43:$AG$43, "小島", $J$44:$AG$44)+SUMIF($J$70:$AG$70, "小島", $J$71:$AG$71)</f>
        <v>0</v>
      </c>
      <c r="AM32" s="97" t="s">
        <v>236</v>
      </c>
    </row>
    <row r="33" spans="2:39" x14ac:dyDescent="0.45">
      <c r="B33" s="28">
        <f t="shared" si="5"/>
        <v>1</v>
      </c>
      <c r="C33" s="19" t="str">
        <v>もっと！ムスジノパイゼンツ</v>
      </c>
      <c r="D33" s="19" t="str">
        <v>小田川　光樹</v>
      </c>
      <c r="E33" s="26">
        <v>0</v>
      </c>
      <c r="I33" s="157"/>
      <c r="J33" s="217"/>
      <c r="K33" s="218"/>
      <c r="L33" s="219"/>
      <c r="M33" s="217"/>
      <c r="N33" s="218"/>
      <c r="O33" s="219"/>
      <c r="P33" s="217"/>
      <c r="Q33" s="218"/>
      <c r="R33" s="219"/>
      <c r="S33" s="217"/>
      <c r="T33" s="218"/>
      <c r="U33" s="219"/>
      <c r="V33" s="217"/>
      <c r="W33" s="218"/>
      <c r="X33" s="219"/>
      <c r="Y33" s="217"/>
      <c r="Z33" s="218"/>
      <c r="AA33" s="219"/>
      <c r="AB33" s="217"/>
      <c r="AC33" s="218"/>
      <c r="AD33" s="219"/>
      <c r="AE33" s="217"/>
      <c r="AF33" s="218"/>
      <c r="AG33" s="219"/>
      <c r="AH33" s="216"/>
      <c r="AJ33" s="92" t="s">
        <v>68</v>
      </c>
      <c r="AK33" s="51" t="s">
        <v>115</v>
      </c>
      <c r="AL33" s="51">
        <f>SUMIF($J$19:$AG$19,"健汰",$J$20:$AG$20)+SUMIF($J$46:$AG$46,"健汰",$J$47:$AG$47)+SUMIF($J$73:$AG$73,"健汰",$J$74:$AG$74)</f>
        <v>0</v>
      </c>
      <c r="AM33" s="78" t="s">
        <v>54</v>
      </c>
    </row>
    <row r="34" spans="2:39" x14ac:dyDescent="0.45">
      <c r="B34" s="28">
        <f t="shared" si="5"/>
        <v>1</v>
      </c>
      <c r="C34" s="19" t="str">
        <v>もっと！ムスジノパイゼンツ</v>
      </c>
      <c r="D34" s="19" t="str">
        <v>柴田　侑一郎</v>
      </c>
      <c r="E34" s="26">
        <v>0</v>
      </c>
      <c r="I34" s="94" t="s">
        <v>161</v>
      </c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204">
        <f>SUM(J35:AG35)+I35</f>
        <v>0</v>
      </c>
      <c r="AJ34" s="92" t="s">
        <v>68</v>
      </c>
      <c r="AK34" s="51" t="s">
        <v>182</v>
      </c>
      <c r="AL34" s="51">
        <f>SUMIF($J$19:$AG$19,"大下",$J$20:$AG$20)+SUMIF($J$46:$AG$46,"大下",$J$47:$AG$47)+SUMIF($J$73:$AG$73,"大下",$J$74:$AG$74)</f>
        <v>0</v>
      </c>
      <c r="AM34" s="78" t="s">
        <v>183</v>
      </c>
    </row>
    <row r="35" spans="2:39" x14ac:dyDescent="0.45">
      <c r="B35" s="28">
        <f t="shared" si="5"/>
        <v>1</v>
      </c>
      <c r="C35" s="19" t="str">
        <v>もっと！ムスジノパイゼンツ</v>
      </c>
      <c r="D35" s="19" t="str">
        <v>柳川　純輝</v>
      </c>
      <c r="E35" s="26">
        <v>0</v>
      </c>
      <c r="F35" s="25"/>
      <c r="G35" s="25"/>
      <c r="I35" s="207"/>
      <c r="J35" s="49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205"/>
      <c r="AJ35" s="92" t="s">
        <v>68</v>
      </c>
      <c r="AK35" s="51" t="s">
        <v>184</v>
      </c>
      <c r="AL35" s="51">
        <f>SUMIF($J$19:$AG$19,"さくら",$J$20:$AG$20)+SUMIF($J$46:$AG$46,"さくら",$J$47:$AG$47)+SUMIF($J$73:$AG$73,"さくら",$J$74:$AG$74)</f>
        <v>0</v>
      </c>
      <c r="AM35" s="78" t="s">
        <v>185</v>
      </c>
    </row>
    <row r="36" spans="2:39" x14ac:dyDescent="0.45">
      <c r="B36" s="28">
        <f t="shared" si="5"/>
        <v>1</v>
      </c>
      <c r="C36" s="19" t="str">
        <v>もっと！ムスジノパイゼンツ</v>
      </c>
      <c r="D36" s="19" t="str">
        <v>稲垣　湧太</v>
      </c>
      <c r="E36" s="26">
        <v>0</v>
      </c>
      <c r="F36" s="25"/>
      <c r="G36" s="25"/>
      <c r="I36" s="208"/>
      <c r="J36" s="209"/>
      <c r="K36" s="210"/>
      <c r="L36" s="211"/>
      <c r="M36" s="209"/>
      <c r="N36" s="210"/>
      <c r="O36" s="211"/>
      <c r="P36" s="209"/>
      <c r="Q36" s="210"/>
      <c r="R36" s="211"/>
      <c r="S36" s="209"/>
      <c r="T36" s="210"/>
      <c r="U36" s="211"/>
      <c r="V36" s="209"/>
      <c r="W36" s="210"/>
      <c r="X36" s="211"/>
      <c r="Y36" s="209"/>
      <c r="Z36" s="210"/>
      <c r="AA36" s="211"/>
      <c r="AB36" s="209"/>
      <c r="AC36" s="210"/>
      <c r="AD36" s="211"/>
      <c r="AE36" s="209"/>
      <c r="AF36" s="210"/>
      <c r="AG36" s="211"/>
      <c r="AH36" s="206"/>
      <c r="AJ36" s="92" t="s">
        <v>68</v>
      </c>
      <c r="AK36" s="51" t="s">
        <v>200</v>
      </c>
      <c r="AL36" s="51">
        <f>SUMIF($J$19:$AG$19,"かなた",$J$20:$AG$20)+SUMIF($J$46:$AG$46,"かなた",$J$47:$AG$47)+SUMIF($J$73:$AG$73,"かなた",$J$74:$AG$74)</f>
        <v>0</v>
      </c>
      <c r="AM36" s="78" t="s">
        <v>201</v>
      </c>
    </row>
    <row r="37" spans="2:39" x14ac:dyDescent="0.45">
      <c r="B37" s="28">
        <f t="shared" si="5"/>
        <v>1</v>
      </c>
      <c r="C37" s="19" t="str">
        <v>もっと！ムスジノパイゼンツ</v>
      </c>
      <c r="D37" s="19" t="str">
        <v>江口　敦朗</v>
      </c>
      <c r="E37" s="26">
        <v>0</v>
      </c>
      <c r="F37" s="25"/>
      <c r="G37" s="25"/>
      <c r="I37" s="117" t="s">
        <v>158</v>
      </c>
      <c r="J37" s="116"/>
      <c r="K37" s="116"/>
      <c r="L37" s="116"/>
      <c r="M37" s="116"/>
      <c r="N37" s="116"/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/>
      <c r="AA37" s="116"/>
      <c r="AB37" s="116"/>
      <c r="AC37" s="116"/>
      <c r="AD37" s="116"/>
      <c r="AE37" s="116"/>
      <c r="AF37" s="116"/>
      <c r="AG37" s="116"/>
      <c r="AH37" s="198">
        <f>SUM(J38:AG38)+I38</f>
        <v>0</v>
      </c>
      <c r="AJ37" s="92" t="s">
        <v>68</v>
      </c>
      <c r="AK37" s="54" t="s">
        <v>202</v>
      </c>
      <c r="AL37" s="51">
        <f>SUMIF($J$19:$AG$19,"梅本",$J$20:$AG$20)+SUMIF($J$46:$AG$46,"梅本",$J$47:$AG$47)+SUMIF($J$73:$AG$73,"梅本",$J$74:$AG$74)</f>
        <v>0</v>
      </c>
      <c r="AM37" s="54" t="s">
        <v>203</v>
      </c>
    </row>
    <row r="38" spans="2:39" x14ac:dyDescent="0.45">
      <c r="B38" s="28">
        <f t="shared" si="5"/>
        <v>1</v>
      </c>
      <c r="C38" s="19" t="str">
        <v>もっと！ムスジノパイゼンツ</v>
      </c>
      <c r="D38" s="19" t="str">
        <v>山田　一航</v>
      </c>
      <c r="E38" s="26">
        <v>0</v>
      </c>
      <c r="F38" s="25"/>
      <c r="G38" s="25"/>
      <c r="I38" s="14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16"/>
      <c r="X38" s="116"/>
      <c r="Y38" s="116"/>
      <c r="Z38" s="116"/>
      <c r="AA38" s="116"/>
      <c r="AB38" s="116"/>
      <c r="AC38" s="116"/>
      <c r="AD38" s="116"/>
      <c r="AE38" s="116"/>
      <c r="AF38" s="116"/>
      <c r="AG38" s="116"/>
      <c r="AH38" s="199"/>
      <c r="AJ38" s="92" t="s">
        <v>68</v>
      </c>
      <c r="AK38" s="53" t="s">
        <v>238</v>
      </c>
      <c r="AL38" s="51">
        <f>SUMIF($J$19:$AG$19,"二村",$J$20:$AG$20)+SUMIF($J$46:$AG$46,"二村",$J$47:$AG$47)+SUMIF($J$73:$AG$73,"二村",$J$74:$AG$74)</f>
        <v>0</v>
      </c>
      <c r="AM38" s="54" t="s">
        <v>237</v>
      </c>
    </row>
    <row r="39" spans="2:39" x14ac:dyDescent="0.45">
      <c r="B39" s="28">
        <f t="shared" si="5"/>
        <v>1</v>
      </c>
      <c r="C39" s="19" t="str">
        <v>もっと！ムスジノパイゼンツ</v>
      </c>
      <c r="D39" s="19" t="str">
        <v>中川　陽太</v>
      </c>
      <c r="E39" s="26">
        <v>0</v>
      </c>
      <c r="F39" s="25"/>
      <c r="G39" s="25"/>
      <c r="I39" s="147"/>
      <c r="J39" s="201"/>
      <c r="K39" s="202"/>
      <c r="L39" s="203"/>
      <c r="M39" s="201"/>
      <c r="N39" s="202"/>
      <c r="O39" s="203"/>
      <c r="P39" s="201"/>
      <c r="Q39" s="202"/>
      <c r="R39" s="203"/>
      <c r="S39" s="201"/>
      <c r="T39" s="202"/>
      <c r="U39" s="203"/>
      <c r="V39" s="201"/>
      <c r="W39" s="202"/>
      <c r="X39" s="203"/>
      <c r="Y39" s="201"/>
      <c r="Z39" s="202"/>
      <c r="AA39" s="203"/>
      <c r="AB39" s="201"/>
      <c r="AC39" s="202"/>
      <c r="AD39" s="203"/>
      <c r="AE39" s="201"/>
      <c r="AF39" s="202"/>
      <c r="AG39" s="203"/>
      <c r="AH39" s="200"/>
      <c r="AJ39" s="79" t="s">
        <v>62</v>
      </c>
      <c r="AK39" s="99" t="s">
        <v>116</v>
      </c>
      <c r="AL39" s="100">
        <f>SUMIF($J$22:$AG$22, "後藤", $J$23:$AG$23) + SUMIF($J$76:$AG$76, "後藤", $J$77:$AG$77)+SUMIF($J$49:$AG$49, "後藤", $J$50:$AG$50)</f>
        <v>0</v>
      </c>
      <c r="AM39" s="101" t="s">
        <v>55</v>
      </c>
    </row>
    <row r="40" spans="2:39" x14ac:dyDescent="0.45">
      <c r="B40" s="28">
        <f t="shared" si="5"/>
        <v>1</v>
      </c>
      <c r="C40" s="19" t="str">
        <v>ウームカテナイツV3</v>
      </c>
      <c r="D40" s="19" t="str">
        <v>遠藤　優陽</v>
      </c>
      <c r="E40" s="26">
        <v>0</v>
      </c>
      <c r="F40" s="278"/>
      <c r="G40" s="25" t="s">
        <v>243</v>
      </c>
      <c r="I40" s="71" t="s">
        <v>59</v>
      </c>
      <c r="J40" s="83"/>
      <c r="K40" s="84"/>
      <c r="L40" s="84"/>
      <c r="M40" s="84"/>
      <c r="N40" s="83"/>
      <c r="O40" s="84"/>
      <c r="P40" s="84"/>
      <c r="Q40" s="84"/>
      <c r="R40" s="84"/>
      <c r="S40" s="84"/>
      <c r="T40" s="83"/>
      <c r="U40" s="83"/>
      <c r="V40" s="84"/>
      <c r="W40" s="84"/>
      <c r="X40" s="84"/>
      <c r="Y40" s="84"/>
      <c r="Z40" s="84"/>
      <c r="AA40" s="84"/>
      <c r="AB40" s="84"/>
      <c r="AC40" s="83"/>
      <c r="AD40" s="84"/>
      <c r="AE40" s="84"/>
      <c r="AF40" s="84"/>
      <c r="AG40" s="84"/>
      <c r="AH40" s="190">
        <f>SUM(J41:AG41)+I41</f>
        <v>0</v>
      </c>
      <c r="AJ40" s="79" t="s">
        <v>62</v>
      </c>
      <c r="AK40" s="99" t="s">
        <v>186</v>
      </c>
      <c r="AL40" s="100">
        <f>SUMIF($J$22:$AG$22, "ると", $J$23:$AG$23) + SUMIF($J$76:$AG$76, "ると", $J$77:$AG$77)+SUMIF($J$49:$AG$49, "ると", $J$50:$AG$50)</f>
        <v>0</v>
      </c>
      <c r="AM40" s="101" t="s">
        <v>187</v>
      </c>
    </row>
    <row r="41" spans="2:39" x14ac:dyDescent="0.45">
      <c r="B41" s="28">
        <f t="shared" si="5"/>
        <v>1</v>
      </c>
      <c r="C41" s="19" t="str">
        <v>ウームカテナイツV3</v>
      </c>
      <c r="D41" s="19" t="str">
        <v>中村　比那</v>
      </c>
      <c r="E41" s="26">
        <v>0</v>
      </c>
      <c r="F41" s="25"/>
      <c r="G41" s="25"/>
      <c r="I41" s="193"/>
      <c r="J41" s="83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84"/>
      <c r="AB41" s="85"/>
      <c r="AC41" s="84"/>
      <c r="AD41" s="84"/>
      <c r="AE41" s="84"/>
      <c r="AF41" s="84"/>
      <c r="AG41" s="84"/>
      <c r="AH41" s="191"/>
      <c r="AJ41" s="79" t="s">
        <v>62</v>
      </c>
      <c r="AK41" s="99" t="s">
        <v>188</v>
      </c>
      <c r="AL41" s="100">
        <f>SUMIF($J$22:$AG$22, "藤原", $J$23:$AG$23) + SUMIF($J$76:$AG$76, "藤原", $J$77:$AG$77)+SUMIF($J$49:$AG$49, "藤原", $J$50:$AG$50)</f>
        <v>0</v>
      </c>
      <c r="AM41" s="101" t="s">
        <v>189</v>
      </c>
    </row>
    <row r="42" spans="2:39" x14ac:dyDescent="0.45">
      <c r="B42" s="28">
        <f t="shared" si="5"/>
        <v>1</v>
      </c>
      <c r="C42" s="19" t="str">
        <v>ウームカテナイツV3</v>
      </c>
      <c r="D42" s="19" t="str">
        <v>佐々木　愛</v>
      </c>
      <c r="E42" s="26">
        <v>0</v>
      </c>
      <c r="F42" s="25"/>
      <c r="G42" s="25"/>
      <c r="I42" s="194"/>
      <c r="J42" s="195"/>
      <c r="K42" s="196"/>
      <c r="L42" s="197"/>
      <c r="M42" s="195"/>
      <c r="N42" s="196"/>
      <c r="O42" s="197"/>
      <c r="P42" s="195"/>
      <c r="Q42" s="196"/>
      <c r="R42" s="197"/>
      <c r="S42" s="195"/>
      <c r="T42" s="196"/>
      <c r="U42" s="197"/>
      <c r="V42" s="195"/>
      <c r="W42" s="196"/>
      <c r="X42" s="197"/>
      <c r="Y42" s="195"/>
      <c r="Z42" s="196"/>
      <c r="AA42" s="197"/>
      <c r="AB42" s="195"/>
      <c r="AC42" s="196"/>
      <c r="AD42" s="197"/>
      <c r="AE42" s="195"/>
      <c r="AF42" s="196"/>
      <c r="AG42" s="197"/>
      <c r="AH42" s="192"/>
      <c r="AJ42" s="79" t="s">
        <v>62</v>
      </c>
      <c r="AK42" s="99" t="s">
        <v>198</v>
      </c>
      <c r="AL42" s="100">
        <f>SUMIF($J$22:$AG$22, "飯山", $J$23:$AG$23) + SUMIF($J$76:$AG$76, "飯山", $J$77:$AG$77)+SUMIF($J$49:$AG$49, "飯山", $J$50:$AG$50)</f>
        <v>0</v>
      </c>
      <c r="AM42" s="101" t="s">
        <v>199</v>
      </c>
    </row>
    <row r="43" spans="2:39" x14ac:dyDescent="0.45">
      <c r="B43" s="28">
        <f t="shared" si="5"/>
        <v>1</v>
      </c>
      <c r="C43" s="19" t="str">
        <v>ウームカテナイツV3</v>
      </c>
      <c r="D43" s="19" t="str">
        <v>横尾　文吾</v>
      </c>
      <c r="E43" s="26">
        <v>0</v>
      </c>
      <c r="F43" s="25"/>
      <c r="G43" s="25"/>
      <c r="I43" s="95" t="s">
        <v>71</v>
      </c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182">
        <f>SUM(J44:AG44)+I44</f>
        <v>0</v>
      </c>
      <c r="AJ43" s="79" t="s">
        <v>62</v>
      </c>
      <c r="AK43" s="99" t="s">
        <v>204</v>
      </c>
      <c r="AL43" s="100">
        <f>SUMIF($J$22:$AG$22, "佑翔", $J$23:$AG$23) + SUMIF($J$76:$AG$76, "佑翔", $J$77:$AG$77)+SUMIF($J$49:$AG$49, "佑翔", $J$50:$AG$50)</f>
        <v>0</v>
      </c>
      <c r="AM43" s="101" t="s">
        <v>205</v>
      </c>
    </row>
    <row r="44" spans="2:39" x14ac:dyDescent="0.45">
      <c r="B44" s="28">
        <f t="shared" si="5"/>
        <v>1</v>
      </c>
      <c r="C44" s="19" t="str">
        <v>ウームカテナイツV3</v>
      </c>
      <c r="D44" s="19" t="str">
        <v>中野　駿介</v>
      </c>
      <c r="E44" s="26">
        <v>0</v>
      </c>
      <c r="F44" s="25"/>
      <c r="G44" s="25"/>
      <c r="I44" s="185"/>
      <c r="J44" s="96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183"/>
      <c r="AJ44" s="79" t="s">
        <v>62</v>
      </c>
      <c r="AK44" s="99" t="s">
        <v>239</v>
      </c>
      <c r="AL44" s="100">
        <f>SUMIF($J$22:$AG$22, "山口", $J$23:$AG$23) + SUMIF($J$76:$AG$76, "山口", $J$77:$AG$77)+SUMIF($J$49:$AG$49, "山口", $J$50:$AG$50)</f>
        <v>0</v>
      </c>
      <c r="AM44" s="101" t="s">
        <v>240</v>
      </c>
    </row>
    <row r="45" spans="2:39" x14ac:dyDescent="0.45">
      <c r="B45" s="28">
        <f t="shared" si="5"/>
        <v>1</v>
      </c>
      <c r="C45" s="19" t="str">
        <v>ウームカテナイツV3</v>
      </c>
      <c r="D45" s="19" t="str">
        <v>小島　元志</v>
      </c>
      <c r="E45" s="26">
        <v>0</v>
      </c>
      <c r="F45" s="25"/>
      <c r="G45" s="25"/>
      <c r="I45" s="186"/>
      <c r="J45" s="187"/>
      <c r="K45" s="188"/>
      <c r="L45" s="189"/>
      <c r="M45" s="187"/>
      <c r="N45" s="188"/>
      <c r="O45" s="189"/>
      <c r="P45" s="187"/>
      <c r="Q45" s="188"/>
      <c r="R45" s="189"/>
      <c r="S45" s="187"/>
      <c r="T45" s="188"/>
      <c r="U45" s="189"/>
      <c r="V45" s="187"/>
      <c r="W45" s="188"/>
      <c r="X45" s="189"/>
      <c r="Y45" s="187"/>
      <c r="Z45" s="188"/>
      <c r="AA45" s="189"/>
      <c r="AB45" s="187"/>
      <c r="AC45" s="188"/>
      <c r="AD45" s="189"/>
      <c r="AE45" s="187"/>
      <c r="AF45" s="188"/>
      <c r="AG45" s="189"/>
      <c r="AH45" s="184"/>
      <c r="AJ45" s="93" t="s">
        <v>69</v>
      </c>
      <c r="AK45" s="82" t="s">
        <v>117</v>
      </c>
      <c r="AL45" s="81">
        <f>SUMIF($J$25:$AG$25, "スザク", $J$26:$AG$26) + SUMIF($J$52:$AG$52, "スザク", $J$53:$AG$53)+ SUMIF($J$79:$AG$79, "スザク", $J$80:$AG$80)</f>
        <v>0</v>
      </c>
      <c r="AM45" s="102" t="s">
        <v>51</v>
      </c>
    </row>
    <row r="46" spans="2:39" x14ac:dyDescent="0.45">
      <c r="B46" s="28">
        <f t="shared" si="5"/>
        <v>1</v>
      </c>
      <c r="C46" s="19" t="str">
        <v>一萬LIVERS</v>
      </c>
      <c r="D46" s="19" t="str">
        <v>岡田　健汰</v>
      </c>
      <c r="E46" s="26">
        <v>0</v>
      </c>
      <c r="F46" s="25"/>
      <c r="G46" s="25"/>
      <c r="I46" s="86" t="s">
        <v>60</v>
      </c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174">
        <f>SUM(J47:AG47)+I47</f>
        <v>0</v>
      </c>
      <c r="AJ46" s="93" t="s">
        <v>69</v>
      </c>
      <c r="AK46" s="82" t="s">
        <v>190</v>
      </c>
      <c r="AL46" s="81">
        <f t="shared" ref="AL46:AL49" si="6">SUMIF($J$25:$AG$25, "スザク", $J$26:$AG$26) + SUMIF($J$52:$AG$52, "スザク", $J$53:$AG$53)+ SUMIF($J$79:$AG$79, "スザク", $J$80:$AG$80)</f>
        <v>0</v>
      </c>
      <c r="AM46" s="102" t="s">
        <v>191</v>
      </c>
    </row>
    <row r="47" spans="2:39" x14ac:dyDescent="0.45">
      <c r="B47" s="28">
        <f t="shared" si="5"/>
        <v>1</v>
      </c>
      <c r="C47" s="19" t="str">
        <v>一萬LIVERS</v>
      </c>
      <c r="D47" s="19" t="str">
        <v>大下　智士</v>
      </c>
      <c r="E47" s="26">
        <v>0</v>
      </c>
      <c r="F47" s="25"/>
      <c r="G47" s="25"/>
      <c r="I47" s="177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175"/>
      <c r="AJ47" s="93" t="s">
        <v>69</v>
      </c>
      <c r="AK47" s="82" t="s">
        <v>192</v>
      </c>
      <c r="AL47" s="81">
        <f>SUMIF($J$25:$AG$25, "じん", $J$26:$AG$26) + SUMIF($J$52:$AG$52, "じん", $J$53:$AG$53)+ SUMIF($J$79:$AG$79, "じん", $J$80:$AG$80)</f>
        <v>0</v>
      </c>
      <c r="AM47" s="102" t="s">
        <v>193</v>
      </c>
    </row>
    <row r="48" spans="2:39" x14ac:dyDescent="0.45">
      <c r="B48" s="28">
        <f t="shared" si="5"/>
        <v>1</v>
      </c>
      <c r="C48" s="19" t="str">
        <v>一萬LIVERS</v>
      </c>
      <c r="D48" s="19" t="str">
        <v>櫻田　悠</v>
      </c>
      <c r="E48" s="26">
        <v>0</v>
      </c>
      <c r="F48" s="25"/>
      <c r="G48" s="25"/>
      <c r="I48" s="178"/>
      <c r="J48" s="179"/>
      <c r="K48" s="180"/>
      <c r="L48" s="181"/>
      <c r="M48" s="179"/>
      <c r="N48" s="180"/>
      <c r="O48" s="181"/>
      <c r="P48" s="179"/>
      <c r="Q48" s="180"/>
      <c r="R48" s="181"/>
      <c r="S48" s="179"/>
      <c r="T48" s="180"/>
      <c r="U48" s="181"/>
      <c r="V48" s="179"/>
      <c r="W48" s="180"/>
      <c r="X48" s="181"/>
      <c r="Y48" s="179"/>
      <c r="Z48" s="180"/>
      <c r="AA48" s="181"/>
      <c r="AB48" s="179"/>
      <c r="AC48" s="180"/>
      <c r="AD48" s="181"/>
      <c r="AE48" s="179"/>
      <c r="AF48" s="180"/>
      <c r="AG48" s="181"/>
      <c r="AH48" s="176"/>
      <c r="AJ48" s="93" t="s">
        <v>69</v>
      </c>
      <c r="AK48" s="82" t="s">
        <v>194</v>
      </c>
      <c r="AL48" s="81">
        <f>SUMIF($J$25:$AG$25, "工藤", $J$26:$AG$26) + SUMIF($J$52:$AG$52, "工藤", $J$53:$AG$53)+ SUMIF($J$79:$AG$79, "工藤", $J$80:$AG$80)</f>
        <v>0</v>
      </c>
      <c r="AM48" s="102" t="s">
        <v>195</v>
      </c>
    </row>
    <row r="49" spans="2:39" x14ac:dyDescent="0.45">
      <c r="B49" s="28">
        <f t="shared" si="5"/>
        <v>1</v>
      </c>
      <c r="C49" s="19" t="str">
        <v>一萬LIVERS</v>
      </c>
      <c r="D49" s="19" t="str">
        <v>中園　奏多</v>
      </c>
      <c r="E49" s="26">
        <v>0</v>
      </c>
      <c r="F49" s="25"/>
      <c r="G49" s="25"/>
      <c r="I49" s="72" t="s">
        <v>62</v>
      </c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166">
        <f>SUM(J50:AG50)+I50</f>
        <v>0</v>
      </c>
      <c r="AJ49" s="93" t="s">
        <v>69</v>
      </c>
      <c r="AK49" s="82" t="s">
        <v>196</v>
      </c>
      <c r="AL49" s="81">
        <f>SUMIF($J$25:$AG$25, "谷定", $J$26:$AG$26) + SUMIF($J$52:$AG$52, "谷定", $J$53:$AG$53)+ SUMIF($J$79:$AG$79, "谷定", $J$80:$AG$80)</f>
        <v>0</v>
      </c>
      <c r="AM49" s="102" t="s">
        <v>197</v>
      </c>
    </row>
    <row r="50" spans="2:39" x14ac:dyDescent="0.45">
      <c r="B50" s="28">
        <f t="shared" si="5"/>
        <v>1</v>
      </c>
      <c r="C50" s="19" t="str">
        <v>一萬LIVERS</v>
      </c>
      <c r="D50" s="19" t="str">
        <v>梅本　航琉</v>
      </c>
      <c r="E50" s="26">
        <v>0</v>
      </c>
      <c r="F50" s="25"/>
      <c r="G50" s="25"/>
      <c r="I50" s="169"/>
      <c r="J50" s="75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167"/>
      <c r="AJ50" s="93" t="s">
        <v>69</v>
      </c>
      <c r="AK50" s="82" t="s">
        <v>241</v>
      </c>
      <c r="AL50" s="81">
        <f>SUMIF($J$25:$AG$25, "山本", $J$26:$AG$26) + SUMIF($J$52:$AG$52, "山本", $J$53:$AG$53)+ SUMIF($J$79:$AG$79, "山本", $J$80:$AG$80)</f>
        <v>0</v>
      </c>
      <c r="AM50" s="102" t="s">
        <v>242</v>
      </c>
    </row>
    <row r="51" spans="2:39" x14ac:dyDescent="0.45">
      <c r="B51" s="28">
        <f t="shared" si="5"/>
        <v>1</v>
      </c>
      <c r="C51" s="19" t="str">
        <v>一萬LIVERS</v>
      </c>
      <c r="D51" s="19" t="str">
        <v>二村　英穂</v>
      </c>
      <c r="E51" s="26">
        <v>0</v>
      </c>
      <c r="F51" s="25"/>
      <c r="G51" s="25"/>
      <c r="I51" s="170"/>
      <c r="J51" s="171"/>
      <c r="K51" s="172"/>
      <c r="L51" s="173"/>
      <c r="M51" s="171"/>
      <c r="N51" s="172"/>
      <c r="O51" s="173"/>
      <c r="P51" s="171"/>
      <c r="Q51" s="172"/>
      <c r="R51" s="173"/>
      <c r="S51" s="171"/>
      <c r="T51" s="172"/>
      <c r="U51" s="173"/>
      <c r="V51" s="171"/>
      <c r="W51" s="172"/>
      <c r="X51" s="173"/>
      <c r="Y51" s="171"/>
      <c r="Z51" s="172"/>
      <c r="AA51" s="173"/>
      <c r="AB51" s="171"/>
      <c r="AC51" s="172"/>
      <c r="AD51" s="173"/>
      <c r="AE51" s="171"/>
      <c r="AF51" s="172"/>
      <c r="AG51" s="173"/>
      <c r="AH51" s="168"/>
    </row>
    <row r="52" spans="2:39" x14ac:dyDescent="0.45">
      <c r="B52" s="28">
        <f t="shared" si="5"/>
        <v>1</v>
      </c>
      <c r="C52" s="19" t="str">
        <v>Crew Mate</v>
      </c>
      <c r="D52" s="19" t="str">
        <v>後藤　悠樹</v>
      </c>
      <c r="E52" s="26">
        <v>0</v>
      </c>
      <c r="F52" s="25"/>
      <c r="G52" s="25"/>
      <c r="I52" s="87" t="s">
        <v>64</v>
      </c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1"/>
      <c r="AF52" s="81"/>
      <c r="AG52" s="81"/>
      <c r="AH52" s="158">
        <f>SUM(J53:AG53)+I53</f>
        <v>0</v>
      </c>
    </row>
    <row r="53" spans="2:39" x14ac:dyDescent="0.45">
      <c r="B53" s="28">
        <f t="shared" si="5"/>
        <v>1</v>
      </c>
      <c r="C53" s="19" t="str">
        <v>Crew Mate</v>
      </c>
      <c r="D53" s="19" t="str">
        <v>名倉　琉永</v>
      </c>
      <c r="E53" s="26">
        <v>0</v>
      </c>
      <c r="F53" s="25"/>
      <c r="G53" s="25"/>
      <c r="I53" s="161"/>
      <c r="J53" s="82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  <c r="AH53" s="159"/>
    </row>
    <row r="54" spans="2:39" x14ac:dyDescent="0.45">
      <c r="B54" s="28">
        <f t="shared" si="5"/>
        <v>1</v>
      </c>
      <c r="C54" s="19" t="str">
        <v>Crew Mate</v>
      </c>
      <c r="D54" s="19" t="str">
        <v>藤原　佑陽</v>
      </c>
      <c r="E54" s="26">
        <v>0</v>
      </c>
      <c r="F54" s="25"/>
      <c r="G54" s="25"/>
      <c r="I54" s="162"/>
      <c r="J54" s="163"/>
      <c r="K54" s="164"/>
      <c r="L54" s="165"/>
      <c r="M54" s="163"/>
      <c r="N54" s="164"/>
      <c r="O54" s="165"/>
      <c r="P54" s="163"/>
      <c r="Q54" s="164"/>
      <c r="R54" s="165"/>
      <c r="S54" s="163"/>
      <c r="T54" s="164"/>
      <c r="U54" s="165"/>
      <c r="V54" s="163"/>
      <c r="W54" s="164"/>
      <c r="X54" s="165"/>
      <c r="Y54" s="163"/>
      <c r="Z54" s="164"/>
      <c r="AA54" s="165"/>
      <c r="AB54" s="163"/>
      <c r="AC54" s="164"/>
      <c r="AD54" s="165"/>
      <c r="AE54" s="163"/>
      <c r="AF54" s="164"/>
      <c r="AG54" s="165"/>
      <c r="AH54" s="160"/>
    </row>
    <row r="55" spans="2:39" x14ac:dyDescent="0.45">
      <c r="B55" s="28">
        <f t="shared" si="5"/>
        <v>1</v>
      </c>
      <c r="C55" s="19" t="str">
        <v>Crew Mate</v>
      </c>
      <c r="D55" s="19" t="str">
        <v>飯山　健太郎</v>
      </c>
      <c r="E55" s="26">
        <v>0</v>
      </c>
      <c r="F55" s="25"/>
      <c r="G55" s="25"/>
    </row>
    <row r="56" spans="2:39" x14ac:dyDescent="0.45">
      <c r="B56" s="28">
        <f t="shared" si="5"/>
        <v>1</v>
      </c>
      <c r="C56" s="19" t="str">
        <v>Crew Mate</v>
      </c>
      <c r="D56" s="19" t="str">
        <v>大原　佑翔</v>
      </c>
      <c r="E56" s="26">
        <v>0</v>
      </c>
      <c r="F56" s="25"/>
      <c r="G56" s="25"/>
      <c r="I56" s="17" t="s">
        <v>18</v>
      </c>
      <c r="J56" s="220">
        <v>13</v>
      </c>
      <c r="K56" s="221"/>
      <c r="L56" s="222"/>
      <c r="M56" s="220">
        <v>14</v>
      </c>
      <c r="N56" s="221"/>
      <c r="O56" s="222"/>
      <c r="P56" s="220">
        <v>15</v>
      </c>
      <c r="Q56" s="221"/>
      <c r="R56" s="221"/>
      <c r="S56" s="221"/>
      <c r="T56" s="221"/>
      <c r="U56" s="222"/>
      <c r="V56" s="220">
        <v>16</v>
      </c>
      <c r="W56" s="221"/>
      <c r="X56" s="222"/>
      <c r="Y56" s="220">
        <v>17</v>
      </c>
      <c r="Z56" s="221"/>
      <c r="AA56" s="222"/>
      <c r="AB56" s="220">
        <v>18</v>
      </c>
      <c r="AC56" s="221"/>
      <c r="AD56" s="221"/>
      <c r="AE56" s="221"/>
      <c r="AF56" s="221"/>
      <c r="AG56" s="222"/>
      <c r="AH56" s="212" t="s">
        <v>30</v>
      </c>
    </row>
    <row r="57" spans="2:39" x14ac:dyDescent="0.45">
      <c r="B57" s="28">
        <f t="shared" si="5"/>
        <v>1</v>
      </c>
      <c r="C57" s="19" t="str">
        <v>Crew Mate</v>
      </c>
      <c r="D57" s="19" t="str">
        <v>山口　悠大朗</v>
      </c>
      <c r="E57" s="26">
        <v>0</v>
      </c>
      <c r="F57" s="25"/>
      <c r="G57" s="25"/>
      <c r="I57" s="17" t="s">
        <v>20</v>
      </c>
      <c r="J57" s="29">
        <v>37</v>
      </c>
      <c r="K57" s="29">
        <v>38</v>
      </c>
      <c r="L57" s="29">
        <v>39</v>
      </c>
      <c r="M57" s="29">
        <v>40</v>
      </c>
      <c r="N57" s="29">
        <v>41</v>
      </c>
      <c r="O57" s="29">
        <v>42</v>
      </c>
      <c r="P57" s="29" t="s">
        <v>98</v>
      </c>
      <c r="Q57" s="29" t="s">
        <v>99</v>
      </c>
      <c r="R57" s="29" t="s">
        <v>100</v>
      </c>
      <c r="S57" s="29" t="s">
        <v>101</v>
      </c>
      <c r="T57" s="29" t="s">
        <v>102</v>
      </c>
      <c r="U57" s="29" t="s">
        <v>103</v>
      </c>
      <c r="V57" s="29">
        <v>46</v>
      </c>
      <c r="W57" s="29">
        <v>47</v>
      </c>
      <c r="X57" s="29">
        <v>48</v>
      </c>
      <c r="Y57" s="29">
        <v>49</v>
      </c>
      <c r="Z57" s="29">
        <v>50</v>
      </c>
      <c r="AA57" s="29">
        <v>51</v>
      </c>
      <c r="AB57" s="29" t="s">
        <v>104</v>
      </c>
      <c r="AC57" s="29" t="s">
        <v>105</v>
      </c>
      <c r="AD57" s="29" t="s">
        <v>106</v>
      </c>
      <c r="AE57" s="29" t="s">
        <v>107</v>
      </c>
      <c r="AF57" s="29" t="s">
        <v>108</v>
      </c>
      <c r="AG57" s="29" t="s">
        <v>109</v>
      </c>
      <c r="AH57" s="213"/>
      <c r="AI57" s="70"/>
    </row>
    <row r="58" spans="2:39" x14ac:dyDescent="0.45">
      <c r="B58" s="28">
        <f t="shared" si="5"/>
        <v>1</v>
      </c>
      <c r="C58" s="19" t="str">
        <v>南炎鳴鳳団</v>
      </c>
      <c r="D58" s="19" t="str">
        <v>霊元　藍登</v>
      </c>
      <c r="E58" s="26">
        <v>0</v>
      </c>
      <c r="F58" s="25"/>
      <c r="G58" s="25"/>
      <c r="I58" s="89" t="s">
        <v>67</v>
      </c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214">
        <f>SUM(J59:AG59)+I59</f>
        <v>0</v>
      </c>
      <c r="AI58" s="69"/>
    </row>
    <row r="59" spans="2:39" x14ac:dyDescent="0.45">
      <c r="B59" s="28">
        <f t="shared" si="5"/>
        <v>1</v>
      </c>
      <c r="C59" s="19" t="str">
        <v>南炎鳴鳳団</v>
      </c>
      <c r="D59" s="19" t="str">
        <v>羽坂　仁壱</v>
      </c>
      <c r="E59" s="26">
        <v>0</v>
      </c>
      <c r="F59" s="25"/>
      <c r="G59" s="25"/>
      <c r="I59" s="156"/>
      <c r="J59" s="88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215"/>
      <c r="AI59" s="69"/>
    </row>
    <row r="60" spans="2:39" x14ac:dyDescent="0.45">
      <c r="B60" s="28">
        <f t="shared" si="5"/>
        <v>1</v>
      </c>
      <c r="C60" s="19" t="str">
        <v>南炎鳴鳳団</v>
      </c>
      <c r="D60" s="19" t="str">
        <v>森本　望</v>
      </c>
      <c r="E60" s="26">
        <v>0</v>
      </c>
      <c r="F60" s="25"/>
      <c r="G60" s="25"/>
      <c r="I60" s="157"/>
      <c r="J60" s="217"/>
      <c r="K60" s="218"/>
      <c r="L60" s="219"/>
      <c r="M60" s="217"/>
      <c r="N60" s="218"/>
      <c r="O60" s="219"/>
      <c r="P60" s="217"/>
      <c r="Q60" s="218"/>
      <c r="R60" s="219"/>
      <c r="S60" s="217"/>
      <c r="T60" s="218"/>
      <c r="U60" s="219"/>
      <c r="V60" s="217"/>
      <c r="W60" s="218"/>
      <c r="X60" s="219"/>
      <c r="Y60" s="217"/>
      <c r="Z60" s="218"/>
      <c r="AA60" s="219"/>
      <c r="AB60" s="217"/>
      <c r="AC60" s="218"/>
      <c r="AD60" s="219"/>
      <c r="AE60" s="217"/>
      <c r="AF60" s="218"/>
      <c r="AG60" s="219"/>
      <c r="AH60" s="216"/>
      <c r="AI60" s="69"/>
    </row>
    <row r="61" spans="2:39" x14ac:dyDescent="0.45">
      <c r="B61" s="28">
        <f t="shared" si="5"/>
        <v>1</v>
      </c>
      <c r="C61" s="19" t="str">
        <v>南炎鳴鳳団</v>
      </c>
      <c r="D61" s="19" t="str">
        <v>工藤　優也</v>
      </c>
      <c r="E61" s="26">
        <v>0</v>
      </c>
      <c r="F61" s="25"/>
      <c r="G61" s="25"/>
      <c r="I61" s="94" t="s">
        <v>161</v>
      </c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204">
        <f>SUM(J62:AG62)+I62</f>
        <v>0</v>
      </c>
      <c r="AI61" s="69"/>
    </row>
    <row r="62" spans="2:39" x14ac:dyDescent="0.45">
      <c r="B62" s="28">
        <f t="shared" si="5"/>
        <v>1</v>
      </c>
      <c r="C62" s="19" t="str">
        <v>南炎鳴鳳団</v>
      </c>
      <c r="D62" s="19" t="str">
        <v>谷定　佑紀</v>
      </c>
      <c r="E62" s="26">
        <v>0</v>
      </c>
      <c r="F62" s="25" t="s">
        <v>17</v>
      </c>
      <c r="G62" s="25"/>
      <c r="I62" s="207"/>
      <c r="J62" s="49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205"/>
      <c r="AI62" s="69"/>
    </row>
    <row r="63" spans="2:39" x14ac:dyDescent="0.45">
      <c r="B63" s="28">
        <f t="shared" si="5"/>
        <v>1</v>
      </c>
      <c r="C63" s="19" t="str">
        <v>南炎鳴鳳団</v>
      </c>
      <c r="D63" s="19" t="str">
        <v>山本　和翔</v>
      </c>
      <c r="E63" s="26">
        <v>0</v>
      </c>
      <c r="F63" s="25">
        <f>SUM($E$15:E63)</f>
        <v>0</v>
      </c>
      <c r="G63" s="25"/>
      <c r="I63" s="208"/>
      <c r="J63" s="209"/>
      <c r="K63" s="210"/>
      <c r="L63" s="211"/>
      <c r="M63" s="209"/>
      <c r="N63" s="210"/>
      <c r="O63" s="211"/>
      <c r="P63" s="209"/>
      <c r="Q63" s="210"/>
      <c r="R63" s="211"/>
      <c r="S63" s="209"/>
      <c r="T63" s="210"/>
      <c r="U63" s="211"/>
      <c r="V63" s="209"/>
      <c r="W63" s="210"/>
      <c r="X63" s="211"/>
      <c r="Y63" s="209"/>
      <c r="Z63" s="210"/>
      <c r="AA63" s="211"/>
      <c r="AB63" s="209"/>
      <c r="AC63" s="210"/>
      <c r="AD63" s="211"/>
      <c r="AE63" s="209"/>
      <c r="AF63" s="210"/>
      <c r="AG63" s="211"/>
      <c r="AH63" s="206"/>
      <c r="AI63" s="69"/>
    </row>
    <row r="64" spans="2:39" x14ac:dyDescent="0.45">
      <c r="B64" s="45"/>
      <c r="C64" s="47"/>
      <c r="D64" s="47"/>
      <c r="E64" s="46"/>
      <c r="F64" s="25"/>
      <c r="G64" s="25"/>
      <c r="I64" s="117" t="s">
        <v>159</v>
      </c>
      <c r="J64" s="116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98">
        <f>SUM(J65:AG65)+I65</f>
        <v>0</v>
      </c>
    </row>
    <row r="65" spans="2:38" x14ac:dyDescent="0.45">
      <c r="B65" s="25"/>
      <c r="C65" s="25"/>
      <c r="D65" s="25"/>
      <c r="E65" s="25"/>
      <c r="F65" s="25"/>
      <c r="G65" s="25"/>
      <c r="I65" s="146"/>
      <c r="J65" s="116"/>
      <c r="K65" s="116"/>
      <c r="L65" s="116"/>
      <c r="M65" s="116"/>
      <c r="N65" s="116"/>
      <c r="O65" s="116"/>
      <c r="P65" s="116"/>
      <c r="Q65" s="116"/>
      <c r="R65" s="116"/>
      <c r="S65" s="116"/>
      <c r="T65" s="116"/>
      <c r="U65" s="116"/>
      <c r="V65" s="116"/>
      <c r="W65" s="116"/>
      <c r="X65" s="116"/>
      <c r="Y65" s="116"/>
      <c r="Z65" s="116"/>
      <c r="AA65" s="116"/>
      <c r="AB65" s="116"/>
      <c r="AC65" s="116"/>
      <c r="AD65" s="116"/>
      <c r="AE65" s="116"/>
      <c r="AF65" s="116"/>
      <c r="AG65" s="116"/>
      <c r="AH65" s="199"/>
    </row>
    <row r="66" spans="2:38" x14ac:dyDescent="0.45">
      <c r="B66" s="25"/>
      <c r="C66" s="25"/>
      <c r="D66" s="25"/>
      <c r="E66" s="25"/>
      <c r="F66" s="25"/>
      <c r="G66" s="25"/>
      <c r="I66" s="147"/>
      <c r="J66" s="201"/>
      <c r="K66" s="202"/>
      <c r="L66" s="203"/>
      <c r="M66" s="201"/>
      <c r="N66" s="202"/>
      <c r="O66" s="203"/>
      <c r="P66" s="201"/>
      <c r="Q66" s="202"/>
      <c r="R66" s="203"/>
      <c r="S66" s="201"/>
      <c r="T66" s="202"/>
      <c r="U66" s="203"/>
      <c r="V66" s="201"/>
      <c r="W66" s="202"/>
      <c r="X66" s="203"/>
      <c r="Y66" s="201"/>
      <c r="Z66" s="202"/>
      <c r="AA66" s="203"/>
      <c r="AB66" s="201"/>
      <c r="AC66" s="202"/>
      <c r="AD66" s="203"/>
      <c r="AE66" s="201"/>
      <c r="AF66" s="202"/>
      <c r="AG66" s="203"/>
      <c r="AH66" s="200"/>
    </row>
    <row r="67" spans="2:38" x14ac:dyDescent="0.45">
      <c r="I67" s="71" t="s">
        <v>59</v>
      </c>
      <c r="J67" s="83"/>
      <c r="K67" s="84"/>
      <c r="L67" s="84"/>
      <c r="M67" s="84"/>
      <c r="N67" s="83"/>
      <c r="O67" s="84"/>
      <c r="P67" s="84"/>
      <c r="Q67" s="84"/>
      <c r="R67" s="84"/>
      <c r="S67" s="84"/>
      <c r="T67" s="83"/>
      <c r="U67" s="83"/>
      <c r="V67" s="84"/>
      <c r="W67" s="84"/>
      <c r="X67" s="84"/>
      <c r="Y67" s="84"/>
      <c r="Z67" s="84"/>
      <c r="AA67" s="84"/>
      <c r="AB67" s="84"/>
      <c r="AC67" s="83"/>
      <c r="AD67" s="84"/>
      <c r="AE67" s="84"/>
      <c r="AF67" s="84"/>
      <c r="AG67" s="84"/>
      <c r="AH67" s="190">
        <f>SUM(J68:AG68)+I68</f>
        <v>0</v>
      </c>
    </row>
    <row r="68" spans="2:38" x14ac:dyDescent="0.45">
      <c r="C68" s="244" t="s">
        <v>21</v>
      </c>
      <c r="D68" s="244"/>
      <c r="E68" s="244"/>
      <c r="I68" s="193"/>
      <c r="J68" s="83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  <c r="AA68" s="84"/>
      <c r="AB68" s="85"/>
      <c r="AC68" s="84"/>
      <c r="AD68" s="84"/>
      <c r="AE68" s="84"/>
      <c r="AF68" s="84"/>
      <c r="AG68" s="84"/>
      <c r="AH68" s="191"/>
    </row>
    <row r="69" spans="2:38" x14ac:dyDescent="0.45">
      <c r="C69" s="42" t="s">
        <v>22</v>
      </c>
      <c r="D69" s="20" t="str">
        <f>D15</f>
        <v>柴田　大輝</v>
      </c>
      <c r="E69" s="17">
        <f>E15</f>
        <v>0</v>
      </c>
      <c r="I69" s="194"/>
      <c r="J69" s="195"/>
      <c r="K69" s="196"/>
      <c r="L69" s="197"/>
      <c r="M69" s="195"/>
      <c r="N69" s="196"/>
      <c r="O69" s="197"/>
      <c r="P69" s="195"/>
      <c r="Q69" s="196"/>
      <c r="R69" s="197"/>
      <c r="S69" s="195"/>
      <c r="T69" s="196"/>
      <c r="U69" s="197"/>
      <c r="V69" s="195"/>
      <c r="W69" s="196"/>
      <c r="X69" s="197"/>
      <c r="Y69" s="195"/>
      <c r="Z69" s="196"/>
      <c r="AA69" s="197"/>
      <c r="AB69" s="195"/>
      <c r="AC69" s="196"/>
      <c r="AD69" s="197"/>
      <c r="AE69" s="195"/>
      <c r="AF69" s="196"/>
      <c r="AG69" s="197"/>
      <c r="AH69" s="192"/>
    </row>
    <row r="70" spans="2:38" x14ac:dyDescent="0.45">
      <c r="C70" s="40" t="s">
        <v>57</v>
      </c>
      <c r="D70" s="26"/>
      <c r="E70" s="80"/>
      <c r="I70" s="95" t="s">
        <v>71</v>
      </c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182">
        <f>SUM(J71:AG71)+I71</f>
        <v>0</v>
      </c>
    </row>
    <row r="71" spans="2:38" x14ac:dyDescent="0.45">
      <c r="C71" s="41" t="s">
        <v>23</v>
      </c>
      <c r="D71" s="20"/>
      <c r="E71" s="76"/>
      <c r="I71" s="185"/>
      <c r="J71" s="96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183"/>
    </row>
    <row r="72" spans="2:38" x14ac:dyDescent="0.45">
      <c r="I72" s="186"/>
      <c r="J72" s="187"/>
      <c r="K72" s="188"/>
      <c r="L72" s="189"/>
      <c r="M72" s="187"/>
      <c r="N72" s="188"/>
      <c r="O72" s="189"/>
      <c r="P72" s="187"/>
      <c r="Q72" s="188"/>
      <c r="R72" s="189"/>
      <c r="S72" s="187"/>
      <c r="T72" s="188"/>
      <c r="U72" s="189"/>
      <c r="V72" s="187"/>
      <c r="W72" s="188"/>
      <c r="X72" s="189"/>
      <c r="Y72" s="187"/>
      <c r="Z72" s="188"/>
      <c r="AA72" s="189"/>
      <c r="AB72" s="187"/>
      <c r="AC72" s="188"/>
      <c r="AD72" s="189"/>
      <c r="AE72" s="187"/>
      <c r="AF72" s="188"/>
      <c r="AG72" s="189"/>
      <c r="AH72" s="184"/>
    </row>
    <row r="73" spans="2:38" x14ac:dyDescent="0.45">
      <c r="I73" s="86" t="s">
        <v>60</v>
      </c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174">
        <f>SUM(J74:AG74)+I74</f>
        <v>0</v>
      </c>
    </row>
    <row r="74" spans="2:38" x14ac:dyDescent="0.45">
      <c r="C74" s="245" t="s">
        <v>24</v>
      </c>
      <c r="D74" s="246"/>
      <c r="E74" s="246"/>
      <c r="F74" s="247"/>
      <c r="I74" s="177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175"/>
      <c r="AK74" s="90" t="s">
        <v>65</v>
      </c>
      <c r="AL74" s="25">
        <f>AH58</f>
        <v>0</v>
      </c>
    </row>
    <row r="75" spans="2:38" x14ac:dyDescent="0.45">
      <c r="C75" s="17" t="s">
        <v>25</v>
      </c>
      <c r="D75" s="17" t="s">
        <v>26</v>
      </c>
      <c r="E75" s="17" t="s">
        <v>27</v>
      </c>
      <c r="F75" s="2" t="s">
        <v>28</v>
      </c>
      <c r="I75" s="178"/>
      <c r="J75" s="179"/>
      <c r="K75" s="180"/>
      <c r="L75" s="181"/>
      <c r="M75" s="179"/>
      <c r="N75" s="180"/>
      <c r="O75" s="181"/>
      <c r="P75" s="179"/>
      <c r="Q75" s="180"/>
      <c r="R75" s="181"/>
      <c r="S75" s="179"/>
      <c r="T75" s="180"/>
      <c r="U75" s="181"/>
      <c r="V75" s="179"/>
      <c r="W75" s="180"/>
      <c r="X75" s="181"/>
      <c r="Y75" s="179"/>
      <c r="Z75" s="180"/>
      <c r="AA75" s="181"/>
      <c r="AB75" s="179"/>
      <c r="AC75" s="180"/>
      <c r="AD75" s="181"/>
      <c r="AE75" s="179"/>
      <c r="AF75" s="180"/>
      <c r="AG75" s="181"/>
      <c r="AH75" s="176"/>
      <c r="AK75" s="94" t="s">
        <v>161</v>
      </c>
      <c r="AL75" s="25">
        <f>AH61</f>
        <v>0</v>
      </c>
    </row>
    <row r="76" spans="2:38" ht="19.8" x14ac:dyDescent="0.45">
      <c r="C76" s="17"/>
      <c r="D76" s="20"/>
      <c r="E76" s="20"/>
      <c r="F76" s="77"/>
      <c r="G76" s="25"/>
      <c r="I76" s="72" t="s">
        <v>62</v>
      </c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4"/>
      <c r="AE76" s="74"/>
      <c r="AF76" s="74"/>
      <c r="AG76" s="74"/>
      <c r="AH76" s="166">
        <f>SUM(J77:AG77)+I77</f>
        <v>0</v>
      </c>
      <c r="AK76" s="120" t="s">
        <v>158</v>
      </c>
      <c r="AL76" s="25">
        <f>AH64</f>
        <v>0</v>
      </c>
    </row>
    <row r="77" spans="2:38" x14ac:dyDescent="0.45">
      <c r="I77" s="169"/>
      <c r="J77" s="75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74"/>
      <c r="AE77" s="74"/>
      <c r="AF77" s="74"/>
      <c r="AG77" s="74"/>
      <c r="AH77" s="167"/>
      <c r="AK77" s="91" t="s">
        <v>59</v>
      </c>
      <c r="AL77" s="25">
        <f>AH67</f>
        <v>0</v>
      </c>
    </row>
    <row r="78" spans="2:38" ht="19.8" x14ac:dyDescent="0.45">
      <c r="G78" s="64"/>
      <c r="I78" s="170"/>
      <c r="J78" s="171"/>
      <c r="K78" s="172"/>
      <c r="L78" s="173"/>
      <c r="M78" s="171"/>
      <c r="N78" s="172"/>
      <c r="O78" s="173"/>
      <c r="P78" s="171"/>
      <c r="Q78" s="172"/>
      <c r="R78" s="173"/>
      <c r="S78" s="171"/>
      <c r="T78" s="172"/>
      <c r="U78" s="173"/>
      <c r="V78" s="171"/>
      <c r="W78" s="172"/>
      <c r="X78" s="173"/>
      <c r="Y78" s="171"/>
      <c r="Z78" s="172"/>
      <c r="AA78" s="173"/>
      <c r="AB78" s="171"/>
      <c r="AC78" s="172"/>
      <c r="AD78" s="173"/>
      <c r="AE78" s="171"/>
      <c r="AF78" s="172"/>
      <c r="AG78" s="173"/>
      <c r="AH78" s="168"/>
      <c r="AK78" s="98" t="s">
        <v>71</v>
      </c>
      <c r="AL78" s="25">
        <f>AH70</f>
        <v>0</v>
      </c>
    </row>
    <row r="79" spans="2:38" x14ac:dyDescent="0.45">
      <c r="I79" s="87" t="s">
        <v>64</v>
      </c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  <c r="AA79" s="81"/>
      <c r="AB79" s="81"/>
      <c r="AC79" s="81"/>
      <c r="AD79" s="81"/>
      <c r="AE79" s="81"/>
      <c r="AF79" s="81"/>
      <c r="AG79" s="81"/>
      <c r="AH79" s="158">
        <f>SUM(J80:AG80)+I80</f>
        <v>0</v>
      </c>
      <c r="AK79" s="92" t="s">
        <v>68</v>
      </c>
      <c r="AL79" s="25">
        <f>AH73</f>
        <v>0</v>
      </c>
    </row>
    <row r="80" spans="2:38" x14ac:dyDescent="0.45">
      <c r="I80" s="161"/>
      <c r="J80" s="82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  <c r="AA80" s="81"/>
      <c r="AB80" s="81"/>
      <c r="AC80" s="81"/>
      <c r="AD80" s="81"/>
      <c r="AE80" s="81"/>
      <c r="AF80" s="81"/>
      <c r="AG80" s="81"/>
      <c r="AH80" s="159"/>
      <c r="AK80" s="79" t="s">
        <v>62</v>
      </c>
      <c r="AL80" s="25">
        <f>AH76</f>
        <v>0</v>
      </c>
    </row>
    <row r="81" spans="9:38" x14ac:dyDescent="0.45">
      <c r="I81" s="162"/>
      <c r="J81" s="163"/>
      <c r="K81" s="164"/>
      <c r="L81" s="165"/>
      <c r="M81" s="163"/>
      <c r="N81" s="164"/>
      <c r="O81" s="165"/>
      <c r="P81" s="163"/>
      <c r="Q81" s="164"/>
      <c r="R81" s="165"/>
      <c r="S81" s="163"/>
      <c r="T81" s="164"/>
      <c r="U81" s="165"/>
      <c r="V81" s="163"/>
      <c r="W81" s="164"/>
      <c r="X81" s="165"/>
      <c r="Y81" s="163"/>
      <c r="Z81" s="164"/>
      <c r="AA81" s="165"/>
      <c r="AB81" s="163"/>
      <c r="AC81" s="164"/>
      <c r="AD81" s="165"/>
      <c r="AE81" s="163"/>
      <c r="AF81" s="164"/>
      <c r="AG81" s="165"/>
      <c r="AH81" s="160"/>
      <c r="AK81" s="93" t="s">
        <v>69</v>
      </c>
      <c r="AL81" s="25">
        <f>AH79</f>
        <v>0</v>
      </c>
    </row>
    <row r="84" spans="9:38" x14ac:dyDescent="0.45">
      <c r="AK84" s="44"/>
    </row>
    <row r="85" spans="9:38" x14ac:dyDescent="0.45">
      <c r="AK85" s="44"/>
      <c r="AL85" s="70"/>
    </row>
    <row r="86" spans="9:38" x14ac:dyDescent="0.45">
      <c r="AK86" s="44"/>
      <c r="AL86" s="69"/>
    </row>
    <row r="87" spans="9:38" x14ac:dyDescent="0.45">
      <c r="AK87" s="44"/>
      <c r="AL87" s="69"/>
    </row>
    <row r="88" spans="9:38" x14ac:dyDescent="0.45">
      <c r="AK88" s="44"/>
      <c r="AL88" s="69"/>
    </row>
    <row r="89" spans="9:38" x14ac:dyDescent="0.45">
      <c r="AK89" s="44"/>
      <c r="AL89" s="69"/>
    </row>
    <row r="90" spans="9:38" x14ac:dyDescent="0.45">
      <c r="AL90" s="69"/>
    </row>
    <row r="91" spans="9:38" x14ac:dyDescent="0.45">
      <c r="AL91" s="69"/>
    </row>
  </sheetData>
  <mergeCells count="265">
    <mergeCell ref="AH46:AH48"/>
    <mergeCell ref="AH37:AH39"/>
    <mergeCell ref="AH40:AH42"/>
    <mergeCell ref="AB29:AG29"/>
    <mergeCell ref="P24:R24"/>
    <mergeCell ref="S24:U24"/>
    <mergeCell ref="V24:X24"/>
    <mergeCell ref="Y24:AA24"/>
    <mergeCell ref="I32:I33"/>
    <mergeCell ref="I35:I36"/>
    <mergeCell ref="I38:I39"/>
    <mergeCell ref="I41:I42"/>
    <mergeCell ref="P36:R36"/>
    <mergeCell ref="S36:U36"/>
    <mergeCell ref="J33:L33"/>
    <mergeCell ref="I25:I27"/>
    <mergeCell ref="M42:O42"/>
    <mergeCell ref="P42:R42"/>
    <mergeCell ref="S42:U42"/>
    <mergeCell ref="V42:X42"/>
    <mergeCell ref="Y42:AA42"/>
    <mergeCell ref="V27:X27"/>
    <mergeCell ref="Y27:AA27"/>
    <mergeCell ref="P29:U29"/>
    <mergeCell ref="I50:I51"/>
    <mergeCell ref="I44:I45"/>
    <mergeCell ref="I47:I48"/>
    <mergeCell ref="J48:L48"/>
    <mergeCell ref="M48:O48"/>
    <mergeCell ref="P48:R48"/>
    <mergeCell ref="S48:U48"/>
    <mergeCell ref="V48:X48"/>
    <mergeCell ref="Y48:AA48"/>
    <mergeCell ref="Y45:AA45"/>
    <mergeCell ref="V51:X51"/>
    <mergeCell ref="C68:E68"/>
    <mergeCell ref="C74:F74"/>
    <mergeCell ref="I10:I12"/>
    <mergeCell ref="J12:L12"/>
    <mergeCell ref="I22:I24"/>
    <mergeCell ref="Y54:AA54"/>
    <mergeCell ref="AB54:AD54"/>
    <mergeCell ref="AE54:AG54"/>
    <mergeCell ref="M33:O33"/>
    <mergeCell ref="P33:R33"/>
    <mergeCell ref="S33:U33"/>
    <mergeCell ref="V33:X33"/>
    <mergeCell ref="Y33:AA33"/>
    <mergeCell ref="J39:L39"/>
    <mergeCell ref="M39:O39"/>
    <mergeCell ref="P39:R39"/>
    <mergeCell ref="S39:U39"/>
    <mergeCell ref="B13:C13"/>
    <mergeCell ref="AE24:AG24"/>
    <mergeCell ref="I53:I54"/>
    <mergeCell ref="V36:X36"/>
    <mergeCell ref="Y36:AA36"/>
    <mergeCell ref="J36:L36"/>
    <mergeCell ref="J42:L42"/>
    <mergeCell ref="I16:I18"/>
    <mergeCell ref="I19:I21"/>
    <mergeCell ref="AB2:AG2"/>
    <mergeCell ref="AB42:AD42"/>
    <mergeCell ref="V39:X39"/>
    <mergeCell ref="Y39:AA39"/>
    <mergeCell ref="AB39:AD39"/>
    <mergeCell ref="AE39:AG39"/>
    <mergeCell ref="AH10:AH12"/>
    <mergeCell ref="J29:L29"/>
    <mergeCell ref="M29:O29"/>
    <mergeCell ref="V29:X29"/>
    <mergeCell ref="Y29:AA29"/>
    <mergeCell ref="AE15:AG15"/>
    <mergeCell ref="AE27:AG27"/>
    <mergeCell ref="Y15:AA15"/>
    <mergeCell ref="AB15:AD15"/>
    <mergeCell ref="M12:O12"/>
    <mergeCell ref="P12:R12"/>
    <mergeCell ref="S12:U12"/>
    <mergeCell ref="AH22:AH24"/>
    <mergeCell ref="AB24:AD24"/>
    <mergeCell ref="AH25:AH27"/>
    <mergeCell ref="J27:L27"/>
    <mergeCell ref="B2:E2"/>
    <mergeCell ref="V2:X2"/>
    <mergeCell ref="Y2:AA2"/>
    <mergeCell ref="AE12:AG12"/>
    <mergeCell ref="I13:I15"/>
    <mergeCell ref="V12:X12"/>
    <mergeCell ref="Y12:AA12"/>
    <mergeCell ref="AB12:AD12"/>
    <mergeCell ref="AE9:AG9"/>
    <mergeCell ref="J2:L2"/>
    <mergeCell ref="M2:O2"/>
    <mergeCell ref="P2:U2"/>
    <mergeCell ref="Y6:AA6"/>
    <mergeCell ref="AB6:AD6"/>
    <mergeCell ref="AH2:AH3"/>
    <mergeCell ref="AH13:AH15"/>
    <mergeCell ref="J15:L15"/>
    <mergeCell ref="M15:O15"/>
    <mergeCell ref="P15:R15"/>
    <mergeCell ref="S15:U15"/>
    <mergeCell ref="V15:X15"/>
    <mergeCell ref="AH7:AH9"/>
    <mergeCell ref="I4:I6"/>
    <mergeCell ref="I7:I9"/>
    <mergeCell ref="AH4:AH6"/>
    <mergeCell ref="J6:L6"/>
    <mergeCell ref="M6:O6"/>
    <mergeCell ref="P6:R6"/>
    <mergeCell ref="S6:U6"/>
    <mergeCell ref="V6:X6"/>
    <mergeCell ref="AE6:AG6"/>
    <mergeCell ref="J9:L9"/>
    <mergeCell ref="M9:O9"/>
    <mergeCell ref="P9:R9"/>
    <mergeCell ref="S9:U9"/>
    <mergeCell ref="V9:X9"/>
    <mergeCell ref="Y9:AA9"/>
    <mergeCell ref="AB9:AD9"/>
    <mergeCell ref="AH16:AH18"/>
    <mergeCell ref="J18:L18"/>
    <mergeCell ref="M18:O18"/>
    <mergeCell ref="P18:R18"/>
    <mergeCell ref="S18:U18"/>
    <mergeCell ref="V18:X18"/>
    <mergeCell ref="Y18:AA18"/>
    <mergeCell ref="AB18:AD18"/>
    <mergeCell ref="AE18:AG18"/>
    <mergeCell ref="AE48:AG48"/>
    <mergeCell ref="AH19:AH21"/>
    <mergeCell ref="J21:L21"/>
    <mergeCell ref="M21:O21"/>
    <mergeCell ref="P21:R21"/>
    <mergeCell ref="S21:U21"/>
    <mergeCell ref="V21:X21"/>
    <mergeCell ref="Y21:AA21"/>
    <mergeCell ref="AB21:AD21"/>
    <mergeCell ref="AE21:AG21"/>
    <mergeCell ref="AB27:AD27"/>
    <mergeCell ref="J24:L24"/>
    <mergeCell ref="M24:O24"/>
    <mergeCell ref="M27:O27"/>
    <mergeCell ref="P27:R27"/>
    <mergeCell ref="S27:U27"/>
    <mergeCell ref="AH34:AH36"/>
    <mergeCell ref="AH29:AH30"/>
    <mergeCell ref="AH31:AH33"/>
    <mergeCell ref="AE42:AG42"/>
    <mergeCell ref="AE36:AG36"/>
    <mergeCell ref="AE33:AG33"/>
    <mergeCell ref="AH43:AH45"/>
    <mergeCell ref="AE45:AG45"/>
    <mergeCell ref="AB36:AD36"/>
    <mergeCell ref="AB33:AD33"/>
    <mergeCell ref="Y51:AA51"/>
    <mergeCell ref="AB51:AD51"/>
    <mergeCell ref="M36:O36"/>
    <mergeCell ref="J45:L45"/>
    <mergeCell ref="M45:O45"/>
    <mergeCell ref="P45:R45"/>
    <mergeCell ref="S45:U45"/>
    <mergeCell ref="V45:X45"/>
    <mergeCell ref="AB45:AD45"/>
    <mergeCell ref="AB48:AD48"/>
    <mergeCell ref="AH56:AH57"/>
    <mergeCell ref="AH58:AH60"/>
    <mergeCell ref="I59:I60"/>
    <mergeCell ref="J60:L60"/>
    <mergeCell ref="M60:O60"/>
    <mergeCell ref="P60:R60"/>
    <mergeCell ref="S60:U60"/>
    <mergeCell ref="V60:X60"/>
    <mergeCell ref="Y60:AA60"/>
    <mergeCell ref="AB60:AD60"/>
    <mergeCell ref="AE60:AG60"/>
    <mergeCell ref="J56:L56"/>
    <mergeCell ref="M56:O56"/>
    <mergeCell ref="P56:U56"/>
    <mergeCell ref="V56:X56"/>
    <mergeCell ref="Y56:AA56"/>
    <mergeCell ref="AB56:AG56"/>
    <mergeCell ref="AH52:AH54"/>
    <mergeCell ref="J54:L54"/>
    <mergeCell ref="M54:O54"/>
    <mergeCell ref="P54:R54"/>
    <mergeCell ref="S54:U54"/>
    <mergeCell ref="V54:X54"/>
    <mergeCell ref="J51:L51"/>
    <mergeCell ref="M51:O51"/>
    <mergeCell ref="P51:R51"/>
    <mergeCell ref="S51:U51"/>
    <mergeCell ref="AE51:AG51"/>
    <mergeCell ref="AH49:AH51"/>
    <mergeCell ref="AH61:AH63"/>
    <mergeCell ref="I62:I63"/>
    <mergeCell ref="J63:L63"/>
    <mergeCell ref="M63:O63"/>
    <mergeCell ref="P63:R63"/>
    <mergeCell ref="S63:U63"/>
    <mergeCell ref="V63:X63"/>
    <mergeCell ref="Y63:AA63"/>
    <mergeCell ref="AB63:AD63"/>
    <mergeCell ref="AE63:AG63"/>
    <mergeCell ref="AH64:AH66"/>
    <mergeCell ref="I65:I66"/>
    <mergeCell ref="J66:L66"/>
    <mergeCell ref="M66:O66"/>
    <mergeCell ref="P66:R66"/>
    <mergeCell ref="S66:U66"/>
    <mergeCell ref="V66:X66"/>
    <mergeCell ref="Y66:AA66"/>
    <mergeCell ref="AB66:AD66"/>
    <mergeCell ref="AE66:AG66"/>
    <mergeCell ref="AH67:AH69"/>
    <mergeCell ref="I68:I69"/>
    <mergeCell ref="J69:L69"/>
    <mergeCell ref="M69:O69"/>
    <mergeCell ref="P69:R69"/>
    <mergeCell ref="S69:U69"/>
    <mergeCell ref="V69:X69"/>
    <mergeCell ref="Y69:AA69"/>
    <mergeCell ref="AB69:AD69"/>
    <mergeCell ref="AE69:AG69"/>
    <mergeCell ref="AH70:AH72"/>
    <mergeCell ref="I71:I72"/>
    <mergeCell ref="J72:L72"/>
    <mergeCell ref="M72:O72"/>
    <mergeCell ref="P72:R72"/>
    <mergeCell ref="S72:U72"/>
    <mergeCell ref="V72:X72"/>
    <mergeCell ref="Y72:AA72"/>
    <mergeCell ref="AB72:AD72"/>
    <mergeCell ref="AE72:AG72"/>
    <mergeCell ref="AH73:AH75"/>
    <mergeCell ref="I74:I75"/>
    <mergeCell ref="J75:L75"/>
    <mergeCell ref="M75:O75"/>
    <mergeCell ref="P75:R75"/>
    <mergeCell ref="S75:U75"/>
    <mergeCell ref="V75:X75"/>
    <mergeCell ref="Y75:AA75"/>
    <mergeCell ref="AB75:AD75"/>
    <mergeCell ref="AE75:AG75"/>
    <mergeCell ref="AH76:AH78"/>
    <mergeCell ref="I77:I78"/>
    <mergeCell ref="J78:L78"/>
    <mergeCell ref="M78:O78"/>
    <mergeCell ref="P78:R78"/>
    <mergeCell ref="S78:U78"/>
    <mergeCell ref="V78:X78"/>
    <mergeCell ref="Y78:AA78"/>
    <mergeCell ref="AB78:AD78"/>
    <mergeCell ref="AE78:AG78"/>
    <mergeCell ref="AH79:AH81"/>
    <mergeCell ref="I80:I81"/>
    <mergeCell ref="J81:L81"/>
    <mergeCell ref="M81:O81"/>
    <mergeCell ref="P81:R81"/>
    <mergeCell ref="S81:U81"/>
    <mergeCell ref="V81:X81"/>
    <mergeCell ref="Y81:AA81"/>
    <mergeCell ref="AB81:AD81"/>
    <mergeCell ref="AE81:AG81"/>
  </mergeCells>
  <phoneticPr fontId="3"/>
  <conditionalFormatting sqref="B15:B64">
    <cfRule type="expression" dxfId="63" priority="3">
      <formula>FIND("南炎鳴鳳団", C15)</formula>
    </cfRule>
    <cfRule type="expression" dxfId="62" priority="6">
      <formula>FIND("i２乗", C15)</formula>
    </cfRule>
    <cfRule type="expression" dxfId="61" priority="11">
      <formula>FIND("Lucky K", C15)</formula>
    </cfRule>
    <cfRule type="expression" dxfId="60" priority="15">
      <formula>FIND("一萬LIVERS", C15)</formula>
    </cfRule>
    <cfRule type="expression" dxfId="59" priority="21">
      <formula>FIND("十全十美", C15)</formula>
    </cfRule>
    <cfRule type="expression" dxfId="58" priority="24">
      <formula>FIND("Crew Mate", C15)</formula>
    </cfRule>
    <cfRule type="expression" dxfId="57" priority="28">
      <formula>FIND("もっと！ムスジノパイゼンツ", C15)</formula>
    </cfRule>
    <cfRule type="expression" dxfId="56" priority="34">
      <formula>FIND("ウームカテナイツV3", C15)</formula>
    </cfRule>
  </conditionalFormatting>
  <conditionalFormatting sqref="C15:C64">
    <cfRule type="cellIs" dxfId="55" priority="1" operator="equal">
      <formula>"南炎鳴鳳団"</formula>
    </cfRule>
    <cfRule type="cellIs" dxfId="54" priority="8" operator="equal">
      <formula>"i２乗"</formula>
    </cfRule>
    <cfRule type="cellIs" dxfId="53" priority="9" operator="equal">
      <formula>"Lucky K"</formula>
    </cfRule>
    <cfRule type="cellIs" dxfId="52" priority="14" operator="equal">
      <formula>"一萬LIVERS"</formula>
    </cfRule>
    <cfRule type="cellIs" dxfId="51" priority="22" operator="equal">
      <formula>"十全十美"</formula>
    </cfRule>
    <cfRule type="cellIs" dxfId="50" priority="25" operator="equal">
      <formula>"Crew Mate"</formula>
    </cfRule>
    <cfRule type="cellIs" dxfId="49" priority="27" operator="equal">
      <formula>"もっと！ムスジノパイゼンツ"</formula>
    </cfRule>
    <cfRule type="cellIs" dxfId="48" priority="33" operator="equal">
      <formula>"ウームカテナイツV3"</formula>
    </cfRule>
  </conditionalFormatting>
  <conditionalFormatting sqref="C4:D11">
    <cfRule type="cellIs" dxfId="47" priority="2" operator="equal">
      <formula>"i２乗"</formula>
    </cfRule>
    <cfRule type="cellIs" dxfId="46" priority="7" operator="equal">
      <formula>"南炎鳴鳳団"</formula>
    </cfRule>
    <cfRule type="cellIs" dxfId="45" priority="12" operator="equal">
      <formula>"Lucky K"</formula>
    </cfRule>
    <cfRule type="cellIs" dxfId="44" priority="16" operator="equal">
      <formula>"一萬LIVERS"</formula>
    </cfRule>
    <cfRule type="cellIs" dxfId="43" priority="19" operator="equal">
      <formula>"十全十美"</formula>
    </cfRule>
    <cfRule type="cellIs" dxfId="42" priority="23" operator="equal">
      <formula>"Crew Mate"</formula>
    </cfRule>
    <cfRule type="cellIs" dxfId="41" priority="29" operator="equal">
      <formula>"もっと！ムスジノパイゼンツ"</formula>
    </cfRule>
    <cfRule type="cellIs" dxfId="40" priority="35" operator="equal">
      <formula>"ウームカテナイツV3"</formula>
    </cfRule>
  </conditionalFormatting>
  <conditionalFormatting sqref="D15:E64">
    <cfRule type="expression" dxfId="39" priority="4">
      <formula>FIND("南炎鳴鳳団", C15)</formula>
    </cfRule>
    <cfRule type="expression" dxfId="38" priority="5">
      <formula>FIND("i２乗", C15)</formula>
    </cfRule>
    <cfRule type="expression" dxfId="37" priority="13">
      <formula>FIND("Lucky K", C15)</formula>
    </cfRule>
    <cfRule type="expression" dxfId="36" priority="17">
      <formula>FIND("一萬LIVERS", C15)</formula>
    </cfRule>
    <cfRule type="expression" dxfId="35" priority="18">
      <formula>FIND("十全十美", C15)</formula>
    </cfRule>
    <cfRule type="expression" dxfId="34" priority="26">
      <formula>FIND("Crew Mate", C15)</formula>
    </cfRule>
    <cfRule type="expression" dxfId="33" priority="30">
      <formula>FIND("もっと！ムスジノパイゼンツ", C15)</formula>
    </cfRule>
    <cfRule type="expression" dxfId="32" priority="31">
      <formula>FIND("ウームカテナイツV3", C15)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C7428-D861-4632-80D9-21642B984126}">
  <dimension ref="B1:AS54"/>
  <sheetViews>
    <sheetView topLeftCell="P10" zoomScale="70" zoomScaleNormal="70" workbookViewId="0">
      <selection activeCell="C13" sqref="C13"/>
    </sheetView>
  </sheetViews>
  <sheetFormatPr defaultRowHeight="18" x14ac:dyDescent="0.45"/>
  <cols>
    <col min="1" max="1" width="2.8984375" customWidth="1"/>
    <col min="2" max="2" width="5.296875" customWidth="1"/>
    <col min="3" max="3" width="35.09765625" customWidth="1"/>
    <col min="4" max="4" width="19.8984375" customWidth="1"/>
    <col min="8" max="8" width="19" customWidth="1"/>
    <col min="9" max="9" width="10.09765625" customWidth="1"/>
  </cols>
  <sheetData>
    <row r="1" spans="2:45" ht="10.199999999999999" customHeight="1" x14ac:dyDescent="0.45"/>
    <row r="2" spans="2:45" x14ac:dyDescent="0.45">
      <c r="B2" s="236" t="s">
        <v>154</v>
      </c>
      <c r="C2" s="236"/>
      <c r="D2" s="236"/>
      <c r="E2" s="236"/>
      <c r="F2" s="236"/>
      <c r="H2" s="17" t="s">
        <v>18</v>
      </c>
      <c r="I2" s="223" t="s">
        <v>49</v>
      </c>
      <c r="J2" s="220" t="s">
        <v>118</v>
      </c>
      <c r="K2" s="221"/>
      <c r="L2" s="222"/>
      <c r="M2" s="220" t="s">
        <v>119</v>
      </c>
      <c r="N2" s="221"/>
      <c r="O2" s="222"/>
      <c r="P2" s="220" t="s">
        <v>120</v>
      </c>
      <c r="Q2" s="221"/>
      <c r="R2" s="222"/>
      <c r="S2" s="220" t="s">
        <v>121</v>
      </c>
      <c r="T2" s="221"/>
      <c r="U2" s="222"/>
      <c r="V2" s="220" t="s">
        <v>122</v>
      </c>
      <c r="W2" s="221"/>
      <c r="X2" s="222"/>
      <c r="Y2" s="220" t="s">
        <v>123</v>
      </c>
      <c r="Z2" s="221"/>
      <c r="AA2" s="222"/>
      <c r="AB2" s="220" t="s">
        <v>124</v>
      </c>
      <c r="AC2" s="221"/>
      <c r="AD2" s="222"/>
      <c r="AE2" s="220" t="s">
        <v>125</v>
      </c>
      <c r="AF2" s="221"/>
      <c r="AG2" s="222"/>
      <c r="AH2" s="220" t="s">
        <v>126</v>
      </c>
      <c r="AI2" s="221"/>
      <c r="AJ2" s="222"/>
      <c r="AK2" s="223" t="s">
        <v>30</v>
      </c>
      <c r="AP2" s="52"/>
      <c r="AQ2" s="50"/>
      <c r="AR2" s="50">
        <f>SUMIF($J$4:$AJ$4, "川村", $J$5:$AJ$5 )</f>
        <v>0</v>
      </c>
      <c r="AS2" s="55"/>
    </row>
    <row r="3" spans="2:45" x14ac:dyDescent="0.45">
      <c r="B3" s="17" t="s">
        <v>9</v>
      </c>
      <c r="C3" s="17" t="s">
        <v>10</v>
      </c>
      <c r="D3" s="17" t="s">
        <v>11</v>
      </c>
      <c r="E3" s="17" t="s">
        <v>12</v>
      </c>
      <c r="F3" s="2" t="s">
        <v>13</v>
      </c>
      <c r="H3" s="17" t="s">
        <v>20</v>
      </c>
      <c r="I3" s="223"/>
      <c r="J3" s="29" t="s">
        <v>127</v>
      </c>
      <c r="K3" s="29" t="s">
        <v>128</v>
      </c>
      <c r="L3" s="29" t="s">
        <v>129</v>
      </c>
      <c r="M3" s="29" t="s">
        <v>130</v>
      </c>
      <c r="N3" s="29" t="s">
        <v>131</v>
      </c>
      <c r="O3" s="29" t="s">
        <v>132</v>
      </c>
      <c r="P3" s="29" t="s">
        <v>133</v>
      </c>
      <c r="Q3" s="29" t="s">
        <v>134</v>
      </c>
      <c r="R3" s="29" t="s">
        <v>135</v>
      </c>
      <c r="S3" s="29" t="s">
        <v>136</v>
      </c>
      <c r="T3" s="29" t="s">
        <v>137</v>
      </c>
      <c r="U3" s="29" t="s">
        <v>138</v>
      </c>
      <c r="V3" s="29" t="s">
        <v>139</v>
      </c>
      <c r="W3" s="29" t="s">
        <v>140</v>
      </c>
      <c r="X3" s="29" t="s">
        <v>141</v>
      </c>
      <c r="Y3" s="29" t="s">
        <v>142</v>
      </c>
      <c r="Z3" s="29" t="s">
        <v>143</v>
      </c>
      <c r="AA3" s="29" t="s">
        <v>144</v>
      </c>
      <c r="AB3" s="29" t="s">
        <v>145</v>
      </c>
      <c r="AC3" s="29" t="s">
        <v>146</v>
      </c>
      <c r="AD3" s="29" t="s">
        <v>147</v>
      </c>
      <c r="AE3" s="29" t="s">
        <v>148</v>
      </c>
      <c r="AF3" s="29" t="s">
        <v>149</v>
      </c>
      <c r="AG3" s="29" t="s">
        <v>150</v>
      </c>
      <c r="AH3" s="29" t="s">
        <v>151</v>
      </c>
      <c r="AI3" s="29" t="s">
        <v>152</v>
      </c>
      <c r="AJ3" s="29" t="s">
        <v>153</v>
      </c>
      <c r="AK3" s="223"/>
      <c r="AP3" s="52"/>
      <c r="AQ3" s="50"/>
      <c r="AR3" s="50">
        <f>SUMIF($J$4:$AJ$4, "川村", $J$5:$AJ$5 )</f>
        <v>0</v>
      </c>
      <c r="AS3" s="55"/>
    </row>
    <row r="4" spans="2:45" x14ac:dyDescent="0.45">
      <c r="B4" s="18">
        <f>_xlfn.RANK.EQ(D4,$D$4:$D$9,0)</f>
        <v>1</v>
      </c>
      <c r="C4" s="19" cm="1">
        <f t="array" ref="C4:D9">_xlfn._xlws.SORT(AM12:AN17, 2, -1)</f>
        <v>0</v>
      </c>
      <c r="D4" s="20">
        <v>0</v>
      </c>
      <c r="E4" s="22"/>
      <c r="F4" s="23"/>
      <c r="H4" s="265"/>
      <c r="I4" s="27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271">
        <f>I4+SUM(J5:AJ5)</f>
        <v>0</v>
      </c>
      <c r="AP4" s="52"/>
      <c r="AQ4" s="50"/>
      <c r="AR4" s="50"/>
      <c r="AS4" s="55"/>
    </row>
    <row r="5" spans="2:45" x14ac:dyDescent="0.45">
      <c r="B5" s="18">
        <f t="shared" ref="B5:B9" si="0">_xlfn.RANK.EQ(D5,$D$4:$D$9,0)</f>
        <v>1</v>
      </c>
      <c r="C5" s="21">
        <v>0</v>
      </c>
      <c r="D5" s="21">
        <v>0</v>
      </c>
      <c r="E5" s="24">
        <f>D4-D5</f>
        <v>0</v>
      </c>
      <c r="F5" s="21">
        <f>$D$4-D5</f>
        <v>0</v>
      </c>
      <c r="H5" s="266"/>
      <c r="I5" s="272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272"/>
      <c r="AP5" s="52"/>
      <c r="AQ5" s="50"/>
      <c r="AR5" s="50">
        <f>SUMIF($J$4:$AJ$4, "健汰", $J$5:$AJ$5 )</f>
        <v>0</v>
      </c>
      <c r="AS5" s="55"/>
    </row>
    <row r="6" spans="2:45" x14ac:dyDescent="0.45">
      <c r="B6" s="18">
        <f t="shared" si="0"/>
        <v>1</v>
      </c>
      <c r="C6" s="21">
        <v>0</v>
      </c>
      <c r="D6" s="21">
        <v>0</v>
      </c>
      <c r="E6" s="24">
        <f t="shared" ref="E6:E8" si="1">D5-D6</f>
        <v>0</v>
      </c>
      <c r="F6" s="21">
        <f t="shared" ref="F6:F8" si="2">$D$4-D6</f>
        <v>0</v>
      </c>
      <c r="H6" s="267"/>
      <c r="I6" s="273"/>
      <c r="J6" s="259"/>
      <c r="K6" s="260"/>
      <c r="L6" s="261"/>
      <c r="M6" s="33"/>
      <c r="N6" s="34"/>
      <c r="O6" s="35"/>
      <c r="P6" s="259"/>
      <c r="Q6" s="260"/>
      <c r="R6" s="261"/>
      <c r="S6" s="259"/>
      <c r="T6" s="260"/>
      <c r="U6" s="261"/>
      <c r="V6" s="259"/>
      <c r="W6" s="260"/>
      <c r="X6" s="261"/>
      <c r="Y6" s="259"/>
      <c r="Z6" s="260"/>
      <c r="AA6" s="261"/>
      <c r="AB6" s="259"/>
      <c r="AC6" s="260"/>
      <c r="AD6" s="261"/>
      <c r="AE6" s="259"/>
      <c r="AF6" s="260"/>
      <c r="AG6" s="261"/>
      <c r="AH6" s="259"/>
      <c r="AI6" s="260"/>
      <c r="AJ6" s="261"/>
      <c r="AK6" s="273"/>
      <c r="AP6" s="52"/>
      <c r="AQ6" s="49"/>
      <c r="AR6" s="50">
        <f>SUMIF($J$4:$AJ$4, "服部", $J$5:$AJ$5 )</f>
        <v>0</v>
      </c>
      <c r="AS6" s="56"/>
    </row>
    <row r="7" spans="2:45" x14ac:dyDescent="0.45">
      <c r="B7" s="18">
        <f t="shared" si="0"/>
        <v>1</v>
      </c>
      <c r="C7" s="21">
        <v>0</v>
      </c>
      <c r="D7" s="21">
        <v>0</v>
      </c>
      <c r="E7" s="24">
        <f t="shared" si="1"/>
        <v>0</v>
      </c>
      <c r="F7" s="21">
        <f t="shared" si="2"/>
        <v>0</v>
      </c>
      <c r="H7" s="262"/>
      <c r="I7" s="27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271">
        <f>I7+SUM(J8:AJ8)</f>
        <v>0</v>
      </c>
      <c r="AP7" s="52"/>
      <c r="AQ7" s="49"/>
      <c r="AR7" s="50">
        <f>SUMIF($J$4:$AJ$4, "さくら", $J$5:$AJ$5 )</f>
        <v>0</v>
      </c>
      <c r="AS7" s="56"/>
    </row>
    <row r="8" spans="2:45" x14ac:dyDescent="0.45">
      <c r="B8" s="18">
        <f t="shared" si="0"/>
        <v>1</v>
      </c>
      <c r="C8" s="21">
        <v>0</v>
      </c>
      <c r="D8" s="21">
        <v>0</v>
      </c>
      <c r="E8" s="24">
        <f t="shared" si="1"/>
        <v>0</v>
      </c>
      <c r="F8" s="21">
        <f t="shared" si="2"/>
        <v>0</v>
      </c>
      <c r="H8" s="263"/>
      <c r="I8" s="272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272"/>
      <c r="AP8" s="57"/>
      <c r="AQ8" s="61"/>
      <c r="AR8" s="60">
        <f>SUMIF($J$7:$AJ$7, "ゆうひ", $J$8:$AJ$8)</f>
        <v>0</v>
      </c>
      <c r="AS8" s="63"/>
    </row>
    <row r="9" spans="2:45" x14ac:dyDescent="0.45">
      <c r="B9" s="18">
        <f t="shared" si="0"/>
        <v>1</v>
      </c>
      <c r="C9" s="21">
        <v>0</v>
      </c>
      <c r="D9" s="21">
        <v>0</v>
      </c>
      <c r="E9" s="24">
        <f>D8-D9</f>
        <v>0</v>
      </c>
      <c r="F9" s="21">
        <f>$D$4-D9</f>
        <v>0</v>
      </c>
      <c r="H9" s="264"/>
      <c r="I9" s="273"/>
      <c r="J9" s="259"/>
      <c r="K9" s="260"/>
      <c r="L9" s="261"/>
      <c r="M9" s="33"/>
      <c r="N9" s="34"/>
      <c r="O9" s="35"/>
      <c r="P9" s="259"/>
      <c r="Q9" s="260"/>
      <c r="R9" s="261"/>
      <c r="S9" s="259"/>
      <c r="T9" s="260"/>
      <c r="U9" s="261"/>
      <c r="V9" s="223"/>
      <c r="W9" s="223"/>
      <c r="X9" s="223"/>
      <c r="Y9" s="223"/>
      <c r="Z9" s="223"/>
      <c r="AA9" s="223"/>
      <c r="AB9" s="223"/>
      <c r="AC9" s="223"/>
      <c r="AD9" s="223"/>
      <c r="AE9" s="223"/>
      <c r="AF9" s="223"/>
      <c r="AG9" s="223"/>
      <c r="AH9" s="223"/>
      <c r="AI9" s="223"/>
      <c r="AJ9" s="223"/>
      <c r="AK9" s="273"/>
      <c r="AP9" s="57"/>
      <c r="AQ9" s="61"/>
      <c r="AR9" s="60">
        <f>SUMIF($J$7:$AJ$7, "たけと", $J$8:$AJ$8)</f>
        <v>0</v>
      </c>
      <c r="AS9" s="63"/>
    </row>
    <row r="10" spans="2:45" x14ac:dyDescent="0.45">
      <c r="H10" s="262"/>
      <c r="I10" s="271"/>
      <c r="J10" s="30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271">
        <f>I10+SUM(J11:AJ11)</f>
        <v>0</v>
      </c>
      <c r="AP10" s="57"/>
      <c r="AQ10" s="61"/>
      <c r="AR10" s="60">
        <f t="shared" ref="AR10:AR11" si="3">SUMIF($J$7:$AJ$7, "たけと", $J$8:$AJ$8)</f>
        <v>0</v>
      </c>
      <c r="AS10" s="63"/>
    </row>
    <row r="11" spans="2:45" x14ac:dyDescent="0.45">
      <c r="B11" s="277" t="s">
        <v>156</v>
      </c>
      <c r="C11" s="277"/>
      <c r="D11" s="277"/>
      <c r="E11" s="277"/>
      <c r="F11" s="1"/>
      <c r="H11" s="263"/>
      <c r="I11" s="272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272"/>
      <c r="AP11" s="57"/>
      <c r="AQ11" s="61"/>
      <c r="AR11" s="60">
        <f t="shared" si="3"/>
        <v>0</v>
      </c>
      <c r="AS11" s="63"/>
    </row>
    <row r="12" spans="2:45" x14ac:dyDescent="0.45">
      <c r="B12" s="30" t="s">
        <v>9</v>
      </c>
      <c r="C12" s="30" t="s">
        <v>10</v>
      </c>
      <c r="D12" s="30" t="s">
        <v>15</v>
      </c>
      <c r="E12" s="30" t="s">
        <v>16</v>
      </c>
      <c r="F12" s="1"/>
      <c r="H12" s="264"/>
      <c r="I12" s="273"/>
      <c r="J12" s="268"/>
      <c r="K12" s="269"/>
      <c r="L12" s="270"/>
      <c r="M12" s="36"/>
      <c r="N12" s="37"/>
      <c r="O12" s="38"/>
      <c r="P12" s="268"/>
      <c r="Q12" s="269"/>
      <c r="R12" s="270"/>
      <c r="S12" s="268"/>
      <c r="T12" s="269"/>
      <c r="U12" s="270"/>
      <c r="V12" s="268"/>
      <c r="W12" s="269"/>
      <c r="X12" s="270"/>
      <c r="Y12" s="268"/>
      <c r="Z12" s="269"/>
      <c r="AA12" s="270"/>
      <c r="AB12" s="268"/>
      <c r="AC12" s="269"/>
      <c r="AD12" s="270"/>
      <c r="AE12" s="268"/>
      <c r="AF12" s="269"/>
      <c r="AG12" s="270"/>
      <c r="AH12" s="274"/>
      <c r="AI12" s="274"/>
      <c r="AJ12" s="274"/>
      <c r="AK12" s="273"/>
      <c r="AM12" s="19"/>
      <c r="AN12" s="44">
        <f>AK4</f>
        <v>0</v>
      </c>
      <c r="AP12" s="57"/>
      <c r="AQ12" s="61"/>
      <c r="AR12" s="60">
        <f>SUMIF($J$7:$AJ$7, "のぞむ", $J$8:$AJ$8)</f>
        <v>0</v>
      </c>
      <c r="AS12" s="63"/>
    </row>
    <row r="13" spans="2:45" x14ac:dyDescent="0.45">
      <c r="B13" s="28">
        <f t="shared" ref="B13:B48" si="4">_xlfn.RANK.EQ(E13,$E$13:$E$48,0)</f>
        <v>1</v>
      </c>
      <c r="C13" s="26" cm="1">
        <f t="array" ref="C13:E48">_xlfn._xlws.SORT(AP2:AR37,3,-1,FALSE)</f>
        <v>0</v>
      </c>
      <c r="D13" s="26">
        <v>0</v>
      </c>
      <c r="E13" s="26">
        <v>0</v>
      </c>
      <c r="F13" s="27"/>
      <c r="H13" s="265"/>
      <c r="I13" s="27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271">
        <f>I13+SUM(J14:AJ14)</f>
        <v>0</v>
      </c>
      <c r="AM13" s="111"/>
      <c r="AN13" s="44">
        <f>AK7</f>
        <v>0</v>
      </c>
      <c r="AP13" s="57"/>
      <c r="AQ13" s="61"/>
      <c r="AR13" s="60">
        <f>SUMIF($J$7:$AJ$7, "りく", $J$8:$AJ$8)</f>
        <v>0</v>
      </c>
      <c r="AS13" s="63"/>
    </row>
    <row r="14" spans="2:45" x14ac:dyDescent="0.45">
      <c r="B14" s="28">
        <f t="shared" si="4"/>
        <v>1</v>
      </c>
      <c r="C14" s="26">
        <v>0</v>
      </c>
      <c r="D14" s="26">
        <v>0</v>
      </c>
      <c r="E14" s="26">
        <v>0</v>
      </c>
      <c r="F14" s="1"/>
      <c r="H14" s="266"/>
      <c r="I14" s="272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0"/>
      <c r="AI14" s="30"/>
      <c r="AJ14" s="30"/>
      <c r="AK14" s="272"/>
      <c r="AM14" s="19"/>
      <c r="AN14" s="44">
        <f>AK10</f>
        <v>0</v>
      </c>
      <c r="AP14" s="16"/>
      <c r="AQ14" s="53"/>
      <c r="AR14" s="51">
        <f>SUMIF($J$10:$AJ$10, "ひろ", $J$11:$AJ$11)</f>
        <v>0</v>
      </c>
      <c r="AS14" s="54"/>
    </row>
    <row r="15" spans="2:45" x14ac:dyDescent="0.45">
      <c r="B15" s="28">
        <f t="shared" si="4"/>
        <v>1</v>
      </c>
      <c r="C15" s="26">
        <v>0</v>
      </c>
      <c r="D15" s="26">
        <v>0</v>
      </c>
      <c r="E15" s="26">
        <v>0</v>
      </c>
      <c r="F15" s="25"/>
      <c r="H15" s="267"/>
      <c r="I15" s="273"/>
      <c r="J15" s="268"/>
      <c r="K15" s="269"/>
      <c r="L15" s="270"/>
      <c r="M15" s="36"/>
      <c r="N15" s="37"/>
      <c r="O15" s="38"/>
      <c r="P15" s="268"/>
      <c r="Q15" s="269"/>
      <c r="R15" s="270"/>
      <c r="S15" s="268"/>
      <c r="T15" s="269"/>
      <c r="U15" s="270"/>
      <c r="V15" s="259"/>
      <c r="W15" s="260"/>
      <c r="X15" s="261"/>
      <c r="Y15" s="259"/>
      <c r="Z15" s="260"/>
      <c r="AA15" s="261"/>
      <c r="AB15" s="259"/>
      <c r="AC15" s="260"/>
      <c r="AD15" s="261"/>
      <c r="AE15" s="259"/>
      <c r="AF15" s="260"/>
      <c r="AG15" s="261"/>
      <c r="AH15" s="274"/>
      <c r="AI15" s="274"/>
      <c r="AJ15" s="274"/>
      <c r="AK15" s="273"/>
      <c r="AM15" s="111"/>
      <c r="AN15" s="44">
        <f>AK13</f>
        <v>0</v>
      </c>
      <c r="AP15" s="16"/>
      <c r="AQ15" s="53"/>
      <c r="AR15" s="51">
        <f t="shared" ref="AR15:AR16" si="5">SUMIF($J$10:$AJ$10, "ひろ", $J$11:$AJ$11)</f>
        <v>0</v>
      </c>
      <c r="AS15" s="54"/>
    </row>
    <row r="16" spans="2:45" x14ac:dyDescent="0.45">
      <c r="B16" s="28">
        <f t="shared" si="4"/>
        <v>1</v>
      </c>
      <c r="C16" s="26">
        <v>0</v>
      </c>
      <c r="D16" s="26">
        <v>0</v>
      </c>
      <c r="E16" s="26">
        <v>0</v>
      </c>
      <c r="F16" s="25"/>
      <c r="H16" s="262"/>
      <c r="I16" s="27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271">
        <f>I16+SUM(J17:AJ17)</f>
        <v>0</v>
      </c>
      <c r="AM16" s="19"/>
      <c r="AN16" s="44">
        <f>AK16</f>
        <v>0</v>
      </c>
      <c r="AP16" s="16"/>
      <c r="AQ16" s="53"/>
      <c r="AR16" s="51">
        <f t="shared" si="5"/>
        <v>0</v>
      </c>
      <c r="AS16" s="54"/>
    </row>
    <row r="17" spans="2:45" x14ac:dyDescent="0.45">
      <c r="B17" s="28">
        <f t="shared" si="4"/>
        <v>1</v>
      </c>
      <c r="C17" s="26">
        <v>0</v>
      </c>
      <c r="D17" s="26">
        <v>0</v>
      </c>
      <c r="E17" s="26">
        <v>0</v>
      </c>
      <c r="F17" s="25"/>
      <c r="H17" s="263"/>
      <c r="I17" s="272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0"/>
      <c r="AI17" s="30"/>
      <c r="AJ17" s="30"/>
      <c r="AK17" s="272"/>
      <c r="AM17" s="111"/>
      <c r="AN17" s="44">
        <f>AK19</f>
        <v>0</v>
      </c>
      <c r="AP17" s="16"/>
      <c r="AQ17" s="53"/>
      <c r="AR17" s="51">
        <f>SUMIF($J$10:$AJ$10, "スザク", $J$11:$AJ$11)</f>
        <v>0</v>
      </c>
      <c r="AS17" s="54"/>
    </row>
    <row r="18" spans="2:45" x14ac:dyDescent="0.45">
      <c r="B18" s="28">
        <f t="shared" si="4"/>
        <v>1</v>
      </c>
      <c r="C18" s="26">
        <v>0</v>
      </c>
      <c r="D18" s="26">
        <v>0</v>
      </c>
      <c r="E18" s="26">
        <v>0</v>
      </c>
      <c r="F18" s="1"/>
      <c r="H18" s="264"/>
      <c r="I18" s="273"/>
      <c r="J18" s="268"/>
      <c r="K18" s="269"/>
      <c r="L18" s="270"/>
      <c r="M18" s="36"/>
      <c r="N18" s="37"/>
      <c r="O18" s="38"/>
      <c r="P18" s="268"/>
      <c r="Q18" s="269"/>
      <c r="R18" s="270"/>
      <c r="S18" s="268"/>
      <c r="T18" s="269"/>
      <c r="U18" s="270"/>
      <c r="V18" s="223"/>
      <c r="W18" s="223"/>
      <c r="X18" s="223"/>
      <c r="Y18" s="223"/>
      <c r="Z18" s="223"/>
      <c r="AA18" s="223"/>
      <c r="AB18" s="223"/>
      <c r="AC18" s="223"/>
      <c r="AD18" s="223"/>
      <c r="AE18" s="223"/>
      <c r="AF18" s="223"/>
      <c r="AG18" s="223"/>
      <c r="AH18" s="274"/>
      <c r="AI18" s="274"/>
      <c r="AJ18" s="274"/>
      <c r="AK18" s="273"/>
      <c r="AM18" s="109"/>
      <c r="AN18" s="44"/>
      <c r="AP18" s="16"/>
      <c r="AQ18" s="53"/>
      <c r="AR18" s="51">
        <f>SUMIF($J$10:$AJ$10, "ひき肉", $J$11:$AJ$11)</f>
        <v>0</v>
      </c>
      <c r="AS18" s="54"/>
    </row>
    <row r="19" spans="2:45" x14ac:dyDescent="0.45">
      <c r="B19" s="28">
        <f t="shared" si="4"/>
        <v>1</v>
      </c>
      <c r="C19" s="26">
        <v>0</v>
      </c>
      <c r="D19" s="26">
        <v>0</v>
      </c>
      <c r="E19" s="26">
        <v>0</v>
      </c>
      <c r="F19" s="25"/>
      <c r="H19" s="265"/>
      <c r="I19" s="27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271">
        <f>I19+SUM(J20:AJ20)</f>
        <v>0</v>
      </c>
      <c r="AM19" s="109"/>
      <c r="AN19" s="44"/>
      <c r="AP19" s="16"/>
      <c r="AQ19" s="53"/>
      <c r="AR19" s="51">
        <f>SUMIF($J$10:$AJ$10, "ともき", $J$11:$AJ$11)</f>
        <v>0</v>
      </c>
      <c r="AS19" s="54"/>
    </row>
    <row r="20" spans="2:45" x14ac:dyDescent="0.45">
      <c r="B20" s="28">
        <f t="shared" si="4"/>
        <v>1</v>
      </c>
      <c r="C20" s="26">
        <v>0</v>
      </c>
      <c r="D20" s="26">
        <v>0</v>
      </c>
      <c r="E20" s="26">
        <v>0</v>
      </c>
      <c r="F20" s="25"/>
      <c r="H20" s="266"/>
      <c r="I20" s="272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272"/>
      <c r="AM20" s="109"/>
      <c r="AN20" s="44"/>
      <c r="AP20" s="59"/>
      <c r="AQ20" s="58"/>
      <c r="AR20" s="58">
        <f>SUMIF($J$13:$AJ$13, "川上", $J$14:$AJ$14)</f>
        <v>0</v>
      </c>
      <c r="AS20" s="62"/>
    </row>
    <row r="21" spans="2:45" x14ac:dyDescent="0.45">
      <c r="B21" s="28">
        <f t="shared" si="4"/>
        <v>1</v>
      </c>
      <c r="C21" s="26">
        <v>0</v>
      </c>
      <c r="D21" s="26">
        <v>0</v>
      </c>
      <c r="E21" s="26">
        <v>0</v>
      </c>
      <c r="F21" s="25"/>
      <c r="H21" s="267"/>
      <c r="I21" s="273"/>
      <c r="J21" s="268"/>
      <c r="K21" s="269"/>
      <c r="L21" s="270"/>
      <c r="M21" s="36"/>
      <c r="N21" s="37"/>
      <c r="O21" s="38"/>
      <c r="P21" s="268"/>
      <c r="Q21" s="269"/>
      <c r="R21" s="270"/>
      <c r="S21" s="268"/>
      <c r="T21" s="269"/>
      <c r="U21" s="270"/>
      <c r="V21" s="268"/>
      <c r="W21" s="269"/>
      <c r="X21" s="270"/>
      <c r="Y21" s="268"/>
      <c r="Z21" s="269"/>
      <c r="AA21" s="270"/>
      <c r="AB21" s="268"/>
      <c r="AC21" s="269"/>
      <c r="AD21" s="270"/>
      <c r="AE21" s="268"/>
      <c r="AF21" s="269"/>
      <c r="AG21" s="270"/>
      <c r="AH21" s="274"/>
      <c r="AI21" s="274"/>
      <c r="AJ21" s="274"/>
      <c r="AK21" s="273"/>
      <c r="AM21" s="109"/>
      <c r="AN21" s="44"/>
      <c r="AP21" s="59"/>
      <c r="AQ21" s="58"/>
      <c r="AR21" s="58">
        <f t="shared" ref="AR21:AR25" si="6">SUMIF($J$13:$AJ$13, "川上", $J$14:$AJ$14)</f>
        <v>0</v>
      </c>
      <c r="AS21" s="62"/>
    </row>
    <row r="22" spans="2:45" x14ac:dyDescent="0.45">
      <c r="B22" s="28">
        <f t="shared" si="4"/>
        <v>1</v>
      </c>
      <c r="C22" s="26">
        <v>0</v>
      </c>
      <c r="D22" s="26">
        <v>0</v>
      </c>
      <c r="E22" s="26">
        <v>0</v>
      </c>
      <c r="F22" s="25"/>
      <c r="H22" s="112"/>
      <c r="I22" s="110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110"/>
      <c r="AM22" s="109"/>
      <c r="AN22" s="44"/>
      <c r="AP22" s="59"/>
      <c r="AQ22" s="58"/>
      <c r="AR22" s="58">
        <f t="shared" si="6"/>
        <v>0</v>
      </c>
      <c r="AS22" s="62"/>
    </row>
    <row r="23" spans="2:45" x14ac:dyDescent="0.45">
      <c r="B23" s="28">
        <f t="shared" si="4"/>
        <v>1</v>
      </c>
      <c r="C23" s="26">
        <v>0</v>
      </c>
      <c r="D23" s="26">
        <v>0</v>
      </c>
      <c r="E23" s="26">
        <v>0</v>
      </c>
      <c r="F23" s="25"/>
      <c r="AP23" s="59"/>
      <c r="AQ23" s="58"/>
      <c r="AR23" s="58">
        <f t="shared" si="6"/>
        <v>0</v>
      </c>
      <c r="AS23" s="62"/>
    </row>
    <row r="24" spans="2:45" x14ac:dyDescent="0.45">
      <c r="B24" s="28">
        <f t="shared" si="4"/>
        <v>1</v>
      </c>
      <c r="C24" s="26">
        <v>0</v>
      </c>
      <c r="D24" s="26">
        <v>0</v>
      </c>
      <c r="E24" s="26">
        <v>0</v>
      </c>
      <c r="F24" s="25"/>
      <c r="H24" s="1"/>
      <c r="I24" s="1"/>
      <c r="J24" s="1"/>
      <c r="K24" s="2" t="s">
        <v>50</v>
      </c>
      <c r="AP24" s="59"/>
      <c r="AQ24" s="58"/>
      <c r="AR24" s="58">
        <f t="shared" si="6"/>
        <v>0</v>
      </c>
      <c r="AS24" s="62"/>
    </row>
    <row r="25" spans="2:45" x14ac:dyDescent="0.45">
      <c r="B25" s="28">
        <f t="shared" si="4"/>
        <v>1</v>
      </c>
      <c r="C25" s="26">
        <v>0</v>
      </c>
      <c r="D25" s="26">
        <v>0</v>
      </c>
      <c r="E25" s="26">
        <v>0</v>
      </c>
      <c r="F25" s="25"/>
      <c r="H25" s="47"/>
      <c r="I25" s="257"/>
      <c r="J25" s="258"/>
      <c r="K25" s="2">
        <f>COUNT(L25:Q25)</f>
        <v>0</v>
      </c>
      <c r="AP25" s="59"/>
      <c r="AQ25" s="58"/>
      <c r="AR25" s="58">
        <f t="shared" si="6"/>
        <v>0</v>
      </c>
      <c r="AS25" s="62"/>
    </row>
    <row r="26" spans="2:45" x14ac:dyDescent="0.45">
      <c r="B26" s="28">
        <f t="shared" si="4"/>
        <v>1</v>
      </c>
      <c r="C26" s="26">
        <v>0</v>
      </c>
      <c r="D26" s="26">
        <v>0</v>
      </c>
      <c r="E26" s="26">
        <v>0</v>
      </c>
      <c r="F26" s="25"/>
      <c r="H26" s="47"/>
      <c r="I26" s="257"/>
      <c r="J26" s="258"/>
      <c r="K26" s="2">
        <f t="shared" ref="K26" si="7">COUNT(L26:Q26)</f>
        <v>0</v>
      </c>
      <c r="AP26" s="113"/>
      <c r="AQ26" s="32"/>
      <c r="AR26" s="32">
        <f>SUMIF($J$16:$AJ$16, "川上", $J$17:$AJ$17)</f>
        <v>0</v>
      </c>
      <c r="AS26" s="43"/>
    </row>
    <row r="27" spans="2:45" x14ac:dyDescent="0.45">
      <c r="B27" s="28">
        <f t="shared" si="4"/>
        <v>1</v>
      </c>
      <c r="C27" s="39">
        <v>0</v>
      </c>
      <c r="D27" s="39">
        <v>0</v>
      </c>
      <c r="E27" s="39">
        <v>0</v>
      </c>
      <c r="F27" s="25"/>
      <c r="H27" s="47"/>
      <c r="I27" s="275"/>
      <c r="J27" s="276"/>
      <c r="K27" s="2">
        <f t="shared" ref="K27:K48" si="8">COUNT(L27:Q27)</f>
        <v>0</v>
      </c>
      <c r="AP27" s="113"/>
      <c r="AQ27" s="32"/>
      <c r="AR27" s="32">
        <f t="shared" ref="AR27:AR31" si="9">SUMIF($J$16:$AJ$16, "川上", $J$17:$AJ$17)</f>
        <v>0</v>
      </c>
      <c r="AS27" s="43"/>
    </row>
    <row r="28" spans="2:45" x14ac:dyDescent="0.45">
      <c r="B28" s="28">
        <f t="shared" si="4"/>
        <v>1</v>
      </c>
      <c r="C28" s="26">
        <v>0</v>
      </c>
      <c r="D28" s="26">
        <v>0</v>
      </c>
      <c r="E28" s="26">
        <v>0</v>
      </c>
      <c r="F28" s="25"/>
      <c r="G28" s="68"/>
      <c r="H28" s="47"/>
      <c r="I28" s="275"/>
      <c r="J28" s="276"/>
      <c r="K28" s="2">
        <f t="shared" si="8"/>
        <v>0</v>
      </c>
      <c r="AP28" s="113"/>
      <c r="AQ28" s="32"/>
      <c r="AR28" s="32">
        <f t="shared" si="9"/>
        <v>0</v>
      </c>
      <c r="AS28" s="43"/>
    </row>
    <row r="29" spans="2:45" x14ac:dyDescent="0.45">
      <c r="B29" s="28">
        <f t="shared" si="4"/>
        <v>1</v>
      </c>
      <c r="C29" s="19">
        <v>0</v>
      </c>
      <c r="D29" s="19">
        <v>0</v>
      </c>
      <c r="E29" s="26">
        <v>0</v>
      </c>
      <c r="F29" s="1"/>
      <c r="G29" s="25"/>
      <c r="H29" s="47"/>
      <c r="I29" s="275"/>
      <c r="J29" s="276"/>
      <c r="K29" s="2">
        <f t="shared" si="8"/>
        <v>0</v>
      </c>
      <c r="AP29" s="113"/>
      <c r="AQ29" s="32"/>
      <c r="AR29" s="32">
        <f t="shared" si="9"/>
        <v>0</v>
      </c>
      <c r="AS29" s="43"/>
    </row>
    <row r="30" spans="2:45" x14ac:dyDescent="0.45">
      <c r="B30" s="28">
        <f t="shared" si="4"/>
        <v>1</v>
      </c>
      <c r="C30" s="20">
        <v>0</v>
      </c>
      <c r="D30" s="20">
        <v>0</v>
      </c>
      <c r="E30" s="20">
        <v>0</v>
      </c>
      <c r="F30" s="68"/>
      <c r="G30" s="46"/>
      <c r="H30" s="47"/>
      <c r="I30" s="275"/>
      <c r="J30" s="276"/>
      <c r="K30" s="2">
        <f t="shared" si="8"/>
        <v>0</v>
      </c>
      <c r="AP30" s="113"/>
      <c r="AQ30" s="32"/>
      <c r="AR30" s="32">
        <f t="shared" si="9"/>
        <v>0</v>
      </c>
      <c r="AS30" s="43"/>
    </row>
    <row r="31" spans="2:45" x14ac:dyDescent="0.45">
      <c r="B31" s="28">
        <f t="shared" si="4"/>
        <v>1</v>
      </c>
      <c r="C31" s="20">
        <v>0</v>
      </c>
      <c r="D31" s="20">
        <v>0</v>
      </c>
      <c r="E31" s="20">
        <v>0</v>
      </c>
      <c r="F31" s="25"/>
      <c r="G31" s="46"/>
      <c r="H31" s="47"/>
      <c r="I31" s="275"/>
      <c r="J31" s="276"/>
      <c r="K31" s="2">
        <f t="shared" si="8"/>
        <v>0</v>
      </c>
      <c r="AP31" s="113"/>
      <c r="AQ31" s="32"/>
      <c r="AR31" s="32">
        <f t="shared" si="9"/>
        <v>0</v>
      </c>
      <c r="AS31" s="43"/>
    </row>
    <row r="32" spans="2:45" x14ac:dyDescent="0.45">
      <c r="B32" s="28">
        <f t="shared" si="4"/>
        <v>1</v>
      </c>
      <c r="C32" s="19">
        <v>0</v>
      </c>
      <c r="D32" s="26">
        <v>0</v>
      </c>
      <c r="E32" s="26">
        <v>0</v>
      </c>
      <c r="F32" s="46"/>
      <c r="G32" s="46"/>
      <c r="H32" s="47"/>
      <c r="I32" s="275"/>
      <c r="J32" s="276"/>
      <c r="K32" s="2">
        <f t="shared" si="8"/>
        <v>0</v>
      </c>
      <c r="AP32" s="114"/>
      <c r="AQ32" s="100"/>
      <c r="AR32" s="100">
        <f>SUMIF($J$19:$AJ$19, "川上", $J$20:$AJ$20)</f>
        <v>0</v>
      </c>
      <c r="AS32" s="115"/>
    </row>
    <row r="33" spans="2:45" x14ac:dyDescent="0.45">
      <c r="B33" s="28">
        <f t="shared" si="4"/>
        <v>1</v>
      </c>
      <c r="C33" s="19">
        <v>0</v>
      </c>
      <c r="D33" s="26">
        <v>0</v>
      </c>
      <c r="E33" s="26">
        <v>0</v>
      </c>
      <c r="F33" s="46"/>
      <c r="G33" s="46"/>
      <c r="H33" s="47"/>
      <c r="I33" s="275"/>
      <c r="J33" s="276"/>
      <c r="K33" s="2">
        <f t="shared" si="8"/>
        <v>0</v>
      </c>
      <c r="AP33" s="114"/>
      <c r="AQ33" s="100"/>
      <c r="AR33" s="100">
        <f t="shared" ref="AR33:AR37" si="10">SUMIF($J$19:$AJ$19, "川上", $J$20:$AJ$20)</f>
        <v>0</v>
      </c>
      <c r="AS33" s="115"/>
    </row>
    <row r="34" spans="2:45" x14ac:dyDescent="0.45">
      <c r="B34" s="28">
        <f t="shared" si="4"/>
        <v>1</v>
      </c>
      <c r="C34" s="19">
        <v>0</v>
      </c>
      <c r="D34" s="26">
        <v>0</v>
      </c>
      <c r="E34" s="26">
        <v>0</v>
      </c>
      <c r="F34" s="46"/>
      <c r="G34" s="46"/>
      <c r="H34" s="47"/>
      <c r="I34" s="275"/>
      <c r="J34" s="276"/>
      <c r="K34" s="2">
        <f t="shared" si="8"/>
        <v>0</v>
      </c>
      <c r="AP34" s="114"/>
      <c r="AQ34" s="100"/>
      <c r="AR34" s="100">
        <f t="shared" si="10"/>
        <v>0</v>
      </c>
      <c r="AS34" s="115"/>
    </row>
    <row r="35" spans="2:45" x14ac:dyDescent="0.45">
      <c r="B35" s="28">
        <f t="shared" si="4"/>
        <v>1</v>
      </c>
      <c r="C35" s="19">
        <v>0</v>
      </c>
      <c r="D35" s="26">
        <v>0</v>
      </c>
      <c r="E35" s="26">
        <v>0</v>
      </c>
      <c r="F35" s="46"/>
      <c r="G35" s="46"/>
      <c r="H35" s="47"/>
      <c r="I35" s="275"/>
      <c r="J35" s="276"/>
      <c r="K35" s="2">
        <f t="shared" si="8"/>
        <v>0</v>
      </c>
      <c r="AP35" s="114"/>
      <c r="AQ35" s="100"/>
      <c r="AR35" s="100">
        <f t="shared" si="10"/>
        <v>0</v>
      </c>
      <c r="AS35" s="115"/>
    </row>
    <row r="36" spans="2:45" x14ac:dyDescent="0.45">
      <c r="B36" s="28">
        <f t="shared" si="4"/>
        <v>1</v>
      </c>
      <c r="C36" s="19">
        <v>0</v>
      </c>
      <c r="D36" s="26">
        <v>0</v>
      </c>
      <c r="E36" s="26">
        <v>0</v>
      </c>
      <c r="F36" s="46"/>
      <c r="G36" s="46"/>
      <c r="H36" s="47"/>
      <c r="I36" s="275"/>
      <c r="J36" s="276"/>
      <c r="K36" s="2">
        <f t="shared" si="8"/>
        <v>0</v>
      </c>
      <c r="AP36" s="114"/>
      <c r="AQ36" s="100"/>
      <c r="AR36" s="100">
        <f t="shared" si="10"/>
        <v>0</v>
      </c>
      <c r="AS36" s="115"/>
    </row>
    <row r="37" spans="2:45" x14ac:dyDescent="0.45">
      <c r="B37" s="28">
        <f t="shared" si="4"/>
        <v>1</v>
      </c>
      <c r="C37" s="19">
        <v>0</v>
      </c>
      <c r="D37" s="26">
        <v>0</v>
      </c>
      <c r="E37" s="26">
        <v>0</v>
      </c>
      <c r="F37" s="46"/>
      <c r="G37" s="46"/>
      <c r="H37" s="47"/>
      <c r="I37" s="257"/>
      <c r="J37" s="258"/>
      <c r="K37" s="2">
        <f t="shared" si="8"/>
        <v>0</v>
      </c>
      <c r="AP37" s="114"/>
      <c r="AQ37" s="100"/>
      <c r="AR37" s="100">
        <f t="shared" si="10"/>
        <v>0</v>
      </c>
      <c r="AS37" s="115"/>
    </row>
    <row r="38" spans="2:45" x14ac:dyDescent="0.45">
      <c r="B38" s="28">
        <f t="shared" si="4"/>
        <v>1</v>
      </c>
      <c r="C38" s="19">
        <v>0</v>
      </c>
      <c r="D38" s="26">
        <v>0</v>
      </c>
      <c r="E38" s="26">
        <v>0</v>
      </c>
      <c r="F38" s="46"/>
      <c r="G38" s="46"/>
      <c r="H38" s="47"/>
      <c r="I38" s="257"/>
      <c r="J38" s="258"/>
      <c r="K38" s="2">
        <f t="shared" si="8"/>
        <v>0</v>
      </c>
    </row>
    <row r="39" spans="2:45" x14ac:dyDescent="0.45">
      <c r="B39" s="28">
        <f t="shared" si="4"/>
        <v>1</v>
      </c>
      <c r="C39" s="19">
        <v>0</v>
      </c>
      <c r="D39" s="26">
        <v>0</v>
      </c>
      <c r="E39" s="26">
        <v>0</v>
      </c>
      <c r="F39" s="46"/>
      <c r="G39" s="46"/>
      <c r="H39" s="47"/>
      <c r="I39" s="257"/>
      <c r="J39" s="258"/>
      <c r="K39" s="2">
        <f t="shared" si="8"/>
        <v>0</v>
      </c>
    </row>
    <row r="40" spans="2:45" x14ac:dyDescent="0.45">
      <c r="B40" s="28">
        <f t="shared" si="4"/>
        <v>1</v>
      </c>
      <c r="C40" s="19">
        <v>0</v>
      </c>
      <c r="D40" s="26">
        <v>0</v>
      </c>
      <c r="E40" s="26">
        <v>0</v>
      </c>
      <c r="F40" s="46"/>
      <c r="G40" s="46"/>
      <c r="H40" s="47"/>
      <c r="I40" s="257"/>
      <c r="J40" s="258"/>
      <c r="K40" s="2">
        <f t="shared" si="8"/>
        <v>0</v>
      </c>
    </row>
    <row r="41" spans="2:45" x14ac:dyDescent="0.45">
      <c r="B41" s="28">
        <f t="shared" si="4"/>
        <v>1</v>
      </c>
      <c r="C41" s="19">
        <v>0</v>
      </c>
      <c r="D41" s="26">
        <v>0</v>
      </c>
      <c r="E41" s="26">
        <v>0</v>
      </c>
      <c r="F41" s="46"/>
      <c r="G41" s="46"/>
      <c r="I41" s="257"/>
      <c r="J41" s="258"/>
      <c r="K41" s="2">
        <f t="shared" si="8"/>
        <v>0</v>
      </c>
    </row>
    <row r="42" spans="2:45" x14ac:dyDescent="0.45">
      <c r="B42" s="28">
        <f t="shared" si="4"/>
        <v>1</v>
      </c>
      <c r="C42" s="19">
        <v>0</v>
      </c>
      <c r="D42" s="26">
        <v>0</v>
      </c>
      <c r="E42" s="26">
        <v>0</v>
      </c>
      <c r="F42" s="46"/>
      <c r="G42" s="46"/>
      <c r="I42" s="257"/>
      <c r="J42" s="258"/>
      <c r="K42" s="2">
        <f t="shared" si="8"/>
        <v>0</v>
      </c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70"/>
    </row>
    <row r="43" spans="2:45" x14ac:dyDescent="0.45">
      <c r="B43" s="28">
        <f t="shared" si="4"/>
        <v>1</v>
      </c>
      <c r="C43" s="19">
        <v>0</v>
      </c>
      <c r="D43" s="26">
        <v>0</v>
      </c>
      <c r="E43" s="26">
        <v>0</v>
      </c>
      <c r="F43" s="46"/>
      <c r="G43" s="46"/>
      <c r="I43" s="257"/>
      <c r="J43" s="258"/>
      <c r="K43" s="2">
        <f t="shared" si="8"/>
        <v>0</v>
      </c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</row>
    <row r="44" spans="2:45" x14ac:dyDescent="0.45">
      <c r="B44" s="28">
        <f t="shared" si="4"/>
        <v>1</v>
      </c>
      <c r="C44" s="19">
        <v>0</v>
      </c>
      <c r="D44" s="26">
        <v>0</v>
      </c>
      <c r="E44" s="26">
        <v>0</v>
      </c>
      <c r="F44" s="46"/>
      <c r="G44" s="46"/>
      <c r="I44" s="257"/>
      <c r="J44" s="258"/>
      <c r="K44" s="2">
        <f t="shared" si="8"/>
        <v>0</v>
      </c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</row>
    <row r="45" spans="2:45" x14ac:dyDescent="0.45">
      <c r="B45" s="28">
        <f t="shared" si="4"/>
        <v>1</v>
      </c>
      <c r="C45" s="19">
        <v>0</v>
      </c>
      <c r="D45" s="26">
        <v>0</v>
      </c>
      <c r="E45" s="26">
        <v>0</v>
      </c>
      <c r="F45" s="46"/>
      <c r="G45" s="46"/>
      <c r="I45" s="257"/>
      <c r="J45" s="258"/>
      <c r="K45" s="2">
        <f t="shared" si="8"/>
        <v>0</v>
      </c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</row>
    <row r="46" spans="2:45" x14ac:dyDescent="0.45">
      <c r="B46" s="28">
        <f t="shared" si="4"/>
        <v>1</v>
      </c>
      <c r="C46" s="19">
        <v>0</v>
      </c>
      <c r="D46" s="26">
        <v>0</v>
      </c>
      <c r="E46" s="26">
        <v>0</v>
      </c>
      <c r="F46" s="46"/>
      <c r="I46" s="257"/>
      <c r="J46" s="258"/>
      <c r="K46" s="2">
        <f t="shared" si="8"/>
        <v>0</v>
      </c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</row>
    <row r="47" spans="2:45" x14ac:dyDescent="0.45">
      <c r="B47" s="28">
        <f t="shared" si="4"/>
        <v>1</v>
      </c>
      <c r="C47" s="19">
        <v>0</v>
      </c>
      <c r="D47" s="26">
        <v>0</v>
      </c>
      <c r="E47" s="26">
        <v>0</v>
      </c>
      <c r="F47" s="25" t="s">
        <v>17</v>
      </c>
      <c r="I47" s="257"/>
      <c r="J47" s="258"/>
      <c r="K47" s="2">
        <f t="shared" si="8"/>
        <v>0</v>
      </c>
    </row>
    <row r="48" spans="2:45" x14ac:dyDescent="0.45">
      <c r="B48" s="28">
        <f t="shared" si="4"/>
        <v>1</v>
      </c>
      <c r="C48" s="5">
        <v>0</v>
      </c>
      <c r="D48" s="5">
        <v>0</v>
      </c>
      <c r="E48" s="5">
        <v>0</v>
      </c>
      <c r="F48" s="25">
        <f>SUM(E13:E48)</f>
        <v>0</v>
      </c>
      <c r="I48" s="257"/>
      <c r="J48" s="258"/>
      <c r="K48" s="2">
        <f t="shared" si="8"/>
        <v>0</v>
      </c>
    </row>
    <row r="49" spans="9:11" x14ac:dyDescent="0.45">
      <c r="I49" s="257"/>
      <c r="J49" s="258"/>
      <c r="K49" s="2">
        <f t="shared" ref="K49:K53" si="11">COUNT(L49:Q49)</f>
        <v>0</v>
      </c>
    </row>
    <row r="50" spans="9:11" x14ac:dyDescent="0.45">
      <c r="I50" s="257"/>
      <c r="J50" s="258"/>
      <c r="K50" s="2">
        <f t="shared" si="11"/>
        <v>0</v>
      </c>
    </row>
    <row r="51" spans="9:11" x14ac:dyDescent="0.45">
      <c r="I51" s="257"/>
      <c r="J51" s="258"/>
      <c r="K51" s="2">
        <f t="shared" si="11"/>
        <v>0</v>
      </c>
    </row>
    <row r="52" spans="9:11" x14ac:dyDescent="0.45">
      <c r="I52" s="257"/>
      <c r="J52" s="258"/>
      <c r="K52" s="2">
        <f t="shared" si="11"/>
        <v>0</v>
      </c>
    </row>
    <row r="53" spans="9:11" x14ac:dyDescent="0.45">
      <c r="I53" s="257"/>
      <c r="J53" s="258"/>
      <c r="K53" s="2">
        <f t="shared" si="11"/>
        <v>0</v>
      </c>
    </row>
    <row r="54" spans="9:11" x14ac:dyDescent="0.45">
      <c r="I54" s="257"/>
      <c r="J54" s="258"/>
      <c r="K54" s="2">
        <f>COUNT(L54:Q54)</f>
        <v>0</v>
      </c>
    </row>
  </sheetData>
  <mergeCells count="109">
    <mergeCell ref="AK13:AK15"/>
    <mergeCell ref="J15:L15"/>
    <mergeCell ref="S15:U15"/>
    <mergeCell ref="AH15:AJ15"/>
    <mergeCell ref="P15:R15"/>
    <mergeCell ref="I30:J30"/>
    <mergeCell ref="I31:J31"/>
    <mergeCell ref="I32:J32"/>
    <mergeCell ref="I33:J33"/>
    <mergeCell ref="I25:J25"/>
    <mergeCell ref="I26:J26"/>
    <mergeCell ref="I27:J27"/>
    <mergeCell ref="AK16:AK18"/>
    <mergeCell ref="AK7:AK9"/>
    <mergeCell ref="J9:L9"/>
    <mergeCell ref="S9:U9"/>
    <mergeCell ref="AH9:AJ9"/>
    <mergeCell ref="AK10:AK12"/>
    <mergeCell ref="J12:L12"/>
    <mergeCell ref="AH12:AJ12"/>
    <mergeCell ref="P9:R9"/>
    <mergeCell ref="P12:R12"/>
    <mergeCell ref="S12:U12"/>
    <mergeCell ref="AE9:AG9"/>
    <mergeCell ref="AE12:AG12"/>
    <mergeCell ref="AK2:AK3"/>
    <mergeCell ref="H4:H6"/>
    <mergeCell ref="I4:I6"/>
    <mergeCell ref="AK4:AK6"/>
    <mergeCell ref="J6:L6"/>
    <mergeCell ref="S6:U6"/>
    <mergeCell ref="AH6:AJ6"/>
    <mergeCell ref="P2:R2"/>
    <mergeCell ref="S2:U2"/>
    <mergeCell ref="P6:R6"/>
    <mergeCell ref="AE2:AG2"/>
    <mergeCell ref="AE6:AG6"/>
    <mergeCell ref="AH18:AJ18"/>
    <mergeCell ref="I39:J39"/>
    <mergeCell ref="I35:J35"/>
    <mergeCell ref="I28:J28"/>
    <mergeCell ref="I29:J29"/>
    <mergeCell ref="I36:J36"/>
    <mergeCell ref="I37:J37"/>
    <mergeCell ref="I38:J38"/>
    <mergeCell ref="B2:F2"/>
    <mergeCell ref="B11:E11"/>
    <mergeCell ref="I2:I3"/>
    <mergeCell ref="J2:L2"/>
    <mergeCell ref="M2:O2"/>
    <mergeCell ref="H7:H9"/>
    <mergeCell ref="I7:I9"/>
    <mergeCell ref="AH2:AJ2"/>
    <mergeCell ref="I13:I15"/>
    <mergeCell ref="I34:J34"/>
    <mergeCell ref="AK19:AK21"/>
    <mergeCell ref="J21:L21"/>
    <mergeCell ref="P21:R21"/>
    <mergeCell ref="S21:U21"/>
    <mergeCell ref="AH21:AJ21"/>
    <mergeCell ref="V21:X21"/>
    <mergeCell ref="Y21:AA21"/>
    <mergeCell ref="AB21:AD21"/>
    <mergeCell ref="AE21:AG21"/>
    <mergeCell ref="H16:H18"/>
    <mergeCell ref="H19:H21"/>
    <mergeCell ref="V2:X2"/>
    <mergeCell ref="Y2:AA2"/>
    <mergeCell ref="AB2:AD2"/>
    <mergeCell ref="V6:X6"/>
    <mergeCell ref="Y6:AA6"/>
    <mergeCell ref="AB6:AD6"/>
    <mergeCell ref="AB9:AD9"/>
    <mergeCell ref="Y9:AA9"/>
    <mergeCell ref="V9:X9"/>
    <mergeCell ref="V12:X12"/>
    <mergeCell ref="Y12:AA12"/>
    <mergeCell ref="AB12:AD12"/>
    <mergeCell ref="V15:X15"/>
    <mergeCell ref="Y15:AA15"/>
    <mergeCell ref="I19:I21"/>
    <mergeCell ref="I16:I18"/>
    <mergeCell ref="H10:H12"/>
    <mergeCell ref="I10:I12"/>
    <mergeCell ref="H13:H15"/>
    <mergeCell ref="J18:L18"/>
    <mergeCell ref="P18:R18"/>
    <mergeCell ref="S18:U18"/>
    <mergeCell ref="I41:J41"/>
    <mergeCell ref="I42:J42"/>
    <mergeCell ref="I43:J43"/>
    <mergeCell ref="I44:J44"/>
    <mergeCell ref="I45:J45"/>
    <mergeCell ref="AB15:AD15"/>
    <mergeCell ref="AE15:AG15"/>
    <mergeCell ref="V18:X18"/>
    <mergeCell ref="Y18:AA18"/>
    <mergeCell ref="AB18:AD18"/>
    <mergeCell ref="AE18:AG18"/>
    <mergeCell ref="I40:J40"/>
    <mergeCell ref="I51:J51"/>
    <mergeCell ref="I52:J52"/>
    <mergeCell ref="I53:J53"/>
    <mergeCell ref="I54:J54"/>
    <mergeCell ref="I46:J46"/>
    <mergeCell ref="I47:J47"/>
    <mergeCell ref="I48:J48"/>
    <mergeCell ref="I49:J49"/>
    <mergeCell ref="I50:J50"/>
  </mergeCells>
  <phoneticPr fontId="3"/>
  <conditionalFormatting sqref="B13:B48">
    <cfRule type="expression" dxfId="31" priority="1">
      <formula>FIND("広大雀キーズ", C13)</formula>
    </cfRule>
    <cfRule type="expression" dxfId="30" priority="5">
      <formula>FIND("ウームカテナイツ～second season~", C13)</formula>
    </cfRule>
    <cfRule type="expression" dxfId="29" priority="6">
      <formula>FIND("Prime", C13)</formula>
    </cfRule>
    <cfRule type="expression" dxfId="28" priority="8">
      <formula>FIND("rain drops", C13)</formula>
    </cfRule>
  </conditionalFormatting>
  <conditionalFormatting sqref="C13:C28">
    <cfRule type="cellIs" dxfId="27" priority="9" operator="equal">
      <formula>"広大雀キーズ"</formula>
    </cfRule>
    <cfRule type="cellIs" dxfId="26" priority="10" operator="equal">
      <formula>"Prime"</formula>
    </cfRule>
    <cfRule type="cellIs" dxfId="25" priority="11" operator="equal">
      <formula>"rain drops"</formula>
    </cfRule>
    <cfRule type="cellIs" dxfId="24" priority="12" operator="equal">
      <formula>"ウームカテナイツ～second season~"</formula>
    </cfRule>
  </conditionalFormatting>
  <conditionalFormatting sqref="C4:D9">
    <cfRule type="cellIs" dxfId="23" priority="13" operator="equal">
      <formula>"広大雀キーズ"</formula>
    </cfRule>
    <cfRule type="cellIs" dxfId="22" priority="14" operator="equal">
      <formula>"ウームカテナイツ～second season~"</formula>
    </cfRule>
    <cfRule type="cellIs" dxfId="21" priority="15" operator="equal">
      <formula>"Prime"</formula>
    </cfRule>
    <cfRule type="cellIs" dxfId="20" priority="16" operator="equal">
      <formula>"rain drops"</formula>
    </cfRule>
  </conditionalFormatting>
  <conditionalFormatting sqref="D13:D28">
    <cfRule type="expression" dxfId="19" priority="2">
      <formula>FIND("広大雀キーズ", C13)</formula>
    </cfRule>
  </conditionalFormatting>
  <conditionalFormatting sqref="D13:E29">
    <cfRule type="expression" dxfId="18" priority="3">
      <formula>FIND("ウームカテナイツ～second season~", C13)</formula>
    </cfRule>
    <cfRule type="expression" dxfId="17" priority="4">
      <formula>FIND("Prime", C13)</formula>
    </cfRule>
    <cfRule type="expression" dxfId="16" priority="7">
      <formula>FIND("rain drops", C13)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8ACE8-539C-4348-8B23-C10DCADE9F7C}">
  <dimension ref="B1:AD45"/>
  <sheetViews>
    <sheetView topLeftCell="D1" zoomScale="70" zoomScaleNormal="70" workbookViewId="0">
      <selection activeCell="B11" sqref="B11:B34"/>
    </sheetView>
  </sheetViews>
  <sheetFormatPr defaultRowHeight="18" x14ac:dyDescent="0.45"/>
  <cols>
    <col min="1" max="1" width="2.8984375" customWidth="1"/>
    <col min="2" max="2" width="5.296875" customWidth="1"/>
    <col min="3" max="3" width="35.09765625" customWidth="1"/>
    <col min="4" max="4" width="19.8984375" customWidth="1"/>
    <col min="8" max="8" width="19" customWidth="1"/>
    <col min="9" max="9" width="10.09765625" customWidth="1"/>
  </cols>
  <sheetData>
    <row r="1" spans="2:30" ht="10.199999999999999" customHeight="1" x14ac:dyDescent="0.45"/>
    <row r="2" spans="2:30" x14ac:dyDescent="0.45">
      <c r="B2" s="236" t="s">
        <v>14</v>
      </c>
      <c r="C2" s="236"/>
      <c r="D2" s="236"/>
      <c r="E2" s="236"/>
      <c r="F2" s="236"/>
      <c r="H2" s="17" t="s">
        <v>18</v>
      </c>
      <c r="I2" s="223" t="s">
        <v>157</v>
      </c>
      <c r="J2" s="220" t="s">
        <v>43</v>
      </c>
      <c r="K2" s="221"/>
      <c r="L2" s="222"/>
      <c r="M2" s="220" t="s">
        <v>44</v>
      </c>
      <c r="N2" s="221"/>
      <c r="O2" s="222"/>
      <c r="P2" s="220" t="s">
        <v>45</v>
      </c>
      <c r="Q2" s="221"/>
      <c r="R2" s="222"/>
      <c r="S2" s="220" t="s">
        <v>46</v>
      </c>
      <c r="T2" s="221"/>
      <c r="U2" s="222"/>
      <c r="V2" s="223" t="s">
        <v>30</v>
      </c>
      <c r="AA2" s="52"/>
      <c r="AB2" s="50"/>
      <c r="AC2" s="50">
        <f>SUMIF($J$4:$U$4, "川村", $J$5:$U$5 )</f>
        <v>0</v>
      </c>
      <c r="AD2" s="55"/>
    </row>
    <row r="3" spans="2:30" x14ac:dyDescent="0.45">
      <c r="B3" s="17" t="s">
        <v>9</v>
      </c>
      <c r="C3" s="17" t="s">
        <v>10</v>
      </c>
      <c r="D3" s="17" t="s">
        <v>11</v>
      </c>
      <c r="E3" s="17" t="s">
        <v>12</v>
      </c>
      <c r="F3" s="2" t="s">
        <v>13</v>
      </c>
      <c r="H3" s="17" t="s">
        <v>20</v>
      </c>
      <c r="I3" s="223"/>
      <c r="J3" s="29" t="s">
        <v>31</v>
      </c>
      <c r="K3" s="29" t="s">
        <v>32</v>
      </c>
      <c r="L3" s="29" t="s">
        <v>33</v>
      </c>
      <c r="M3" s="29" t="s">
        <v>34</v>
      </c>
      <c r="N3" s="29" t="s">
        <v>35</v>
      </c>
      <c r="O3" s="29" t="s">
        <v>36</v>
      </c>
      <c r="P3" s="29" t="s">
        <v>37</v>
      </c>
      <c r="Q3" s="29" t="s">
        <v>38</v>
      </c>
      <c r="R3" s="29" t="s">
        <v>39</v>
      </c>
      <c r="S3" s="29" t="s">
        <v>40</v>
      </c>
      <c r="T3" s="29" t="s">
        <v>41</v>
      </c>
      <c r="U3" s="29" t="s">
        <v>42</v>
      </c>
      <c r="V3" s="223"/>
      <c r="AA3" s="52"/>
      <c r="AB3" s="50"/>
      <c r="AC3" s="50"/>
      <c r="AD3" s="55"/>
    </row>
    <row r="4" spans="2:30" x14ac:dyDescent="0.45">
      <c r="B4" s="18">
        <f>_xlfn.RANK.EQ(D4,$D$4:$D$7,0)</f>
        <v>1</v>
      </c>
      <c r="C4" s="19" cm="1">
        <f t="array" ref="C4:D7">_xlfn._xlws.SORT(X12:Y15, 2, -1)</f>
        <v>0</v>
      </c>
      <c r="D4" s="20">
        <v>0</v>
      </c>
      <c r="E4" s="22"/>
      <c r="F4" s="23"/>
      <c r="H4" s="265"/>
      <c r="I4" s="27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271">
        <f>I4+SUM(J5:U5)</f>
        <v>0</v>
      </c>
      <c r="AA4" s="52"/>
      <c r="AB4" s="50"/>
      <c r="AC4" s="50"/>
      <c r="AD4" s="55"/>
    </row>
    <row r="5" spans="2:30" x14ac:dyDescent="0.45">
      <c r="B5" s="18">
        <f t="shared" ref="B5:B6" si="0">_xlfn.RANK.EQ(D5,$D$4:$D$7,0)</f>
        <v>1</v>
      </c>
      <c r="C5" s="21">
        <v>0</v>
      </c>
      <c r="D5" s="21">
        <v>0</v>
      </c>
      <c r="E5" s="24">
        <f>D4-D5</f>
        <v>0</v>
      </c>
      <c r="F5" s="21">
        <f>$D$4-D5</f>
        <v>0</v>
      </c>
      <c r="H5" s="266"/>
      <c r="I5" s="272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272"/>
      <c r="AA5" s="52"/>
      <c r="AB5" s="50"/>
      <c r="AC5" s="50">
        <f>SUMIF($J$4:$U$4, "健汰", $J$5:$U$5 )</f>
        <v>0</v>
      </c>
      <c r="AD5" s="55"/>
    </row>
    <row r="6" spans="2:30" x14ac:dyDescent="0.45">
      <c r="B6" s="18">
        <f t="shared" si="0"/>
        <v>1</v>
      </c>
      <c r="C6" s="21">
        <v>0</v>
      </c>
      <c r="D6" s="21">
        <v>0</v>
      </c>
      <c r="E6" s="24">
        <f t="shared" ref="E6:E7" si="1">D5-D6</f>
        <v>0</v>
      </c>
      <c r="F6" s="21">
        <f t="shared" ref="F6:F7" si="2">$D$4-D6</f>
        <v>0</v>
      </c>
      <c r="H6" s="267"/>
      <c r="I6" s="273"/>
      <c r="J6" s="259"/>
      <c r="K6" s="260"/>
      <c r="L6" s="261"/>
      <c r="M6" s="33"/>
      <c r="N6" s="34"/>
      <c r="O6" s="35"/>
      <c r="P6" s="259"/>
      <c r="Q6" s="260"/>
      <c r="R6" s="261"/>
      <c r="S6" s="259"/>
      <c r="T6" s="260"/>
      <c r="U6" s="261"/>
      <c r="V6" s="273"/>
      <c r="AA6" s="52"/>
      <c r="AB6" s="49"/>
      <c r="AC6" s="50">
        <f>SUMIF($J$4:$U$4, "服部", $J$5:$U$5 )</f>
        <v>0</v>
      </c>
      <c r="AD6" s="56"/>
    </row>
    <row r="7" spans="2:30" x14ac:dyDescent="0.45">
      <c r="B7" s="18">
        <f>_xlfn.RANK.EQ(D7,$D$4:$D$7,0)</f>
        <v>1</v>
      </c>
      <c r="C7" s="21">
        <v>0</v>
      </c>
      <c r="D7" s="21">
        <v>0</v>
      </c>
      <c r="E7" s="24">
        <f t="shared" si="1"/>
        <v>0</v>
      </c>
      <c r="F7" s="21">
        <f t="shared" si="2"/>
        <v>0</v>
      </c>
      <c r="H7" s="262"/>
      <c r="I7" s="27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271">
        <f>I7+SUM(J8:U8)</f>
        <v>0</v>
      </c>
      <c r="AA7" s="52"/>
      <c r="AB7" s="49"/>
      <c r="AC7" s="50">
        <f>SUMIF($J$4:$U$4, "さくら", $J$5:$U$5 )</f>
        <v>0</v>
      </c>
      <c r="AD7" s="56"/>
    </row>
    <row r="8" spans="2:30" x14ac:dyDescent="0.45">
      <c r="H8" s="263"/>
      <c r="I8" s="272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272"/>
      <c r="AA8" s="57"/>
      <c r="AB8" s="61"/>
      <c r="AC8" s="60">
        <f>SUMIF($J$7:$U$7, "ゆうひ", $J$8:$U$8)</f>
        <v>0</v>
      </c>
      <c r="AD8" s="63"/>
    </row>
    <row r="9" spans="2:30" x14ac:dyDescent="0.45">
      <c r="B9" s="277" t="s">
        <v>155</v>
      </c>
      <c r="C9" s="277"/>
      <c r="D9" s="277"/>
      <c r="E9" s="277"/>
      <c r="F9" s="1"/>
      <c r="H9" s="264"/>
      <c r="I9" s="273"/>
      <c r="J9" s="259"/>
      <c r="K9" s="260"/>
      <c r="L9" s="261"/>
      <c r="M9" s="33"/>
      <c r="N9" s="34"/>
      <c r="O9" s="35"/>
      <c r="P9" s="259"/>
      <c r="Q9" s="260"/>
      <c r="R9" s="261"/>
      <c r="S9" s="259"/>
      <c r="T9" s="260"/>
      <c r="U9" s="261"/>
      <c r="V9" s="273"/>
      <c r="AA9" s="57"/>
      <c r="AB9" s="61"/>
      <c r="AC9" s="60"/>
      <c r="AD9" s="63"/>
    </row>
    <row r="10" spans="2:30" x14ac:dyDescent="0.45">
      <c r="B10" s="30" t="s">
        <v>9</v>
      </c>
      <c r="C10" s="30" t="s">
        <v>10</v>
      </c>
      <c r="D10" s="30" t="s">
        <v>15</v>
      </c>
      <c r="E10" s="30" t="s">
        <v>16</v>
      </c>
      <c r="F10" s="1"/>
      <c r="H10" s="262"/>
      <c r="I10" s="271"/>
      <c r="J10" s="30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271">
        <f>I10+SUM(J11:U11)</f>
        <v>0</v>
      </c>
      <c r="AA10" s="57"/>
      <c r="AB10" s="61"/>
      <c r="AC10" s="60"/>
      <c r="AD10" s="63"/>
    </row>
    <row r="11" spans="2:30" x14ac:dyDescent="0.45">
      <c r="B11" s="28">
        <f>_xlfn.RANK.EQ(E11,$E$11:$E$34,0)</f>
        <v>1</v>
      </c>
      <c r="C11" s="26" cm="1">
        <f t="array" ref="C11:E34">_xlfn._xlws.SORT(AA2:AC25,3,-1,FALSE)</f>
        <v>0</v>
      </c>
      <c r="D11" s="26">
        <v>0</v>
      </c>
      <c r="E11" s="26">
        <v>0</v>
      </c>
      <c r="F11" s="27"/>
      <c r="H11" s="263"/>
      <c r="I11" s="272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272"/>
      <c r="AA11" s="57"/>
      <c r="AB11" s="61"/>
      <c r="AC11" s="60">
        <f>SUMIF($J$7:$U$7, "たけと", $J$8:$U$8)</f>
        <v>0</v>
      </c>
      <c r="AD11" s="63"/>
    </row>
    <row r="12" spans="2:30" x14ac:dyDescent="0.45">
      <c r="B12" s="28">
        <f t="shared" ref="B12:B34" si="3">_xlfn.RANK.EQ(E12,$E$11:$E$34,0)</f>
        <v>1</v>
      </c>
      <c r="C12" s="26">
        <v>0</v>
      </c>
      <c r="D12" s="26">
        <v>0</v>
      </c>
      <c r="E12" s="26">
        <v>0</v>
      </c>
      <c r="F12" s="1"/>
      <c r="H12" s="264"/>
      <c r="I12" s="273"/>
      <c r="J12" s="268"/>
      <c r="K12" s="269"/>
      <c r="L12" s="270"/>
      <c r="M12" s="36"/>
      <c r="N12" s="37"/>
      <c r="O12" s="38"/>
      <c r="P12" s="268"/>
      <c r="Q12" s="269"/>
      <c r="R12" s="270"/>
      <c r="S12" s="268"/>
      <c r="T12" s="269"/>
      <c r="U12" s="270"/>
      <c r="V12" s="273"/>
      <c r="X12" s="19"/>
      <c r="Y12" s="44">
        <f>V4</f>
        <v>0</v>
      </c>
      <c r="AA12" s="57"/>
      <c r="AB12" s="61"/>
      <c r="AC12" s="60">
        <f>SUMIF($J$7:$U$7, "のぞむ", $J$8:$U$8)</f>
        <v>0</v>
      </c>
      <c r="AD12" s="63"/>
    </row>
    <row r="13" spans="2:30" x14ac:dyDescent="0.45">
      <c r="B13" s="28">
        <f t="shared" si="3"/>
        <v>1</v>
      </c>
      <c r="C13" s="26">
        <v>0</v>
      </c>
      <c r="D13" s="26">
        <v>0</v>
      </c>
      <c r="E13" s="26">
        <v>0</v>
      </c>
      <c r="F13" s="25"/>
      <c r="H13" s="265"/>
      <c r="I13" s="27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271">
        <f>I13+SUM(J14:U14)</f>
        <v>0</v>
      </c>
      <c r="X13" s="111"/>
      <c r="Y13" s="44">
        <f>V7</f>
        <v>0</v>
      </c>
      <c r="AA13" s="57"/>
      <c r="AB13" s="61"/>
      <c r="AC13" s="60">
        <f>SUMIF($J$7:$U$7, "りく", $J$8:$U$8)</f>
        <v>0</v>
      </c>
      <c r="AD13" s="63"/>
    </row>
    <row r="14" spans="2:30" x14ac:dyDescent="0.45">
      <c r="B14" s="28">
        <f t="shared" si="3"/>
        <v>1</v>
      </c>
      <c r="C14" s="26">
        <v>0</v>
      </c>
      <c r="D14" s="26">
        <v>0</v>
      </c>
      <c r="E14" s="26">
        <v>0</v>
      </c>
      <c r="F14" s="25"/>
      <c r="H14" s="266"/>
      <c r="I14" s="272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272"/>
      <c r="X14" s="19"/>
      <c r="Y14" s="44">
        <f>V10</f>
        <v>0</v>
      </c>
      <c r="AA14" s="16"/>
      <c r="AB14" s="53"/>
      <c r="AC14" s="51">
        <f>SUMIF($J$10:$U$10, "ひろ", $J$11:$U$11)</f>
        <v>0</v>
      </c>
      <c r="AD14" s="54"/>
    </row>
    <row r="15" spans="2:30" x14ac:dyDescent="0.45">
      <c r="B15" s="28">
        <f t="shared" si="3"/>
        <v>1</v>
      </c>
      <c r="C15" s="26">
        <v>0</v>
      </c>
      <c r="D15" s="26">
        <v>0</v>
      </c>
      <c r="E15" s="26">
        <v>0</v>
      </c>
      <c r="F15" s="25"/>
      <c r="H15" s="267"/>
      <c r="I15" s="273"/>
      <c r="J15" s="268"/>
      <c r="K15" s="269"/>
      <c r="L15" s="270"/>
      <c r="M15" s="36"/>
      <c r="N15" s="37"/>
      <c r="O15" s="38"/>
      <c r="P15" s="268"/>
      <c r="Q15" s="269"/>
      <c r="R15" s="270"/>
      <c r="S15" s="268"/>
      <c r="T15" s="269"/>
      <c r="U15" s="270"/>
      <c r="V15" s="273"/>
      <c r="X15" s="111"/>
      <c r="Y15" s="44">
        <f>V13</f>
        <v>0</v>
      </c>
      <c r="AA15" s="16"/>
      <c r="AB15" s="53"/>
      <c r="AC15" s="51"/>
      <c r="AD15" s="54"/>
    </row>
    <row r="16" spans="2:30" x14ac:dyDescent="0.45">
      <c r="B16" s="28">
        <f t="shared" si="3"/>
        <v>1</v>
      </c>
      <c r="C16" s="26">
        <v>0</v>
      </c>
      <c r="D16" s="26">
        <v>0</v>
      </c>
      <c r="E16" s="26">
        <v>0</v>
      </c>
      <c r="F16" s="1"/>
      <c r="AA16" s="16"/>
      <c r="AB16" s="53"/>
      <c r="AC16" s="51"/>
      <c r="AD16" s="54"/>
    </row>
    <row r="17" spans="2:30" x14ac:dyDescent="0.45">
      <c r="B17" s="28">
        <f t="shared" si="3"/>
        <v>1</v>
      </c>
      <c r="C17" s="26">
        <v>0</v>
      </c>
      <c r="D17" s="26">
        <v>0</v>
      </c>
      <c r="E17" s="26">
        <v>0</v>
      </c>
      <c r="F17" s="25"/>
      <c r="H17" s="1"/>
      <c r="I17" s="1"/>
      <c r="J17" s="1"/>
      <c r="K17" s="2" t="s">
        <v>50</v>
      </c>
      <c r="AA17" s="16"/>
      <c r="AB17" s="53"/>
      <c r="AC17" s="51">
        <f>SUMIF($J$10:$U$10, "スザク", $J$11:$U$11)</f>
        <v>0</v>
      </c>
      <c r="AD17" s="54"/>
    </row>
    <row r="18" spans="2:30" x14ac:dyDescent="0.45">
      <c r="B18" s="28">
        <f t="shared" si="3"/>
        <v>1</v>
      </c>
      <c r="C18" s="26">
        <v>0</v>
      </c>
      <c r="D18" s="26">
        <v>0</v>
      </c>
      <c r="E18" s="26">
        <v>0</v>
      </c>
      <c r="F18" s="25"/>
      <c r="H18" s="47"/>
      <c r="I18" s="257"/>
      <c r="J18" s="258"/>
      <c r="K18" s="2">
        <f>COUNT(L18:O18)</f>
        <v>0</v>
      </c>
      <c r="AA18" s="16"/>
      <c r="AB18" s="53"/>
      <c r="AC18" s="51">
        <f>SUMIF($J$10:$U$10, "ひき肉", $J$11:$U$11)</f>
        <v>0</v>
      </c>
      <c r="AD18" s="54"/>
    </row>
    <row r="19" spans="2:30" x14ac:dyDescent="0.45">
      <c r="B19" s="28">
        <f t="shared" si="3"/>
        <v>1</v>
      </c>
      <c r="C19" s="26">
        <v>0</v>
      </c>
      <c r="D19" s="26">
        <v>0</v>
      </c>
      <c r="E19" s="26">
        <v>0</v>
      </c>
      <c r="F19" s="25"/>
      <c r="H19" s="47"/>
      <c r="I19" s="257"/>
      <c r="J19" s="258"/>
      <c r="K19" s="2">
        <f t="shared" ref="K19:K41" si="4">COUNT(L19:O19)</f>
        <v>0</v>
      </c>
      <c r="AA19" s="16"/>
      <c r="AB19" s="53"/>
      <c r="AC19" s="51">
        <f>SUMIF($J$10:$U$10, "ともき", $J$11:$U$11)</f>
        <v>0</v>
      </c>
      <c r="AD19" s="54"/>
    </row>
    <row r="20" spans="2:30" x14ac:dyDescent="0.45">
      <c r="B20" s="28">
        <f t="shared" si="3"/>
        <v>1</v>
      </c>
      <c r="C20" s="26">
        <v>0</v>
      </c>
      <c r="D20" s="26">
        <v>0</v>
      </c>
      <c r="E20" s="26">
        <v>0</v>
      </c>
      <c r="F20" s="25"/>
      <c r="H20" s="47"/>
      <c r="I20" s="275"/>
      <c r="J20" s="276"/>
      <c r="K20" s="2">
        <f t="shared" si="4"/>
        <v>0</v>
      </c>
      <c r="AA20" s="59"/>
      <c r="AB20" s="58"/>
      <c r="AC20" s="58">
        <f>SUMIF($J$13:$U$13, "川上", $J$14:$U$14)</f>
        <v>0</v>
      </c>
      <c r="AD20" s="62"/>
    </row>
    <row r="21" spans="2:30" x14ac:dyDescent="0.45">
      <c r="B21" s="28">
        <f t="shared" si="3"/>
        <v>1</v>
      </c>
      <c r="C21" s="26">
        <v>0</v>
      </c>
      <c r="D21" s="26">
        <v>0</v>
      </c>
      <c r="E21" s="26">
        <v>0</v>
      </c>
      <c r="F21" s="25"/>
      <c r="H21" s="47"/>
      <c r="I21" s="275"/>
      <c r="J21" s="276"/>
      <c r="K21" s="2">
        <f t="shared" si="4"/>
        <v>0</v>
      </c>
      <c r="AA21" s="59"/>
      <c r="AB21" s="58"/>
      <c r="AC21" s="58"/>
      <c r="AD21" s="62"/>
    </row>
    <row r="22" spans="2:30" x14ac:dyDescent="0.45">
      <c r="B22" s="28">
        <f t="shared" si="3"/>
        <v>1</v>
      </c>
      <c r="C22" s="26">
        <v>0</v>
      </c>
      <c r="D22" s="26">
        <v>0</v>
      </c>
      <c r="E22" s="26">
        <v>0</v>
      </c>
      <c r="F22" s="25"/>
      <c r="H22" s="47"/>
      <c r="I22" s="275"/>
      <c r="J22" s="276"/>
      <c r="K22" s="2">
        <f t="shared" si="4"/>
        <v>0</v>
      </c>
      <c r="AA22" s="59"/>
      <c r="AB22" s="58"/>
      <c r="AC22" s="58"/>
      <c r="AD22" s="62"/>
    </row>
    <row r="23" spans="2:30" x14ac:dyDescent="0.45">
      <c r="B23" s="28">
        <f t="shared" si="3"/>
        <v>1</v>
      </c>
      <c r="C23" s="26">
        <v>0</v>
      </c>
      <c r="D23" s="26">
        <v>0</v>
      </c>
      <c r="E23" s="26">
        <v>0</v>
      </c>
      <c r="F23" s="25"/>
      <c r="H23" s="47"/>
      <c r="I23" s="275"/>
      <c r="J23" s="276"/>
      <c r="K23" s="2">
        <f t="shared" si="4"/>
        <v>0</v>
      </c>
      <c r="AA23" s="59"/>
      <c r="AB23" s="58"/>
      <c r="AC23" s="58">
        <f>SUMIF($J$13:$U$13, "川上", $J$14:$U$14)</f>
        <v>0</v>
      </c>
      <c r="AD23" s="62"/>
    </row>
    <row r="24" spans="2:30" x14ac:dyDescent="0.45">
      <c r="B24" s="28">
        <f t="shared" si="3"/>
        <v>1</v>
      </c>
      <c r="C24" s="26">
        <v>0</v>
      </c>
      <c r="D24" s="26">
        <v>0</v>
      </c>
      <c r="E24" s="26">
        <v>0</v>
      </c>
      <c r="F24" s="25"/>
      <c r="H24" s="47"/>
      <c r="I24" s="275"/>
      <c r="J24" s="276"/>
      <c r="K24" s="2">
        <f t="shared" si="4"/>
        <v>0</v>
      </c>
      <c r="AA24" s="59"/>
      <c r="AB24" s="58"/>
      <c r="AC24" s="58">
        <f>SUMIF($J$13:$U$13, "川上", $J$14:$U$14)</f>
        <v>0</v>
      </c>
      <c r="AD24" s="62"/>
    </row>
    <row r="25" spans="2:30" x14ac:dyDescent="0.45">
      <c r="B25" s="28">
        <f t="shared" si="3"/>
        <v>1</v>
      </c>
      <c r="C25" s="39">
        <v>0</v>
      </c>
      <c r="D25" s="39">
        <v>0</v>
      </c>
      <c r="E25" s="39">
        <v>0</v>
      </c>
      <c r="F25" s="25"/>
      <c r="H25" s="47"/>
      <c r="I25" s="275"/>
      <c r="J25" s="276"/>
      <c r="K25" s="2">
        <f t="shared" si="4"/>
        <v>0</v>
      </c>
      <c r="AA25" s="59"/>
      <c r="AB25" s="58"/>
      <c r="AC25" s="58">
        <f>SUMIF($J$13:$U$13, "川上", $J$14:$U$14)</f>
        <v>0</v>
      </c>
      <c r="AD25" s="62"/>
    </row>
    <row r="26" spans="2:30" x14ac:dyDescent="0.45">
      <c r="B26" s="28">
        <f t="shared" si="3"/>
        <v>1</v>
      </c>
      <c r="C26" s="26">
        <v>0</v>
      </c>
      <c r="D26" s="26">
        <v>0</v>
      </c>
      <c r="E26" s="26">
        <v>0</v>
      </c>
      <c r="F26" s="25"/>
      <c r="H26" s="47"/>
      <c r="I26" s="275"/>
      <c r="J26" s="276"/>
      <c r="K26" s="2">
        <f t="shared" si="4"/>
        <v>0</v>
      </c>
    </row>
    <row r="27" spans="2:30" x14ac:dyDescent="0.45">
      <c r="B27" s="28">
        <f t="shared" si="3"/>
        <v>1</v>
      </c>
      <c r="C27" s="19">
        <v>0</v>
      </c>
      <c r="D27" s="19">
        <v>0</v>
      </c>
      <c r="E27" s="26">
        <v>0</v>
      </c>
      <c r="F27" s="1"/>
      <c r="H27" s="47"/>
      <c r="I27" s="275"/>
      <c r="J27" s="276"/>
      <c r="K27" s="2">
        <f t="shared" si="4"/>
        <v>0</v>
      </c>
    </row>
    <row r="28" spans="2:30" x14ac:dyDescent="0.45">
      <c r="B28" s="28">
        <f t="shared" si="3"/>
        <v>1</v>
      </c>
      <c r="C28" s="20">
        <v>0</v>
      </c>
      <c r="D28" s="20">
        <v>0</v>
      </c>
      <c r="E28" s="20">
        <v>0</v>
      </c>
      <c r="F28" s="68"/>
      <c r="G28" s="68"/>
      <c r="H28" s="47"/>
      <c r="I28" s="275"/>
      <c r="J28" s="276"/>
      <c r="K28" s="2">
        <f t="shared" si="4"/>
        <v>0</v>
      </c>
    </row>
    <row r="29" spans="2:30" x14ac:dyDescent="0.45">
      <c r="B29" s="28">
        <f t="shared" si="3"/>
        <v>1</v>
      </c>
      <c r="C29" s="20">
        <v>0</v>
      </c>
      <c r="D29" s="20">
        <v>0</v>
      </c>
      <c r="E29" s="20">
        <v>0</v>
      </c>
      <c r="F29" s="25"/>
      <c r="G29" s="25"/>
      <c r="H29" s="47"/>
      <c r="I29" s="275"/>
      <c r="J29" s="276"/>
      <c r="K29" s="2">
        <f t="shared" si="4"/>
        <v>0</v>
      </c>
    </row>
    <row r="30" spans="2:30" x14ac:dyDescent="0.45">
      <c r="B30" s="28">
        <f t="shared" si="3"/>
        <v>1</v>
      </c>
      <c r="C30" s="19">
        <v>0</v>
      </c>
      <c r="D30" s="26">
        <v>0</v>
      </c>
      <c r="E30" s="26">
        <v>0</v>
      </c>
      <c r="F30" s="46"/>
      <c r="G30" s="46"/>
      <c r="H30" s="47"/>
      <c r="I30" s="257"/>
      <c r="J30" s="258"/>
      <c r="K30" s="2">
        <f t="shared" si="4"/>
        <v>0</v>
      </c>
    </row>
    <row r="31" spans="2:30" x14ac:dyDescent="0.45">
      <c r="B31" s="28">
        <f t="shared" si="3"/>
        <v>1</v>
      </c>
      <c r="C31" s="19">
        <v>0</v>
      </c>
      <c r="D31" s="26">
        <v>0</v>
      </c>
      <c r="E31" s="26">
        <v>0</v>
      </c>
      <c r="F31" s="46"/>
      <c r="G31" s="46"/>
      <c r="H31" s="47"/>
      <c r="I31" s="257"/>
      <c r="J31" s="258"/>
      <c r="K31" s="2">
        <f t="shared" si="4"/>
        <v>0</v>
      </c>
    </row>
    <row r="32" spans="2:30" x14ac:dyDescent="0.45">
      <c r="B32" s="28">
        <f t="shared" si="3"/>
        <v>1</v>
      </c>
      <c r="C32" s="19">
        <v>0</v>
      </c>
      <c r="D32" s="26">
        <v>0</v>
      </c>
      <c r="E32" s="26">
        <v>0</v>
      </c>
      <c r="F32" s="46"/>
      <c r="G32" s="46"/>
      <c r="H32" s="47"/>
      <c r="I32" s="257"/>
      <c r="J32" s="258"/>
      <c r="K32" s="2">
        <f t="shared" si="4"/>
        <v>0</v>
      </c>
    </row>
    <row r="33" spans="2:22" x14ac:dyDescent="0.45">
      <c r="B33" s="28">
        <f t="shared" si="3"/>
        <v>1</v>
      </c>
      <c r="C33" s="19">
        <v>0</v>
      </c>
      <c r="D33" s="26">
        <v>0</v>
      </c>
      <c r="E33" s="26">
        <v>0</v>
      </c>
      <c r="F33" s="25" t="s">
        <v>17</v>
      </c>
      <c r="G33" s="46"/>
      <c r="H33" s="47"/>
      <c r="I33" s="257"/>
      <c r="J33" s="258"/>
      <c r="K33" s="2">
        <f t="shared" si="4"/>
        <v>0</v>
      </c>
    </row>
    <row r="34" spans="2:22" x14ac:dyDescent="0.45">
      <c r="B34" s="28">
        <f t="shared" si="3"/>
        <v>1</v>
      </c>
      <c r="C34" s="19">
        <v>0</v>
      </c>
      <c r="D34" s="26">
        <v>0</v>
      </c>
      <c r="E34" s="26">
        <v>0</v>
      </c>
      <c r="F34" s="25">
        <f>SUM(E11:E34)</f>
        <v>0</v>
      </c>
      <c r="G34" s="46"/>
      <c r="I34" s="257"/>
      <c r="J34" s="258"/>
      <c r="K34" s="2">
        <f t="shared" si="4"/>
        <v>0</v>
      </c>
    </row>
    <row r="35" spans="2:22" x14ac:dyDescent="0.45">
      <c r="B35" s="45"/>
      <c r="C35" s="47"/>
      <c r="D35" s="46"/>
      <c r="E35" s="46"/>
      <c r="F35" s="46"/>
      <c r="G35" s="46"/>
      <c r="I35" s="257"/>
      <c r="J35" s="258"/>
      <c r="K35" s="2">
        <f t="shared" si="4"/>
        <v>0</v>
      </c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</row>
    <row r="36" spans="2:22" x14ac:dyDescent="0.45">
      <c r="B36" s="45"/>
      <c r="C36" s="47"/>
      <c r="D36" s="46"/>
      <c r="E36" s="46"/>
      <c r="F36" s="46"/>
      <c r="G36" s="46"/>
      <c r="I36" s="257"/>
      <c r="J36" s="258"/>
      <c r="K36" s="2">
        <f t="shared" si="4"/>
        <v>0</v>
      </c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</row>
    <row r="37" spans="2:22" x14ac:dyDescent="0.45">
      <c r="B37" s="45"/>
      <c r="C37" s="47"/>
      <c r="D37" s="46"/>
      <c r="E37" s="46"/>
      <c r="F37" s="46"/>
      <c r="G37" s="46"/>
      <c r="I37" s="257"/>
      <c r="J37" s="258"/>
      <c r="K37" s="2">
        <f t="shared" si="4"/>
        <v>0</v>
      </c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</row>
    <row r="38" spans="2:22" x14ac:dyDescent="0.45">
      <c r="B38" s="45"/>
      <c r="C38" s="47"/>
      <c r="D38" s="46"/>
      <c r="E38" s="46"/>
      <c r="F38" s="46"/>
      <c r="G38" s="46"/>
      <c r="I38" s="257"/>
      <c r="J38" s="258"/>
      <c r="K38" s="2">
        <f t="shared" si="4"/>
        <v>0</v>
      </c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</row>
    <row r="39" spans="2:22" x14ac:dyDescent="0.45">
      <c r="B39" s="45"/>
      <c r="C39" s="47"/>
      <c r="D39" s="46"/>
      <c r="E39" s="46"/>
      <c r="F39" s="46"/>
      <c r="G39" s="46"/>
      <c r="I39" s="257"/>
      <c r="J39" s="258"/>
      <c r="K39" s="2">
        <f t="shared" si="4"/>
        <v>0</v>
      </c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</row>
    <row r="40" spans="2:22" x14ac:dyDescent="0.45">
      <c r="B40" s="45"/>
      <c r="C40" s="47"/>
      <c r="D40" s="46"/>
      <c r="E40" s="46"/>
      <c r="F40" s="46"/>
      <c r="G40" s="46"/>
      <c r="I40" s="257"/>
      <c r="J40" s="258"/>
      <c r="K40" s="2">
        <f>COUNT(L40:O40)</f>
        <v>0</v>
      </c>
    </row>
    <row r="41" spans="2:22" x14ac:dyDescent="0.45">
      <c r="B41" s="45"/>
      <c r="C41" s="47"/>
      <c r="D41" s="46"/>
      <c r="E41" s="46"/>
      <c r="F41" s="46"/>
      <c r="G41" s="46"/>
      <c r="I41" s="257"/>
      <c r="J41" s="258"/>
      <c r="K41" s="2">
        <f t="shared" si="4"/>
        <v>0</v>
      </c>
    </row>
    <row r="42" spans="2:22" x14ac:dyDescent="0.45">
      <c r="B42" s="45"/>
      <c r="C42" s="47"/>
      <c r="D42" s="46"/>
      <c r="E42" s="46"/>
      <c r="F42" s="46"/>
      <c r="G42" s="46"/>
    </row>
    <row r="43" spans="2:22" x14ac:dyDescent="0.45">
      <c r="B43" s="45"/>
      <c r="C43" s="47"/>
      <c r="D43" s="46"/>
      <c r="E43" s="46"/>
      <c r="F43" s="46"/>
      <c r="G43" s="46"/>
    </row>
    <row r="44" spans="2:22" x14ac:dyDescent="0.45">
      <c r="B44" s="45"/>
      <c r="C44" s="47"/>
      <c r="D44" s="46"/>
      <c r="E44" s="46"/>
      <c r="F44" s="46"/>
      <c r="G44" s="46"/>
    </row>
    <row r="45" spans="2:22" x14ac:dyDescent="0.45">
      <c r="B45" s="45"/>
      <c r="C45" s="47"/>
      <c r="D45" s="46"/>
      <c r="E45" s="46"/>
      <c r="F45" s="46"/>
      <c r="G45" s="46"/>
    </row>
  </sheetData>
  <mergeCells count="56">
    <mergeCell ref="B2:F2"/>
    <mergeCell ref="I2:I3"/>
    <mergeCell ref="J2:L2"/>
    <mergeCell ref="M2:O2"/>
    <mergeCell ref="P2:R2"/>
    <mergeCell ref="V2:V3"/>
    <mergeCell ref="H4:H6"/>
    <mergeCell ref="I4:I6"/>
    <mergeCell ref="V4:V6"/>
    <mergeCell ref="J6:L6"/>
    <mergeCell ref="P6:R6"/>
    <mergeCell ref="S6:U6"/>
    <mergeCell ref="S2:U2"/>
    <mergeCell ref="H7:H9"/>
    <mergeCell ref="I7:I9"/>
    <mergeCell ref="V7:V9"/>
    <mergeCell ref="B9:E9"/>
    <mergeCell ref="J9:L9"/>
    <mergeCell ref="P9:R9"/>
    <mergeCell ref="S9:U9"/>
    <mergeCell ref="H10:H12"/>
    <mergeCell ref="I10:I12"/>
    <mergeCell ref="V10:V12"/>
    <mergeCell ref="J12:L12"/>
    <mergeCell ref="P12:R12"/>
    <mergeCell ref="S12:U12"/>
    <mergeCell ref="H13:H15"/>
    <mergeCell ref="I13:I15"/>
    <mergeCell ref="V13:V15"/>
    <mergeCell ref="J15:L15"/>
    <mergeCell ref="P15:R15"/>
    <mergeCell ref="S15:U15"/>
    <mergeCell ref="I29:J29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41:J41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</mergeCells>
  <phoneticPr fontId="3"/>
  <conditionalFormatting sqref="B11:B34">
    <cfRule type="expression" dxfId="15" priority="1">
      <formula>FIND("広大雀キーズ", C11)</formula>
    </cfRule>
    <cfRule type="expression" dxfId="14" priority="5">
      <formula>FIND("ウームカテナイツ～second season~", C11)</formula>
    </cfRule>
    <cfRule type="expression" dxfId="13" priority="6">
      <formula>FIND("Prime", C11)</formula>
    </cfRule>
    <cfRule type="expression" dxfId="12" priority="8">
      <formula>FIND("rain drops", C11)</formula>
    </cfRule>
  </conditionalFormatting>
  <conditionalFormatting sqref="C11:C26">
    <cfRule type="cellIs" dxfId="11" priority="9" operator="equal">
      <formula>"広大雀キーズ"</formula>
    </cfRule>
    <cfRule type="cellIs" dxfId="10" priority="10" operator="equal">
      <formula>"Prime"</formula>
    </cfRule>
    <cfRule type="cellIs" dxfId="9" priority="11" operator="equal">
      <formula>"rain drops"</formula>
    </cfRule>
    <cfRule type="cellIs" dxfId="8" priority="12" operator="equal">
      <formula>"ウームカテナイツ～second season~"</formula>
    </cfRule>
  </conditionalFormatting>
  <conditionalFormatting sqref="C4:D7">
    <cfRule type="cellIs" dxfId="7" priority="13" operator="equal">
      <formula>"広大雀キーズ"</formula>
    </cfRule>
    <cfRule type="cellIs" dxfId="6" priority="14" operator="equal">
      <formula>"ウームカテナイツ～second season~"</formula>
    </cfRule>
    <cfRule type="cellIs" dxfId="5" priority="15" operator="equal">
      <formula>"Prime"</formula>
    </cfRule>
    <cfRule type="cellIs" dxfId="4" priority="16" operator="equal">
      <formula>"rain drops"</formula>
    </cfRule>
  </conditionalFormatting>
  <conditionalFormatting sqref="D11:D26">
    <cfRule type="expression" dxfId="3" priority="2">
      <formula>FIND("広大雀キーズ", C11)</formula>
    </cfRule>
  </conditionalFormatting>
  <conditionalFormatting sqref="D11:E27">
    <cfRule type="expression" dxfId="2" priority="3">
      <formula>FIND("ウームカテナイツ～second season~", C11)</formula>
    </cfRule>
    <cfRule type="expression" dxfId="1" priority="4">
      <formula>FIND("Prime", C11)</formula>
    </cfRule>
    <cfRule type="expression" dxfId="0" priority="7">
      <formula>FIND("rain drops", C11)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個人成績</vt:lpstr>
      <vt:lpstr>チーム成績</vt:lpstr>
      <vt:lpstr>セミファイナル成績</vt:lpstr>
      <vt:lpstr>ファイナル成績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小田川　光樹</dc:creator>
  <cp:lastModifiedBy>小田川　光樹</cp:lastModifiedBy>
  <dcterms:created xsi:type="dcterms:W3CDTF">2024-04-29T13:22:08Z</dcterms:created>
  <dcterms:modified xsi:type="dcterms:W3CDTF">2025-05-02T20:13:56Z</dcterms:modified>
</cp:coreProperties>
</file>