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ata\Trabalho\DISS\Docs\Documentos da entrevista\"/>
    </mc:Choice>
  </mc:AlternateContent>
  <xr:revisionPtr revIDLastSave="0" documentId="13_ncr:1_{0B350CEB-4F3D-4E9B-AA89-06B8C1184580}" xr6:coauthVersionLast="40" xr6:coauthVersionMax="40" xr10:uidLastSave="{00000000-0000-0000-0000-000000000000}"/>
  <bookViews>
    <workbookView xWindow="-120" yWindow="-120" windowWidth="29040" windowHeight="15840" firstSheet="4" activeTab="8" xr2:uid="{010FFECA-7226-4B15-95F3-0BB0D47489F9}"/>
  </bookViews>
  <sheets>
    <sheet name="1ª Quest Pt3" sheetId="4" r:id="rId1"/>
    <sheet name="RESULTS1" sheetId="10" r:id="rId2"/>
    <sheet name="1ª Pré-Teste" sheetId="1" r:id="rId3"/>
    <sheet name="RESULTS2" sheetId="11" r:id="rId4"/>
    <sheet name="RESULTS3" sheetId="12" r:id="rId5"/>
    <sheet name="RESULTS4" sheetId="13" r:id="rId6"/>
    <sheet name="RESULTS5" sheetId="14" r:id="rId7"/>
    <sheet name="1ª Quest Pt1" sheetId="2" r:id="rId8"/>
    <sheet name="1ª Jogo" sheetId="5" r:id="rId9"/>
    <sheet name="2ª Jogo" sheetId="6" r:id="rId10"/>
    <sheet name="Info" sheetId="9" r:id="rId11"/>
    <sheet name="1ª Quest Pt2" sheetId="3" r:id="rId12"/>
    <sheet name="2ª Quest Pt2" sheetId="8" r:id="rId13"/>
    <sheet name="RESULTADOSCONFIDENCE" sheetId="16" r:id="rId14"/>
    <sheet name="Sheet4" sheetId="18" r:id="rId15"/>
    <sheet name="2ª Quest Pt1" sheetId="7" r:id="rId16"/>
    <sheet name="Sheet3" sheetId="17" r:id="rId17"/>
  </sheets>
  <definedNames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RESULTS5!$J$38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" i="8" l="1"/>
  <c r="I24" i="8"/>
  <c r="H25" i="8"/>
  <c r="H24" i="8"/>
  <c r="B23" i="8"/>
  <c r="B22" i="8"/>
  <c r="G29" i="8"/>
  <c r="G28" i="8"/>
  <c r="E29" i="8"/>
  <c r="E28" i="8"/>
  <c r="O45" i="6"/>
  <c r="P45" i="6"/>
  <c r="Q45" i="6"/>
  <c r="AB57" i="7" l="1"/>
  <c r="AB45" i="7"/>
  <c r="AB42" i="7"/>
  <c r="AB54" i="7"/>
  <c r="Z20" i="7"/>
  <c r="Z32" i="7"/>
  <c r="V24" i="7"/>
  <c r="V25" i="7" s="1"/>
  <c r="U24" i="7"/>
  <c r="U25" i="7" s="1"/>
  <c r="T24" i="7"/>
  <c r="T25" i="7" s="1"/>
  <c r="S24" i="7"/>
  <c r="S25" i="7" s="1"/>
  <c r="S13" i="7"/>
  <c r="S14" i="7" s="1"/>
  <c r="T14" i="7"/>
  <c r="U14" i="7"/>
  <c r="V14" i="7"/>
  <c r="T13" i="7"/>
  <c r="U13" i="7"/>
  <c r="V13" i="7"/>
  <c r="Z25" i="7"/>
  <c r="Z13" i="7"/>
  <c r="Z28" i="7"/>
  <c r="AB28" i="7"/>
  <c r="Z16" i="7"/>
  <c r="AA3" i="7"/>
  <c r="AB25" i="7"/>
  <c r="AB26" i="7"/>
  <c r="AB27" i="7"/>
  <c r="AB29" i="7"/>
  <c r="AB30" i="7"/>
  <c r="AB31" i="7"/>
  <c r="AB24" i="7"/>
  <c r="AB13" i="7"/>
  <c r="AB14" i="7"/>
  <c r="AB15" i="7"/>
  <c r="AB16" i="7"/>
  <c r="AB17" i="7"/>
  <c r="AB18" i="7"/>
  <c r="AB19" i="7"/>
  <c r="AB12" i="7"/>
  <c r="BA30" i="6"/>
  <c r="AZ16" i="6"/>
  <c r="AY16" i="6"/>
  <c r="AZ30" i="6"/>
  <c r="AY30" i="6"/>
  <c r="AX16" i="6"/>
  <c r="BA16" i="6" s="1"/>
  <c r="Z17" i="7"/>
  <c r="AB32" i="7"/>
  <c r="Z31" i="7"/>
  <c r="M24" i="7"/>
  <c r="M13" i="7"/>
  <c r="Z12" i="7"/>
  <c r="R24" i="7"/>
  <c r="R25" i="7" s="1"/>
  <c r="Q24" i="7"/>
  <c r="P24" i="7"/>
  <c r="O24" i="7"/>
  <c r="N24" i="7"/>
  <c r="L24" i="7"/>
  <c r="Z27" i="7" s="1"/>
  <c r="K24" i="7"/>
  <c r="J24" i="7"/>
  <c r="I24" i="7"/>
  <c r="H24" i="7"/>
  <c r="H25" i="7" s="1"/>
  <c r="G24" i="7"/>
  <c r="Z26" i="7" s="1"/>
  <c r="F24" i="7"/>
  <c r="F25" i="7" s="1"/>
  <c r="E24" i="7"/>
  <c r="Z24" i="7" s="1"/>
  <c r="D24" i="7"/>
  <c r="C24" i="7"/>
  <c r="Z30" i="7" s="1"/>
  <c r="D13" i="7"/>
  <c r="E13" i="7"/>
  <c r="F13" i="7"/>
  <c r="F14" i="7" s="1"/>
  <c r="G13" i="7"/>
  <c r="Z14" i="7" s="1"/>
  <c r="H13" i="7"/>
  <c r="H14" i="7" s="1"/>
  <c r="I13" i="7"/>
  <c r="J13" i="7"/>
  <c r="K13" i="7"/>
  <c r="Z15" i="7" s="1"/>
  <c r="L13" i="7"/>
  <c r="N13" i="7"/>
  <c r="O13" i="7"/>
  <c r="P13" i="7"/>
  <c r="Z19" i="7" s="1"/>
  <c r="Q13" i="7"/>
  <c r="R13" i="7"/>
  <c r="R14" i="7" s="1"/>
  <c r="C13" i="7"/>
  <c r="Z18" i="7" s="1"/>
  <c r="L16" i="16"/>
  <c r="C13" i="16"/>
  <c r="C14" i="16"/>
  <c r="C15" i="16"/>
  <c r="C16" i="16"/>
  <c r="C17" i="16"/>
  <c r="M17" i="16" s="1"/>
  <c r="C18" i="16"/>
  <c r="C19" i="16"/>
  <c r="C20" i="16"/>
  <c r="D13" i="16"/>
  <c r="E13" i="16"/>
  <c r="F13" i="16"/>
  <c r="G13" i="16"/>
  <c r="H13" i="16"/>
  <c r="I20" i="16"/>
  <c r="H20" i="16"/>
  <c r="G20" i="16"/>
  <c r="F20" i="16"/>
  <c r="M20" i="16" s="1"/>
  <c r="E20" i="16"/>
  <c r="D20" i="16"/>
  <c r="I19" i="16"/>
  <c r="H19" i="16"/>
  <c r="G19" i="16"/>
  <c r="F19" i="16"/>
  <c r="E19" i="16"/>
  <c r="D19" i="16"/>
  <c r="I18" i="16"/>
  <c r="H18" i="16"/>
  <c r="F18" i="16"/>
  <c r="E18" i="16"/>
  <c r="D18" i="16"/>
  <c r="I17" i="16"/>
  <c r="H17" i="16"/>
  <c r="G17" i="16"/>
  <c r="F17" i="16"/>
  <c r="E17" i="16"/>
  <c r="D17" i="16"/>
  <c r="I16" i="16"/>
  <c r="H16" i="16"/>
  <c r="G16" i="16"/>
  <c r="F16" i="16"/>
  <c r="E16" i="16"/>
  <c r="D16" i="16"/>
  <c r="I15" i="16"/>
  <c r="H15" i="16"/>
  <c r="G15" i="16"/>
  <c r="F15" i="16"/>
  <c r="E15" i="16"/>
  <c r="D15" i="16"/>
  <c r="I14" i="16"/>
  <c r="H14" i="16"/>
  <c r="G14" i="16"/>
  <c r="F14" i="16"/>
  <c r="E14" i="16"/>
  <c r="D14" i="16"/>
  <c r="I13" i="16"/>
  <c r="I12" i="16"/>
  <c r="H12" i="16"/>
  <c r="G12" i="16"/>
  <c r="F12" i="16"/>
  <c r="E12" i="16"/>
  <c r="D12" i="16"/>
  <c r="C12" i="16"/>
  <c r="I11" i="16"/>
  <c r="H11" i="16"/>
  <c r="G11" i="16"/>
  <c r="F11" i="16"/>
  <c r="E11" i="16"/>
  <c r="D11" i="16"/>
  <c r="C11" i="16"/>
  <c r="I10" i="16"/>
  <c r="H10" i="16"/>
  <c r="G10" i="16"/>
  <c r="F10" i="16"/>
  <c r="E10" i="16"/>
  <c r="D10" i="16"/>
  <c r="C10" i="16"/>
  <c r="I9" i="16"/>
  <c r="F9" i="16"/>
  <c r="E9" i="16"/>
  <c r="D9" i="16"/>
  <c r="C9" i="16"/>
  <c r="I8" i="16"/>
  <c r="H8" i="16"/>
  <c r="G8" i="16"/>
  <c r="F8" i="16"/>
  <c r="E8" i="16"/>
  <c r="D8" i="16"/>
  <c r="C8" i="16"/>
  <c r="I7" i="16"/>
  <c r="H7" i="16"/>
  <c r="G7" i="16"/>
  <c r="F7" i="16"/>
  <c r="E7" i="16"/>
  <c r="D7" i="16"/>
  <c r="C7" i="16"/>
  <c r="I6" i="16"/>
  <c r="H6" i="16"/>
  <c r="G6" i="16"/>
  <c r="F6" i="16"/>
  <c r="E6" i="16"/>
  <c r="D6" i="16"/>
  <c r="C6" i="16"/>
  <c r="I5" i="16"/>
  <c r="H5" i="16"/>
  <c r="G5" i="16"/>
  <c r="F5" i="16"/>
  <c r="E5" i="16"/>
  <c r="D5" i="16"/>
  <c r="C5" i="16"/>
  <c r="D29" i="2"/>
  <c r="D30" i="2"/>
  <c r="D31" i="2"/>
  <c r="D32" i="2"/>
  <c r="D33" i="2"/>
  <c r="D34" i="2"/>
  <c r="D35" i="2"/>
  <c r="D36" i="2"/>
  <c r="D38" i="2"/>
  <c r="D39" i="2"/>
  <c r="D40" i="2"/>
  <c r="D41" i="2"/>
  <c r="D42" i="2"/>
  <c r="D43" i="2"/>
  <c r="D44" i="2"/>
  <c r="D45" i="2"/>
  <c r="D28" i="2"/>
  <c r="P45" i="2"/>
  <c r="P44" i="2"/>
  <c r="P43" i="2"/>
  <c r="P42" i="2"/>
  <c r="P41" i="2"/>
  <c r="P40" i="2"/>
  <c r="P39" i="2"/>
  <c r="P38" i="2"/>
  <c r="M45" i="2"/>
  <c r="M44" i="2"/>
  <c r="M43" i="2"/>
  <c r="M42" i="2"/>
  <c r="M41" i="2"/>
  <c r="M40" i="2"/>
  <c r="M39" i="2"/>
  <c r="M38" i="2"/>
  <c r="H45" i="2"/>
  <c r="H44" i="2"/>
  <c r="H43" i="2"/>
  <c r="H42" i="2"/>
  <c r="H41" i="2"/>
  <c r="H40" i="2"/>
  <c r="H39" i="2"/>
  <c r="H38" i="2"/>
  <c r="G45" i="2"/>
  <c r="G44" i="2"/>
  <c r="G43" i="2"/>
  <c r="G42" i="2"/>
  <c r="G41" i="2"/>
  <c r="G40" i="2"/>
  <c r="G39" i="2"/>
  <c r="G38" i="2"/>
  <c r="P36" i="2"/>
  <c r="P35" i="2"/>
  <c r="P34" i="2"/>
  <c r="P33" i="2"/>
  <c r="P32" i="2"/>
  <c r="P31" i="2"/>
  <c r="P30" i="2"/>
  <c r="P29" i="2"/>
  <c r="P28" i="2"/>
  <c r="M36" i="2"/>
  <c r="M35" i="2"/>
  <c r="M34" i="2"/>
  <c r="M33" i="2"/>
  <c r="M32" i="2"/>
  <c r="M31" i="2"/>
  <c r="M30" i="2"/>
  <c r="M29" i="2"/>
  <c r="M28" i="2"/>
  <c r="H36" i="2"/>
  <c r="H35" i="2"/>
  <c r="H34" i="2"/>
  <c r="H33" i="2"/>
  <c r="H32" i="2"/>
  <c r="H31" i="2"/>
  <c r="H30" i="2"/>
  <c r="H29" i="2"/>
  <c r="H28" i="2"/>
  <c r="G36" i="2"/>
  <c r="G35" i="2"/>
  <c r="G34" i="2"/>
  <c r="G33" i="2"/>
  <c r="G32" i="2"/>
  <c r="G31" i="2"/>
  <c r="G30" i="2"/>
  <c r="G29" i="2"/>
  <c r="G28" i="2"/>
  <c r="F39" i="2"/>
  <c r="F40" i="2"/>
  <c r="F41" i="2"/>
  <c r="F42" i="2"/>
  <c r="F43" i="2"/>
  <c r="F44" i="2"/>
  <c r="F45" i="2"/>
  <c r="F38" i="2"/>
  <c r="F29" i="2"/>
  <c r="F30" i="2"/>
  <c r="F31" i="2"/>
  <c r="F32" i="2"/>
  <c r="F33" i="2"/>
  <c r="F34" i="2"/>
  <c r="F35" i="2"/>
  <c r="F36" i="2"/>
  <c r="F28" i="2"/>
  <c r="K39" i="2"/>
  <c r="K40" i="2"/>
  <c r="K41" i="2"/>
  <c r="K43" i="2"/>
  <c r="K44" i="2"/>
  <c r="K45" i="2"/>
  <c r="K30" i="2"/>
  <c r="K31" i="2"/>
  <c r="K35" i="2"/>
  <c r="K28" i="2"/>
  <c r="O45" i="2"/>
  <c r="O44" i="2"/>
  <c r="O43" i="2"/>
  <c r="O42" i="2"/>
  <c r="O41" i="2"/>
  <c r="O40" i="2"/>
  <c r="O39" i="2"/>
  <c r="O38" i="2"/>
  <c r="J45" i="2"/>
  <c r="J44" i="2"/>
  <c r="J43" i="2"/>
  <c r="J42" i="2"/>
  <c r="J41" i="2"/>
  <c r="J40" i="2"/>
  <c r="J39" i="2"/>
  <c r="J38" i="2"/>
  <c r="O36" i="2"/>
  <c r="O35" i="2"/>
  <c r="O34" i="2"/>
  <c r="O33" i="2"/>
  <c r="O32" i="2"/>
  <c r="O31" i="2"/>
  <c r="O30" i="2"/>
  <c r="O29" i="2"/>
  <c r="O28" i="2"/>
  <c r="J36" i="2"/>
  <c r="J35" i="2"/>
  <c r="J34" i="2"/>
  <c r="J33" i="2"/>
  <c r="J32" i="2"/>
  <c r="J31" i="2"/>
  <c r="J30" i="2"/>
  <c r="J29" i="2"/>
  <c r="J28" i="2"/>
  <c r="E39" i="2"/>
  <c r="E40" i="2"/>
  <c r="E41" i="2"/>
  <c r="E42" i="2"/>
  <c r="E43" i="2"/>
  <c r="E44" i="2"/>
  <c r="E45" i="2"/>
  <c r="E38" i="2"/>
  <c r="E29" i="2"/>
  <c r="E30" i="2"/>
  <c r="E31" i="2"/>
  <c r="E32" i="2"/>
  <c r="E33" i="2"/>
  <c r="E34" i="2"/>
  <c r="E35" i="2"/>
  <c r="E36" i="2"/>
  <c r="E28" i="2"/>
  <c r="M15" i="16" l="1"/>
  <c r="M19" i="16"/>
  <c r="M18" i="16"/>
  <c r="L19" i="16"/>
  <c r="M14" i="16"/>
  <c r="W25" i="7"/>
  <c r="AB33" i="7"/>
  <c r="W14" i="7"/>
  <c r="AB20" i="7" s="1"/>
  <c r="AB21" i="7" s="1"/>
  <c r="Z29" i="7"/>
  <c r="Z33" i="7" s="1"/>
  <c r="L14" i="16"/>
  <c r="L15" i="16"/>
  <c r="L18" i="16"/>
  <c r="M13" i="16"/>
  <c r="L13" i="16"/>
  <c r="L17" i="16"/>
  <c r="L20" i="16"/>
  <c r="K13" i="16"/>
  <c r="K15" i="16"/>
  <c r="K14" i="16"/>
  <c r="K17" i="16"/>
  <c r="K9" i="16"/>
  <c r="K8" i="16"/>
  <c r="K12" i="16"/>
  <c r="K11" i="16"/>
  <c r="K7" i="16"/>
  <c r="K20" i="16"/>
  <c r="K6" i="16"/>
  <c r="K19" i="16"/>
  <c r="K5" i="16"/>
  <c r="K18" i="16"/>
  <c r="L29" i="14"/>
  <c r="Z21" i="7" l="1"/>
  <c r="N36" i="14"/>
  <c r="N35" i="14"/>
  <c r="G23" i="14"/>
  <c r="F23" i="14"/>
  <c r="R28" i="14"/>
  <c r="R25" i="14"/>
  <c r="P26" i="14"/>
  <c r="Q26" i="14"/>
  <c r="R26" i="14"/>
  <c r="S26" i="14"/>
  <c r="T26" i="14"/>
  <c r="T28" i="14" s="1"/>
  <c r="U26" i="14"/>
  <c r="V26" i="14"/>
  <c r="P27" i="14"/>
  <c r="P28" i="14" s="1"/>
  <c r="Q27" i="14"/>
  <c r="R27" i="14"/>
  <c r="S27" i="14"/>
  <c r="T27" i="14"/>
  <c r="U27" i="14"/>
  <c r="U28" i="14" s="1"/>
  <c r="V27" i="14"/>
  <c r="V28" i="14" s="1"/>
  <c r="P24" i="14"/>
  <c r="P25" i="14" s="1"/>
  <c r="Q24" i="14"/>
  <c r="Q25" i="14" s="1"/>
  <c r="R24" i="14"/>
  <c r="S24" i="14"/>
  <c r="S25" i="14" s="1"/>
  <c r="T24" i="14"/>
  <c r="T25" i="14" s="1"/>
  <c r="U24" i="14"/>
  <c r="U25" i="14" s="1"/>
  <c r="V24" i="14"/>
  <c r="V25" i="14" s="1"/>
  <c r="V23" i="14"/>
  <c r="U23" i="14"/>
  <c r="T23" i="14"/>
  <c r="S23" i="14"/>
  <c r="R23" i="14"/>
  <c r="P23" i="14"/>
  <c r="Q23" i="14"/>
  <c r="K23" i="14"/>
  <c r="J23" i="14"/>
  <c r="I23" i="14"/>
  <c r="H23" i="14"/>
  <c r="E23" i="14"/>
  <c r="O14" i="13"/>
  <c r="O3" i="13"/>
  <c r="O4" i="13"/>
  <c r="O5" i="13"/>
  <c r="O6" i="13"/>
  <c r="O7" i="13"/>
  <c r="O8" i="13"/>
  <c r="O9" i="13"/>
  <c r="O10" i="13"/>
  <c r="O11" i="13"/>
  <c r="O12" i="13"/>
  <c r="O13" i="13"/>
  <c r="O15" i="13"/>
  <c r="O16" i="13"/>
  <c r="O17" i="13"/>
  <c r="O18" i="13"/>
  <c r="O2" i="13"/>
  <c r="N21" i="13"/>
  <c r="N20" i="13"/>
  <c r="I6" i="13"/>
  <c r="I18" i="13"/>
  <c r="I19" i="13"/>
  <c r="I21" i="13"/>
  <c r="I22" i="13"/>
  <c r="I23" i="13"/>
  <c r="I24" i="13"/>
  <c r="I17" i="13"/>
  <c r="H22" i="13"/>
  <c r="H24" i="13"/>
  <c r="H23" i="13"/>
  <c r="H21" i="13"/>
  <c r="H20" i="13"/>
  <c r="I20" i="13" s="1"/>
  <c r="I27" i="13" s="1"/>
  <c r="H19" i="13"/>
  <c r="H18" i="13"/>
  <c r="H17" i="13"/>
  <c r="I5" i="13"/>
  <c r="I7" i="13"/>
  <c r="I8" i="13"/>
  <c r="I9" i="13"/>
  <c r="I10" i="13"/>
  <c r="I4" i="13"/>
  <c r="I3" i="13"/>
  <c r="H13" i="13"/>
  <c r="H12" i="13"/>
  <c r="H4" i="13"/>
  <c r="H5" i="13"/>
  <c r="H6" i="13"/>
  <c r="H7" i="13"/>
  <c r="H8" i="13"/>
  <c r="H9" i="13"/>
  <c r="H10" i="13"/>
  <c r="H3" i="13"/>
  <c r="C23" i="6"/>
  <c r="C31" i="6"/>
  <c r="C31" i="5"/>
  <c r="C16" i="5"/>
  <c r="W31" i="5"/>
  <c r="W16" i="5"/>
  <c r="AR28" i="6"/>
  <c r="W30" i="6" s="1"/>
  <c r="AM28" i="6"/>
  <c r="AH28" i="6"/>
  <c r="AC28" i="6"/>
  <c r="X28" i="6"/>
  <c r="S28" i="6"/>
  <c r="N28" i="6"/>
  <c r="I28" i="6"/>
  <c r="D28" i="6"/>
  <c r="AR13" i="6"/>
  <c r="W15" i="6" s="1"/>
  <c r="AM13" i="6"/>
  <c r="AH13" i="6"/>
  <c r="AC13" i="6"/>
  <c r="X13" i="6"/>
  <c r="S13" i="6"/>
  <c r="N13" i="6"/>
  <c r="I13" i="6"/>
  <c r="J13" i="6"/>
  <c r="K13" i="6"/>
  <c r="L13" i="6"/>
  <c r="M13" i="6"/>
  <c r="P13" i="6"/>
  <c r="Q13" i="6"/>
  <c r="R13" i="6"/>
  <c r="T13" i="6"/>
  <c r="U13" i="6"/>
  <c r="V13" i="6"/>
  <c r="W13" i="6"/>
  <c r="Z13" i="6"/>
  <c r="AA13" i="6"/>
  <c r="AB13" i="6"/>
  <c r="AD13" i="6"/>
  <c r="AE13" i="6"/>
  <c r="AF13" i="6"/>
  <c r="AG13" i="6"/>
  <c r="AI13" i="6"/>
  <c r="AJ13" i="6"/>
  <c r="AK13" i="6"/>
  <c r="AL13" i="6"/>
  <c r="AN13" i="6"/>
  <c r="AO13" i="6"/>
  <c r="AP13" i="6"/>
  <c r="AQ13" i="6"/>
  <c r="D13" i="6"/>
  <c r="AR29" i="5"/>
  <c r="AM29" i="5"/>
  <c r="AH29" i="5"/>
  <c r="AC29" i="5"/>
  <c r="X29" i="5"/>
  <c r="S29" i="5"/>
  <c r="N29" i="5"/>
  <c r="I29" i="5"/>
  <c r="D29" i="5"/>
  <c r="I14" i="5"/>
  <c r="D14" i="5"/>
  <c r="AR14" i="5"/>
  <c r="AM14" i="5"/>
  <c r="AH14" i="5"/>
  <c r="AC14" i="5"/>
  <c r="X14" i="5"/>
  <c r="S14" i="5"/>
  <c r="N14" i="5"/>
  <c r="C30" i="6"/>
  <c r="C15" i="5"/>
  <c r="C30" i="5"/>
  <c r="H6" i="10"/>
  <c r="H7" i="10"/>
  <c r="H8" i="10"/>
  <c r="H10" i="10"/>
  <c r="H11" i="10"/>
  <c r="H13" i="10"/>
  <c r="H17" i="10"/>
  <c r="H18" i="10"/>
  <c r="H19" i="10"/>
  <c r="H20" i="10"/>
  <c r="H21" i="10"/>
  <c r="H5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D16" i="10"/>
  <c r="D17" i="10"/>
  <c r="D18" i="10"/>
  <c r="D19" i="10"/>
  <c r="D20" i="10"/>
  <c r="D21" i="10"/>
  <c r="D5" i="10"/>
  <c r="D6" i="10"/>
  <c r="D7" i="10"/>
  <c r="D8" i="10"/>
  <c r="D9" i="10"/>
  <c r="D10" i="10"/>
  <c r="D11" i="10"/>
  <c r="D12" i="10"/>
  <c r="D13" i="10"/>
  <c r="D14" i="10"/>
  <c r="D15" i="10"/>
  <c r="H5" i="4"/>
  <c r="H6" i="4"/>
  <c r="H7" i="4"/>
  <c r="H8" i="4"/>
  <c r="H9" i="4"/>
  <c r="H10" i="4"/>
  <c r="H11" i="4"/>
  <c r="H12" i="4"/>
  <c r="H13" i="4"/>
  <c r="H14" i="4"/>
  <c r="H15" i="4"/>
  <c r="H16" i="10" s="1"/>
  <c r="H16" i="4"/>
  <c r="H17" i="4"/>
  <c r="H18" i="4"/>
  <c r="H19" i="4"/>
  <c r="H20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4" i="4"/>
  <c r="N33" i="14" l="1"/>
  <c r="S28" i="14"/>
  <c r="Q28" i="14"/>
  <c r="I26" i="13"/>
  <c r="AW21" i="6"/>
  <c r="AW22" i="6"/>
  <c r="AW24" i="6"/>
  <c r="AW26" i="6"/>
  <c r="AW27" i="6"/>
  <c r="AW20" i="6"/>
  <c r="AS13" i="6"/>
  <c r="AT13" i="6"/>
  <c r="AU13" i="6"/>
  <c r="AV13" i="6"/>
  <c r="H13" i="6"/>
  <c r="E13" i="6"/>
  <c r="G13" i="6"/>
  <c r="F13" i="6"/>
  <c r="J28" i="6"/>
  <c r="K28" i="6"/>
  <c r="L28" i="6"/>
  <c r="M28" i="6"/>
  <c r="P28" i="6"/>
  <c r="Q28" i="6"/>
  <c r="R28" i="6"/>
  <c r="T28" i="6"/>
  <c r="U28" i="6"/>
  <c r="V28" i="6"/>
  <c r="W28" i="6"/>
  <c r="Y28" i="6"/>
  <c r="Z28" i="6"/>
  <c r="AA28" i="6"/>
  <c r="AB28" i="6"/>
  <c r="AD28" i="6"/>
  <c r="AE28" i="6"/>
  <c r="AF28" i="6"/>
  <c r="AG28" i="6"/>
  <c r="AI28" i="6"/>
  <c r="AJ28" i="6"/>
  <c r="AK28" i="6"/>
  <c r="AL28" i="6"/>
  <c r="AN28" i="6"/>
  <c r="AO28" i="6"/>
  <c r="AP28" i="6"/>
  <c r="AQ28" i="6"/>
  <c r="AS28" i="6"/>
  <c r="AT28" i="6"/>
  <c r="AU28" i="6"/>
  <c r="AV28" i="6"/>
  <c r="H28" i="6"/>
  <c r="G28" i="6"/>
  <c r="F28" i="6"/>
  <c r="E28" i="6"/>
  <c r="J29" i="5"/>
  <c r="K29" i="5"/>
  <c r="L29" i="5"/>
  <c r="M29" i="5"/>
  <c r="O29" i="5"/>
  <c r="P29" i="5"/>
  <c r="Q29" i="5"/>
  <c r="R29" i="5"/>
  <c r="T29" i="5"/>
  <c r="U29" i="5"/>
  <c r="V29" i="5"/>
  <c r="W29" i="5"/>
  <c r="Y29" i="5"/>
  <c r="Z29" i="5"/>
  <c r="AA29" i="5"/>
  <c r="AB29" i="5"/>
  <c r="AD29" i="5"/>
  <c r="AE29" i="5"/>
  <c r="AF29" i="5"/>
  <c r="AG29" i="5"/>
  <c r="AI29" i="5"/>
  <c r="AJ29" i="5"/>
  <c r="AK29" i="5"/>
  <c r="AL29" i="5"/>
  <c r="AN29" i="5"/>
  <c r="AO29" i="5"/>
  <c r="AP29" i="5"/>
  <c r="AQ29" i="5"/>
  <c r="AS29" i="5"/>
  <c r="AT29" i="5"/>
  <c r="AU29" i="5"/>
  <c r="AV29" i="5"/>
  <c r="H29" i="5"/>
  <c r="G29" i="5"/>
  <c r="F29" i="5"/>
  <c r="E29" i="5"/>
  <c r="AX30" i="6" l="1"/>
  <c r="J18" i="13"/>
  <c r="J19" i="13"/>
  <c r="J21" i="13"/>
  <c r="J22" i="13"/>
  <c r="J23" i="13"/>
  <c r="J24" i="13"/>
  <c r="J17" i="13"/>
  <c r="J20" i="13"/>
  <c r="C11" i="6"/>
  <c r="C14" i="6" l="1"/>
  <c r="C15" i="6"/>
</calcChain>
</file>

<file path=xl/sharedStrings.xml><?xml version="1.0" encoding="utf-8"?>
<sst xmlns="http://schemas.openxmlformats.org/spreadsheetml/2006/main" count="3164" uniqueCount="275">
  <si>
    <t>Normais</t>
  </si>
  <si>
    <t>Alterados</t>
  </si>
  <si>
    <t>Fez o Gesto Previsto?</t>
  </si>
  <si>
    <t>Compreendeu o Gesto?</t>
  </si>
  <si>
    <t>Vem Cá</t>
  </si>
  <si>
    <t>Lista Tarefas</t>
  </si>
  <si>
    <t>O2</t>
  </si>
  <si>
    <t>O3</t>
  </si>
  <si>
    <t>O4</t>
  </si>
  <si>
    <t>T1</t>
  </si>
  <si>
    <t>T2</t>
  </si>
  <si>
    <t>T3</t>
  </si>
  <si>
    <t>T4</t>
  </si>
  <si>
    <t>O1</t>
  </si>
  <si>
    <t>M1</t>
  </si>
  <si>
    <t>Mover</t>
  </si>
  <si>
    <t>Desligar Coluna</t>
  </si>
  <si>
    <t>Foto</t>
  </si>
  <si>
    <t>Impaciencia</t>
  </si>
  <si>
    <t>Telefone</t>
  </si>
  <si>
    <t>Insectos</t>
  </si>
  <si>
    <t>Ajuda</t>
  </si>
  <si>
    <t>T3.2</t>
  </si>
  <si>
    <t>T3.1</t>
  </si>
  <si>
    <t>Chamar</t>
  </si>
  <si>
    <t>Apontar</t>
  </si>
  <si>
    <t>Vitória</t>
  </si>
  <si>
    <t>Quais os Gestos Diferentes?</t>
  </si>
  <si>
    <t>Outros comentários e observações: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</si>
  <si>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</si>
  <si>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</si>
  <si>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</si>
  <si>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</si>
  <si>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</si>
  <si>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</si>
  <si>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</si>
  <si>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</si>
  <si>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</si>
  <si>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</si>
  <si>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</si>
  <si>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</si>
  <si>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</si>
  <si>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</si>
  <si>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</si>
  <si>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</si>
  <si>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</si>
  <si>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S</t>
  </si>
  <si>
    <t>Lista Voluntários</t>
  </si>
  <si>
    <t>Comentários das tarefas</t>
  </si>
  <si>
    <t>O voluntário 1 já tinha visto um Leap Motion antes, mas nunca teve uma oportunidade de experimentar um</t>
  </si>
  <si>
    <t>Total</t>
  </si>
  <si>
    <t>Género</t>
  </si>
  <si>
    <t>Mão P.</t>
  </si>
  <si>
    <t>Idade</t>
  </si>
  <si>
    <t>Tempo</t>
  </si>
  <si>
    <t>Totais</t>
  </si>
  <si>
    <t>Tempo Total</t>
  </si>
  <si>
    <t>Lembrou</t>
  </si>
  <si>
    <t>Erros</t>
  </si>
  <si>
    <t>Problema</t>
  </si>
  <si>
    <t>Observações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</si>
  <si>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</si>
  <si>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</si>
  <si>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</si>
  <si>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</si>
  <si>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</si>
  <si>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</si>
  <si>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</si>
  <si>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</si>
  <si>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</si>
  <si>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</si>
  <si>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Aspecto Menos Agradável/Queixas</t>
  </si>
  <si>
    <t>4a</t>
  </si>
  <si>
    <t>2 - 1d</t>
  </si>
  <si>
    <t>3 - 1a</t>
  </si>
  <si>
    <t>4 - 2c</t>
  </si>
  <si>
    <t>5 - 3a</t>
  </si>
  <si>
    <t>6 - 3b</t>
  </si>
  <si>
    <t>7 - 2bc</t>
  </si>
  <si>
    <t>8 - 1c</t>
  </si>
  <si>
    <t>9 - 2a</t>
  </si>
  <si>
    <t>10 - 1b</t>
  </si>
  <si>
    <t>SUS Questionáro 1:</t>
  </si>
  <si>
    <t>1 - 4</t>
  </si>
  <si>
    <t>Facilidade dos gestos</t>
  </si>
  <si>
    <t>Naturalidade dos gestos</t>
  </si>
  <si>
    <t>Não apareceu para a segunda sessão</t>
  </si>
  <si>
    <t>Utiliza computador frequentemente</t>
  </si>
  <si>
    <t>Proficiência com Jogos</t>
  </si>
  <si>
    <t>Dificuldade a lembrar</t>
  </si>
  <si>
    <t>Usou aparelhos com paradigmas naturais?</t>
  </si>
  <si>
    <t>Gestos Normais feitos pelos voluntários do grupo alterado:</t>
  </si>
  <si>
    <t>São gestos culturais?</t>
  </si>
  <si>
    <t>Gestos Substituidos</t>
  </si>
  <si>
    <t>Parte mais memorável:</t>
  </si>
  <si>
    <t>Tipo:</t>
  </si>
  <si>
    <t>1d:</t>
  </si>
  <si>
    <t>3c</t>
  </si>
  <si>
    <t>4ai</t>
  </si>
  <si>
    <t>5a</t>
  </si>
  <si>
    <t>5ai</t>
  </si>
  <si>
    <t>5b</t>
  </si>
  <si>
    <t>6a</t>
  </si>
  <si>
    <t>6b</t>
  </si>
  <si>
    <t>6c</t>
  </si>
  <si>
    <t>6d</t>
  </si>
  <si>
    <t>D</t>
  </si>
  <si>
    <t>M</t>
  </si>
  <si>
    <t>N</t>
  </si>
  <si>
    <t>O2 - Clique, T2 - Girou os dedos para a fente, T3.1 - Estalar Dedos</t>
  </si>
  <si>
    <t>Total Culturais:</t>
  </si>
  <si>
    <t>V1 - Chateou-se um pouco com o movimento</t>
  </si>
  <si>
    <t>F</t>
  </si>
  <si>
    <t>T2- Punhos para baixo zangado, T4 - Acenar no ar com ambas mãos</t>
  </si>
  <si>
    <t>Os gestos previstos são os dos movimentos normais.</t>
  </si>
  <si>
    <t>O gesto das tarefas que vão fazer</t>
  </si>
  <si>
    <t>O1- Zip It, O2 - Clique</t>
  </si>
  <si>
    <t>O2 -Clique</t>
  </si>
  <si>
    <t>X</t>
  </si>
  <si>
    <t>total erros</t>
  </si>
  <si>
    <t>total esquecido</t>
  </si>
  <si>
    <t>V2 - Disse que preferia que o movimento fosse com teclado ou rato</t>
  </si>
  <si>
    <t>V3 - O1: Ainda não se tinha habituao e achou que a mão estava a mexer muito. O2: Mesma ideia.</t>
  </si>
  <si>
    <t>V5: Não conseguiu achar a pate da foto correcta</t>
  </si>
  <si>
    <t>V4 - O4: Reparou um pouco depois que fez mal, mas mencionou que a forma dele fazia mais sentido</t>
  </si>
  <si>
    <t>O2-Clique, T2-Levantar os Ombros, T3.1-Appressar com palmas</t>
  </si>
  <si>
    <t>0*</t>
  </si>
  <si>
    <t>total ajuda</t>
  </si>
  <si>
    <t>Movimentar, especialmente para a direita</t>
  </si>
  <si>
    <t>E</t>
  </si>
  <si>
    <t>O1- Zip It, O2 - Clique, T2- Mão contra a face.</t>
  </si>
  <si>
    <t>Acha que não se adequam de forma nenhuma</t>
  </si>
  <si>
    <t>O2-Clique, T2- Cruzar Braços</t>
  </si>
  <si>
    <t>Muito diferente do esperado</t>
  </si>
  <si>
    <t>O2-Clique, T2- Esfregar de mão, T3.1-Suplica</t>
  </si>
  <si>
    <t>O2-Clique, T2- Mão contra a face, T3.1-Suplica</t>
  </si>
  <si>
    <t>Não os achou intuitivos mas não achou um problema muito grande</t>
  </si>
  <si>
    <t>O2- Clique, T2- Palmas em garra virado para a cara</t>
  </si>
  <si>
    <t>Achou que só é elucidativo com a explicação.</t>
  </si>
  <si>
    <t>O2-Clique, T2- Ameaçou com Punho, T3.1-Suplica</t>
  </si>
  <si>
    <t>Multiplos comentários que se resumem a: Não faz sentido</t>
  </si>
  <si>
    <t>O2-Clique, T2- Esfregar de mão, O4 - Apontou para longe</t>
  </si>
  <si>
    <t>Perguntou se corte de garganta tambem fez sentido para o O1</t>
  </si>
  <si>
    <t>O2-Clique, T2- Mão contra a face</t>
  </si>
  <si>
    <t>O2- Clique, T2- Cruzar os braços, O3-Mexer num telemovel invisive, T3.1- Suplica</t>
  </si>
  <si>
    <t>O2- Clique, T2 - Polegar na tempora</t>
  </si>
  <si>
    <t>O2- Clique, T2- Bater na testa, T4- Bater Palmas</t>
  </si>
  <si>
    <t>V12 - Chateou-se imenso com o movimento lateral</t>
  </si>
  <si>
    <t>1*</t>
  </si>
  <si>
    <t>V9: Não viu sequer</t>
  </si>
  <si>
    <t>V11 - Não se conseguia habituar ao movimento</t>
  </si>
  <si>
    <t>V13 - Movimento chateou</t>
  </si>
  <si>
    <t>Movimentar. Parecia um pouco "bugado"</t>
  </si>
  <si>
    <t>Movimento. Sugeriu que deveria ser interpolado</t>
  </si>
  <si>
    <t>A responsividade da camera podia ser melhor, não é o suficiente.</t>
  </si>
  <si>
    <t>Movimento. Virar à direita era muito mais dificil do que para a esquerda.</t>
  </si>
  <si>
    <t>Movimento. Demora muito a parar de virar para a esquerda.</t>
  </si>
  <si>
    <t>Movimento. Mudança de irecção muito rápido, muito binário.</t>
  </si>
  <si>
    <t>Movimento. Bugs nas direcções laterais</t>
  </si>
  <si>
    <t>Movimento. Dificuldade com os movimentos laterais devido à sensibilidade do aparelho</t>
  </si>
  <si>
    <t>Movimento. Virar para a direita era mais dificil que os outros, e andar para a frente era inconsistente.</t>
  </si>
  <si>
    <t>Movimento. Acha que pode ser por não ter praticado suficiente.</t>
  </si>
  <si>
    <t>Movimento. Principalmente lateral.</t>
  </si>
  <si>
    <t>Movimento, dificil d controlar.</t>
  </si>
  <si>
    <t>Movimento da personagem dificil. Por causa da detecção</t>
  </si>
  <si>
    <t>Movimento. Não conseguia fazer a direita muito bem.</t>
  </si>
  <si>
    <t>Movimento. Rodar a mão em eixo é muito chato e o jogo não reage bem.</t>
  </si>
  <si>
    <t>Movimento. Controlo com a mão é demasiao sensivel, e a personagem muito rápida a virar</t>
  </si>
  <si>
    <t>Nº substituições culturais</t>
  </si>
  <si>
    <r>
      <t>O1: "Pára!", O2: "Fez Enquadrar",</t>
    </r>
    <r>
      <rPr>
        <sz val="11"/>
        <color theme="1" tint="0.499984740745262"/>
        <rFont val="Calibri"/>
        <family val="2"/>
        <scheme val="minor"/>
      </rPr>
      <t xml:space="preserve"> O3:"Agarrou"</t>
    </r>
    <r>
      <rPr>
        <sz val="11"/>
        <color theme="1"/>
        <rFont val="Calibri"/>
        <family val="2"/>
        <scheme val="minor"/>
      </rPr>
      <t>,T3.1:"Acenou"</t>
    </r>
  </si>
  <si>
    <t>V8 - Fez tudo perfeito apesar de estar no grupo alterado</t>
  </si>
  <si>
    <t>Só uma pessoa fez polegar para cima no T3.1</t>
  </si>
  <si>
    <t>Só uma pessoa fez polegar para cima no T4</t>
  </si>
  <si>
    <r>
      <rPr>
        <sz val="11"/>
        <color theme="1" tint="0.499984740745262"/>
        <rFont val="Calibri"/>
        <family val="2"/>
        <scheme val="minor"/>
      </rPr>
      <t>T1: Apontou para baixo a indicar "aqui"</t>
    </r>
    <r>
      <rPr>
        <sz val="11"/>
        <color theme="1"/>
        <rFont val="Calibri"/>
        <family val="2"/>
        <scheme val="minor"/>
      </rPr>
      <t>, O3: "Shaka", T3.1: Acenou, T3.2: Apontou Normal, O4: Enxotou</t>
    </r>
  </si>
  <si>
    <t>O1: "Pára!", T3.1: Acenou, O4: Enxotou</t>
  </si>
  <si>
    <t>O1: "Pára!", T1: "Vem Cá", T2: "Acenou", O3: "Shaka", T3.1: "Acenou", T4: "Força" com ambas as mãos</t>
  </si>
  <si>
    <t>O1: "Pára!", T3.1: Acenou e "Vem Cá", T3.2: "Apontou Normal", O4: Enxotou</t>
  </si>
  <si>
    <t>O1: "Pára", T1: Indicador para cima (chamar) e "Vem Cá", T2: "Desaprovo", T3.2: Apontou Normal, O4: "Pára" e "Desaprovado".</t>
  </si>
  <si>
    <t>O1: "Shiu", O2: "Clique", T2: "Desaprovado", T3.1: Acenou, T3.2: Apontou Normal,</t>
  </si>
  <si>
    <t>Homem Azul - Envolve mais passos e interações</t>
  </si>
  <si>
    <t>O1, T2</t>
  </si>
  <si>
    <t>Homem Azul: Ficou Surpreendido com as animações</t>
  </si>
  <si>
    <t>Homem Azul: Fixou as animações e o tempo que demorava comparado aos outros</t>
  </si>
  <si>
    <t>Movimento: Nunca tinha experimentado algo assim</t>
  </si>
  <si>
    <t>Vitoria: Porque lhe fez sentir feliz. "Sei lá"</t>
  </si>
  <si>
    <t>Movimento: Por ser mais semelhante aos controlos de um jogo, é fácil comparar</t>
  </si>
  <si>
    <t>Homem Azul: Tem mais passos e parecia a coisa mais real do jogo</t>
  </si>
  <si>
    <t>Movimento e a maioria das tarefas: Por serem intuitivas.</t>
  </si>
  <si>
    <t>T1,O2,O3</t>
  </si>
  <si>
    <t>Homem Azul: Parece um bocado como algo de um filme, chama atenção</t>
  </si>
  <si>
    <t>Homem Azul e a Musica: Ser mais complexo visualmente e sonoramente</t>
  </si>
  <si>
    <t>O4,T3.2,O2</t>
  </si>
  <si>
    <t>Homem Azul: Achou piada ter e fazer mais gestos a que respondia correctamente</t>
  </si>
  <si>
    <t>Homem Azul: Por ter mais gestos, era interessante.</t>
  </si>
  <si>
    <t>O2, T2,O1</t>
  </si>
  <si>
    <t>O3,O4,O2</t>
  </si>
  <si>
    <t>Homem Azul: Porque as animações eram engraçadas.</t>
  </si>
  <si>
    <t>Movimento: É o mais complicado e o que tem mais piada de se fazer.</t>
  </si>
  <si>
    <t>O3,T1,O2</t>
  </si>
  <si>
    <t>Movimento: É mais essencial e era o que contaria a outras pessoas primeiro</t>
  </si>
  <si>
    <t>O4, O2, O3</t>
  </si>
  <si>
    <t>Vitoria: Porque gosta de acabar as coisa e ganhar</t>
  </si>
  <si>
    <t>Entende que sirvam mas diz que nunca pensaria na maioria</t>
  </si>
  <si>
    <t>Age</t>
  </si>
  <si>
    <t>Gender</t>
  </si>
  <si>
    <t>VolunteerNumber</t>
  </si>
  <si>
    <t>TecnologicalInterest</t>
  </si>
  <si>
    <t>MainHand</t>
  </si>
  <si>
    <t>Y</t>
  </si>
  <si>
    <t>Total Time</t>
  </si>
  <si>
    <t>1st Game</t>
  </si>
  <si>
    <t>2nd Game</t>
  </si>
  <si>
    <t>Avg</t>
  </si>
  <si>
    <t>Dev</t>
  </si>
  <si>
    <t>z-value</t>
  </si>
  <si>
    <t>T-Total</t>
  </si>
  <si>
    <t>Help</t>
  </si>
  <si>
    <t>C1</t>
  </si>
  <si>
    <t>NC1</t>
  </si>
  <si>
    <t>C2</t>
  </si>
  <si>
    <t>NC2</t>
  </si>
  <si>
    <t>User Error</t>
  </si>
  <si>
    <t>Failures</t>
  </si>
  <si>
    <t>Avg Time</t>
  </si>
  <si>
    <t>C</t>
  </si>
  <si>
    <t>NC</t>
  </si>
  <si>
    <t>Trial 1</t>
  </si>
  <si>
    <t>Trial 2</t>
  </si>
  <si>
    <t>Difference</t>
  </si>
  <si>
    <t>Gestural Mistakes</t>
  </si>
  <si>
    <t>Total Mistakes</t>
  </si>
  <si>
    <t>Emblematic Substitutions</t>
  </si>
  <si>
    <t>External Emblematic Substitutions</t>
  </si>
  <si>
    <t>* All 5 performed the same gesture: Wave, and didn't realize it was wrong</t>
  </si>
  <si>
    <t>y</t>
  </si>
  <si>
    <t>x</t>
  </si>
  <si>
    <t>+</t>
  </si>
  <si>
    <t>SUS</t>
  </si>
  <si>
    <t>-</t>
  </si>
  <si>
    <t>Cultural</t>
  </si>
  <si>
    <t>SUS Score</t>
  </si>
  <si>
    <t>Non-Cultural</t>
  </si>
  <si>
    <t>Misplaced</t>
  </si>
  <si>
    <t>Internal Expectations</t>
  </si>
  <si>
    <t>Self-Consciousness</t>
  </si>
  <si>
    <t>Emotional Impact</t>
  </si>
  <si>
    <t>Recall and Recognition</t>
  </si>
  <si>
    <t>External Expectations and Sharing</t>
  </si>
  <si>
    <t>Subjective Sense of Comfort</t>
  </si>
  <si>
    <t>Enjoyment and Repeatability</t>
  </si>
  <si>
    <t>Technological and Methodological Impact</t>
  </si>
  <si>
    <t>Symbolic Feedback and Sense Making</t>
  </si>
  <si>
    <t>base</t>
  </si>
  <si>
    <t>dimensions</t>
  </si>
  <si>
    <t>score</t>
  </si>
  <si>
    <t>Std  Deviation</t>
  </si>
  <si>
    <t>Mean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</si>
  <si>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</si>
  <si>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</si>
  <si>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</si>
  <si>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</si>
  <si>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</si>
  <si>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</si>
  <si>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</si>
  <si>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</si>
  <si>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</si>
  <si>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</si>
  <si>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</si>
  <si>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</si>
  <si>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first</t>
  </si>
  <si>
    <t>second</t>
  </si>
  <si>
    <t>error</t>
  </si>
  <si>
    <t>failure</t>
  </si>
  <si>
    <t>Natural</t>
  </si>
  <si>
    <t>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</si>
</sst>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9" xfId="0" applyBorder="1"/>
    <xf numFmtId="0" fontId="0" fillId="0" borderId="40" xfId="0" applyBorder="1"/>
    <xf numFmtId="0" fontId="0" fillId="0" borderId="34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0" borderId="13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14" xfId="0" applyFont="1" applyBorder="1"/>
    <xf numFmtId="0" fontId="0" fillId="0" borderId="8" xfId="0" applyBorder="1"/>
    <xf numFmtId="49" fontId="0" fillId="0" borderId="2" xfId="0" applyNumberFormat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2" borderId="11" xfId="0" applyFill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0" fillId="0" borderId="65" xfId="0" applyBorder="1" applyAlignment="1">
      <alignment wrapText="1"/>
    </xf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4" fillId="0" borderId="0" xfId="0" applyFont="1" applyAlignment="1">
      <alignment wrapText="1"/>
    </xf>
    <xf numFmtId="0" fontId="0" fillId="0" borderId="66" xfId="0" applyBorder="1"/>
    <xf numFmtId="0" fontId="0" fillId="0" borderId="22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67" xfId="0" applyBorder="1"/>
    <xf numFmtId="0" fontId="0" fillId="0" borderId="67" xfId="0" applyBorder="1" applyAlignment="1">
      <alignment wrapText="1"/>
    </xf>
    <xf numFmtId="0" fontId="0" fillId="0" borderId="68" xfId="0" applyBorder="1"/>
    <xf numFmtId="0" fontId="0" fillId="0" borderId="69" xfId="0" applyBorder="1"/>
    <xf numFmtId="0" fontId="0" fillId="0" borderId="38" xfId="0" applyBorder="1"/>
    <xf numFmtId="0" fontId="0" fillId="0" borderId="35" xfId="0" applyBorder="1"/>
    <xf numFmtId="0" fontId="0" fillId="0" borderId="70" xfId="0" applyBorder="1"/>
    <xf numFmtId="0" fontId="0" fillId="0" borderId="5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right"/>
    </xf>
    <xf numFmtId="0" fontId="3" fillId="0" borderId="64" xfId="0" applyFont="1" applyBorder="1" applyAlignment="1">
      <alignment wrapText="1"/>
    </xf>
    <xf numFmtId="0" fontId="0" fillId="0" borderId="71" xfId="0" applyBorder="1"/>
    <xf numFmtId="0" fontId="0" fillId="0" borderId="29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5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71" xfId="0" applyBorder="1" applyAlignment="1">
      <alignment horizontal="right"/>
    </xf>
    <xf numFmtId="0" fontId="0" fillId="0" borderId="57" xfId="0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54" xfId="0" applyBorder="1" applyAlignment="1">
      <alignment horizontal="right"/>
    </xf>
    <xf numFmtId="0" fontId="0" fillId="0" borderId="15" xfId="0" applyBorder="1" applyAlignment="1">
      <alignment horizontal="right" vertical="center"/>
    </xf>
    <xf numFmtId="0" fontId="0" fillId="0" borderId="31" xfId="0" applyBorder="1" applyAlignment="1">
      <alignment horizontal="right"/>
    </xf>
    <xf numFmtId="0" fontId="0" fillId="0" borderId="58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/>
    <xf numFmtId="0" fontId="0" fillId="4" borderId="41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right"/>
    </xf>
    <xf numFmtId="0" fontId="2" fillId="3" borderId="40" xfId="1" applyBorder="1"/>
    <xf numFmtId="0" fontId="0" fillId="5" borderId="15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1"/>
    <xf numFmtId="2" fontId="0" fillId="0" borderId="0" xfId="0" applyNumberFormat="1"/>
    <xf numFmtId="2" fontId="0" fillId="0" borderId="13" xfId="0" applyNumberFormat="1" applyBorder="1"/>
    <xf numFmtId="2" fontId="0" fillId="0" borderId="12" xfId="0" applyNumberFormat="1" applyBorder="1"/>
    <xf numFmtId="2" fontId="0" fillId="0" borderId="39" xfId="0" applyNumberFormat="1" applyBorder="1"/>
    <xf numFmtId="2" fontId="0" fillId="0" borderId="8" xfId="0" applyNumberFormat="1" applyBorder="1"/>
    <xf numFmtId="0" fontId="0" fillId="7" borderId="0" xfId="0" applyFill="1"/>
    <xf numFmtId="0" fontId="0" fillId="7" borderId="53" xfId="0" applyFill="1" applyBorder="1"/>
    <xf numFmtId="0" fontId="0" fillId="7" borderId="15" xfId="0" applyFill="1" applyBorder="1"/>
    <xf numFmtId="2" fontId="0" fillId="7" borderId="15" xfId="0" applyNumberFormat="1" applyFill="1" applyBorder="1"/>
    <xf numFmtId="2" fontId="0" fillId="7" borderId="0" xfId="0" applyNumberFormat="1" applyFill="1"/>
    <xf numFmtId="10" fontId="0" fillId="7" borderId="1" xfId="0" applyNumberFormat="1" applyFill="1" applyBorder="1"/>
    <xf numFmtId="0" fontId="0" fillId="7" borderId="15" xfId="0" applyFill="1" applyBorder="1" applyAlignment="1">
      <alignment horizontal="right"/>
    </xf>
    <xf numFmtId="10" fontId="0" fillId="7" borderId="0" xfId="0" applyNumberFormat="1" applyFill="1"/>
    <xf numFmtId="0" fontId="0" fillId="0" borderId="72" xfId="0" applyBorder="1"/>
    <xf numFmtId="0" fontId="0" fillId="0" borderId="36" xfId="0" applyBorder="1"/>
    <xf numFmtId="0" fontId="0" fillId="4" borderId="11" xfId="0" applyFill="1" applyBorder="1"/>
    <xf numFmtId="0" fontId="0" fillId="4" borderId="0" xfId="0" applyFill="1"/>
    <xf numFmtId="0" fontId="0" fillId="4" borderId="8" xfId="0" applyFill="1" applyBorder="1"/>
    <xf numFmtId="0" fontId="0" fillId="0" borderId="6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60" xfId="0" applyBorder="1"/>
    <xf numFmtId="2" fontId="0" fillId="0" borderId="15" xfId="0" applyNumberFormat="1" applyBorder="1"/>
    <xf numFmtId="2" fontId="0" fillId="0" borderId="0" xfId="0" applyNumberFormat="1" applyAlignment="1">
      <alignment horizontal="right"/>
    </xf>
    <xf numFmtId="2" fontId="0" fillId="0" borderId="15" xfId="0" applyNumberFormat="1" applyBorder="1" applyAlignment="1">
      <alignment horizontal="right"/>
    </xf>
    <xf numFmtId="0" fontId="7" fillId="0" borderId="76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6" borderId="60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0" fontId="3" fillId="7" borderId="60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7" borderId="56" xfId="0" applyFont="1" applyFill="1" applyBorder="1" applyAlignment="1">
      <alignment horizontal="center"/>
    </xf>
    <xf numFmtId="0" fontId="0" fillId="0" borderId="19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1" xfId="0" applyBorder="1" applyAlignment="1">
      <alignment horizontal="center"/>
    </xf>
    <xf numFmtId="0" fontId="8" fillId="0" borderId="0" xfId="0" applyFont="1"/>
    <xf numFmtId="0" fontId="8" fillId="7" borderId="0" xfId="0" applyFont="1" applyFill="1"/>
    <xf numFmtId="0" fontId="8" fillId="7" borderId="15" xfId="0" applyFont="1" applyFill="1" applyBorder="1"/>
    <xf numFmtId="164" fontId="8" fillId="7" borderId="15" xfId="0" applyNumberFormat="1" applyFont="1" applyFill="1" applyBorder="1"/>
  </cellXfs>
  <cellStyles count="2">
    <cellStyle name="Bad" xfId="1" builtinId="27"/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8606-F093-4CB8-8206-3F2F0D8ABB73}">
  <dimension ref="C3:H20"/>
  <sheetViews>
    <sheetView workbookViewId="0">
      <selection activeCell="F14" sqref="F14"/>
    </sheetView>
  </sheetViews>
  <sheetFormatPr defaultRowHeight="15" x14ac:dyDescent="0.25"/>
  <cols>
    <col min="4" max="4" width="16.140625" customWidth="1"/>
    <col min="5" max="5" width="19.5703125" customWidth="1"/>
    <col min="6" max="6" width="22.28515625" customWidth="1"/>
  </cols>
  <sheetData>
    <row r="3" spans="3:8" ht="51" customHeight="1" thickBot="1" x14ac:dyDescent="0.3">
      <c r="D3" s="11" t="s">
        <v>87</v>
      </c>
      <c r="E3" s="11" t="s">
        <v>90</v>
      </c>
      <c r="F3" s="11" t="s">
        <v>88</v>
      </c>
      <c r="G3" s="11"/>
    </row>
    <row r="4" spans="3:8" x14ac:dyDescent="0.25">
      <c r="C4" s="8" t="s">
        <v>29</v>
      </c>
      <c r="D4" s="62">
        <v>5</v>
      </c>
      <c r="E4" s="63" t="s">
        <v>46</v>
      </c>
      <c r="F4" s="64">
        <v>4</v>
      </c>
      <c r="G4">
        <f>COUNTIF(E4,"S")</f>
        <v>1</v>
      </c>
      <c r="H4">
        <f>D4+F4+G4</f>
        <v>10</v>
      </c>
    </row>
    <row r="5" spans="3:8" x14ac:dyDescent="0.25">
      <c r="C5" s="9" t="s">
        <v>31</v>
      </c>
      <c r="D5" s="65">
        <v>5</v>
      </c>
      <c r="E5" s="60" t="s">
        <v>108</v>
      </c>
      <c r="F5" s="66">
        <v>3</v>
      </c>
      <c r="G5">
        <f t="shared" ref="G5:G20" si="0">COUNTIF(E5,"S")</f>
        <v>0</v>
      </c>
      <c r="H5">
        <f t="shared" ref="H5:H20" si="1">D5+F5+G5</f>
        <v>8</v>
      </c>
    </row>
    <row r="6" spans="3:8" x14ac:dyDescent="0.25">
      <c r="C6" s="9" t="s">
        <v>33</v>
      </c>
      <c r="D6" s="65">
        <v>4</v>
      </c>
      <c r="E6" s="60" t="s">
        <v>46</v>
      </c>
      <c r="F6" s="66">
        <v>4</v>
      </c>
      <c r="G6">
        <f t="shared" si="0"/>
        <v>1</v>
      </c>
      <c r="H6">
        <f t="shared" si="1"/>
        <v>9</v>
      </c>
    </row>
    <row r="7" spans="3:8" x14ac:dyDescent="0.25">
      <c r="C7" s="9" t="s">
        <v>34</v>
      </c>
      <c r="D7" s="65">
        <v>3</v>
      </c>
      <c r="E7" s="60" t="s">
        <v>108</v>
      </c>
      <c r="F7" s="66">
        <v>2</v>
      </c>
      <c r="G7">
        <f t="shared" si="0"/>
        <v>0</v>
      </c>
      <c r="H7">
        <f t="shared" si="1"/>
        <v>5</v>
      </c>
    </row>
    <row r="8" spans="3:8" x14ac:dyDescent="0.25">
      <c r="C8" s="9" t="s">
        <v>37</v>
      </c>
      <c r="D8" s="65">
        <v>4</v>
      </c>
      <c r="E8" s="60" t="s">
        <v>108</v>
      </c>
      <c r="F8" s="66">
        <v>3</v>
      </c>
      <c r="G8">
        <f t="shared" si="0"/>
        <v>0</v>
      </c>
      <c r="H8">
        <f t="shared" si="1"/>
        <v>7</v>
      </c>
    </row>
    <row r="9" spans="3:8" x14ac:dyDescent="0.25">
      <c r="C9" s="9" t="s">
        <v>39</v>
      </c>
      <c r="D9" s="65">
        <v>3</v>
      </c>
      <c r="E9" s="60" t="s">
        <v>108</v>
      </c>
      <c r="F9" s="66">
        <v>4</v>
      </c>
      <c r="G9">
        <f t="shared" si="0"/>
        <v>0</v>
      </c>
      <c r="H9">
        <f t="shared" si="1"/>
        <v>7</v>
      </c>
    </row>
    <row r="10" spans="3:8" x14ac:dyDescent="0.25">
      <c r="C10" s="9" t="s">
        <v>41</v>
      </c>
      <c r="D10" s="65">
        <v>1</v>
      </c>
      <c r="E10" s="60" t="s">
        <v>108</v>
      </c>
      <c r="F10" s="66">
        <v>3</v>
      </c>
      <c r="G10">
        <f t="shared" si="0"/>
        <v>0</v>
      </c>
      <c r="H10">
        <f t="shared" si="1"/>
        <v>4</v>
      </c>
    </row>
    <row r="11" spans="3:8" x14ac:dyDescent="0.25">
      <c r="C11" s="9" t="s">
        <v>43</v>
      </c>
      <c r="D11" s="65">
        <v>3</v>
      </c>
      <c r="E11" s="60" t="s">
        <v>108</v>
      </c>
      <c r="F11" s="66">
        <v>4</v>
      </c>
      <c r="G11">
        <f t="shared" si="0"/>
        <v>0</v>
      </c>
      <c r="H11">
        <f t="shared" si="1"/>
        <v>7</v>
      </c>
    </row>
    <row r="12" spans="3:8" ht="15.75" thickBot="1" x14ac:dyDescent="0.3">
      <c r="C12" s="10" t="s">
        <v>45</v>
      </c>
      <c r="D12" s="67">
        <v>4</v>
      </c>
      <c r="E12" s="68" t="s">
        <v>108</v>
      </c>
      <c r="F12" s="69">
        <v>4</v>
      </c>
      <c r="G12">
        <f t="shared" si="0"/>
        <v>0</v>
      </c>
      <c r="H12">
        <f t="shared" si="1"/>
        <v>8</v>
      </c>
    </row>
    <row r="13" spans="3:8" x14ac:dyDescent="0.25">
      <c r="C13" s="8" t="s">
        <v>30</v>
      </c>
      <c r="D13" s="126">
        <v>4</v>
      </c>
      <c r="E13" s="94" t="s">
        <v>46</v>
      </c>
      <c r="F13" s="127">
        <v>3</v>
      </c>
      <c r="G13">
        <f t="shared" si="0"/>
        <v>1</v>
      </c>
      <c r="H13">
        <f t="shared" si="1"/>
        <v>8</v>
      </c>
    </row>
    <row r="14" spans="3:8" x14ac:dyDescent="0.25">
      <c r="C14" s="9" t="s">
        <v>32</v>
      </c>
      <c r="D14" s="65">
        <v>5</v>
      </c>
      <c r="E14" s="60" t="s">
        <v>108</v>
      </c>
      <c r="F14" s="66">
        <v>4</v>
      </c>
      <c r="G14">
        <f t="shared" si="0"/>
        <v>0</v>
      </c>
      <c r="H14">
        <f t="shared" si="1"/>
        <v>9</v>
      </c>
    </row>
    <row r="15" spans="3:8" x14ac:dyDescent="0.25">
      <c r="C15" s="9" t="s">
        <v>35</v>
      </c>
      <c r="D15" s="65">
        <v>4</v>
      </c>
      <c r="E15" s="60" t="s">
        <v>46</v>
      </c>
      <c r="F15" s="66">
        <v>3</v>
      </c>
      <c r="G15">
        <f t="shared" si="0"/>
        <v>1</v>
      </c>
      <c r="H15">
        <f t="shared" si="1"/>
        <v>8</v>
      </c>
    </row>
    <row r="16" spans="3:8" x14ac:dyDescent="0.25">
      <c r="C16" s="9" t="s">
        <v>36</v>
      </c>
      <c r="D16" s="65">
        <v>5</v>
      </c>
      <c r="E16" s="60" t="s">
        <v>46</v>
      </c>
      <c r="F16" s="66">
        <v>5</v>
      </c>
      <c r="G16">
        <f t="shared" si="0"/>
        <v>1</v>
      </c>
      <c r="H16">
        <f t="shared" si="1"/>
        <v>11</v>
      </c>
    </row>
    <row r="17" spans="3:8" x14ac:dyDescent="0.25">
      <c r="C17" s="9" t="s">
        <v>38</v>
      </c>
      <c r="D17" s="65">
        <v>4</v>
      </c>
      <c r="E17" s="60" t="s">
        <v>46</v>
      </c>
      <c r="F17" s="66">
        <v>3</v>
      </c>
      <c r="G17">
        <f t="shared" si="0"/>
        <v>1</v>
      </c>
      <c r="H17">
        <f t="shared" si="1"/>
        <v>8</v>
      </c>
    </row>
    <row r="18" spans="3:8" x14ac:dyDescent="0.25">
      <c r="C18" s="9" t="s">
        <v>40</v>
      </c>
      <c r="D18" s="65">
        <v>4</v>
      </c>
      <c r="E18" s="60" t="s">
        <v>108</v>
      </c>
      <c r="F18" s="66">
        <v>4</v>
      </c>
      <c r="G18">
        <f t="shared" si="0"/>
        <v>0</v>
      </c>
      <c r="H18">
        <f t="shared" si="1"/>
        <v>8</v>
      </c>
    </row>
    <row r="19" spans="3:8" x14ac:dyDescent="0.25">
      <c r="C19" s="9" t="s">
        <v>42</v>
      </c>
      <c r="D19" s="65">
        <v>3</v>
      </c>
      <c r="E19" s="60" t="s">
        <v>108</v>
      </c>
      <c r="F19" s="66">
        <v>4</v>
      </c>
      <c r="G19">
        <f t="shared" si="0"/>
        <v>0</v>
      </c>
      <c r="H19">
        <f t="shared" si="1"/>
        <v>7</v>
      </c>
    </row>
    <row r="20" spans="3:8" ht="15.75" thickBot="1" x14ac:dyDescent="0.3">
      <c r="C20" s="10" t="s">
        <v>44</v>
      </c>
      <c r="D20" s="67">
        <v>4</v>
      </c>
      <c r="E20" s="68" t="s">
        <v>108</v>
      </c>
      <c r="F20" s="69">
        <v>4</v>
      </c>
      <c r="G20">
        <f t="shared" si="0"/>
        <v>0</v>
      </c>
      <c r="H20">
        <f t="shared" si="1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6AD3-A593-47B1-BF3F-C247B0C1B57D}">
  <dimension ref="B1:BD56"/>
  <sheetViews>
    <sheetView topLeftCell="K1" zoomScaleNormal="100" workbookViewId="0">
      <selection activeCell="U68" sqref="U68"/>
    </sheetView>
  </sheetViews>
  <sheetFormatPr defaultRowHeight="15" x14ac:dyDescent="0.25"/>
  <cols>
    <col min="3" max="3" width="13.7109375" customWidth="1"/>
    <col min="4" max="43" width="4.7109375" customWidth="1"/>
    <col min="44" max="44" width="6" bestFit="1" customWidth="1"/>
    <col min="45" max="47" width="4.7109375" customWidth="1"/>
    <col min="48" max="48" width="5.5703125" customWidth="1"/>
    <col min="49" max="49" width="18.7109375" bestFit="1" customWidth="1"/>
  </cols>
  <sheetData>
    <row r="1" spans="2:56" ht="15.75" thickBot="1" x14ac:dyDescent="0.3"/>
    <row r="2" spans="2:56" ht="15.75" thickBot="1" x14ac:dyDescent="0.3">
      <c r="AC2" s="182" t="s">
        <v>11</v>
      </c>
      <c r="AD2" s="183"/>
      <c r="AE2" s="183"/>
      <c r="AF2" s="183"/>
      <c r="AG2" s="183"/>
      <c r="AH2" s="183"/>
      <c r="AI2" s="183"/>
      <c r="AJ2" s="183"/>
      <c r="AK2" s="183"/>
      <c r="AL2" s="184"/>
    </row>
    <row r="3" spans="2:56" ht="15.75" thickBot="1" x14ac:dyDescent="0.3">
      <c r="B3" t="s">
        <v>0</v>
      </c>
      <c r="D3" s="182" t="s">
        <v>13</v>
      </c>
      <c r="E3" s="183"/>
      <c r="F3" s="183"/>
      <c r="G3" s="183"/>
      <c r="H3" s="184"/>
      <c r="I3" s="182" t="s">
        <v>9</v>
      </c>
      <c r="J3" s="183"/>
      <c r="K3" s="183"/>
      <c r="L3" s="183"/>
      <c r="M3" s="184"/>
      <c r="N3" s="182" t="s">
        <v>6</v>
      </c>
      <c r="O3" s="183"/>
      <c r="P3" s="183"/>
      <c r="Q3" s="183"/>
      <c r="R3" s="184"/>
      <c r="S3" s="182" t="s">
        <v>10</v>
      </c>
      <c r="T3" s="183"/>
      <c r="U3" s="183"/>
      <c r="V3" s="183"/>
      <c r="W3" s="184"/>
      <c r="X3" s="182" t="s">
        <v>7</v>
      </c>
      <c r="Y3" s="183"/>
      <c r="Z3" s="183"/>
      <c r="AA3" s="183"/>
      <c r="AB3" s="184"/>
      <c r="AC3" s="182" t="s">
        <v>23</v>
      </c>
      <c r="AD3" s="183"/>
      <c r="AE3" s="183"/>
      <c r="AF3" s="183"/>
      <c r="AG3" s="184"/>
      <c r="AH3" s="182" t="s">
        <v>22</v>
      </c>
      <c r="AI3" s="183"/>
      <c r="AJ3" s="183"/>
      <c r="AK3" s="183"/>
      <c r="AL3" s="184"/>
      <c r="AM3" s="182" t="s">
        <v>8</v>
      </c>
      <c r="AN3" s="183"/>
      <c r="AO3" s="183"/>
      <c r="AP3" s="183"/>
      <c r="AQ3" s="184"/>
      <c r="AR3" s="182" t="s">
        <v>12</v>
      </c>
      <c r="AS3" s="183"/>
      <c r="AT3" s="183"/>
      <c r="AU3" s="183"/>
      <c r="AV3" s="184"/>
    </row>
    <row r="4" spans="2:56" ht="15.75" thickBot="1" x14ac:dyDescent="0.3">
      <c r="C4" s="14" t="s">
        <v>56</v>
      </c>
      <c r="D4" s="45" t="s">
        <v>54</v>
      </c>
      <c r="E4" s="46" t="s">
        <v>58</v>
      </c>
      <c r="F4" s="47" t="s">
        <v>57</v>
      </c>
      <c r="G4" s="48" t="s">
        <v>21</v>
      </c>
      <c r="H4" s="49" t="s">
        <v>59</v>
      </c>
      <c r="I4" s="45" t="s">
        <v>54</v>
      </c>
      <c r="J4" s="46" t="s">
        <v>58</v>
      </c>
      <c r="K4" s="47" t="s">
        <v>57</v>
      </c>
      <c r="L4" s="48" t="s">
        <v>21</v>
      </c>
      <c r="M4" s="49" t="s">
        <v>59</v>
      </c>
      <c r="N4" s="45" t="s">
        <v>54</v>
      </c>
      <c r="O4" s="46" t="s">
        <v>58</v>
      </c>
      <c r="P4" s="47" t="s">
        <v>57</v>
      </c>
      <c r="Q4" s="48" t="s">
        <v>21</v>
      </c>
      <c r="R4" s="49" t="s">
        <v>59</v>
      </c>
      <c r="S4" s="45" t="s">
        <v>54</v>
      </c>
      <c r="T4" s="46" t="s">
        <v>58</v>
      </c>
      <c r="U4" s="47" t="s">
        <v>57</v>
      </c>
      <c r="V4" s="48" t="s">
        <v>21</v>
      </c>
      <c r="W4" s="49" t="s">
        <v>59</v>
      </c>
      <c r="X4" s="45" t="s">
        <v>54</v>
      </c>
      <c r="Y4" s="46" t="s">
        <v>58</v>
      </c>
      <c r="Z4" s="47" t="s">
        <v>57</v>
      </c>
      <c r="AA4" s="48" t="s">
        <v>21</v>
      </c>
      <c r="AB4" s="49" t="s">
        <v>59</v>
      </c>
      <c r="AC4" s="45" t="s">
        <v>54</v>
      </c>
      <c r="AD4" s="46" t="s">
        <v>58</v>
      </c>
      <c r="AE4" s="47" t="s">
        <v>57</v>
      </c>
      <c r="AF4" s="48" t="s">
        <v>21</v>
      </c>
      <c r="AG4" s="49" t="s">
        <v>59</v>
      </c>
      <c r="AH4" s="45" t="s">
        <v>54</v>
      </c>
      <c r="AI4" s="46" t="s">
        <v>58</v>
      </c>
      <c r="AJ4" s="47" t="s">
        <v>57</v>
      </c>
      <c r="AK4" s="48" t="s">
        <v>21</v>
      </c>
      <c r="AL4" s="49" t="s">
        <v>59</v>
      </c>
      <c r="AM4" s="45" t="s">
        <v>54</v>
      </c>
      <c r="AN4" s="46" t="s">
        <v>58</v>
      </c>
      <c r="AO4" s="47" t="s">
        <v>57</v>
      </c>
      <c r="AP4" s="48" t="s">
        <v>21</v>
      </c>
      <c r="AQ4" s="49" t="s">
        <v>59</v>
      </c>
      <c r="AR4" s="45" t="s">
        <v>54</v>
      </c>
      <c r="AS4" s="46" t="s">
        <v>58</v>
      </c>
      <c r="AT4" s="47" t="s">
        <v>57</v>
      </c>
      <c r="AU4" s="48" t="s">
        <v>21</v>
      </c>
      <c r="AV4" s="49" t="s">
        <v>59</v>
      </c>
      <c r="AW4" s="229" t="s">
        <v>119</v>
      </c>
      <c r="AX4" s="202"/>
      <c r="AY4" s="201" t="s">
        <v>120</v>
      </c>
      <c r="AZ4" s="202"/>
      <c r="BA4" s="201" t="s">
        <v>127</v>
      </c>
      <c r="BB4" s="202"/>
    </row>
    <row r="5" spans="2:56" x14ac:dyDescent="0.25">
      <c r="B5" s="1" t="s">
        <v>29</v>
      </c>
      <c r="C5" s="1">
        <v>357</v>
      </c>
      <c r="D5" s="32">
        <v>7</v>
      </c>
      <c r="E5" s="33">
        <v>0</v>
      </c>
      <c r="F5" s="39" t="s">
        <v>46</v>
      </c>
      <c r="G5" s="33" t="s">
        <v>108</v>
      </c>
      <c r="H5" s="40" t="s">
        <v>108</v>
      </c>
      <c r="I5" s="32">
        <v>24</v>
      </c>
      <c r="J5" s="33">
        <v>1</v>
      </c>
      <c r="K5" s="39" t="s">
        <v>46</v>
      </c>
      <c r="L5" s="33" t="s">
        <v>108</v>
      </c>
      <c r="M5" s="40" t="s">
        <v>108</v>
      </c>
      <c r="N5" s="32">
        <v>7</v>
      </c>
      <c r="O5" s="33">
        <v>0</v>
      </c>
      <c r="P5" s="39" t="s">
        <v>46</v>
      </c>
      <c r="Q5" s="33" t="s">
        <v>108</v>
      </c>
      <c r="R5" s="40" t="s">
        <v>108</v>
      </c>
      <c r="S5" s="32">
        <v>7</v>
      </c>
      <c r="T5" s="33">
        <v>1</v>
      </c>
      <c r="U5" s="39" t="s">
        <v>108</v>
      </c>
      <c r="V5" s="33" t="s">
        <v>108</v>
      </c>
      <c r="W5" s="40" t="s">
        <v>108</v>
      </c>
      <c r="X5" s="32">
        <v>6</v>
      </c>
      <c r="Y5" s="33">
        <v>0</v>
      </c>
      <c r="Z5" s="39" t="s">
        <v>46</v>
      </c>
      <c r="AA5" s="33" t="s">
        <v>108</v>
      </c>
      <c r="AB5" s="40" t="s">
        <v>108</v>
      </c>
      <c r="AC5" s="32">
        <v>6</v>
      </c>
      <c r="AD5" s="33">
        <v>0</v>
      </c>
      <c r="AE5" s="39" t="s">
        <v>46</v>
      </c>
      <c r="AF5" s="33" t="s">
        <v>108</v>
      </c>
      <c r="AG5" s="40" t="s">
        <v>108</v>
      </c>
      <c r="AH5" s="32">
        <v>5</v>
      </c>
      <c r="AI5" s="33">
        <v>0</v>
      </c>
      <c r="AJ5" s="39" t="s">
        <v>46</v>
      </c>
      <c r="AK5" s="33" t="s">
        <v>108</v>
      </c>
      <c r="AL5" s="40" t="s">
        <v>108</v>
      </c>
      <c r="AM5" s="32">
        <v>6</v>
      </c>
      <c r="AN5" s="33">
        <v>0</v>
      </c>
      <c r="AO5" s="39" t="s">
        <v>46</v>
      </c>
      <c r="AP5" s="33" t="s">
        <v>108</v>
      </c>
      <c r="AQ5" s="40" t="s">
        <v>108</v>
      </c>
      <c r="AR5" s="32">
        <v>12</v>
      </c>
      <c r="AS5" s="33">
        <v>0</v>
      </c>
      <c r="AT5" s="39" t="s">
        <v>46</v>
      </c>
      <c r="AU5" s="33" t="s">
        <v>108</v>
      </c>
      <c r="AV5" s="40" t="s">
        <v>108</v>
      </c>
      <c r="AW5" s="228">
        <v>2</v>
      </c>
      <c r="AX5" s="179"/>
      <c r="AY5" s="178">
        <v>1</v>
      </c>
      <c r="AZ5" s="179"/>
      <c r="BA5" s="178">
        <v>0</v>
      </c>
      <c r="BB5" s="179"/>
    </row>
    <row r="6" spans="2:56" x14ac:dyDescent="0.25">
      <c r="B6" s="2" t="s">
        <v>31</v>
      </c>
      <c r="C6" s="2">
        <v>329</v>
      </c>
      <c r="D6" s="41">
        <v>5</v>
      </c>
      <c r="E6" s="39">
        <v>0</v>
      </c>
      <c r="F6" s="39" t="s">
        <v>46</v>
      </c>
      <c r="G6" s="39" t="s">
        <v>108</v>
      </c>
      <c r="H6" s="42" t="s">
        <v>108</v>
      </c>
      <c r="I6" s="41">
        <v>7</v>
      </c>
      <c r="J6" s="39">
        <v>0</v>
      </c>
      <c r="K6" s="39" t="s">
        <v>46</v>
      </c>
      <c r="L6" s="39" t="s">
        <v>108</v>
      </c>
      <c r="M6" s="42" t="s">
        <v>108</v>
      </c>
      <c r="N6" s="41">
        <v>5</v>
      </c>
      <c r="O6" s="39">
        <v>0</v>
      </c>
      <c r="P6" s="39" t="s">
        <v>46</v>
      </c>
      <c r="Q6" s="39" t="s">
        <v>108</v>
      </c>
      <c r="R6" s="42" t="s">
        <v>108</v>
      </c>
      <c r="S6" s="41">
        <v>5</v>
      </c>
      <c r="T6" s="39">
        <v>0</v>
      </c>
      <c r="U6" s="39" t="s">
        <v>46</v>
      </c>
      <c r="V6" s="39" t="s">
        <v>108</v>
      </c>
      <c r="W6" s="42" t="s">
        <v>108</v>
      </c>
      <c r="X6" s="41">
        <v>7</v>
      </c>
      <c r="Y6" s="39">
        <v>0</v>
      </c>
      <c r="Z6" s="39" t="s">
        <v>46</v>
      </c>
      <c r="AA6" s="39" t="s">
        <v>108</v>
      </c>
      <c r="AB6" s="42" t="s">
        <v>108</v>
      </c>
      <c r="AC6" s="41">
        <v>10</v>
      </c>
      <c r="AD6" s="39">
        <v>0</v>
      </c>
      <c r="AE6" s="39" t="s">
        <v>46</v>
      </c>
      <c r="AF6" s="39" t="s">
        <v>108</v>
      </c>
      <c r="AG6" s="42" t="s">
        <v>108</v>
      </c>
      <c r="AH6" s="41">
        <v>13</v>
      </c>
      <c r="AI6" s="39">
        <v>0</v>
      </c>
      <c r="AJ6" s="39" t="s">
        <v>46</v>
      </c>
      <c r="AK6" s="39" t="s">
        <v>108</v>
      </c>
      <c r="AL6" s="42" t="s">
        <v>108</v>
      </c>
      <c r="AM6" s="41">
        <v>6</v>
      </c>
      <c r="AN6" s="39">
        <v>0</v>
      </c>
      <c r="AO6" s="39" t="s">
        <v>46</v>
      </c>
      <c r="AP6" s="39" t="s">
        <v>108</v>
      </c>
      <c r="AQ6" s="42" t="s">
        <v>108</v>
      </c>
      <c r="AR6" s="41">
        <v>11</v>
      </c>
      <c r="AS6" s="39">
        <v>0</v>
      </c>
      <c r="AT6" s="39" t="s">
        <v>46</v>
      </c>
      <c r="AU6" s="39" t="s">
        <v>108</v>
      </c>
      <c r="AV6" s="42" t="s">
        <v>108</v>
      </c>
      <c r="AW6" s="228">
        <v>0</v>
      </c>
      <c r="AX6" s="179"/>
      <c r="AY6" s="178">
        <v>0</v>
      </c>
      <c r="AZ6" s="179"/>
      <c r="BA6" s="178">
        <v>0</v>
      </c>
      <c r="BB6" s="179"/>
    </row>
    <row r="7" spans="2:56" x14ac:dyDescent="0.25">
      <c r="B7" s="2" t="s">
        <v>34</v>
      </c>
      <c r="C7" s="2">
        <v>372</v>
      </c>
      <c r="D7" s="41">
        <v>6</v>
      </c>
      <c r="E7" s="39">
        <v>0</v>
      </c>
      <c r="F7" s="39" t="s">
        <v>46</v>
      </c>
      <c r="G7" s="39" t="s">
        <v>108</v>
      </c>
      <c r="H7" s="42" t="s">
        <v>108</v>
      </c>
      <c r="I7" s="41">
        <v>6</v>
      </c>
      <c r="J7" s="39">
        <v>0</v>
      </c>
      <c r="K7" s="39" t="s">
        <v>46</v>
      </c>
      <c r="L7" s="39" t="s">
        <v>108</v>
      </c>
      <c r="M7" s="42" t="s">
        <v>108</v>
      </c>
      <c r="N7" s="41">
        <v>11</v>
      </c>
      <c r="O7" s="39">
        <v>0</v>
      </c>
      <c r="P7" s="39" t="s">
        <v>46</v>
      </c>
      <c r="Q7" s="39" t="s">
        <v>46</v>
      </c>
      <c r="R7" s="42" t="s">
        <v>108</v>
      </c>
      <c r="S7" s="41">
        <v>11</v>
      </c>
      <c r="T7" s="39">
        <v>0</v>
      </c>
      <c r="U7" s="39" t="s">
        <v>46</v>
      </c>
      <c r="V7" s="39" t="s">
        <v>108</v>
      </c>
      <c r="W7" s="42" t="s">
        <v>108</v>
      </c>
      <c r="X7" s="41">
        <v>7</v>
      </c>
      <c r="Y7" s="39">
        <v>1</v>
      </c>
      <c r="Z7" s="39" t="s">
        <v>46</v>
      </c>
      <c r="AA7" s="39" t="s">
        <v>108</v>
      </c>
      <c r="AB7" s="42" t="s">
        <v>108</v>
      </c>
      <c r="AC7" s="41">
        <v>5</v>
      </c>
      <c r="AD7" s="39">
        <v>0</v>
      </c>
      <c r="AE7" s="39" t="s">
        <v>46</v>
      </c>
      <c r="AF7" s="39" t="s">
        <v>108</v>
      </c>
      <c r="AG7" s="42" t="s">
        <v>108</v>
      </c>
      <c r="AH7" s="41">
        <v>6</v>
      </c>
      <c r="AI7" s="39">
        <v>0</v>
      </c>
      <c r="AJ7" s="39" t="s">
        <v>46</v>
      </c>
      <c r="AK7" s="39" t="s">
        <v>108</v>
      </c>
      <c r="AL7" s="42" t="s">
        <v>108</v>
      </c>
      <c r="AM7" s="41">
        <v>5</v>
      </c>
      <c r="AN7" s="39">
        <v>0</v>
      </c>
      <c r="AO7" s="39" t="s">
        <v>46</v>
      </c>
      <c r="AP7" s="39" t="s">
        <v>108</v>
      </c>
      <c r="AQ7" s="42" t="s">
        <v>108</v>
      </c>
      <c r="AR7" s="41">
        <v>5</v>
      </c>
      <c r="AS7" s="39">
        <v>0</v>
      </c>
      <c r="AT7" s="39" t="s">
        <v>46</v>
      </c>
      <c r="AU7" s="39" t="s">
        <v>108</v>
      </c>
      <c r="AV7" s="42" t="s">
        <v>108</v>
      </c>
      <c r="AW7" s="228">
        <v>1</v>
      </c>
      <c r="AX7" s="179"/>
      <c r="AY7" s="178">
        <v>0</v>
      </c>
      <c r="AZ7" s="179"/>
      <c r="BA7" s="178">
        <v>1</v>
      </c>
      <c r="BB7" s="179"/>
    </row>
    <row r="8" spans="2:56" x14ac:dyDescent="0.25">
      <c r="B8" s="2" t="s">
        <v>37</v>
      </c>
      <c r="C8" s="2">
        <v>530</v>
      </c>
      <c r="D8" s="41">
        <v>15</v>
      </c>
      <c r="E8" s="39">
        <v>0</v>
      </c>
      <c r="F8" s="39" t="s">
        <v>46</v>
      </c>
      <c r="G8" s="39" t="s">
        <v>108</v>
      </c>
      <c r="H8" s="42" t="s">
        <v>108</v>
      </c>
      <c r="I8" s="41">
        <v>8</v>
      </c>
      <c r="J8" s="39">
        <v>0</v>
      </c>
      <c r="K8" s="39" t="s">
        <v>46</v>
      </c>
      <c r="L8" s="39" t="s">
        <v>108</v>
      </c>
      <c r="M8" s="42" t="s">
        <v>108</v>
      </c>
      <c r="N8" s="41">
        <v>12</v>
      </c>
      <c r="O8" s="39">
        <v>0</v>
      </c>
      <c r="P8" s="39" t="s">
        <v>46</v>
      </c>
      <c r="Q8" s="39" t="s">
        <v>108</v>
      </c>
      <c r="R8" s="42" t="s">
        <v>108</v>
      </c>
      <c r="S8" s="41">
        <v>26</v>
      </c>
      <c r="T8" s="39">
        <v>0</v>
      </c>
      <c r="U8" s="39" t="s">
        <v>46</v>
      </c>
      <c r="V8" s="39" t="s">
        <v>108</v>
      </c>
      <c r="W8" s="42" t="s">
        <v>108</v>
      </c>
      <c r="X8" s="41">
        <v>7</v>
      </c>
      <c r="Y8" s="39">
        <v>0</v>
      </c>
      <c r="Z8" s="39" t="s">
        <v>46</v>
      </c>
      <c r="AA8" s="39" t="s">
        <v>108</v>
      </c>
      <c r="AB8" s="42" t="s">
        <v>108</v>
      </c>
      <c r="AC8" s="41">
        <v>6</v>
      </c>
      <c r="AD8" s="39">
        <v>0</v>
      </c>
      <c r="AE8" s="39" t="s">
        <v>46</v>
      </c>
      <c r="AF8" s="39" t="s">
        <v>108</v>
      </c>
      <c r="AG8" s="42" t="s">
        <v>108</v>
      </c>
      <c r="AH8" s="41">
        <v>10</v>
      </c>
      <c r="AI8" s="39">
        <v>0</v>
      </c>
      <c r="AJ8" s="39" t="s">
        <v>46</v>
      </c>
      <c r="AK8" s="39" t="s">
        <v>108</v>
      </c>
      <c r="AL8" s="42" t="s">
        <v>108</v>
      </c>
      <c r="AM8" s="41">
        <v>7</v>
      </c>
      <c r="AN8" s="39">
        <v>0</v>
      </c>
      <c r="AO8" s="39" t="s">
        <v>46</v>
      </c>
      <c r="AP8" s="39" t="s">
        <v>108</v>
      </c>
      <c r="AQ8" s="42" t="s">
        <v>108</v>
      </c>
      <c r="AR8" s="41">
        <v>38</v>
      </c>
      <c r="AS8" s="39">
        <v>0</v>
      </c>
      <c r="AT8" s="39" t="s">
        <v>46</v>
      </c>
      <c r="AU8" s="39" t="s">
        <v>108</v>
      </c>
      <c r="AV8" s="42" t="s">
        <v>108</v>
      </c>
      <c r="AW8" s="228">
        <v>0</v>
      </c>
      <c r="AX8" s="179"/>
      <c r="AY8" s="178">
        <v>0</v>
      </c>
      <c r="AZ8" s="179"/>
      <c r="BA8" s="178">
        <v>0</v>
      </c>
      <c r="BB8" s="179"/>
    </row>
    <row r="9" spans="2:56" x14ac:dyDescent="0.25">
      <c r="B9" s="2" t="s">
        <v>39</v>
      </c>
      <c r="C9" s="2">
        <v>327</v>
      </c>
      <c r="D9" s="41">
        <v>5</v>
      </c>
      <c r="E9" s="39">
        <v>0</v>
      </c>
      <c r="F9" s="39" t="s">
        <v>46</v>
      </c>
      <c r="G9" s="39" t="s">
        <v>108</v>
      </c>
      <c r="H9" s="42" t="s">
        <v>108</v>
      </c>
      <c r="I9" s="41">
        <v>7</v>
      </c>
      <c r="J9" s="39">
        <v>0</v>
      </c>
      <c r="K9" s="39" t="s">
        <v>46</v>
      </c>
      <c r="L9" s="39" t="s">
        <v>108</v>
      </c>
      <c r="M9" s="42" t="s">
        <v>108</v>
      </c>
      <c r="N9" s="130" t="s">
        <v>118</v>
      </c>
      <c r="O9" s="131" t="s">
        <v>118</v>
      </c>
      <c r="P9" s="131" t="s">
        <v>118</v>
      </c>
      <c r="Q9" s="131" t="s">
        <v>118</v>
      </c>
      <c r="R9" s="132" t="s">
        <v>118</v>
      </c>
      <c r="S9" s="41">
        <v>13</v>
      </c>
      <c r="T9" s="39">
        <v>0</v>
      </c>
      <c r="U9" s="39" t="s">
        <v>46</v>
      </c>
      <c r="V9" s="39" t="s">
        <v>108</v>
      </c>
      <c r="W9" s="42" t="s">
        <v>108</v>
      </c>
      <c r="X9" s="130" t="s">
        <v>118</v>
      </c>
      <c r="Y9" s="131" t="s">
        <v>118</v>
      </c>
      <c r="Z9" s="131" t="s">
        <v>118</v>
      </c>
      <c r="AA9" s="131" t="s">
        <v>118</v>
      </c>
      <c r="AB9" s="132" t="s">
        <v>118</v>
      </c>
      <c r="AC9" s="41">
        <v>6</v>
      </c>
      <c r="AD9" s="39">
        <v>0</v>
      </c>
      <c r="AE9" s="39" t="s">
        <v>46</v>
      </c>
      <c r="AF9" s="39" t="s">
        <v>108</v>
      </c>
      <c r="AG9" s="42" t="s">
        <v>108</v>
      </c>
      <c r="AH9" s="41">
        <v>9</v>
      </c>
      <c r="AI9" s="39">
        <v>0</v>
      </c>
      <c r="AJ9" s="39" t="s">
        <v>46</v>
      </c>
      <c r="AK9" s="39" t="s">
        <v>108</v>
      </c>
      <c r="AL9" s="42" t="s">
        <v>108</v>
      </c>
      <c r="AM9" s="41">
        <v>7</v>
      </c>
      <c r="AN9" s="39">
        <v>0</v>
      </c>
      <c r="AO9" s="39" t="s">
        <v>46</v>
      </c>
      <c r="AP9" s="39" t="s">
        <v>108</v>
      </c>
      <c r="AQ9" s="42" t="s">
        <v>108</v>
      </c>
      <c r="AR9" s="41">
        <v>8</v>
      </c>
      <c r="AS9" s="39">
        <v>0</v>
      </c>
      <c r="AT9" s="39" t="s">
        <v>46</v>
      </c>
      <c r="AU9" s="39" t="s">
        <v>108</v>
      </c>
      <c r="AV9" s="42" t="s">
        <v>108</v>
      </c>
      <c r="AW9" s="228">
        <v>2</v>
      </c>
      <c r="AX9" s="179"/>
      <c r="AY9" s="178">
        <v>0</v>
      </c>
      <c r="AZ9" s="179"/>
      <c r="BA9" s="178">
        <v>0</v>
      </c>
      <c r="BB9" s="179"/>
    </row>
    <row r="10" spans="2:56" x14ac:dyDescent="0.25">
      <c r="B10" s="2" t="s">
        <v>41</v>
      </c>
      <c r="C10" s="2">
        <v>307</v>
      </c>
      <c r="D10" s="41">
        <v>7</v>
      </c>
      <c r="E10" s="39">
        <v>0</v>
      </c>
      <c r="F10" s="39" t="s">
        <v>46</v>
      </c>
      <c r="G10" s="39" t="s">
        <v>108</v>
      </c>
      <c r="H10" s="42" t="s">
        <v>108</v>
      </c>
      <c r="I10" s="41">
        <v>7</v>
      </c>
      <c r="J10" s="39">
        <v>0</v>
      </c>
      <c r="K10" s="39" t="s">
        <v>46</v>
      </c>
      <c r="L10" s="39" t="s">
        <v>108</v>
      </c>
      <c r="M10" s="42" t="s">
        <v>108</v>
      </c>
      <c r="N10" s="41">
        <v>5</v>
      </c>
      <c r="O10" s="39">
        <v>0</v>
      </c>
      <c r="P10" s="39" t="s">
        <v>46</v>
      </c>
      <c r="Q10" s="39" t="s">
        <v>108</v>
      </c>
      <c r="R10" s="42" t="s">
        <v>108</v>
      </c>
      <c r="S10" s="41">
        <v>5</v>
      </c>
      <c r="T10" s="39">
        <v>0</v>
      </c>
      <c r="U10" s="39" t="s">
        <v>46</v>
      </c>
      <c r="V10" s="39" t="s">
        <v>108</v>
      </c>
      <c r="W10" s="42" t="s">
        <v>108</v>
      </c>
      <c r="X10" s="41">
        <v>7</v>
      </c>
      <c r="Y10" s="39">
        <v>0</v>
      </c>
      <c r="Z10" s="39" t="s">
        <v>46</v>
      </c>
      <c r="AA10" s="39" t="s">
        <v>108</v>
      </c>
      <c r="AB10" s="42" t="s">
        <v>108</v>
      </c>
      <c r="AC10" s="41">
        <v>7</v>
      </c>
      <c r="AD10" s="39">
        <v>0</v>
      </c>
      <c r="AE10" s="39" t="s">
        <v>46</v>
      </c>
      <c r="AF10" s="39" t="s">
        <v>108</v>
      </c>
      <c r="AG10" s="42" t="s">
        <v>108</v>
      </c>
      <c r="AH10" s="41">
        <v>14</v>
      </c>
      <c r="AI10" s="39">
        <v>0</v>
      </c>
      <c r="AJ10" s="39" t="s">
        <v>46</v>
      </c>
      <c r="AK10" s="39" t="s">
        <v>108</v>
      </c>
      <c r="AL10" s="42" t="s">
        <v>108</v>
      </c>
      <c r="AM10" s="41">
        <v>5</v>
      </c>
      <c r="AN10" s="39">
        <v>0</v>
      </c>
      <c r="AO10" s="39" t="s">
        <v>46</v>
      </c>
      <c r="AP10" s="39" t="s">
        <v>108</v>
      </c>
      <c r="AQ10" s="42" t="s">
        <v>108</v>
      </c>
      <c r="AR10" s="41">
        <v>5</v>
      </c>
      <c r="AS10" s="39">
        <v>0</v>
      </c>
      <c r="AT10" s="39" t="s">
        <v>46</v>
      </c>
      <c r="AU10" s="39" t="s">
        <v>108</v>
      </c>
      <c r="AV10" s="42" t="s">
        <v>108</v>
      </c>
      <c r="AW10" s="228">
        <v>0</v>
      </c>
      <c r="AX10" s="179"/>
      <c r="AY10" s="178">
        <v>0</v>
      </c>
      <c r="AZ10" s="179"/>
      <c r="BA10" s="178">
        <v>0</v>
      </c>
      <c r="BB10" s="179"/>
    </row>
    <row r="11" spans="2:56" x14ac:dyDescent="0.25">
      <c r="B11" s="2" t="s">
        <v>43</v>
      </c>
      <c r="C11" s="2">
        <f>300-33</f>
        <v>267</v>
      </c>
      <c r="D11" s="41">
        <v>6</v>
      </c>
      <c r="E11" s="39">
        <v>0</v>
      </c>
      <c r="F11" s="39" t="s">
        <v>46</v>
      </c>
      <c r="G11" s="39" t="s">
        <v>108</v>
      </c>
      <c r="H11" s="42" t="s">
        <v>108</v>
      </c>
      <c r="I11" s="41">
        <v>20</v>
      </c>
      <c r="J11" s="39">
        <v>1</v>
      </c>
      <c r="K11" s="39" t="s">
        <v>46</v>
      </c>
      <c r="L11" s="39" t="s">
        <v>108</v>
      </c>
      <c r="M11" s="42" t="s">
        <v>108</v>
      </c>
      <c r="N11" s="41">
        <v>5</v>
      </c>
      <c r="O11" s="39">
        <v>0</v>
      </c>
      <c r="P11" s="39" t="s">
        <v>46</v>
      </c>
      <c r="Q11" s="39" t="s">
        <v>108</v>
      </c>
      <c r="R11" s="42" t="s">
        <v>108</v>
      </c>
      <c r="S11" s="41">
        <v>5</v>
      </c>
      <c r="T11" s="39">
        <v>0</v>
      </c>
      <c r="U11" s="39" t="s">
        <v>46</v>
      </c>
      <c r="V11" s="39" t="s">
        <v>108</v>
      </c>
      <c r="W11" s="42" t="s">
        <v>108</v>
      </c>
      <c r="X11" s="41">
        <v>5</v>
      </c>
      <c r="Y11" s="39">
        <v>0</v>
      </c>
      <c r="Z11" s="39" t="s">
        <v>46</v>
      </c>
      <c r="AA11" s="39" t="s">
        <v>108</v>
      </c>
      <c r="AB11" s="42" t="s">
        <v>108</v>
      </c>
      <c r="AC11" s="41">
        <v>4</v>
      </c>
      <c r="AD11" s="39">
        <v>0</v>
      </c>
      <c r="AE11" s="39" t="s">
        <v>46</v>
      </c>
      <c r="AF11" s="39" t="s">
        <v>108</v>
      </c>
      <c r="AG11" s="42" t="s">
        <v>108</v>
      </c>
      <c r="AH11" s="41">
        <v>5</v>
      </c>
      <c r="AI11" s="39">
        <v>0</v>
      </c>
      <c r="AJ11" s="39" t="s">
        <v>46</v>
      </c>
      <c r="AK11" s="39" t="s">
        <v>108</v>
      </c>
      <c r="AL11" s="42" t="s">
        <v>108</v>
      </c>
      <c r="AM11" s="41">
        <v>7</v>
      </c>
      <c r="AN11" s="39">
        <v>0</v>
      </c>
      <c r="AO11" s="39" t="s">
        <v>46</v>
      </c>
      <c r="AP11" s="39" t="s">
        <v>108</v>
      </c>
      <c r="AQ11" s="42" t="s">
        <v>108</v>
      </c>
      <c r="AR11" s="41">
        <v>7</v>
      </c>
      <c r="AS11" s="39">
        <v>0</v>
      </c>
      <c r="AT11" s="39" t="s">
        <v>46</v>
      </c>
      <c r="AU11" s="39" t="s">
        <v>108</v>
      </c>
      <c r="AV11" s="42" t="s">
        <v>108</v>
      </c>
      <c r="AW11" s="228">
        <v>1</v>
      </c>
      <c r="AX11" s="179"/>
      <c r="AY11" s="178">
        <v>0</v>
      </c>
      <c r="AZ11" s="179"/>
      <c r="BA11" s="178">
        <v>0</v>
      </c>
      <c r="BB11" s="179"/>
    </row>
    <row r="12" spans="2:56" ht="15.75" thickBot="1" x14ac:dyDescent="0.3">
      <c r="B12" s="3" t="s">
        <v>45</v>
      </c>
      <c r="C12" s="3">
        <v>347</v>
      </c>
      <c r="D12" s="28">
        <v>7</v>
      </c>
      <c r="E12" s="39">
        <v>0</v>
      </c>
      <c r="F12" s="39" t="s">
        <v>46</v>
      </c>
      <c r="G12" s="39" t="s">
        <v>108</v>
      </c>
      <c r="H12" s="42" t="s">
        <v>108</v>
      </c>
      <c r="I12" s="41">
        <v>8</v>
      </c>
      <c r="J12" s="39">
        <v>0</v>
      </c>
      <c r="K12" s="39" t="s">
        <v>46</v>
      </c>
      <c r="L12" s="39" t="s">
        <v>108</v>
      </c>
      <c r="M12" s="42" t="s">
        <v>108</v>
      </c>
      <c r="N12" s="41">
        <v>7</v>
      </c>
      <c r="O12" s="39">
        <v>0</v>
      </c>
      <c r="P12" s="39" t="s">
        <v>46</v>
      </c>
      <c r="Q12" s="39" t="s">
        <v>108</v>
      </c>
      <c r="R12" s="42" t="s">
        <v>108</v>
      </c>
      <c r="S12" s="28">
        <v>8</v>
      </c>
      <c r="T12" s="39">
        <v>0</v>
      </c>
      <c r="U12" s="39" t="s">
        <v>46</v>
      </c>
      <c r="V12" s="39" t="s">
        <v>108</v>
      </c>
      <c r="W12" s="42" t="s">
        <v>108</v>
      </c>
      <c r="X12" s="28">
        <v>7</v>
      </c>
      <c r="Y12" s="39">
        <v>0</v>
      </c>
      <c r="Z12" s="39" t="s">
        <v>46</v>
      </c>
      <c r="AA12" s="39" t="s">
        <v>108</v>
      </c>
      <c r="AB12" s="42" t="s">
        <v>108</v>
      </c>
      <c r="AC12" s="28">
        <v>6</v>
      </c>
      <c r="AD12" s="39">
        <v>0</v>
      </c>
      <c r="AE12" s="39" t="s">
        <v>46</v>
      </c>
      <c r="AF12" s="39" t="s">
        <v>108</v>
      </c>
      <c r="AG12" s="42" t="s">
        <v>108</v>
      </c>
      <c r="AH12" s="28">
        <v>9</v>
      </c>
      <c r="AI12" s="39">
        <v>0</v>
      </c>
      <c r="AJ12" s="39" t="s">
        <v>46</v>
      </c>
      <c r="AK12" s="39" t="s">
        <v>108</v>
      </c>
      <c r="AL12" s="42" t="s">
        <v>108</v>
      </c>
      <c r="AM12" s="28">
        <v>5</v>
      </c>
      <c r="AN12" s="39">
        <v>0</v>
      </c>
      <c r="AO12" s="39" t="s">
        <v>46</v>
      </c>
      <c r="AP12" s="39" t="s">
        <v>108</v>
      </c>
      <c r="AQ12" s="42" t="s">
        <v>108</v>
      </c>
      <c r="AR12" s="28">
        <v>8</v>
      </c>
      <c r="AS12" s="39">
        <v>0</v>
      </c>
      <c r="AT12" s="39" t="s">
        <v>46</v>
      </c>
      <c r="AU12" s="39" t="s">
        <v>108</v>
      </c>
      <c r="AV12" s="42" t="s">
        <v>108</v>
      </c>
      <c r="AW12" s="228">
        <v>0</v>
      </c>
      <c r="AX12" s="179"/>
      <c r="AY12" s="178">
        <v>0</v>
      </c>
      <c r="AZ12" s="179"/>
      <c r="BA12" s="178">
        <v>0</v>
      </c>
      <c r="BB12" s="179"/>
    </row>
    <row r="13" spans="2:56" ht="15.75" thickBot="1" x14ac:dyDescent="0.3">
      <c r="C13" t="s">
        <v>55</v>
      </c>
      <c r="D13" s="12">
        <f>AVERAGE(D5:D12)</f>
        <v>7.25</v>
      </c>
      <c r="E13" s="38">
        <f>SUM(E5:E12)</f>
        <v>0</v>
      </c>
      <c r="F13" s="38">
        <f>COUNTIF(F5:F12,"N")</f>
        <v>0</v>
      </c>
      <c r="G13" s="38">
        <f>COUNTIF(G5:G12,"S")</f>
        <v>0</v>
      </c>
      <c r="H13" s="38">
        <f>COUNTIF(H5:H12,"S")</f>
        <v>0</v>
      </c>
      <c r="I13" s="12">
        <f>AVERAGE(I5:I12)</f>
        <v>10.875</v>
      </c>
      <c r="J13" s="38">
        <f t="shared" ref="J13" si="0">SUM(J5:J12)</f>
        <v>2</v>
      </c>
      <c r="K13" s="38">
        <f t="shared" ref="K13" si="1">COUNTIF(K5:K12,"N")</f>
        <v>0</v>
      </c>
      <c r="L13" s="38">
        <f t="shared" ref="L13:M13" si="2">COUNTIF(L5:L12,"S")</f>
        <v>0</v>
      </c>
      <c r="M13" s="38">
        <f t="shared" si="2"/>
        <v>0</v>
      </c>
      <c r="N13" s="12">
        <f>AVERAGE(N5:N12)</f>
        <v>7.4285714285714288</v>
      </c>
      <c r="O13" s="38">
        <v>1</v>
      </c>
      <c r="P13" s="38">
        <f t="shared" ref="P13" si="3">COUNTIF(P5:P12,"N")</f>
        <v>0</v>
      </c>
      <c r="Q13" s="38">
        <f t="shared" ref="Q13:R13" si="4">COUNTIF(Q5:Q12,"S")</f>
        <v>1</v>
      </c>
      <c r="R13" s="38">
        <f t="shared" si="4"/>
        <v>0</v>
      </c>
      <c r="S13" s="12">
        <f>AVERAGE(S5:S12)</f>
        <v>10</v>
      </c>
      <c r="T13" s="38">
        <f t="shared" ref="T13" si="5">SUM(T5:T12)</f>
        <v>1</v>
      </c>
      <c r="U13" s="38">
        <f t="shared" ref="U13" si="6">COUNTIF(U5:U12,"N")</f>
        <v>1</v>
      </c>
      <c r="V13" s="38">
        <f t="shared" ref="V13:W13" si="7">COUNTIF(V5:V12,"S")</f>
        <v>0</v>
      </c>
      <c r="W13" s="38">
        <f t="shared" si="7"/>
        <v>0</v>
      </c>
      <c r="X13" s="12">
        <f>AVERAGE(X5:X12)</f>
        <v>6.5714285714285712</v>
      </c>
      <c r="Y13" s="38">
        <v>2</v>
      </c>
      <c r="Z13" s="38">
        <f t="shared" ref="Z13" si="8">COUNTIF(Z5:Z12,"N")</f>
        <v>0</v>
      </c>
      <c r="AA13" s="38">
        <f t="shared" ref="AA13:AB13" si="9">COUNTIF(AA5:AA12,"S")</f>
        <v>0</v>
      </c>
      <c r="AB13" s="38">
        <f t="shared" si="9"/>
        <v>0</v>
      </c>
      <c r="AC13" s="12">
        <f>AVERAGE(AC5:AC12)</f>
        <v>6.25</v>
      </c>
      <c r="AD13" s="38">
        <f t="shared" ref="AD13" si="10">SUM(AD5:AD12)</f>
        <v>0</v>
      </c>
      <c r="AE13" s="38">
        <f t="shared" ref="AE13" si="11">COUNTIF(AE5:AE12,"N")</f>
        <v>0</v>
      </c>
      <c r="AF13" s="38">
        <f t="shared" ref="AF13:AG13" si="12">COUNTIF(AF5:AF12,"S")</f>
        <v>0</v>
      </c>
      <c r="AG13" s="38">
        <f t="shared" si="12"/>
        <v>0</v>
      </c>
      <c r="AH13" s="12">
        <f>AVERAGE(AH5:AH12)</f>
        <v>8.875</v>
      </c>
      <c r="AI13" s="38">
        <f t="shared" ref="AI13" si="13">SUM(AI5:AI12)</f>
        <v>0</v>
      </c>
      <c r="AJ13" s="38">
        <f t="shared" ref="AJ13" si="14">COUNTIF(AJ5:AJ12,"N")</f>
        <v>0</v>
      </c>
      <c r="AK13" s="38">
        <f t="shared" ref="AK13:AL13" si="15">COUNTIF(AK5:AK12,"S")</f>
        <v>0</v>
      </c>
      <c r="AL13" s="38">
        <f t="shared" si="15"/>
        <v>0</v>
      </c>
      <c r="AM13" s="12">
        <f>AVERAGE(AM5:AM12)</f>
        <v>6</v>
      </c>
      <c r="AN13" s="38">
        <f t="shared" ref="AN13" si="16">SUM(AN5:AN12)</f>
        <v>0</v>
      </c>
      <c r="AO13" s="38">
        <f t="shared" ref="AO13" si="17">COUNTIF(AO5:AO12,"N")</f>
        <v>0</v>
      </c>
      <c r="AP13" s="38">
        <f t="shared" ref="AP13:AQ13" si="18">COUNTIF(AP5:AP12,"S")</f>
        <v>0</v>
      </c>
      <c r="AQ13" s="38">
        <f t="shared" si="18"/>
        <v>0</v>
      </c>
      <c r="AR13" s="12">
        <f>AVERAGE(AR5:AR12)</f>
        <v>11.75</v>
      </c>
      <c r="AS13" s="38">
        <f t="shared" ref="AS13" si="19">SUM(AS5:AS12)</f>
        <v>0</v>
      </c>
      <c r="AT13" s="38">
        <f t="shared" ref="AT13" si="20">COUNTIF(AT5:AT12,"N")</f>
        <v>0</v>
      </c>
      <c r="AU13" s="38">
        <f t="shared" ref="AU13:AV13" si="21">COUNTIF(AU5:AU12,"S")</f>
        <v>0</v>
      </c>
      <c r="AV13" s="13">
        <f t="shared" si="21"/>
        <v>0</v>
      </c>
      <c r="AY13" s="230"/>
      <c r="AZ13" s="230"/>
      <c r="BA13" s="230"/>
      <c r="BB13" s="230"/>
      <c r="BC13" s="230"/>
      <c r="BD13" s="230"/>
    </row>
    <row r="14" spans="2:56" x14ac:dyDescent="0.25">
      <c r="C14">
        <f>AVERAGE(C5:C12)</f>
        <v>354.5</v>
      </c>
      <c r="AY14" s="231"/>
      <c r="AZ14" s="231"/>
      <c r="BA14" s="231"/>
      <c r="BB14" s="231"/>
      <c r="BC14" s="231"/>
      <c r="BD14" s="231"/>
    </row>
    <row r="15" spans="2:56" x14ac:dyDescent="0.25">
      <c r="C15">
        <f>STDEVA(C5:C12)</f>
        <v>77.908371088826428</v>
      </c>
      <c r="W15">
        <f>SUM(AR13,AM13,AH13,AC13,X13,S13,N13,I13,D13)</f>
        <v>75</v>
      </c>
      <c r="BA15" s="231"/>
      <c r="BB15" s="231"/>
      <c r="BC15" s="231"/>
      <c r="BD15" s="231"/>
    </row>
    <row r="16" spans="2:56" x14ac:dyDescent="0.25">
      <c r="AX16">
        <f>AVERAGE(AW5:AX12)</f>
        <v>0.75</v>
      </c>
      <c r="AY16">
        <f>AVERAGE(AY5:AZ12)</f>
        <v>0.125</v>
      </c>
      <c r="AZ16">
        <f>AVERAGE(BA5:BB12)</f>
        <v>0.125</v>
      </c>
      <c r="BA16" s="231">
        <f>SUM(AX16:AZ16)</f>
        <v>1</v>
      </c>
      <c r="BB16" s="231"/>
      <c r="BC16" s="231"/>
      <c r="BD16" s="231"/>
    </row>
    <row r="17" spans="2:56" ht="15.75" thickBot="1" x14ac:dyDescent="0.3"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BA17" s="231"/>
      <c r="BB17" s="231"/>
      <c r="BC17" s="231"/>
      <c r="BD17" s="231"/>
    </row>
    <row r="18" spans="2:56" ht="15.75" thickBot="1" x14ac:dyDescent="0.3">
      <c r="B18" t="s">
        <v>1</v>
      </c>
      <c r="D18" s="182" t="s">
        <v>13</v>
      </c>
      <c r="E18" s="183"/>
      <c r="F18" s="183"/>
      <c r="G18" s="183"/>
      <c r="H18" s="184"/>
      <c r="I18" s="182" t="s">
        <v>9</v>
      </c>
      <c r="J18" s="183"/>
      <c r="K18" s="183"/>
      <c r="L18" s="183"/>
      <c r="M18" s="184"/>
      <c r="N18" s="182" t="s">
        <v>6</v>
      </c>
      <c r="O18" s="183"/>
      <c r="P18" s="183"/>
      <c r="Q18" s="183"/>
      <c r="R18" s="184"/>
      <c r="S18" s="182" t="s">
        <v>10</v>
      </c>
      <c r="T18" s="183"/>
      <c r="U18" s="183"/>
      <c r="V18" s="183"/>
      <c r="W18" s="184"/>
      <c r="X18" s="182" t="s">
        <v>7</v>
      </c>
      <c r="Y18" s="183"/>
      <c r="Z18" s="183"/>
      <c r="AA18" s="183"/>
      <c r="AB18" s="184"/>
      <c r="AC18" s="182" t="s">
        <v>23</v>
      </c>
      <c r="AD18" s="183"/>
      <c r="AE18" s="183"/>
      <c r="AF18" s="183"/>
      <c r="AG18" s="184"/>
      <c r="AH18" s="182" t="s">
        <v>22</v>
      </c>
      <c r="AI18" s="183"/>
      <c r="AJ18" s="183"/>
      <c r="AK18" s="183"/>
      <c r="AL18" s="184"/>
      <c r="AM18" s="182" t="s">
        <v>8</v>
      </c>
      <c r="AN18" s="183"/>
      <c r="AO18" s="183"/>
      <c r="AP18" s="183"/>
      <c r="AQ18" s="184"/>
      <c r="AR18" s="182" t="s">
        <v>12</v>
      </c>
      <c r="AS18" s="183"/>
      <c r="AT18" s="183"/>
      <c r="AU18" s="183"/>
      <c r="AV18" s="184"/>
      <c r="AY18" s="231"/>
      <c r="AZ18" s="231"/>
      <c r="BA18" s="231"/>
      <c r="BB18" s="231"/>
      <c r="BC18" s="231"/>
      <c r="BD18" s="231"/>
    </row>
    <row r="19" spans="2:56" ht="15.75" thickBot="1" x14ac:dyDescent="0.3">
      <c r="C19" s="14" t="s">
        <v>56</v>
      </c>
      <c r="D19" s="45" t="s">
        <v>54</v>
      </c>
      <c r="E19" s="46" t="s">
        <v>58</v>
      </c>
      <c r="F19" s="47" t="s">
        <v>57</v>
      </c>
      <c r="G19" s="48" t="s">
        <v>21</v>
      </c>
      <c r="H19" s="49" t="s">
        <v>59</v>
      </c>
      <c r="I19" s="45" t="s">
        <v>54</v>
      </c>
      <c r="J19" s="46" t="s">
        <v>58</v>
      </c>
      <c r="K19" s="47" t="s">
        <v>57</v>
      </c>
      <c r="L19" s="48" t="s">
        <v>21</v>
      </c>
      <c r="M19" s="49" t="s">
        <v>59</v>
      </c>
      <c r="N19" s="45" t="s">
        <v>54</v>
      </c>
      <c r="O19" s="46" t="s">
        <v>58</v>
      </c>
      <c r="P19" s="47" t="s">
        <v>57</v>
      </c>
      <c r="Q19" s="48" t="s">
        <v>21</v>
      </c>
      <c r="R19" s="49" t="s">
        <v>59</v>
      </c>
      <c r="S19" s="45" t="s">
        <v>54</v>
      </c>
      <c r="T19" s="46" t="s">
        <v>58</v>
      </c>
      <c r="U19" s="47" t="s">
        <v>57</v>
      </c>
      <c r="V19" s="48" t="s">
        <v>21</v>
      </c>
      <c r="W19" s="49" t="s">
        <v>59</v>
      </c>
      <c r="X19" s="45" t="s">
        <v>54</v>
      </c>
      <c r="Y19" s="46" t="s">
        <v>58</v>
      </c>
      <c r="Z19" s="47" t="s">
        <v>57</v>
      </c>
      <c r="AA19" s="48" t="s">
        <v>21</v>
      </c>
      <c r="AB19" s="49" t="s">
        <v>59</v>
      </c>
      <c r="AC19" s="45" t="s">
        <v>54</v>
      </c>
      <c r="AD19" s="46" t="s">
        <v>58</v>
      </c>
      <c r="AE19" s="47" t="s">
        <v>57</v>
      </c>
      <c r="AF19" s="48" t="s">
        <v>21</v>
      </c>
      <c r="AG19" s="49" t="s">
        <v>59</v>
      </c>
      <c r="AH19" s="45" t="s">
        <v>54</v>
      </c>
      <c r="AI19" s="46" t="s">
        <v>58</v>
      </c>
      <c r="AJ19" s="47" t="s">
        <v>57</v>
      </c>
      <c r="AK19" s="48" t="s">
        <v>21</v>
      </c>
      <c r="AL19" s="49" t="s">
        <v>59</v>
      </c>
      <c r="AM19" s="45" t="s">
        <v>54</v>
      </c>
      <c r="AN19" s="46" t="s">
        <v>58</v>
      </c>
      <c r="AO19" s="47" t="s">
        <v>57</v>
      </c>
      <c r="AP19" s="48" t="s">
        <v>21</v>
      </c>
      <c r="AQ19" s="49" t="s">
        <v>59</v>
      </c>
      <c r="AR19" s="45" t="s">
        <v>54</v>
      </c>
      <c r="AS19" s="46" t="s">
        <v>58</v>
      </c>
      <c r="AT19" s="47" t="s">
        <v>57</v>
      </c>
      <c r="AU19" s="48" t="s">
        <v>21</v>
      </c>
      <c r="AV19" s="49" t="s">
        <v>59</v>
      </c>
      <c r="AW19" s="201" t="s">
        <v>119</v>
      </c>
      <c r="AX19" s="202"/>
      <c r="AY19" s="201" t="s">
        <v>120</v>
      </c>
      <c r="AZ19" s="202"/>
      <c r="BA19" s="201" t="s">
        <v>127</v>
      </c>
      <c r="BB19" s="202"/>
      <c r="BC19" s="231"/>
      <c r="BD19" s="231"/>
    </row>
    <row r="20" spans="2:56" x14ac:dyDescent="0.25">
      <c r="B20" s="1" t="s">
        <v>30</v>
      </c>
      <c r="C20" s="2">
        <v>315</v>
      </c>
      <c r="D20" s="32">
        <v>5</v>
      </c>
      <c r="E20" s="33">
        <v>1</v>
      </c>
      <c r="F20" s="39" t="s">
        <v>108</v>
      </c>
      <c r="G20" s="33" t="s">
        <v>108</v>
      </c>
      <c r="H20" s="40" t="s">
        <v>46</v>
      </c>
      <c r="I20" s="32">
        <v>7</v>
      </c>
      <c r="J20" s="33">
        <v>0</v>
      </c>
      <c r="K20" s="39" t="s">
        <v>46</v>
      </c>
      <c r="L20" s="33" t="s">
        <v>108</v>
      </c>
      <c r="M20" s="40" t="s">
        <v>108</v>
      </c>
      <c r="N20" s="32">
        <v>5</v>
      </c>
      <c r="O20" s="33">
        <v>1</v>
      </c>
      <c r="P20" s="39" t="s">
        <v>108</v>
      </c>
      <c r="Q20" s="33" t="s">
        <v>108</v>
      </c>
      <c r="R20" s="40" t="s">
        <v>46</v>
      </c>
      <c r="S20" s="32">
        <v>8</v>
      </c>
      <c r="T20" s="33">
        <v>0</v>
      </c>
      <c r="U20" s="39" t="s">
        <v>46</v>
      </c>
      <c r="V20" s="33" t="s">
        <v>108</v>
      </c>
      <c r="W20" s="40" t="s">
        <v>108</v>
      </c>
      <c r="X20" s="32">
        <v>10</v>
      </c>
      <c r="Y20" s="33">
        <v>2</v>
      </c>
      <c r="Z20" s="39" t="s">
        <v>108</v>
      </c>
      <c r="AA20" s="33" t="s">
        <v>108</v>
      </c>
      <c r="AB20" s="40" t="s">
        <v>46</v>
      </c>
      <c r="AC20" s="32">
        <v>7</v>
      </c>
      <c r="AD20" s="33">
        <v>1</v>
      </c>
      <c r="AE20" s="39" t="s">
        <v>46</v>
      </c>
      <c r="AF20" s="33" t="s">
        <v>108</v>
      </c>
      <c r="AG20" s="40" t="s">
        <v>46</v>
      </c>
      <c r="AH20" s="32">
        <v>6</v>
      </c>
      <c r="AI20" s="33">
        <v>0</v>
      </c>
      <c r="AJ20" s="39" t="s">
        <v>46</v>
      </c>
      <c r="AK20" s="33" t="s">
        <v>108</v>
      </c>
      <c r="AL20" s="40" t="s">
        <v>46</v>
      </c>
      <c r="AM20" s="32">
        <v>5</v>
      </c>
      <c r="AN20" s="33">
        <v>0</v>
      </c>
      <c r="AO20" s="39" t="s">
        <v>108</v>
      </c>
      <c r="AP20" s="33" t="s">
        <v>108</v>
      </c>
      <c r="AQ20" s="40" t="s">
        <v>46</v>
      </c>
      <c r="AR20" s="32">
        <v>5</v>
      </c>
      <c r="AS20" s="33">
        <v>0</v>
      </c>
      <c r="AT20" s="39" t="s">
        <v>46</v>
      </c>
      <c r="AU20" s="33" t="s">
        <v>108</v>
      </c>
      <c r="AV20" s="40" t="s">
        <v>108</v>
      </c>
      <c r="AW20" s="178">
        <f>SUM(E20,J20,O20,T20,Y20,AD20,AI20,AN20,AS20)</f>
        <v>5</v>
      </c>
      <c r="AX20" s="179"/>
      <c r="AY20" s="178">
        <v>4</v>
      </c>
      <c r="AZ20" s="179"/>
      <c r="BA20" s="178">
        <v>0</v>
      </c>
      <c r="BB20" s="179"/>
      <c r="BC20" s="231"/>
      <c r="BD20" s="231"/>
    </row>
    <row r="21" spans="2:56" x14ac:dyDescent="0.25">
      <c r="B21" s="2" t="s">
        <v>32</v>
      </c>
      <c r="C21" s="2">
        <v>361</v>
      </c>
      <c r="D21" s="41">
        <v>7</v>
      </c>
      <c r="E21" s="39">
        <v>1</v>
      </c>
      <c r="F21" s="39" t="s">
        <v>46</v>
      </c>
      <c r="G21" s="39" t="s">
        <v>108</v>
      </c>
      <c r="H21" s="42" t="s">
        <v>108</v>
      </c>
      <c r="I21" s="41">
        <v>6</v>
      </c>
      <c r="J21" s="39">
        <v>0</v>
      </c>
      <c r="K21" s="39" t="s">
        <v>46</v>
      </c>
      <c r="L21" s="39" t="s">
        <v>108</v>
      </c>
      <c r="M21" s="42" t="s">
        <v>108</v>
      </c>
      <c r="N21" s="41">
        <v>13</v>
      </c>
      <c r="O21" s="39">
        <v>0</v>
      </c>
      <c r="P21" s="39" t="s">
        <v>46</v>
      </c>
      <c r="Q21" s="39" t="s">
        <v>108</v>
      </c>
      <c r="R21" s="42" t="s">
        <v>108</v>
      </c>
      <c r="S21" s="41">
        <v>26</v>
      </c>
      <c r="T21" s="39">
        <v>1</v>
      </c>
      <c r="U21" s="39" t="s">
        <v>46</v>
      </c>
      <c r="V21" s="39" t="s">
        <v>108</v>
      </c>
      <c r="W21" s="42" t="s">
        <v>108</v>
      </c>
      <c r="X21" s="130" t="s">
        <v>118</v>
      </c>
      <c r="Y21" s="39">
        <v>2</v>
      </c>
      <c r="Z21" s="39" t="s">
        <v>108</v>
      </c>
      <c r="AA21" s="39" t="s">
        <v>46</v>
      </c>
      <c r="AB21" s="42" t="s">
        <v>46</v>
      </c>
      <c r="AC21" s="41">
        <v>8</v>
      </c>
      <c r="AD21" s="39">
        <v>2</v>
      </c>
      <c r="AE21" s="39" t="s">
        <v>108</v>
      </c>
      <c r="AF21" s="39" t="s">
        <v>108</v>
      </c>
      <c r="AG21" s="42" t="s">
        <v>46</v>
      </c>
      <c r="AH21" s="41">
        <v>10</v>
      </c>
      <c r="AI21" s="39">
        <v>1</v>
      </c>
      <c r="AJ21" s="39" t="s">
        <v>108</v>
      </c>
      <c r="AK21" s="39" t="s">
        <v>108</v>
      </c>
      <c r="AL21" s="42" t="s">
        <v>46</v>
      </c>
      <c r="AM21" s="130" t="s">
        <v>118</v>
      </c>
      <c r="AN21" s="39">
        <v>1</v>
      </c>
      <c r="AO21" s="39" t="s">
        <v>108</v>
      </c>
      <c r="AP21" s="39" t="s">
        <v>108</v>
      </c>
      <c r="AQ21" s="42" t="s">
        <v>108</v>
      </c>
      <c r="AR21" s="41">
        <v>5</v>
      </c>
      <c r="AS21" s="39">
        <v>0</v>
      </c>
      <c r="AT21" s="39" t="s">
        <v>46</v>
      </c>
      <c r="AU21" s="39" t="s">
        <v>108</v>
      </c>
      <c r="AV21" s="42" t="s">
        <v>108</v>
      </c>
      <c r="AW21" s="178">
        <f t="shared" ref="AW21:AW27" si="22">SUM(E21,J21,O21,T21,Y21,AD21,AI21,AN21,AS21)</f>
        <v>8</v>
      </c>
      <c r="AX21" s="179"/>
      <c r="AY21" s="178">
        <v>4</v>
      </c>
      <c r="AZ21" s="179"/>
      <c r="BA21" s="178">
        <v>1</v>
      </c>
      <c r="BB21" s="179"/>
      <c r="BC21" s="231"/>
      <c r="BD21" s="231"/>
    </row>
    <row r="22" spans="2:56" x14ac:dyDescent="0.25">
      <c r="B22" s="2" t="s">
        <v>35</v>
      </c>
      <c r="C22" s="2">
        <v>388</v>
      </c>
      <c r="D22" s="41">
        <v>5</v>
      </c>
      <c r="E22" s="39">
        <v>0</v>
      </c>
      <c r="F22" s="39" t="s">
        <v>46</v>
      </c>
      <c r="G22" s="39" t="s">
        <v>108</v>
      </c>
      <c r="H22" s="42" t="s">
        <v>108</v>
      </c>
      <c r="I22" s="133">
        <v>9</v>
      </c>
      <c r="J22" s="39">
        <v>2</v>
      </c>
      <c r="K22" s="39" t="s">
        <v>46</v>
      </c>
      <c r="L22" s="39" t="s">
        <v>108</v>
      </c>
      <c r="M22" s="42" t="s">
        <v>46</v>
      </c>
      <c r="N22" s="41">
        <v>8</v>
      </c>
      <c r="O22" s="39">
        <v>0</v>
      </c>
      <c r="P22" s="39" t="s">
        <v>46</v>
      </c>
      <c r="Q22" s="39" t="s">
        <v>108</v>
      </c>
      <c r="R22" s="42" t="s">
        <v>108</v>
      </c>
      <c r="S22" s="41">
        <v>5</v>
      </c>
      <c r="T22" s="39">
        <v>0</v>
      </c>
      <c r="U22" s="39" t="s">
        <v>46</v>
      </c>
      <c r="V22" s="39" t="s">
        <v>108</v>
      </c>
      <c r="W22" s="42" t="s">
        <v>108</v>
      </c>
      <c r="X22" s="130" t="s">
        <v>118</v>
      </c>
      <c r="Y22" s="39">
        <v>1</v>
      </c>
      <c r="Z22" s="39" t="s">
        <v>108</v>
      </c>
      <c r="AA22" s="39" t="s">
        <v>108</v>
      </c>
      <c r="AB22" s="42" t="s">
        <v>46</v>
      </c>
      <c r="AC22" s="133">
        <v>7</v>
      </c>
      <c r="AD22" s="39">
        <v>1</v>
      </c>
      <c r="AE22" s="39" t="s">
        <v>108</v>
      </c>
      <c r="AF22" s="39" t="s">
        <v>108</v>
      </c>
      <c r="AG22" s="42" t="s">
        <v>46</v>
      </c>
      <c r="AH22" s="134">
        <v>10</v>
      </c>
      <c r="AI22" s="39">
        <v>1</v>
      </c>
      <c r="AJ22" s="39" t="s">
        <v>108</v>
      </c>
      <c r="AK22" s="39" t="s">
        <v>108</v>
      </c>
      <c r="AL22" s="42" t="s">
        <v>46</v>
      </c>
      <c r="AM22" s="130" t="s">
        <v>118</v>
      </c>
      <c r="AN22" s="39">
        <v>1</v>
      </c>
      <c r="AO22" s="39" t="s">
        <v>108</v>
      </c>
      <c r="AP22" s="39" t="s">
        <v>108</v>
      </c>
      <c r="AQ22" s="42" t="s">
        <v>46</v>
      </c>
      <c r="AR22" s="41">
        <v>8</v>
      </c>
      <c r="AS22" s="39">
        <v>0</v>
      </c>
      <c r="AT22" s="39" t="s">
        <v>46</v>
      </c>
      <c r="AU22" s="39" t="s">
        <v>108</v>
      </c>
      <c r="AV22" s="42" t="s">
        <v>108</v>
      </c>
      <c r="AW22" s="178">
        <f t="shared" si="22"/>
        <v>6</v>
      </c>
      <c r="AX22" s="179"/>
      <c r="AY22" s="178">
        <v>4</v>
      </c>
      <c r="AZ22" s="179"/>
      <c r="BA22" s="178">
        <v>0</v>
      </c>
      <c r="BB22" s="179"/>
      <c r="BC22" s="231"/>
      <c r="BD22" s="231"/>
    </row>
    <row r="23" spans="2:56" x14ac:dyDescent="0.25">
      <c r="B23" s="2" t="s">
        <v>36</v>
      </c>
      <c r="C23" s="2">
        <f>300-42</f>
        <v>258</v>
      </c>
      <c r="D23" s="41">
        <v>5</v>
      </c>
      <c r="E23" s="39">
        <v>0</v>
      </c>
      <c r="F23" s="39" t="s">
        <v>46</v>
      </c>
      <c r="G23" s="39" t="s">
        <v>108</v>
      </c>
      <c r="H23" s="42" t="s">
        <v>108</v>
      </c>
      <c r="I23" s="41">
        <v>5</v>
      </c>
      <c r="J23" s="39">
        <v>0</v>
      </c>
      <c r="K23" s="39" t="s">
        <v>46</v>
      </c>
      <c r="L23" s="39" t="s">
        <v>108</v>
      </c>
      <c r="M23" s="42" t="s">
        <v>108</v>
      </c>
      <c r="N23" s="41">
        <v>6</v>
      </c>
      <c r="O23" s="39">
        <v>0</v>
      </c>
      <c r="P23" s="39" t="s">
        <v>46</v>
      </c>
      <c r="Q23" s="39" t="s">
        <v>108</v>
      </c>
      <c r="R23" s="42" t="s">
        <v>108</v>
      </c>
      <c r="S23" s="41">
        <v>6</v>
      </c>
      <c r="T23" s="39">
        <v>0</v>
      </c>
      <c r="U23" s="39" t="s">
        <v>46</v>
      </c>
      <c r="V23" s="39" t="s">
        <v>108</v>
      </c>
      <c r="W23" s="42" t="s">
        <v>108</v>
      </c>
      <c r="X23" s="41">
        <v>5</v>
      </c>
      <c r="Y23" s="39">
        <v>0</v>
      </c>
      <c r="Z23" s="39" t="s">
        <v>46</v>
      </c>
      <c r="AA23" s="39" t="s">
        <v>108</v>
      </c>
      <c r="AB23" s="42" t="s">
        <v>108</v>
      </c>
      <c r="AC23" s="41">
        <v>5</v>
      </c>
      <c r="AD23" s="39">
        <v>0</v>
      </c>
      <c r="AE23" s="39" t="s">
        <v>46</v>
      </c>
      <c r="AF23" s="39" t="s">
        <v>108</v>
      </c>
      <c r="AG23" s="42" t="s">
        <v>108</v>
      </c>
      <c r="AH23" s="41">
        <v>4</v>
      </c>
      <c r="AI23" s="39">
        <v>0</v>
      </c>
      <c r="AJ23" s="39" t="s">
        <v>46</v>
      </c>
      <c r="AK23" s="39" t="s">
        <v>108</v>
      </c>
      <c r="AL23" s="42" t="s">
        <v>108</v>
      </c>
      <c r="AM23" s="41">
        <v>5</v>
      </c>
      <c r="AN23" s="39">
        <v>0</v>
      </c>
      <c r="AO23" s="39" t="s">
        <v>46</v>
      </c>
      <c r="AP23" s="39" t="s">
        <v>108</v>
      </c>
      <c r="AQ23" s="42" t="s">
        <v>108</v>
      </c>
      <c r="AR23" s="41">
        <v>22</v>
      </c>
      <c r="AS23" s="39">
        <v>0</v>
      </c>
      <c r="AT23" s="39" t="s">
        <v>46</v>
      </c>
      <c r="AU23" s="39" t="s">
        <v>108</v>
      </c>
      <c r="AV23" s="42" t="s">
        <v>108</v>
      </c>
      <c r="AW23" s="180">
        <v>0</v>
      </c>
      <c r="AX23" s="181"/>
      <c r="AY23" s="180">
        <v>0</v>
      </c>
      <c r="AZ23" s="181"/>
      <c r="BA23" s="180">
        <v>0</v>
      </c>
      <c r="BB23" s="181"/>
    </row>
    <row r="24" spans="2:56" x14ac:dyDescent="0.25">
      <c r="B24" s="2" t="s">
        <v>38</v>
      </c>
      <c r="C24" s="2">
        <v>321</v>
      </c>
      <c r="D24" s="41">
        <v>13</v>
      </c>
      <c r="E24" s="39">
        <v>1</v>
      </c>
      <c r="F24" s="39" t="s">
        <v>108</v>
      </c>
      <c r="G24" s="39" t="s">
        <v>108</v>
      </c>
      <c r="H24" s="42" t="s">
        <v>46</v>
      </c>
      <c r="I24" s="41">
        <v>10</v>
      </c>
      <c r="J24" s="39">
        <v>0</v>
      </c>
      <c r="K24" s="39" t="s">
        <v>46</v>
      </c>
      <c r="L24" s="39" t="s">
        <v>108</v>
      </c>
      <c r="M24" s="42" t="s">
        <v>108</v>
      </c>
      <c r="N24" s="41">
        <v>7</v>
      </c>
      <c r="O24" s="39">
        <v>0</v>
      </c>
      <c r="P24" s="39" t="s">
        <v>46</v>
      </c>
      <c r="Q24" s="39" t="s">
        <v>108</v>
      </c>
      <c r="R24" s="42" t="s">
        <v>108</v>
      </c>
      <c r="S24" s="41">
        <v>34</v>
      </c>
      <c r="T24" s="39">
        <v>0</v>
      </c>
      <c r="U24" s="39" t="s">
        <v>46</v>
      </c>
      <c r="V24" s="39" t="s">
        <v>108</v>
      </c>
      <c r="W24" s="42" t="s">
        <v>108</v>
      </c>
      <c r="X24" s="41">
        <v>5</v>
      </c>
      <c r="Y24" s="39">
        <v>1</v>
      </c>
      <c r="Z24" s="39" t="s">
        <v>108</v>
      </c>
      <c r="AA24" s="39" t="s">
        <v>108</v>
      </c>
      <c r="AB24" s="42" t="s">
        <v>46</v>
      </c>
      <c r="AC24" s="41">
        <v>7</v>
      </c>
      <c r="AD24" s="39">
        <v>1</v>
      </c>
      <c r="AE24" s="39" t="s">
        <v>108</v>
      </c>
      <c r="AF24" s="39" t="s">
        <v>108</v>
      </c>
      <c r="AG24" s="42" t="s">
        <v>46</v>
      </c>
      <c r="AH24" s="41">
        <v>5</v>
      </c>
      <c r="AI24" s="39">
        <v>0</v>
      </c>
      <c r="AJ24" s="39" t="s">
        <v>46</v>
      </c>
      <c r="AK24" s="39" t="s">
        <v>108</v>
      </c>
      <c r="AL24" s="42" t="s">
        <v>108</v>
      </c>
      <c r="AM24" s="41">
        <v>5</v>
      </c>
      <c r="AN24" s="39">
        <v>1</v>
      </c>
      <c r="AO24" s="39" t="s">
        <v>108</v>
      </c>
      <c r="AP24" s="39" t="s">
        <v>108</v>
      </c>
      <c r="AQ24" s="42" t="s">
        <v>46</v>
      </c>
      <c r="AR24" s="41">
        <v>15</v>
      </c>
      <c r="AS24" s="39">
        <v>0</v>
      </c>
      <c r="AT24" s="39" t="s">
        <v>46</v>
      </c>
      <c r="AU24" s="39" t="s">
        <v>108</v>
      </c>
      <c r="AV24" s="42" t="s">
        <v>108</v>
      </c>
      <c r="AW24" s="178">
        <f t="shared" si="22"/>
        <v>4</v>
      </c>
      <c r="AX24" s="179"/>
      <c r="AY24" s="178">
        <v>4</v>
      </c>
      <c r="AZ24" s="179"/>
      <c r="BA24" s="178">
        <v>0</v>
      </c>
      <c r="BB24" s="179"/>
    </row>
    <row r="25" spans="2:56" x14ac:dyDescent="0.25">
      <c r="B25" s="2" t="s">
        <v>40</v>
      </c>
      <c r="C25" s="2">
        <v>304</v>
      </c>
      <c r="D25" s="41">
        <v>7</v>
      </c>
      <c r="E25" s="39">
        <v>1</v>
      </c>
      <c r="F25" s="39" t="s">
        <v>108</v>
      </c>
      <c r="G25" s="39" t="s">
        <v>108</v>
      </c>
      <c r="H25" s="42" t="s">
        <v>46</v>
      </c>
      <c r="I25" s="41">
        <v>7</v>
      </c>
      <c r="J25" s="39">
        <v>1</v>
      </c>
      <c r="K25" s="39" t="s">
        <v>108</v>
      </c>
      <c r="L25" s="39" t="s">
        <v>108</v>
      </c>
      <c r="M25" s="42" t="s">
        <v>46</v>
      </c>
      <c r="N25" s="130" t="s">
        <v>118</v>
      </c>
      <c r="O25" s="131" t="s">
        <v>118</v>
      </c>
      <c r="P25" s="131" t="s">
        <v>118</v>
      </c>
      <c r="Q25" s="131" t="s">
        <v>118</v>
      </c>
      <c r="R25" s="132" t="s">
        <v>118</v>
      </c>
      <c r="S25" s="41">
        <v>21</v>
      </c>
      <c r="T25" s="39">
        <v>1</v>
      </c>
      <c r="U25" s="39" t="s">
        <v>108</v>
      </c>
      <c r="V25" s="39" t="s">
        <v>46</v>
      </c>
      <c r="W25" s="42" t="s">
        <v>46</v>
      </c>
      <c r="X25" s="41">
        <v>7</v>
      </c>
      <c r="Y25" s="39">
        <v>1</v>
      </c>
      <c r="Z25" s="39" t="s">
        <v>108</v>
      </c>
      <c r="AA25" s="39" t="s">
        <v>108</v>
      </c>
      <c r="AB25" s="42" t="s">
        <v>46</v>
      </c>
      <c r="AC25" s="41">
        <v>6</v>
      </c>
      <c r="AD25" s="39">
        <v>1</v>
      </c>
      <c r="AE25" s="39" t="s">
        <v>108</v>
      </c>
      <c r="AF25" s="39" t="s">
        <v>108</v>
      </c>
      <c r="AG25" s="42" t="s">
        <v>46</v>
      </c>
      <c r="AH25" s="41">
        <v>7</v>
      </c>
      <c r="AI25" s="39">
        <v>0</v>
      </c>
      <c r="AJ25" s="39" t="s">
        <v>46</v>
      </c>
      <c r="AK25" s="39" t="s">
        <v>108</v>
      </c>
      <c r="AL25" s="42" t="s">
        <v>108</v>
      </c>
      <c r="AM25" s="41">
        <v>10</v>
      </c>
      <c r="AN25" s="39">
        <v>0</v>
      </c>
      <c r="AO25" s="39" t="s">
        <v>46</v>
      </c>
      <c r="AP25" s="39" t="s">
        <v>108</v>
      </c>
      <c r="AQ25" s="42" t="s">
        <v>108</v>
      </c>
      <c r="AR25" s="41">
        <v>7</v>
      </c>
      <c r="AS25" s="39">
        <v>1</v>
      </c>
      <c r="AT25" s="39" t="s">
        <v>108</v>
      </c>
      <c r="AU25" s="39" t="s">
        <v>108</v>
      </c>
      <c r="AV25" s="42" t="s">
        <v>46</v>
      </c>
      <c r="AW25" s="178">
        <v>7</v>
      </c>
      <c r="AX25" s="179"/>
      <c r="AY25" s="178">
        <v>7</v>
      </c>
      <c r="AZ25" s="179"/>
      <c r="BA25" s="178">
        <v>1</v>
      </c>
      <c r="BB25" s="179"/>
    </row>
    <row r="26" spans="2:56" x14ac:dyDescent="0.25">
      <c r="B26" s="2" t="s">
        <v>42</v>
      </c>
      <c r="C26" s="2">
        <v>358</v>
      </c>
      <c r="D26" s="41">
        <v>8</v>
      </c>
      <c r="E26" s="39">
        <v>1</v>
      </c>
      <c r="F26" s="39" t="s">
        <v>46</v>
      </c>
      <c r="G26" s="39" t="s">
        <v>108</v>
      </c>
      <c r="H26" s="42" t="s">
        <v>108</v>
      </c>
      <c r="I26" s="41">
        <v>16</v>
      </c>
      <c r="J26" s="39">
        <v>2</v>
      </c>
      <c r="K26" s="39" t="s">
        <v>108</v>
      </c>
      <c r="L26" s="39" t="s">
        <v>108</v>
      </c>
      <c r="M26" s="42" t="s">
        <v>46</v>
      </c>
      <c r="N26" s="41">
        <v>6</v>
      </c>
      <c r="O26" s="39">
        <v>0</v>
      </c>
      <c r="P26" s="39" t="s">
        <v>46</v>
      </c>
      <c r="Q26" s="39" t="s">
        <v>108</v>
      </c>
      <c r="R26" s="42" t="s">
        <v>108</v>
      </c>
      <c r="S26" s="41">
        <v>25</v>
      </c>
      <c r="T26" s="39">
        <v>1</v>
      </c>
      <c r="U26" s="39" t="s">
        <v>46</v>
      </c>
      <c r="V26" s="39" t="s">
        <v>46</v>
      </c>
      <c r="W26" s="42" t="s">
        <v>108</v>
      </c>
      <c r="X26" s="41">
        <v>19</v>
      </c>
      <c r="Y26" s="39">
        <v>1</v>
      </c>
      <c r="Z26" s="39" t="s">
        <v>108</v>
      </c>
      <c r="AA26" s="39" t="s">
        <v>46</v>
      </c>
      <c r="AB26" s="42" t="s">
        <v>46</v>
      </c>
      <c r="AC26" s="41">
        <v>13</v>
      </c>
      <c r="AD26" s="39">
        <v>0</v>
      </c>
      <c r="AE26" s="39" t="s">
        <v>46</v>
      </c>
      <c r="AF26" s="39" t="s">
        <v>108</v>
      </c>
      <c r="AG26" s="42" t="s">
        <v>108</v>
      </c>
      <c r="AH26" s="41">
        <v>18</v>
      </c>
      <c r="AI26" s="39">
        <v>1</v>
      </c>
      <c r="AJ26" s="39" t="s">
        <v>46</v>
      </c>
      <c r="AK26" s="39" t="s">
        <v>108</v>
      </c>
      <c r="AL26" s="42" t="s">
        <v>108</v>
      </c>
      <c r="AM26" s="41">
        <v>6</v>
      </c>
      <c r="AN26" s="39">
        <v>2</v>
      </c>
      <c r="AO26" s="39" t="s">
        <v>108</v>
      </c>
      <c r="AP26" s="39" t="s">
        <v>108</v>
      </c>
      <c r="AQ26" s="42" t="s">
        <v>46</v>
      </c>
      <c r="AR26" s="41">
        <v>6</v>
      </c>
      <c r="AS26" s="39">
        <v>0</v>
      </c>
      <c r="AT26" s="39" t="s">
        <v>46</v>
      </c>
      <c r="AU26" s="39" t="s">
        <v>108</v>
      </c>
      <c r="AV26" s="42" t="s">
        <v>108</v>
      </c>
      <c r="AW26" s="178">
        <f t="shared" si="22"/>
        <v>8</v>
      </c>
      <c r="AX26" s="179"/>
      <c r="AY26" s="178">
        <v>3</v>
      </c>
      <c r="AZ26" s="179"/>
      <c r="BA26" s="178">
        <v>2</v>
      </c>
      <c r="BB26" s="179"/>
    </row>
    <row r="27" spans="2:56" ht="15.75" thickBot="1" x14ac:dyDescent="0.3">
      <c r="B27" s="3" t="s">
        <v>44</v>
      </c>
      <c r="C27" s="3">
        <v>314</v>
      </c>
      <c r="D27" s="28">
        <v>10</v>
      </c>
      <c r="E27" s="39">
        <v>1</v>
      </c>
      <c r="F27" s="39" t="s">
        <v>46</v>
      </c>
      <c r="G27" s="39" t="s">
        <v>108</v>
      </c>
      <c r="H27" s="42" t="s">
        <v>108</v>
      </c>
      <c r="I27" s="28">
        <v>6</v>
      </c>
      <c r="J27" s="39">
        <v>0</v>
      </c>
      <c r="K27" s="39" t="s">
        <v>46</v>
      </c>
      <c r="L27" s="39" t="s">
        <v>108</v>
      </c>
      <c r="M27" s="42" t="s">
        <v>108</v>
      </c>
      <c r="N27" s="28">
        <v>8</v>
      </c>
      <c r="O27" s="39">
        <v>1</v>
      </c>
      <c r="P27" s="39" t="s">
        <v>108</v>
      </c>
      <c r="Q27" s="39" t="s">
        <v>108</v>
      </c>
      <c r="R27" s="42" t="s">
        <v>46</v>
      </c>
      <c r="S27" s="28">
        <v>31</v>
      </c>
      <c r="T27" s="39">
        <v>1</v>
      </c>
      <c r="U27" s="39" t="s">
        <v>46</v>
      </c>
      <c r="V27" s="135" t="s">
        <v>46</v>
      </c>
      <c r="W27" s="42" t="s">
        <v>108</v>
      </c>
      <c r="X27" s="28">
        <v>5</v>
      </c>
      <c r="Y27" s="39">
        <v>0</v>
      </c>
      <c r="Z27" s="39" t="s">
        <v>46</v>
      </c>
      <c r="AA27" s="39" t="s">
        <v>108</v>
      </c>
      <c r="AB27" s="42" t="s">
        <v>108</v>
      </c>
      <c r="AC27" s="28">
        <v>6</v>
      </c>
      <c r="AD27" s="39">
        <v>1</v>
      </c>
      <c r="AE27" s="39" t="s">
        <v>108</v>
      </c>
      <c r="AF27" s="39" t="s">
        <v>108</v>
      </c>
      <c r="AG27" s="42" t="s">
        <v>46</v>
      </c>
      <c r="AH27" s="28">
        <v>22</v>
      </c>
      <c r="AI27" s="39">
        <v>2</v>
      </c>
      <c r="AJ27" s="39" t="s">
        <v>108</v>
      </c>
      <c r="AK27" s="39" t="s">
        <v>108</v>
      </c>
      <c r="AL27" s="42" t="s">
        <v>46</v>
      </c>
      <c r="AM27" s="28">
        <v>6</v>
      </c>
      <c r="AN27" s="39">
        <v>0</v>
      </c>
      <c r="AO27" s="39" t="s">
        <v>46</v>
      </c>
      <c r="AP27" s="39" t="s">
        <v>108</v>
      </c>
      <c r="AQ27" s="42" t="s">
        <v>108</v>
      </c>
      <c r="AR27" s="28">
        <v>6</v>
      </c>
      <c r="AS27" s="39">
        <v>0</v>
      </c>
      <c r="AT27" s="39" t="s">
        <v>46</v>
      </c>
      <c r="AU27" s="39" t="s">
        <v>108</v>
      </c>
      <c r="AV27" s="42" t="s">
        <v>108</v>
      </c>
      <c r="AW27" s="178">
        <f t="shared" si="22"/>
        <v>6</v>
      </c>
      <c r="AX27" s="179"/>
      <c r="AY27" s="178">
        <v>3</v>
      </c>
      <c r="AZ27" s="179"/>
      <c r="BA27" s="178">
        <v>1</v>
      </c>
      <c r="BB27" s="179"/>
    </row>
    <row r="28" spans="2:56" ht="15.75" thickBot="1" x14ac:dyDescent="0.3">
      <c r="C28" t="s">
        <v>55</v>
      </c>
      <c r="D28" s="12">
        <f>AVERAGE(D20:D27)</f>
        <v>7.5</v>
      </c>
      <c r="E28" s="38">
        <f>SUM(E20:E27)</f>
        <v>6</v>
      </c>
      <c r="F28" s="38">
        <f>COUNTIF(F20:F27,"N")</f>
        <v>3</v>
      </c>
      <c r="G28" s="38">
        <f>COUNTIF(G20:G27,"S")</f>
        <v>0</v>
      </c>
      <c r="H28" s="38">
        <f>COUNTIF(H20:H27,"S")</f>
        <v>3</v>
      </c>
      <c r="I28" s="12">
        <f>AVERAGE(I20:I27)</f>
        <v>8.25</v>
      </c>
      <c r="J28" s="38">
        <f t="shared" ref="J28" si="23">SUM(J20:J27)</f>
        <v>5</v>
      </c>
      <c r="K28" s="38">
        <f t="shared" ref="K28" si="24">COUNTIF(K20:K27,"N")</f>
        <v>2</v>
      </c>
      <c r="L28" s="38">
        <f t="shared" ref="L28:M28" si="25">COUNTIF(L20:L27,"S")</f>
        <v>0</v>
      </c>
      <c r="M28" s="38">
        <f t="shared" si="25"/>
        <v>3</v>
      </c>
      <c r="N28" s="12">
        <f>AVERAGE(N20:N27)</f>
        <v>7.5714285714285712</v>
      </c>
      <c r="O28" s="38">
        <v>3</v>
      </c>
      <c r="P28" s="38">
        <f t="shared" ref="P28" si="26">COUNTIF(P20:P27,"N")</f>
        <v>2</v>
      </c>
      <c r="Q28" s="38">
        <f t="shared" ref="Q28:R28" si="27">COUNTIF(Q20:Q27,"S")</f>
        <v>0</v>
      </c>
      <c r="R28" s="38">
        <f t="shared" si="27"/>
        <v>2</v>
      </c>
      <c r="S28" s="12">
        <f>AVERAGE(S20:S27)</f>
        <v>19.5</v>
      </c>
      <c r="T28" s="38">
        <f t="shared" ref="T28" si="28">SUM(T20:T27)</f>
        <v>4</v>
      </c>
      <c r="U28" s="38">
        <f t="shared" ref="U28" si="29">COUNTIF(U20:U27,"N")</f>
        <v>1</v>
      </c>
      <c r="V28" s="38">
        <f t="shared" ref="V28:W28" si="30">COUNTIF(V20:V27,"S")</f>
        <v>3</v>
      </c>
      <c r="W28" s="38">
        <f t="shared" si="30"/>
        <v>1</v>
      </c>
      <c r="X28" s="12">
        <f>AVERAGE(X20:X27)</f>
        <v>8.5</v>
      </c>
      <c r="Y28" s="38">
        <f t="shared" ref="Y28" si="31">SUM(Y20:Y27)</f>
        <v>8</v>
      </c>
      <c r="Z28" s="38">
        <f t="shared" ref="Z28" si="32">COUNTIF(Z20:Z27,"N")</f>
        <v>6</v>
      </c>
      <c r="AA28" s="38">
        <f t="shared" ref="AA28:AB28" si="33">COUNTIF(AA20:AA27,"S")</f>
        <v>2</v>
      </c>
      <c r="AB28" s="38">
        <f t="shared" si="33"/>
        <v>6</v>
      </c>
      <c r="AC28" s="12">
        <f>AVERAGE(AC20:AC27)</f>
        <v>7.375</v>
      </c>
      <c r="AD28" s="38">
        <f t="shared" ref="AD28" si="34">SUM(AD20:AD27)</f>
        <v>7</v>
      </c>
      <c r="AE28" s="38">
        <f t="shared" ref="AE28" si="35">COUNTIF(AE20:AE27,"N")</f>
        <v>5</v>
      </c>
      <c r="AF28" s="38">
        <f t="shared" ref="AF28:AG28" si="36">COUNTIF(AF20:AF27,"S")</f>
        <v>0</v>
      </c>
      <c r="AG28" s="38">
        <f t="shared" si="36"/>
        <v>6</v>
      </c>
      <c r="AH28" s="12">
        <f>AVERAGE(AH20:AH27)</f>
        <v>10.25</v>
      </c>
      <c r="AI28" s="38">
        <f t="shared" ref="AI28" si="37">SUM(AI20:AI27)</f>
        <v>5</v>
      </c>
      <c r="AJ28" s="38">
        <f t="shared" ref="AJ28" si="38">COUNTIF(AJ20:AJ27,"N")</f>
        <v>3</v>
      </c>
      <c r="AK28" s="38">
        <f t="shared" ref="AK28:AL28" si="39">COUNTIF(AK20:AK27,"S")</f>
        <v>0</v>
      </c>
      <c r="AL28" s="38">
        <f t="shared" si="39"/>
        <v>4</v>
      </c>
      <c r="AM28" s="12">
        <f>AVERAGE(AM20:AM27)</f>
        <v>6.166666666666667</v>
      </c>
      <c r="AN28" s="38">
        <f t="shared" ref="AN28" si="40">SUM(AN20:AN27)</f>
        <v>5</v>
      </c>
      <c r="AO28" s="38">
        <f t="shared" ref="AO28" si="41">COUNTIF(AO20:AO27,"N")</f>
        <v>5</v>
      </c>
      <c r="AP28" s="38">
        <f t="shared" ref="AP28:AQ28" si="42">COUNTIF(AP20:AP27,"S")</f>
        <v>0</v>
      </c>
      <c r="AQ28" s="38">
        <f t="shared" si="42"/>
        <v>4</v>
      </c>
      <c r="AR28" s="12">
        <f>AVERAGE(AR20:AR27)</f>
        <v>9.25</v>
      </c>
      <c r="AS28" s="38">
        <f t="shared" ref="AS28" si="43">SUM(AS20:AS27)</f>
        <v>1</v>
      </c>
      <c r="AT28" s="38">
        <f t="shared" ref="AT28" si="44">COUNTIF(AT20:AT27,"N")</f>
        <v>1</v>
      </c>
      <c r="AU28" s="38">
        <f t="shared" ref="AU28:AV28" si="45">COUNTIF(AU20:AU27,"S")</f>
        <v>0</v>
      </c>
      <c r="AV28" s="13">
        <f t="shared" si="45"/>
        <v>1</v>
      </c>
    </row>
    <row r="29" spans="2:56" ht="19.5" thickBot="1" x14ac:dyDescent="0.35">
      <c r="B29" s="129" t="s">
        <v>168</v>
      </c>
      <c r="D29" s="225">
        <v>6</v>
      </c>
      <c r="E29" s="226"/>
      <c r="F29" s="226"/>
      <c r="G29" s="226"/>
      <c r="H29" s="227"/>
      <c r="I29" s="225">
        <v>3</v>
      </c>
      <c r="J29" s="226"/>
      <c r="K29" s="226"/>
      <c r="L29" s="226"/>
      <c r="M29" s="227"/>
      <c r="N29" s="225">
        <v>4</v>
      </c>
      <c r="O29" s="226"/>
      <c r="P29" s="226"/>
      <c r="Q29" s="226"/>
      <c r="R29" s="227"/>
      <c r="S29" s="225">
        <v>2</v>
      </c>
      <c r="T29" s="226"/>
      <c r="U29" s="226"/>
      <c r="V29" s="226"/>
      <c r="W29" s="227"/>
      <c r="X29" s="225">
        <v>2</v>
      </c>
      <c r="Y29" s="226"/>
      <c r="Z29" s="226"/>
      <c r="AA29" s="226"/>
      <c r="AB29" s="227"/>
      <c r="AC29" s="225">
        <v>5</v>
      </c>
      <c r="AD29" s="226"/>
      <c r="AE29" s="226"/>
      <c r="AF29" s="226"/>
      <c r="AG29" s="227"/>
      <c r="AH29" s="225">
        <v>4</v>
      </c>
      <c r="AI29" s="226"/>
      <c r="AJ29" s="226"/>
      <c r="AK29" s="226"/>
      <c r="AL29" s="227"/>
      <c r="AM29" s="225">
        <v>5</v>
      </c>
      <c r="AN29" s="226"/>
      <c r="AO29" s="226"/>
      <c r="AP29" s="226"/>
      <c r="AQ29" s="227"/>
      <c r="AR29" s="225">
        <v>1</v>
      </c>
      <c r="AS29" s="226"/>
      <c r="AT29" s="226"/>
      <c r="AU29" s="226"/>
      <c r="AV29" s="227"/>
    </row>
    <row r="30" spans="2:56" x14ac:dyDescent="0.25">
      <c r="B30" s="129"/>
      <c r="C30">
        <f>AVERAGE(C20:C27)</f>
        <v>327.375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>
        <f>SUM(AR28,AM28,AH28,AC28,X28,S28,N28,I28,D28)</f>
        <v>84.363095238095241</v>
      </c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X30">
        <f>AVERAGE(AW20:AX27)</f>
        <v>5.5</v>
      </c>
      <c r="AY30">
        <f>AVERAGE(AY20:AZ27)</f>
        <v>3.625</v>
      </c>
      <c r="AZ30">
        <f>AVERAGE(BA20:BB27)</f>
        <v>0.625</v>
      </c>
      <c r="BA30" s="231">
        <f>SUM(AX30:AZ30)</f>
        <v>9.75</v>
      </c>
      <c r="BB30" s="231"/>
    </row>
    <row r="31" spans="2:56" x14ac:dyDescent="0.25">
      <c r="B31" s="129"/>
      <c r="C31">
        <f>STDEVA(C20:C27)</f>
        <v>40.489637122178735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</row>
    <row r="32" spans="2:56" ht="15.75" thickBot="1" x14ac:dyDescent="0.3"/>
    <row r="33" spans="2:41" x14ac:dyDescent="0.25">
      <c r="B33" s="219" t="s">
        <v>91</v>
      </c>
      <c r="C33" s="220"/>
      <c r="D33" s="221"/>
      <c r="E33" s="1" t="s">
        <v>30</v>
      </c>
      <c r="F33" s="215" t="s">
        <v>169</v>
      </c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Y33" s="206" t="s">
        <v>60</v>
      </c>
      <c r="Z33" s="207"/>
      <c r="AA33" s="208"/>
      <c r="AB33" s="216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8"/>
    </row>
    <row r="34" spans="2:41" ht="15.75" thickBot="1" x14ac:dyDescent="0.3">
      <c r="B34" s="222"/>
      <c r="C34" s="223"/>
      <c r="D34" s="224"/>
      <c r="E34" s="2" t="s">
        <v>32</v>
      </c>
      <c r="F34" s="215" t="s">
        <v>176</v>
      </c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Y34" s="209"/>
      <c r="Z34" s="210"/>
      <c r="AA34" s="211"/>
      <c r="AB34" s="212" t="s">
        <v>170</v>
      </c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4"/>
    </row>
    <row r="35" spans="2:41" ht="29.25" customHeight="1" x14ac:dyDescent="0.25">
      <c r="E35" s="2" t="s">
        <v>35</v>
      </c>
      <c r="F35" s="215" t="s">
        <v>173</v>
      </c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AB35" s="212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4"/>
    </row>
    <row r="36" spans="2:41" x14ac:dyDescent="0.25">
      <c r="E36" s="2" t="s">
        <v>36</v>
      </c>
      <c r="F36" s="215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AB36" s="212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4"/>
    </row>
    <row r="37" spans="2:41" x14ac:dyDescent="0.25">
      <c r="E37" s="2" t="s">
        <v>38</v>
      </c>
      <c r="F37" s="215" t="s">
        <v>174</v>
      </c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AB37" s="212" t="s">
        <v>171</v>
      </c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4"/>
    </row>
    <row r="38" spans="2:41" ht="31.5" customHeight="1" x14ac:dyDescent="0.25">
      <c r="E38" s="2" t="s">
        <v>40</v>
      </c>
      <c r="F38" s="215" t="s">
        <v>175</v>
      </c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AB38" s="212" t="s">
        <v>172</v>
      </c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4"/>
    </row>
    <row r="39" spans="2:41" ht="30" customHeight="1" x14ac:dyDescent="0.25">
      <c r="E39" s="2" t="s">
        <v>42</v>
      </c>
      <c r="F39" s="215" t="s">
        <v>177</v>
      </c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AB39" s="212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4"/>
    </row>
    <row r="40" spans="2:41" ht="15.75" thickBot="1" x14ac:dyDescent="0.3">
      <c r="E40" s="3" t="s">
        <v>44</v>
      </c>
      <c r="F40" s="215" t="s">
        <v>178</v>
      </c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AB40" s="212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4"/>
    </row>
    <row r="41" spans="2:41" x14ac:dyDescent="0.25">
      <c r="AB41" s="212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4"/>
    </row>
    <row r="42" spans="2:41" x14ac:dyDescent="0.25">
      <c r="AB42" s="212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4"/>
    </row>
    <row r="43" spans="2:41" x14ac:dyDescent="0.25">
      <c r="AB43" s="212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4"/>
    </row>
    <row r="44" spans="2:41" x14ac:dyDescent="0.25">
      <c r="O44" t="s">
        <v>13</v>
      </c>
      <c r="P44" t="s">
        <v>9</v>
      </c>
      <c r="Q44" t="s">
        <v>7</v>
      </c>
      <c r="R44" t="s">
        <v>23</v>
      </c>
      <c r="S44" t="s">
        <v>22</v>
      </c>
      <c r="T44" t="s">
        <v>8</v>
      </c>
      <c r="U44" t="s">
        <v>12</v>
      </c>
      <c r="AB44" s="212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4"/>
    </row>
    <row r="45" spans="2:41" x14ac:dyDescent="0.25">
      <c r="M45" t="s">
        <v>271</v>
      </c>
      <c r="N45" t="s">
        <v>269</v>
      </c>
      <c r="O45">
        <f>'1ª Jogo'!E14</f>
        <v>2</v>
      </c>
      <c r="P45">
        <f>'1ª Jogo'!J14</f>
        <v>0</v>
      </c>
      <c r="Q45">
        <f>'1ª Jogo'!O14</f>
        <v>0</v>
      </c>
      <c r="R45">
        <v>0</v>
      </c>
      <c r="S45">
        <v>0</v>
      </c>
      <c r="T45">
        <v>0</v>
      </c>
      <c r="U45">
        <v>0</v>
      </c>
      <c r="AB45" s="212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4"/>
    </row>
    <row r="46" spans="2:41" x14ac:dyDescent="0.25">
      <c r="N46" t="s">
        <v>270</v>
      </c>
      <c r="O46">
        <v>0</v>
      </c>
      <c r="P46">
        <v>2</v>
      </c>
      <c r="Q46">
        <v>2</v>
      </c>
      <c r="R46">
        <v>0</v>
      </c>
      <c r="S46">
        <v>0</v>
      </c>
      <c r="T46">
        <v>0</v>
      </c>
      <c r="U46">
        <v>0</v>
      </c>
      <c r="AB46" s="212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4"/>
    </row>
    <row r="47" spans="2:41" x14ac:dyDescent="0.25">
      <c r="M47" t="s">
        <v>272</v>
      </c>
      <c r="N47" t="s">
        <v>269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AB47" s="212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4"/>
    </row>
    <row r="48" spans="2:41" x14ac:dyDescent="0.25">
      <c r="N48" t="s">
        <v>270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AB48" s="212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4"/>
    </row>
    <row r="49" spans="13:41" x14ac:dyDescent="0.25">
      <c r="AB49" s="212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4"/>
    </row>
    <row r="50" spans="13:41" x14ac:dyDescent="0.25">
      <c r="AB50" s="212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4"/>
    </row>
    <row r="51" spans="13:41" x14ac:dyDescent="0.25">
      <c r="AB51" s="212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4"/>
    </row>
    <row r="52" spans="13:41" x14ac:dyDescent="0.25">
      <c r="O52" t="s">
        <v>13</v>
      </c>
      <c r="P52" t="s">
        <v>9</v>
      </c>
      <c r="Q52" t="s">
        <v>7</v>
      </c>
      <c r="R52" t="s">
        <v>23</v>
      </c>
      <c r="S52" t="s">
        <v>22</v>
      </c>
      <c r="T52" t="s">
        <v>8</v>
      </c>
      <c r="U52" t="s">
        <v>12</v>
      </c>
      <c r="AB52" s="212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4"/>
    </row>
    <row r="53" spans="13:41" x14ac:dyDescent="0.25">
      <c r="M53" t="s">
        <v>271</v>
      </c>
      <c r="N53" t="s">
        <v>269</v>
      </c>
      <c r="O53">
        <v>7</v>
      </c>
      <c r="P53">
        <v>1</v>
      </c>
      <c r="Q53">
        <v>3</v>
      </c>
      <c r="R53">
        <v>5</v>
      </c>
      <c r="S53">
        <v>6</v>
      </c>
      <c r="T53">
        <v>2</v>
      </c>
      <c r="U53">
        <v>2</v>
      </c>
      <c r="AB53" s="212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4"/>
    </row>
    <row r="54" spans="13:41" x14ac:dyDescent="0.25">
      <c r="N54" t="s">
        <v>270</v>
      </c>
      <c r="O54">
        <v>6</v>
      </c>
      <c r="P54">
        <v>5</v>
      </c>
      <c r="Q54">
        <v>8</v>
      </c>
      <c r="R54">
        <v>7</v>
      </c>
      <c r="S54">
        <v>5</v>
      </c>
      <c r="T54">
        <v>5</v>
      </c>
      <c r="U54">
        <v>1</v>
      </c>
      <c r="AB54" s="212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4"/>
    </row>
    <row r="55" spans="13:41" x14ac:dyDescent="0.25">
      <c r="M55" t="s">
        <v>272</v>
      </c>
      <c r="N55" t="s">
        <v>269</v>
      </c>
      <c r="O55">
        <v>3</v>
      </c>
      <c r="P55">
        <v>1</v>
      </c>
      <c r="Q55">
        <v>3</v>
      </c>
      <c r="R55">
        <v>2</v>
      </c>
      <c r="S55">
        <v>1</v>
      </c>
      <c r="T55">
        <v>1</v>
      </c>
      <c r="U55">
        <v>1</v>
      </c>
      <c r="AB55" s="212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4"/>
    </row>
    <row r="56" spans="13:41" ht="15.75" thickBot="1" x14ac:dyDescent="0.3">
      <c r="N56" t="s">
        <v>270</v>
      </c>
      <c r="O56">
        <v>3</v>
      </c>
      <c r="P56">
        <v>2</v>
      </c>
      <c r="Q56">
        <v>6</v>
      </c>
      <c r="R56">
        <v>5</v>
      </c>
      <c r="S56">
        <v>3</v>
      </c>
      <c r="T56">
        <v>5</v>
      </c>
      <c r="U56">
        <v>1</v>
      </c>
      <c r="AB56" s="203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5"/>
    </row>
  </sheetData>
  <mergeCells count="136">
    <mergeCell ref="AW26:AX26"/>
    <mergeCell ref="AY26:AZ26"/>
    <mergeCell ref="BA26:BB26"/>
    <mergeCell ref="AY23:AZ23"/>
    <mergeCell ref="BA23:BB23"/>
    <mergeCell ref="AW24:AX24"/>
    <mergeCell ref="AY24:AZ24"/>
    <mergeCell ref="BA24:BB24"/>
    <mergeCell ref="BA30:BB30"/>
    <mergeCell ref="AY21:AZ21"/>
    <mergeCell ref="BA21:BB21"/>
    <mergeCell ref="BC21:BD21"/>
    <mergeCell ref="AY22:AZ22"/>
    <mergeCell ref="BA22:BB22"/>
    <mergeCell ref="BC22:BD22"/>
    <mergeCell ref="AY19:AZ19"/>
    <mergeCell ref="BA19:BB19"/>
    <mergeCell ref="BC19:BD19"/>
    <mergeCell ref="AY20:AZ20"/>
    <mergeCell ref="BA20:BB20"/>
    <mergeCell ref="BC20:BD20"/>
    <mergeCell ref="AY27:AZ27"/>
    <mergeCell ref="BA27:BB27"/>
    <mergeCell ref="AY25:AZ25"/>
    <mergeCell ref="BA25:BB25"/>
    <mergeCell ref="BA17:BB17"/>
    <mergeCell ref="BC17:BD17"/>
    <mergeCell ref="AY18:AZ18"/>
    <mergeCell ref="BA18:BB18"/>
    <mergeCell ref="BC18:BD18"/>
    <mergeCell ref="BA15:BB15"/>
    <mergeCell ref="BC15:BD15"/>
    <mergeCell ref="BA16:BB16"/>
    <mergeCell ref="BC16:BD16"/>
    <mergeCell ref="BC13:BD13"/>
    <mergeCell ref="AY14:AZ14"/>
    <mergeCell ref="BA14:BB14"/>
    <mergeCell ref="BC14:BD14"/>
    <mergeCell ref="AY12:AZ12"/>
    <mergeCell ref="BA12:BB12"/>
    <mergeCell ref="AY13:AZ13"/>
    <mergeCell ref="BA13:BB13"/>
    <mergeCell ref="AY10:AZ10"/>
    <mergeCell ref="BA10:BB10"/>
    <mergeCell ref="AY8:AZ8"/>
    <mergeCell ref="BA8:BB8"/>
    <mergeCell ref="AW9:AX9"/>
    <mergeCell ref="AY9:AZ9"/>
    <mergeCell ref="BA9:BB9"/>
    <mergeCell ref="AY6:AZ6"/>
    <mergeCell ref="BA6:BB6"/>
    <mergeCell ref="AW7:AX7"/>
    <mergeCell ref="AY7:AZ7"/>
    <mergeCell ref="BA7:BB7"/>
    <mergeCell ref="AY4:AZ4"/>
    <mergeCell ref="BA4:BB4"/>
    <mergeCell ref="AW5:AX5"/>
    <mergeCell ref="AY5:AZ5"/>
    <mergeCell ref="BA5:BB5"/>
    <mergeCell ref="AC29:AG29"/>
    <mergeCell ref="AH29:AL29"/>
    <mergeCell ref="AM29:AQ29"/>
    <mergeCell ref="AR29:AV29"/>
    <mergeCell ref="AW4:AX4"/>
    <mergeCell ref="AW6:AX6"/>
    <mergeCell ref="AW8:AX8"/>
    <mergeCell ref="AW10:AX10"/>
    <mergeCell ref="AW12:AX12"/>
    <mergeCell ref="AW19:AX19"/>
    <mergeCell ref="AW20:AX20"/>
    <mergeCell ref="AW21:AX21"/>
    <mergeCell ref="AW22:AX22"/>
    <mergeCell ref="AW23:AX23"/>
    <mergeCell ref="AW25:AX25"/>
    <mergeCell ref="AW27:AX27"/>
    <mergeCell ref="AW11:AX11"/>
    <mergeCell ref="AY11:AZ11"/>
    <mergeCell ref="BA11:BB11"/>
    <mergeCell ref="AM18:AQ18"/>
    <mergeCell ref="AR18:AV18"/>
    <mergeCell ref="AM3:AQ3"/>
    <mergeCell ref="AR3:AV3"/>
    <mergeCell ref="D18:H18"/>
    <mergeCell ref="I18:M18"/>
    <mergeCell ref="N18:R18"/>
    <mergeCell ref="S18:W18"/>
    <mergeCell ref="X18:AB18"/>
    <mergeCell ref="AC18:AG18"/>
    <mergeCell ref="AH18:AL18"/>
    <mergeCell ref="AC2:AL2"/>
    <mergeCell ref="D3:H3"/>
    <mergeCell ref="I3:M3"/>
    <mergeCell ref="N3:R3"/>
    <mergeCell ref="S3:W3"/>
    <mergeCell ref="X3:AB3"/>
    <mergeCell ref="AC3:AG3"/>
    <mergeCell ref="AH3:AL3"/>
    <mergeCell ref="B33:D34"/>
    <mergeCell ref="F33:U33"/>
    <mergeCell ref="F34:U34"/>
    <mergeCell ref="D29:H29"/>
    <mergeCell ref="I29:M29"/>
    <mergeCell ref="N29:R29"/>
    <mergeCell ref="S29:W29"/>
    <mergeCell ref="X29:AB29"/>
    <mergeCell ref="F35:U35"/>
    <mergeCell ref="F36:U36"/>
    <mergeCell ref="AB33:AO33"/>
    <mergeCell ref="AB34:AO34"/>
    <mergeCell ref="AB35:AO35"/>
    <mergeCell ref="AB36:AO36"/>
    <mergeCell ref="AB37:AO37"/>
    <mergeCell ref="AB45:AO45"/>
    <mergeCell ref="F37:U37"/>
    <mergeCell ref="F38:U38"/>
    <mergeCell ref="F39:U39"/>
    <mergeCell ref="F40:U40"/>
    <mergeCell ref="AB38:AO38"/>
    <mergeCell ref="AB39:AO39"/>
    <mergeCell ref="AB40:AO40"/>
    <mergeCell ref="AB56:AO56"/>
    <mergeCell ref="Y33:AA34"/>
    <mergeCell ref="AB51:AO51"/>
    <mergeCell ref="AB52:AO52"/>
    <mergeCell ref="AB53:AO53"/>
    <mergeCell ref="AB54:AO54"/>
    <mergeCell ref="AB55:AO55"/>
    <mergeCell ref="AB46:AO46"/>
    <mergeCell ref="AB47:AO47"/>
    <mergeCell ref="AB48:AO48"/>
    <mergeCell ref="AB49:AO49"/>
    <mergeCell ref="AB50:AO50"/>
    <mergeCell ref="AB41:AO41"/>
    <mergeCell ref="AB42:AO42"/>
    <mergeCell ref="AB43:AO43"/>
    <mergeCell ref="AB44:AO44"/>
  </mergeCells>
  <conditionalFormatting sqref="F5:F12">
    <cfRule type="cellIs" dxfId="133" priority="133" operator="equal">
      <formula>"S"</formula>
    </cfRule>
    <cfRule type="cellIs" dxfId="132" priority="134" operator="equal">
      <formula>"N"</formula>
    </cfRule>
  </conditionalFormatting>
  <conditionalFormatting sqref="K6:K12">
    <cfRule type="cellIs" dxfId="131" priority="131" operator="equal">
      <formula>"S"</formula>
    </cfRule>
    <cfRule type="cellIs" dxfId="130" priority="132" operator="equal">
      <formula>"N"</formula>
    </cfRule>
  </conditionalFormatting>
  <conditionalFormatting sqref="P6:P12">
    <cfRule type="cellIs" dxfId="129" priority="129" operator="equal">
      <formula>"S"</formula>
    </cfRule>
    <cfRule type="cellIs" dxfId="128" priority="130" operator="equal">
      <formula>"N"</formula>
    </cfRule>
  </conditionalFormatting>
  <conditionalFormatting sqref="U5">
    <cfRule type="cellIs" dxfId="127" priority="127" operator="equal">
      <formula>"S"</formula>
    </cfRule>
    <cfRule type="cellIs" dxfId="126" priority="128" operator="equal">
      <formula>"N"</formula>
    </cfRule>
  </conditionalFormatting>
  <conditionalFormatting sqref="K5">
    <cfRule type="cellIs" dxfId="125" priority="97" operator="equal">
      <formula>"S"</formula>
    </cfRule>
    <cfRule type="cellIs" dxfId="124" priority="98" operator="equal">
      <formula>"N"</formula>
    </cfRule>
  </conditionalFormatting>
  <conditionalFormatting sqref="P5">
    <cfRule type="cellIs" dxfId="123" priority="95" operator="equal">
      <formula>"S"</formula>
    </cfRule>
    <cfRule type="cellIs" dxfId="122" priority="96" operator="equal">
      <formula>"N"</formula>
    </cfRule>
  </conditionalFormatting>
  <conditionalFormatting sqref="Z5">
    <cfRule type="cellIs" dxfId="121" priority="93" operator="equal">
      <formula>"S"</formula>
    </cfRule>
    <cfRule type="cellIs" dxfId="120" priority="94" operator="equal">
      <formula>"N"</formula>
    </cfRule>
  </conditionalFormatting>
  <conditionalFormatting sqref="AE5">
    <cfRule type="cellIs" dxfId="119" priority="91" operator="equal">
      <formula>"S"</formula>
    </cfRule>
    <cfRule type="cellIs" dxfId="118" priority="92" operator="equal">
      <formula>"N"</formula>
    </cfRule>
  </conditionalFormatting>
  <conditionalFormatting sqref="AJ5">
    <cfRule type="cellIs" dxfId="117" priority="89" operator="equal">
      <formula>"S"</formula>
    </cfRule>
    <cfRule type="cellIs" dxfId="116" priority="90" operator="equal">
      <formula>"N"</formula>
    </cfRule>
  </conditionalFormatting>
  <conditionalFormatting sqref="AO5">
    <cfRule type="cellIs" dxfId="115" priority="87" operator="equal">
      <formula>"S"</formula>
    </cfRule>
    <cfRule type="cellIs" dxfId="114" priority="88" operator="equal">
      <formula>"N"</formula>
    </cfRule>
  </conditionalFormatting>
  <conditionalFormatting sqref="AT5">
    <cfRule type="cellIs" dxfId="113" priority="85" operator="equal">
      <formula>"S"</formula>
    </cfRule>
    <cfRule type="cellIs" dxfId="112" priority="86" operator="equal">
      <formula>"N"</formula>
    </cfRule>
  </conditionalFormatting>
  <conditionalFormatting sqref="Q7">
    <cfRule type="cellIs" dxfId="111" priority="84" operator="equal">
      <formula>"S"</formula>
    </cfRule>
  </conditionalFormatting>
  <conditionalFormatting sqref="U6:U12">
    <cfRule type="cellIs" dxfId="110" priority="82" operator="equal">
      <formula>"S"</formula>
    </cfRule>
    <cfRule type="cellIs" dxfId="109" priority="83" operator="equal">
      <formula>"N"</formula>
    </cfRule>
  </conditionalFormatting>
  <conditionalFormatting sqref="Z6:Z8 Z10:Z12">
    <cfRule type="cellIs" dxfId="108" priority="80" operator="equal">
      <formula>"S"</formula>
    </cfRule>
    <cfRule type="cellIs" dxfId="107" priority="81" operator="equal">
      <formula>"N"</formula>
    </cfRule>
  </conditionalFormatting>
  <conditionalFormatting sqref="AE6:AE12">
    <cfRule type="cellIs" dxfId="106" priority="78" operator="equal">
      <formula>"S"</formula>
    </cfRule>
    <cfRule type="cellIs" dxfId="105" priority="79" operator="equal">
      <formula>"N"</formula>
    </cfRule>
  </conditionalFormatting>
  <conditionalFormatting sqref="AJ6:AJ12">
    <cfRule type="cellIs" dxfId="104" priority="76" operator="equal">
      <formula>"S"</formula>
    </cfRule>
    <cfRule type="cellIs" dxfId="103" priority="77" operator="equal">
      <formula>"N"</formula>
    </cfRule>
  </conditionalFormatting>
  <conditionalFormatting sqref="AO6:AO12">
    <cfRule type="cellIs" dxfId="102" priority="74" operator="equal">
      <formula>"S"</formula>
    </cfRule>
    <cfRule type="cellIs" dxfId="101" priority="75" operator="equal">
      <formula>"N"</formula>
    </cfRule>
  </conditionalFormatting>
  <conditionalFormatting sqref="AT6:AT12">
    <cfRule type="cellIs" dxfId="100" priority="72" operator="equal">
      <formula>"S"</formula>
    </cfRule>
    <cfRule type="cellIs" dxfId="99" priority="73" operator="equal">
      <formula>"N"</formula>
    </cfRule>
  </conditionalFormatting>
  <conditionalFormatting sqref="Z9">
    <cfRule type="cellIs" dxfId="98" priority="70" operator="equal">
      <formula>"S"</formula>
    </cfRule>
    <cfRule type="cellIs" dxfId="97" priority="71" operator="equal">
      <formula>"N"</formula>
    </cfRule>
  </conditionalFormatting>
  <conditionalFormatting sqref="F20:F27 K20:K27 P20:P24 U20:U24 Z20:Z21 AE20:AE21 AJ20:AJ21 AO20:AO21 AT20:AT24 Z23:Z24 AE23:AE24 AJ23:AJ27 AO23:AO27 P26:P27 U26:U27 Z26:Z27 AE26:AE27 AT26:AT27">
    <cfRule type="cellIs" dxfId="96" priority="68" operator="equal">
      <formula>"S"</formula>
    </cfRule>
    <cfRule type="cellIs" dxfId="95" priority="69" operator="equal">
      <formula>"N"</formula>
    </cfRule>
  </conditionalFormatting>
  <conditionalFormatting sqref="H20">
    <cfRule type="cellIs" dxfId="94" priority="67" operator="equal">
      <formula>"S"</formula>
    </cfRule>
  </conditionalFormatting>
  <conditionalFormatting sqref="R20">
    <cfRule type="cellIs" dxfId="93" priority="66" operator="equal">
      <formula>"S"</formula>
    </cfRule>
  </conditionalFormatting>
  <conditionalFormatting sqref="AB20:AB21">
    <cfRule type="cellIs" dxfId="92" priority="65" operator="equal">
      <formula>"S"</formula>
    </cfRule>
  </conditionalFormatting>
  <conditionalFormatting sqref="AG20">
    <cfRule type="cellIs" dxfId="91" priority="64" operator="equal">
      <formula>"S"</formula>
    </cfRule>
  </conditionalFormatting>
  <conditionalFormatting sqref="AL20">
    <cfRule type="cellIs" dxfId="90" priority="63" operator="equal">
      <formula>"S"</formula>
    </cfRule>
  </conditionalFormatting>
  <conditionalFormatting sqref="AQ20">
    <cfRule type="cellIs" dxfId="89" priority="62" operator="equal">
      <formula>"S"</formula>
    </cfRule>
  </conditionalFormatting>
  <conditionalFormatting sqref="AA21">
    <cfRule type="cellIs" dxfId="88" priority="61" operator="equal">
      <formula>"S"</formula>
    </cfRule>
  </conditionalFormatting>
  <conditionalFormatting sqref="AA26">
    <cfRule type="cellIs" dxfId="87" priority="9" operator="equal">
      <formula>"S"</formula>
    </cfRule>
  </conditionalFormatting>
  <conditionalFormatting sqref="AG21">
    <cfRule type="cellIs" dxfId="86" priority="60" operator="equal">
      <formula>"S"</formula>
    </cfRule>
  </conditionalFormatting>
  <conditionalFormatting sqref="AL21">
    <cfRule type="cellIs" dxfId="85" priority="59" operator="equal">
      <formula>"S"</formula>
    </cfRule>
  </conditionalFormatting>
  <conditionalFormatting sqref="M22">
    <cfRule type="cellIs" dxfId="84" priority="58" operator="equal">
      <formula>"S"</formula>
    </cfRule>
  </conditionalFormatting>
  <conditionalFormatting sqref="Z22">
    <cfRule type="cellIs" dxfId="83" priority="56" operator="equal">
      <formula>"S"</formula>
    </cfRule>
    <cfRule type="cellIs" dxfId="82" priority="57" operator="equal">
      <formula>"N"</formula>
    </cfRule>
  </conditionalFormatting>
  <conditionalFormatting sqref="AB22">
    <cfRule type="cellIs" dxfId="81" priority="55" operator="equal">
      <formula>"S"</formula>
    </cfRule>
  </conditionalFormatting>
  <conditionalFormatting sqref="AE22">
    <cfRule type="cellIs" dxfId="80" priority="53" operator="equal">
      <formula>"S"</formula>
    </cfRule>
    <cfRule type="cellIs" dxfId="79" priority="54" operator="equal">
      <formula>"N"</formula>
    </cfRule>
  </conditionalFormatting>
  <conditionalFormatting sqref="AG22">
    <cfRule type="cellIs" dxfId="78" priority="52" operator="equal">
      <formula>"S"</formula>
    </cfRule>
  </conditionalFormatting>
  <conditionalFormatting sqref="AJ22">
    <cfRule type="cellIs" dxfId="77" priority="50" operator="equal">
      <formula>"S"</formula>
    </cfRule>
    <cfRule type="cellIs" dxfId="76" priority="51" operator="equal">
      <formula>"N"</formula>
    </cfRule>
  </conditionalFormatting>
  <conditionalFormatting sqref="AL22">
    <cfRule type="cellIs" dxfId="75" priority="49" operator="equal">
      <formula>"S"</formula>
    </cfRule>
  </conditionalFormatting>
  <conditionalFormatting sqref="AO22">
    <cfRule type="cellIs" dxfId="74" priority="47" operator="equal">
      <formula>"S"</formula>
    </cfRule>
    <cfRule type="cellIs" dxfId="73" priority="48" operator="equal">
      <formula>"N"</formula>
    </cfRule>
  </conditionalFormatting>
  <conditionalFormatting sqref="AQ22">
    <cfRule type="cellIs" dxfId="72" priority="46" operator="equal">
      <formula>"S"</formula>
    </cfRule>
  </conditionalFormatting>
  <conditionalFormatting sqref="H24:H27">
    <cfRule type="cellIs" dxfId="71" priority="45" operator="equal">
      <formula>"S"</formula>
    </cfRule>
  </conditionalFormatting>
  <conditionalFormatting sqref="M24:M26">
    <cfRule type="cellIs" dxfId="70" priority="44" operator="equal">
      <formula>"S"</formula>
    </cfRule>
  </conditionalFormatting>
  <conditionalFormatting sqref="R24 R26">
    <cfRule type="cellIs" dxfId="69" priority="43" operator="equal">
      <formula>"S"</formula>
    </cfRule>
  </conditionalFormatting>
  <conditionalFormatting sqref="AB24 AB26">
    <cfRule type="cellIs" dxfId="68" priority="42" operator="equal">
      <formula>"S"</formula>
    </cfRule>
  </conditionalFormatting>
  <conditionalFormatting sqref="AL25:AL26">
    <cfRule type="cellIs" dxfId="67" priority="41" operator="equal">
      <formula>"S"</formula>
    </cfRule>
  </conditionalFormatting>
  <conditionalFormatting sqref="AQ25:AQ26">
    <cfRule type="cellIs" dxfId="66" priority="40" operator="equal">
      <formula>"S"</formula>
    </cfRule>
  </conditionalFormatting>
  <conditionalFormatting sqref="AV26">
    <cfRule type="cellIs" dxfId="65" priority="39" operator="equal">
      <formula>"S"</formula>
    </cfRule>
  </conditionalFormatting>
  <conditionalFormatting sqref="M27">
    <cfRule type="cellIs" dxfId="64" priority="38" operator="equal">
      <formula>"S"</formula>
    </cfRule>
  </conditionalFormatting>
  <conditionalFormatting sqref="R27">
    <cfRule type="cellIs" dxfId="63" priority="37" operator="equal">
      <formula>"S"</formula>
    </cfRule>
  </conditionalFormatting>
  <conditionalFormatting sqref="W27">
    <cfRule type="cellIs" dxfId="62" priority="36" operator="equal">
      <formula>"S"</formula>
    </cfRule>
  </conditionalFormatting>
  <conditionalFormatting sqref="AB27">
    <cfRule type="cellIs" dxfId="61" priority="35" operator="equal">
      <formula>"S"</formula>
    </cfRule>
  </conditionalFormatting>
  <conditionalFormatting sqref="AG27">
    <cfRule type="cellIs" dxfId="60" priority="34" operator="equal">
      <formula>"S"</formula>
    </cfRule>
  </conditionalFormatting>
  <conditionalFormatting sqref="AL27">
    <cfRule type="cellIs" dxfId="59" priority="33" operator="equal">
      <formula>"S"</formula>
    </cfRule>
  </conditionalFormatting>
  <conditionalFormatting sqref="AQ27">
    <cfRule type="cellIs" dxfId="58" priority="31" operator="equal">
      <formula>"S"</formula>
    </cfRule>
  </conditionalFormatting>
  <conditionalFormatting sqref="AV27">
    <cfRule type="cellIs" dxfId="57" priority="30" operator="equal">
      <formula>"S"</formula>
    </cfRule>
  </conditionalFormatting>
  <conditionalFormatting sqref="AG24">
    <cfRule type="cellIs" dxfId="56" priority="29" operator="equal">
      <formula>"S"</formula>
    </cfRule>
  </conditionalFormatting>
  <conditionalFormatting sqref="AL24">
    <cfRule type="cellIs" dxfId="55" priority="28" operator="equal">
      <formula>"S"</formula>
    </cfRule>
  </conditionalFormatting>
  <conditionalFormatting sqref="AQ24">
    <cfRule type="cellIs" dxfId="54" priority="27" operator="equal">
      <formula>"S"</formula>
    </cfRule>
  </conditionalFormatting>
  <conditionalFormatting sqref="AV24">
    <cfRule type="cellIs" dxfId="53" priority="26" operator="equal">
      <formula>"S"</formula>
    </cfRule>
  </conditionalFormatting>
  <conditionalFormatting sqref="P25">
    <cfRule type="cellIs" dxfId="52" priority="24" operator="equal">
      <formula>"S"</formula>
    </cfRule>
    <cfRule type="cellIs" dxfId="51" priority="25" operator="equal">
      <formula>"N"</formula>
    </cfRule>
  </conditionalFormatting>
  <conditionalFormatting sqref="U25">
    <cfRule type="cellIs" dxfId="50" priority="22" operator="equal">
      <formula>"S"</formula>
    </cfRule>
    <cfRule type="cellIs" dxfId="49" priority="23" operator="equal">
      <formula>"N"</formula>
    </cfRule>
  </conditionalFormatting>
  <conditionalFormatting sqref="W25">
    <cfRule type="cellIs" dxfId="48" priority="21" operator="equal">
      <formula>"S"</formula>
    </cfRule>
  </conditionalFormatting>
  <conditionalFormatting sqref="Z25">
    <cfRule type="cellIs" dxfId="47" priority="19" operator="equal">
      <formula>"S"</formula>
    </cfRule>
    <cfRule type="cellIs" dxfId="46" priority="20" operator="equal">
      <formula>"N"</formula>
    </cfRule>
  </conditionalFormatting>
  <conditionalFormatting sqref="AB25">
    <cfRule type="cellIs" dxfId="45" priority="18" operator="equal">
      <formula>"S"</formula>
    </cfRule>
  </conditionalFormatting>
  <conditionalFormatting sqref="AE25">
    <cfRule type="cellIs" dxfId="44" priority="16" operator="equal">
      <formula>"S"</formula>
    </cfRule>
    <cfRule type="cellIs" dxfId="43" priority="17" operator="equal">
      <formula>"N"</formula>
    </cfRule>
  </conditionalFormatting>
  <conditionalFormatting sqref="AG25">
    <cfRule type="cellIs" dxfId="42" priority="15" operator="equal">
      <formula>"S"</formula>
    </cfRule>
  </conditionalFormatting>
  <conditionalFormatting sqref="V25">
    <cfRule type="cellIs" dxfId="41" priority="14" operator="equal">
      <formula>"S"</formula>
    </cfRule>
  </conditionalFormatting>
  <conditionalFormatting sqref="AT25">
    <cfRule type="cellIs" dxfId="40" priority="12" operator="equal">
      <formula>"S"</formula>
    </cfRule>
    <cfRule type="cellIs" dxfId="39" priority="13" operator="equal">
      <formula>"N"</formula>
    </cfRule>
  </conditionalFormatting>
  <conditionalFormatting sqref="AV25">
    <cfRule type="cellIs" dxfId="38" priority="11" operator="equal">
      <formula>"S"</formula>
    </cfRule>
  </conditionalFormatting>
  <conditionalFormatting sqref="V26">
    <cfRule type="cellIs" dxfId="37" priority="10" operator="equal">
      <formula>"S"</formula>
    </cfRule>
  </conditionalFormatting>
  <conditionalFormatting sqref="P52 S52:U52">
    <cfRule type="cellIs" dxfId="36" priority="2" operator="equal">
      <formula>"X"</formula>
    </cfRule>
  </conditionalFormatting>
  <conditionalFormatting sqref="P52 S52:U52">
    <cfRule type="cellIs" dxfId="35" priority="1" operator="equal">
      <formula>"S"</formula>
    </cfRule>
  </conditionalFormatting>
  <conditionalFormatting sqref="P44 S44:U44">
    <cfRule type="cellIs" dxfId="34" priority="4" operator="equal">
      <formula>"X"</formula>
    </cfRule>
  </conditionalFormatting>
  <conditionalFormatting sqref="P44 S44:U44">
    <cfRule type="cellIs" dxfId="33" priority="3" operator="equal">
      <formula>"S"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CBA-5AD1-4816-A9DE-47EA55D05827}">
  <dimension ref="B2:N20"/>
  <sheetViews>
    <sheetView workbookViewId="0">
      <selection activeCell="E38" sqref="E38"/>
    </sheetView>
  </sheetViews>
  <sheetFormatPr defaultRowHeight="15" x14ac:dyDescent="0.25"/>
  <cols>
    <col min="2" max="2" width="13.5703125" customWidth="1"/>
    <col min="3" max="3" width="14.85546875" bestFit="1" customWidth="1"/>
    <col min="5" max="5" width="17.85546875" customWidth="1"/>
  </cols>
  <sheetData>
    <row r="2" spans="2:14" ht="15.75" thickBot="1" x14ac:dyDescent="0.3"/>
    <row r="3" spans="2:14" ht="15.75" thickBot="1" x14ac:dyDescent="0.3">
      <c r="B3" s="1" t="s">
        <v>5</v>
      </c>
      <c r="E3" s="14" t="s">
        <v>47</v>
      </c>
      <c r="F3" s="8" t="s">
        <v>51</v>
      </c>
      <c r="G3" s="4" t="s">
        <v>52</v>
      </c>
      <c r="H3" s="5" t="s">
        <v>53</v>
      </c>
      <c r="N3" t="s">
        <v>82</v>
      </c>
    </row>
    <row r="4" spans="2:14" x14ac:dyDescent="0.25">
      <c r="B4" s="17" t="s">
        <v>14</v>
      </c>
      <c r="C4" s="35" t="s">
        <v>15</v>
      </c>
      <c r="E4" s="8">
        <v>1</v>
      </c>
      <c r="F4" s="17" t="s">
        <v>107</v>
      </c>
      <c r="G4" s="18" t="s">
        <v>106</v>
      </c>
      <c r="H4" s="35">
        <v>23</v>
      </c>
      <c r="N4" s="51" t="s">
        <v>83</v>
      </c>
    </row>
    <row r="5" spans="2:14" x14ac:dyDescent="0.25">
      <c r="B5" s="19" t="s">
        <v>9</v>
      </c>
      <c r="C5" s="20" t="s">
        <v>4</v>
      </c>
      <c r="E5" s="9">
        <v>3</v>
      </c>
      <c r="F5" s="19" t="s">
        <v>107</v>
      </c>
      <c r="G5" s="15" t="s">
        <v>106</v>
      </c>
      <c r="H5" s="20">
        <v>21</v>
      </c>
      <c r="N5" s="2" t="s">
        <v>73</v>
      </c>
    </row>
    <row r="6" spans="2:14" x14ac:dyDescent="0.25">
      <c r="B6" s="19" t="s">
        <v>10</v>
      </c>
      <c r="C6" s="20" t="s">
        <v>18</v>
      </c>
      <c r="E6" s="58">
        <v>5</v>
      </c>
      <c r="F6" s="19" t="s">
        <v>107</v>
      </c>
      <c r="G6" s="15" t="s">
        <v>106</v>
      </c>
      <c r="H6" s="20">
        <v>21</v>
      </c>
      <c r="I6" t="s">
        <v>86</v>
      </c>
      <c r="N6" s="2" t="s">
        <v>74</v>
      </c>
    </row>
    <row r="7" spans="2:14" x14ac:dyDescent="0.25">
      <c r="B7" s="19" t="s">
        <v>23</v>
      </c>
      <c r="C7" s="20" t="s">
        <v>24</v>
      </c>
      <c r="E7" s="9">
        <v>6</v>
      </c>
      <c r="F7" s="19" t="s">
        <v>112</v>
      </c>
      <c r="G7" s="15" t="s">
        <v>106</v>
      </c>
      <c r="H7" s="20">
        <v>22</v>
      </c>
      <c r="N7" s="2" t="s">
        <v>75</v>
      </c>
    </row>
    <row r="8" spans="2:14" x14ac:dyDescent="0.25">
      <c r="B8" s="19" t="s">
        <v>22</v>
      </c>
      <c r="C8" s="20" t="s">
        <v>25</v>
      </c>
      <c r="E8" s="9">
        <v>9</v>
      </c>
      <c r="F8" s="19" t="s">
        <v>107</v>
      </c>
      <c r="G8" s="15" t="s">
        <v>106</v>
      </c>
      <c r="H8" s="20">
        <v>24</v>
      </c>
      <c r="N8" s="2" t="s">
        <v>76</v>
      </c>
    </row>
    <row r="9" spans="2:14" x14ac:dyDescent="0.25">
      <c r="B9" s="19" t="s">
        <v>12</v>
      </c>
      <c r="C9" s="20" t="s">
        <v>26</v>
      </c>
      <c r="E9" s="9">
        <v>11</v>
      </c>
      <c r="F9" s="19" t="s">
        <v>107</v>
      </c>
      <c r="G9" s="15" t="s">
        <v>106</v>
      </c>
      <c r="H9" s="20">
        <v>23</v>
      </c>
      <c r="N9" s="2" t="s">
        <v>77</v>
      </c>
    </row>
    <row r="10" spans="2:14" x14ac:dyDescent="0.25">
      <c r="B10" s="19" t="s">
        <v>13</v>
      </c>
      <c r="C10" s="20" t="s">
        <v>16</v>
      </c>
      <c r="E10" s="9">
        <v>13</v>
      </c>
      <c r="F10" s="19" t="s">
        <v>107</v>
      </c>
      <c r="G10" s="15" t="s">
        <v>106</v>
      </c>
      <c r="H10" s="20">
        <v>21</v>
      </c>
      <c r="N10" s="2" t="s">
        <v>78</v>
      </c>
    </row>
    <row r="11" spans="2:14" x14ac:dyDescent="0.25">
      <c r="B11" s="19" t="s">
        <v>6</v>
      </c>
      <c r="C11" s="20" t="s">
        <v>17</v>
      </c>
      <c r="E11" s="9">
        <v>15</v>
      </c>
      <c r="F11" s="19" t="s">
        <v>112</v>
      </c>
      <c r="G11" s="15" t="s">
        <v>106</v>
      </c>
      <c r="H11" s="103">
        <v>18</v>
      </c>
      <c r="N11" s="2" t="s">
        <v>79</v>
      </c>
    </row>
    <row r="12" spans="2:14" ht="15.75" thickBot="1" x14ac:dyDescent="0.3">
      <c r="B12" s="19" t="s">
        <v>7</v>
      </c>
      <c r="C12" s="20" t="s">
        <v>19</v>
      </c>
      <c r="E12" s="10">
        <v>17</v>
      </c>
      <c r="F12" s="21" t="s">
        <v>112</v>
      </c>
      <c r="G12" s="22" t="s">
        <v>106</v>
      </c>
      <c r="H12" s="23">
        <v>22</v>
      </c>
      <c r="N12" s="2" t="s">
        <v>80</v>
      </c>
    </row>
    <row r="13" spans="2:14" ht="15.75" thickBot="1" x14ac:dyDescent="0.3">
      <c r="B13" s="21" t="s">
        <v>8</v>
      </c>
      <c r="C13" s="23" t="s">
        <v>20</v>
      </c>
      <c r="E13" s="8">
        <v>2</v>
      </c>
      <c r="F13" s="88" t="s">
        <v>112</v>
      </c>
      <c r="G13" s="24" t="s">
        <v>106</v>
      </c>
      <c r="H13" s="83">
        <v>18</v>
      </c>
      <c r="N13" s="3" t="s">
        <v>81</v>
      </c>
    </row>
    <row r="14" spans="2:14" x14ac:dyDescent="0.25">
      <c r="E14" s="9">
        <v>4</v>
      </c>
      <c r="F14" s="19" t="s">
        <v>107</v>
      </c>
      <c r="G14" s="15" t="s">
        <v>106</v>
      </c>
      <c r="H14" s="20">
        <v>23</v>
      </c>
    </row>
    <row r="15" spans="2:14" x14ac:dyDescent="0.25">
      <c r="E15" s="9">
        <v>7</v>
      </c>
      <c r="F15" s="19" t="s">
        <v>107</v>
      </c>
      <c r="G15" s="15" t="s">
        <v>106</v>
      </c>
      <c r="H15" s="20">
        <v>19</v>
      </c>
    </row>
    <row r="16" spans="2:14" x14ac:dyDescent="0.25">
      <c r="E16" s="9">
        <v>8</v>
      </c>
      <c r="F16" s="19" t="s">
        <v>107</v>
      </c>
      <c r="G16" s="15" t="s">
        <v>106</v>
      </c>
      <c r="H16" s="20">
        <v>21</v>
      </c>
    </row>
    <row r="17" spans="5:8" x14ac:dyDescent="0.25">
      <c r="E17" s="9">
        <v>10</v>
      </c>
      <c r="F17" s="19" t="s">
        <v>112</v>
      </c>
      <c r="G17" s="15" t="s">
        <v>106</v>
      </c>
      <c r="H17" s="20">
        <v>24</v>
      </c>
    </row>
    <row r="18" spans="5:8" x14ac:dyDescent="0.25">
      <c r="E18" s="9">
        <v>12</v>
      </c>
      <c r="F18" s="19" t="s">
        <v>107</v>
      </c>
      <c r="G18" s="15" t="s">
        <v>129</v>
      </c>
      <c r="H18" s="20">
        <v>23</v>
      </c>
    </row>
    <row r="19" spans="5:8" x14ac:dyDescent="0.25">
      <c r="E19" s="9">
        <v>14</v>
      </c>
      <c r="F19" s="19" t="s">
        <v>107</v>
      </c>
      <c r="G19" s="15" t="s">
        <v>106</v>
      </c>
      <c r="H19" s="20">
        <v>22</v>
      </c>
    </row>
    <row r="20" spans="5:8" ht="15.75" thickBot="1" x14ac:dyDescent="0.3">
      <c r="E20" s="10">
        <v>16</v>
      </c>
      <c r="F20" s="21" t="s">
        <v>107</v>
      </c>
      <c r="G20" s="22" t="s">
        <v>106</v>
      </c>
      <c r="H20" s="23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3C09-CCAE-413C-BEB7-09BE7613324A}">
  <dimension ref="C3:L43"/>
  <sheetViews>
    <sheetView workbookViewId="0">
      <selection activeCell="C5" sqref="C5:L5"/>
    </sheetView>
  </sheetViews>
  <sheetFormatPr defaultRowHeight="15" x14ac:dyDescent="0.25"/>
  <sheetData>
    <row r="3" spans="3:12" x14ac:dyDescent="0.25">
      <c r="C3" t="s">
        <v>84</v>
      </c>
    </row>
    <row r="4" spans="3:12" ht="15.75" thickBot="1" x14ac:dyDescent="0.3"/>
    <row r="5" spans="3:12" ht="15.75" thickBot="1" x14ac:dyDescent="0.3">
      <c r="D5" s="1" t="s">
        <v>14</v>
      </c>
      <c r="E5" s="8" t="s">
        <v>9</v>
      </c>
      <c r="F5" s="8" t="s">
        <v>10</v>
      </c>
      <c r="G5" s="8" t="s">
        <v>11</v>
      </c>
      <c r="H5" s="1" t="s">
        <v>12</v>
      </c>
      <c r="I5" s="124" t="s">
        <v>13</v>
      </c>
      <c r="J5" s="125" t="s">
        <v>6</v>
      </c>
      <c r="K5" s="125" t="s">
        <v>7</v>
      </c>
      <c r="L5" s="128" t="s">
        <v>8</v>
      </c>
    </row>
    <row r="6" spans="3:12" x14ac:dyDescent="0.25">
      <c r="C6" s="8" t="s">
        <v>29</v>
      </c>
      <c r="D6" s="106">
        <v>4</v>
      </c>
      <c r="E6" s="107">
        <v>5</v>
      </c>
      <c r="F6" s="108">
        <v>5</v>
      </c>
      <c r="G6" s="108">
        <v>5</v>
      </c>
      <c r="H6" s="108">
        <v>5</v>
      </c>
      <c r="I6" s="108">
        <v>5</v>
      </c>
      <c r="J6" s="108">
        <v>5</v>
      </c>
      <c r="K6" s="108">
        <v>5</v>
      </c>
      <c r="L6" s="109">
        <v>5</v>
      </c>
    </row>
    <row r="7" spans="3:12" x14ac:dyDescent="0.25">
      <c r="C7" s="9" t="s">
        <v>31</v>
      </c>
      <c r="D7" s="110">
        <v>3</v>
      </c>
      <c r="E7" s="111">
        <v>5</v>
      </c>
      <c r="F7" s="112">
        <v>5</v>
      </c>
      <c r="G7" s="112">
        <v>5</v>
      </c>
      <c r="H7" s="112">
        <v>5</v>
      </c>
      <c r="I7" s="112">
        <v>4</v>
      </c>
      <c r="J7" s="112">
        <v>4</v>
      </c>
      <c r="K7" s="112">
        <v>5</v>
      </c>
      <c r="L7" s="103">
        <v>5</v>
      </c>
    </row>
    <row r="8" spans="3:12" x14ac:dyDescent="0.25">
      <c r="C8" s="9" t="s">
        <v>33</v>
      </c>
      <c r="D8" s="110">
        <v>4</v>
      </c>
      <c r="E8" s="111">
        <v>5</v>
      </c>
      <c r="F8" s="112">
        <v>5</v>
      </c>
      <c r="G8" s="112">
        <v>5</v>
      </c>
      <c r="H8" s="112">
        <v>5</v>
      </c>
      <c r="I8" s="112">
        <v>5</v>
      </c>
      <c r="J8" s="112">
        <v>4</v>
      </c>
      <c r="K8" s="112">
        <v>5</v>
      </c>
      <c r="L8" s="103">
        <v>5</v>
      </c>
    </row>
    <row r="9" spans="3:12" x14ac:dyDescent="0.25">
      <c r="C9" s="9" t="s">
        <v>34</v>
      </c>
      <c r="D9" s="110">
        <v>4</v>
      </c>
      <c r="E9" s="111">
        <v>5</v>
      </c>
      <c r="F9" s="112">
        <v>5</v>
      </c>
      <c r="G9" s="112">
        <v>4</v>
      </c>
      <c r="H9" s="112">
        <v>3</v>
      </c>
      <c r="I9" s="112">
        <v>4</v>
      </c>
      <c r="J9" s="112" t="s">
        <v>118</v>
      </c>
      <c r="K9" s="112">
        <v>4</v>
      </c>
      <c r="L9" s="103">
        <v>5</v>
      </c>
    </row>
    <row r="10" spans="3:12" x14ac:dyDescent="0.25">
      <c r="C10" s="9" t="s">
        <v>37</v>
      </c>
      <c r="D10" s="110">
        <v>3</v>
      </c>
      <c r="E10" s="111">
        <v>5</v>
      </c>
      <c r="F10" s="112">
        <v>4</v>
      </c>
      <c r="G10" s="112">
        <v>5</v>
      </c>
      <c r="H10" s="112">
        <v>5</v>
      </c>
      <c r="I10" s="112">
        <v>5</v>
      </c>
      <c r="J10" s="112" t="s">
        <v>118</v>
      </c>
      <c r="K10" s="112">
        <v>4</v>
      </c>
      <c r="L10" s="103">
        <v>5</v>
      </c>
    </row>
    <row r="11" spans="3:12" x14ac:dyDescent="0.25">
      <c r="C11" s="9" t="s">
        <v>39</v>
      </c>
      <c r="D11" s="110">
        <v>2</v>
      </c>
      <c r="E11" s="111">
        <v>5</v>
      </c>
      <c r="F11" s="112">
        <v>4</v>
      </c>
      <c r="G11" s="112">
        <v>4</v>
      </c>
      <c r="H11" s="112">
        <v>5</v>
      </c>
      <c r="I11" s="112" t="s">
        <v>118</v>
      </c>
      <c r="J11" s="112" t="s">
        <v>118</v>
      </c>
      <c r="K11" s="112">
        <v>5</v>
      </c>
      <c r="L11" s="103">
        <v>5</v>
      </c>
    </row>
    <row r="12" spans="3:12" x14ac:dyDescent="0.25">
      <c r="C12" s="9" t="s">
        <v>41</v>
      </c>
      <c r="D12" s="110">
        <v>3</v>
      </c>
      <c r="E12" s="111">
        <v>5</v>
      </c>
      <c r="F12" s="112">
        <v>5</v>
      </c>
      <c r="G12" s="112">
        <v>5</v>
      </c>
      <c r="H12" s="112">
        <v>5</v>
      </c>
      <c r="I12" s="112">
        <v>5</v>
      </c>
      <c r="J12" s="112">
        <v>4</v>
      </c>
      <c r="K12" s="112">
        <v>5</v>
      </c>
      <c r="L12" s="103">
        <v>5</v>
      </c>
    </row>
    <row r="13" spans="3:12" x14ac:dyDescent="0.25">
      <c r="C13" s="9" t="s">
        <v>43</v>
      </c>
      <c r="D13" s="110">
        <v>4</v>
      </c>
      <c r="E13" s="111">
        <v>5</v>
      </c>
      <c r="F13" s="112">
        <v>5</v>
      </c>
      <c r="G13" s="112">
        <v>5</v>
      </c>
      <c r="H13" s="112">
        <v>5</v>
      </c>
      <c r="I13" s="112">
        <v>5</v>
      </c>
      <c r="J13" s="112" t="s">
        <v>118</v>
      </c>
      <c r="K13" s="112">
        <v>5</v>
      </c>
      <c r="L13" s="103">
        <v>5</v>
      </c>
    </row>
    <row r="14" spans="3:12" ht="15.75" thickBot="1" x14ac:dyDescent="0.3">
      <c r="C14" s="10" t="s">
        <v>45</v>
      </c>
      <c r="D14" s="113">
        <v>5</v>
      </c>
      <c r="E14" s="114">
        <v>5</v>
      </c>
      <c r="F14" s="115">
        <v>5</v>
      </c>
      <c r="G14" s="115">
        <v>5</v>
      </c>
      <c r="H14" s="115">
        <v>5</v>
      </c>
      <c r="I14" s="115">
        <v>5</v>
      </c>
      <c r="J14" s="115">
        <v>5</v>
      </c>
      <c r="K14" s="115">
        <v>5</v>
      </c>
      <c r="L14" s="116">
        <v>5</v>
      </c>
    </row>
    <row r="15" spans="3:12" x14ac:dyDescent="0.25">
      <c r="C15" s="8" t="s">
        <v>30</v>
      </c>
      <c r="D15" s="106">
        <v>2</v>
      </c>
      <c r="E15" s="107">
        <v>5</v>
      </c>
      <c r="F15" s="108">
        <v>5</v>
      </c>
      <c r="G15" s="108">
        <v>4</v>
      </c>
      <c r="H15" s="108">
        <v>5</v>
      </c>
      <c r="I15" s="108">
        <v>3</v>
      </c>
      <c r="J15" s="108">
        <v>4</v>
      </c>
      <c r="K15" s="108">
        <v>4</v>
      </c>
      <c r="L15" s="109">
        <v>5</v>
      </c>
    </row>
    <row r="16" spans="3:12" x14ac:dyDescent="0.25">
      <c r="C16" s="9" t="s">
        <v>32</v>
      </c>
      <c r="D16" s="110">
        <v>3</v>
      </c>
      <c r="E16" s="111">
        <v>5</v>
      </c>
      <c r="F16" s="112">
        <v>5</v>
      </c>
      <c r="G16" s="112">
        <v>5</v>
      </c>
      <c r="H16" s="112">
        <v>4</v>
      </c>
      <c r="I16" s="112">
        <v>5</v>
      </c>
      <c r="J16" s="112">
        <v>2</v>
      </c>
      <c r="K16" s="112">
        <v>3</v>
      </c>
      <c r="L16" s="103">
        <v>5</v>
      </c>
    </row>
    <row r="17" spans="3:12" x14ac:dyDescent="0.25">
      <c r="C17" s="9" t="s">
        <v>35</v>
      </c>
      <c r="D17" s="110">
        <v>3</v>
      </c>
      <c r="E17" s="111">
        <v>5</v>
      </c>
      <c r="F17" s="112">
        <v>5</v>
      </c>
      <c r="G17" s="112">
        <v>4</v>
      </c>
      <c r="H17" s="112">
        <v>5</v>
      </c>
      <c r="I17" s="112">
        <v>5</v>
      </c>
      <c r="J17" s="112">
        <v>5</v>
      </c>
      <c r="K17" s="112">
        <v>3</v>
      </c>
      <c r="L17" s="103">
        <v>5</v>
      </c>
    </row>
    <row r="18" spans="3:12" x14ac:dyDescent="0.25">
      <c r="C18" s="9" t="s">
        <v>36</v>
      </c>
      <c r="D18" s="110">
        <v>3</v>
      </c>
      <c r="E18" s="111">
        <v>5</v>
      </c>
      <c r="F18" s="112">
        <v>5</v>
      </c>
      <c r="G18" s="112">
        <v>5</v>
      </c>
      <c r="H18" s="112">
        <v>5</v>
      </c>
      <c r="I18" s="112">
        <v>5</v>
      </c>
      <c r="J18" s="112">
        <v>5</v>
      </c>
      <c r="K18" s="112">
        <v>5</v>
      </c>
      <c r="L18" s="103">
        <v>4</v>
      </c>
    </row>
    <row r="19" spans="3:12" x14ac:dyDescent="0.25">
      <c r="C19" s="9" t="s">
        <v>38</v>
      </c>
      <c r="D19" s="110">
        <v>3</v>
      </c>
      <c r="E19" s="111">
        <v>5</v>
      </c>
      <c r="F19" s="112">
        <v>5</v>
      </c>
      <c r="G19" s="112">
        <v>5</v>
      </c>
      <c r="H19" s="112">
        <v>5</v>
      </c>
      <c r="I19" s="112">
        <v>4</v>
      </c>
      <c r="J19" s="112">
        <v>4</v>
      </c>
      <c r="K19" s="112">
        <v>3</v>
      </c>
      <c r="L19" s="103">
        <v>4</v>
      </c>
    </row>
    <row r="20" spans="3:12" x14ac:dyDescent="0.25">
      <c r="C20" s="9" t="s">
        <v>40</v>
      </c>
      <c r="D20" s="110">
        <v>3</v>
      </c>
      <c r="E20" s="111">
        <v>5</v>
      </c>
      <c r="F20" s="112">
        <v>5</v>
      </c>
      <c r="G20" s="112">
        <v>5</v>
      </c>
      <c r="H20" s="112">
        <v>5</v>
      </c>
      <c r="I20" s="112">
        <v>5</v>
      </c>
      <c r="J20" s="117" t="s">
        <v>118</v>
      </c>
      <c r="K20" s="112">
        <v>5</v>
      </c>
      <c r="L20" s="103">
        <v>3</v>
      </c>
    </row>
    <row r="21" spans="3:12" x14ac:dyDescent="0.25">
      <c r="C21" s="9" t="s">
        <v>42</v>
      </c>
      <c r="D21" s="110">
        <v>5</v>
      </c>
      <c r="E21" s="111">
        <v>5</v>
      </c>
      <c r="F21" s="112">
        <v>5</v>
      </c>
      <c r="G21" s="112">
        <v>5</v>
      </c>
      <c r="H21" s="112">
        <v>5</v>
      </c>
      <c r="I21" s="112">
        <v>5</v>
      </c>
      <c r="J21" s="112">
        <v>5</v>
      </c>
      <c r="K21" s="112">
        <v>5</v>
      </c>
      <c r="L21" s="103">
        <v>5</v>
      </c>
    </row>
    <row r="22" spans="3:12" ht="15.75" thickBot="1" x14ac:dyDescent="0.3">
      <c r="C22" s="10" t="s">
        <v>44</v>
      </c>
      <c r="D22" s="118">
        <v>4</v>
      </c>
      <c r="E22" s="119">
        <v>5</v>
      </c>
      <c r="F22" s="120">
        <v>5</v>
      </c>
      <c r="G22" s="120">
        <v>5</v>
      </c>
      <c r="H22" s="120">
        <v>5</v>
      </c>
      <c r="I22" s="120">
        <v>5</v>
      </c>
      <c r="J22" s="120">
        <v>5</v>
      </c>
      <c r="K22" s="120">
        <v>5</v>
      </c>
      <c r="L22" s="121">
        <v>5</v>
      </c>
    </row>
    <row r="23" spans="3:12" x14ac:dyDescent="0.25">
      <c r="D23" s="122"/>
      <c r="E23" s="122"/>
      <c r="F23" s="122"/>
      <c r="G23" s="122"/>
      <c r="H23" s="122"/>
      <c r="I23" s="122"/>
      <c r="J23" s="122"/>
      <c r="K23" s="122"/>
      <c r="L23" s="122"/>
    </row>
    <row r="24" spans="3:12" x14ac:dyDescent="0.25">
      <c r="C24" t="s">
        <v>85</v>
      </c>
      <c r="D24" s="122"/>
      <c r="E24" s="122"/>
      <c r="F24" s="122"/>
      <c r="G24" s="122"/>
      <c r="H24" s="122"/>
      <c r="I24" s="122"/>
      <c r="J24" s="122"/>
      <c r="K24" s="122"/>
      <c r="L24" s="122"/>
    </row>
    <row r="25" spans="3:12" ht="15.75" thickBot="1" x14ac:dyDescent="0.3">
      <c r="D25" s="122"/>
      <c r="E25" s="122"/>
      <c r="F25" s="122"/>
      <c r="G25" s="122"/>
      <c r="H25" s="122"/>
      <c r="I25" s="122"/>
      <c r="J25" s="122"/>
      <c r="K25" s="122"/>
      <c r="L25" s="122"/>
    </row>
    <row r="26" spans="3:12" ht="15.75" thickBot="1" x14ac:dyDescent="0.3">
      <c r="D26" s="123" t="s">
        <v>14</v>
      </c>
      <c r="E26" s="8" t="s">
        <v>9</v>
      </c>
      <c r="F26" s="8" t="s">
        <v>10</v>
      </c>
      <c r="G26" s="8" t="s">
        <v>11</v>
      </c>
      <c r="H26" s="1" t="s">
        <v>12</v>
      </c>
      <c r="I26" s="124" t="s">
        <v>13</v>
      </c>
      <c r="J26" s="125" t="s">
        <v>6</v>
      </c>
      <c r="K26" s="125" t="s">
        <v>7</v>
      </c>
      <c r="L26" s="128" t="s">
        <v>8</v>
      </c>
    </row>
    <row r="27" spans="3:12" x14ac:dyDescent="0.25">
      <c r="C27" s="8" t="s">
        <v>29</v>
      </c>
      <c r="D27" s="106">
        <v>4</v>
      </c>
      <c r="E27" s="107">
        <v>5</v>
      </c>
      <c r="F27" s="108">
        <v>5</v>
      </c>
      <c r="G27" s="108">
        <v>5</v>
      </c>
      <c r="H27" s="108">
        <v>4</v>
      </c>
      <c r="I27" s="108">
        <v>4</v>
      </c>
      <c r="J27" s="108">
        <v>4</v>
      </c>
      <c r="K27" s="108">
        <v>5</v>
      </c>
      <c r="L27" s="109">
        <v>5</v>
      </c>
    </row>
    <row r="28" spans="3:12" x14ac:dyDescent="0.25">
      <c r="C28" s="9" t="s">
        <v>31</v>
      </c>
      <c r="D28" s="110">
        <v>5</v>
      </c>
      <c r="E28" s="111">
        <v>5</v>
      </c>
      <c r="F28" s="112">
        <v>5</v>
      </c>
      <c r="G28" s="112">
        <v>5</v>
      </c>
      <c r="H28" s="112">
        <v>5</v>
      </c>
      <c r="I28" s="112">
        <v>5</v>
      </c>
      <c r="J28" s="112">
        <v>5</v>
      </c>
      <c r="K28" s="112">
        <v>5</v>
      </c>
      <c r="L28" s="103">
        <v>5</v>
      </c>
    </row>
    <row r="29" spans="3:12" x14ac:dyDescent="0.25">
      <c r="C29" s="9" t="s">
        <v>33</v>
      </c>
      <c r="D29" s="110">
        <v>4</v>
      </c>
      <c r="E29" s="111">
        <v>5</v>
      </c>
      <c r="F29" s="112">
        <v>4</v>
      </c>
      <c r="G29" s="112">
        <v>5</v>
      </c>
      <c r="H29" s="112">
        <v>5</v>
      </c>
      <c r="I29" s="112">
        <v>5</v>
      </c>
      <c r="J29" s="112">
        <v>3</v>
      </c>
      <c r="K29" s="112">
        <v>5</v>
      </c>
      <c r="L29" s="103">
        <v>5</v>
      </c>
    </row>
    <row r="30" spans="3:12" x14ac:dyDescent="0.25">
      <c r="C30" s="9" t="s">
        <v>34</v>
      </c>
      <c r="D30" s="110">
        <v>4</v>
      </c>
      <c r="E30" s="111">
        <v>5</v>
      </c>
      <c r="F30" s="112">
        <v>5</v>
      </c>
      <c r="G30" s="112">
        <v>5</v>
      </c>
      <c r="H30" s="112">
        <v>4</v>
      </c>
      <c r="I30" s="112">
        <v>5</v>
      </c>
      <c r="J30" s="112" t="s">
        <v>118</v>
      </c>
      <c r="K30" s="112">
        <v>5</v>
      </c>
      <c r="L30" s="103">
        <v>5</v>
      </c>
    </row>
    <row r="31" spans="3:12" x14ac:dyDescent="0.25">
      <c r="C31" s="9" t="s">
        <v>37</v>
      </c>
      <c r="D31" s="110">
        <v>4</v>
      </c>
      <c r="E31" s="111">
        <v>5</v>
      </c>
      <c r="F31" s="112">
        <v>5</v>
      </c>
      <c r="G31" s="112">
        <v>5</v>
      </c>
      <c r="H31" s="112">
        <v>4</v>
      </c>
      <c r="I31" s="112">
        <v>5</v>
      </c>
      <c r="J31" s="112" t="s">
        <v>118</v>
      </c>
      <c r="K31" s="112">
        <v>4</v>
      </c>
      <c r="L31" s="103">
        <v>5</v>
      </c>
    </row>
    <row r="32" spans="3:12" x14ac:dyDescent="0.25">
      <c r="C32" s="9" t="s">
        <v>39</v>
      </c>
      <c r="D32" s="110">
        <v>3</v>
      </c>
      <c r="E32" s="111">
        <v>5</v>
      </c>
      <c r="F32" s="112">
        <v>5</v>
      </c>
      <c r="G32" s="112">
        <v>4</v>
      </c>
      <c r="H32" s="112">
        <v>5</v>
      </c>
      <c r="I32" s="112" t="s">
        <v>118</v>
      </c>
      <c r="J32" s="112" t="s">
        <v>118</v>
      </c>
      <c r="K32" s="112">
        <v>5</v>
      </c>
      <c r="L32" s="103">
        <v>5</v>
      </c>
    </row>
    <row r="33" spans="3:12" x14ac:dyDescent="0.25">
      <c r="C33" s="9" t="s">
        <v>41</v>
      </c>
      <c r="D33" s="110">
        <v>3</v>
      </c>
      <c r="E33" s="111">
        <v>5</v>
      </c>
      <c r="F33" s="112">
        <v>4</v>
      </c>
      <c r="G33" s="112">
        <v>5</v>
      </c>
      <c r="H33" s="112">
        <v>5</v>
      </c>
      <c r="I33" s="112">
        <v>5</v>
      </c>
      <c r="J33" s="112">
        <v>4</v>
      </c>
      <c r="K33" s="112">
        <v>5</v>
      </c>
      <c r="L33" s="103">
        <v>5</v>
      </c>
    </row>
    <row r="34" spans="3:12" x14ac:dyDescent="0.25">
      <c r="C34" s="9" t="s">
        <v>43</v>
      </c>
      <c r="D34" s="110">
        <v>4</v>
      </c>
      <c r="E34" s="111">
        <v>5</v>
      </c>
      <c r="F34" s="112">
        <v>5</v>
      </c>
      <c r="G34" s="112">
        <v>5</v>
      </c>
      <c r="H34" s="112">
        <v>5</v>
      </c>
      <c r="I34" s="112">
        <v>5</v>
      </c>
      <c r="J34" s="112" t="s">
        <v>118</v>
      </c>
      <c r="K34" s="112">
        <v>5</v>
      </c>
      <c r="L34" s="103">
        <v>5</v>
      </c>
    </row>
    <row r="35" spans="3:12" ht="15.75" thickBot="1" x14ac:dyDescent="0.3">
      <c r="C35" s="10" t="s">
        <v>45</v>
      </c>
      <c r="D35" s="113">
        <v>5</v>
      </c>
      <c r="E35" s="114">
        <v>5</v>
      </c>
      <c r="F35" s="115">
        <v>2</v>
      </c>
      <c r="G35" s="115">
        <v>4</v>
      </c>
      <c r="H35" s="115">
        <v>2</v>
      </c>
      <c r="I35" s="115">
        <v>5</v>
      </c>
      <c r="J35" s="115">
        <v>5</v>
      </c>
      <c r="K35" s="115">
        <v>5</v>
      </c>
      <c r="L35" s="116">
        <v>5</v>
      </c>
    </row>
    <row r="36" spans="3:12" x14ac:dyDescent="0.25">
      <c r="C36" s="8" t="s">
        <v>30</v>
      </c>
      <c r="D36" s="106">
        <v>4</v>
      </c>
      <c r="E36" s="107">
        <v>2</v>
      </c>
      <c r="F36" s="108">
        <v>1</v>
      </c>
      <c r="G36" s="108">
        <v>4</v>
      </c>
      <c r="H36" s="108">
        <v>5</v>
      </c>
      <c r="I36" s="108">
        <v>3</v>
      </c>
      <c r="J36" s="108">
        <v>2</v>
      </c>
      <c r="K36" s="108">
        <v>1</v>
      </c>
      <c r="L36" s="109">
        <v>5</v>
      </c>
    </row>
    <row r="37" spans="3:12" x14ac:dyDescent="0.25">
      <c r="C37" s="9" t="s">
        <v>32</v>
      </c>
      <c r="D37" s="110">
        <v>5</v>
      </c>
      <c r="E37" s="111">
        <v>4</v>
      </c>
      <c r="F37" s="112">
        <v>5</v>
      </c>
      <c r="G37" s="112">
        <v>4</v>
      </c>
      <c r="H37" s="112">
        <v>5</v>
      </c>
      <c r="I37" s="112">
        <v>3</v>
      </c>
      <c r="J37" s="112">
        <v>2</v>
      </c>
      <c r="K37" s="112">
        <v>3</v>
      </c>
      <c r="L37" s="103">
        <v>5</v>
      </c>
    </row>
    <row r="38" spans="3:12" x14ac:dyDescent="0.25">
      <c r="C38" s="9" t="s">
        <v>35</v>
      </c>
      <c r="D38" s="110">
        <v>4</v>
      </c>
      <c r="E38" s="111">
        <v>5</v>
      </c>
      <c r="F38" s="112">
        <v>5</v>
      </c>
      <c r="G38" s="112">
        <v>5</v>
      </c>
      <c r="H38" s="112">
        <v>5</v>
      </c>
      <c r="I38" s="112">
        <v>3</v>
      </c>
      <c r="J38" s="112">
        <v>5</v>
      </c>
      <c r="K38" s="112">
        <v>3</v>
      </c>
      <c r="L38" s="103">
        <v>5</v>
      </c>
    </row>
    <row r="39" spans="3:12" x14ac:dyDescent="0.25">
      <c r="C39" s="9" t="s">
        <v>36</v>
      </c>
      <c r="D39" s="110">
        <v>3</v>
      </c>
      <c r="E39" s="111">
        <v>5</v>
      </c>
      <c r="F39" s="112">
        <v>4</v>
      </c>
      <c r="G39" s="112">
        <v>4</v>
      </c>
      <c r="H39" s="112">
        <v>5</v>
      </c>
      <c r="I39" s="112">
        <v>3</v>
      </c>
      <c r="J39" s="112">
        <v>3</v>
      </c>
      <c r="K39" s="112">
        <v>5</v>
      </c>
      <c r="L39" s="103">
        <v>5</v>
      </c>
    </row>
    <row r="40" spans="3:12" x14ac:dyDescent="0.25">
      <c r="C40" s="9" t="s">
        <v>38</v>
      </c>
      <c r="D40" s="110">
        <v>4</v>
      </c>
      <c r="E40" s="111">
        <v>3</v>
      </c>
      <c r="F40" s="112">
        <v>2</v>
      </c>
      <c r="G40" s="112">
        <v>5</v>
      </c>
      <c r="H40" s="112">
        <v>5</v>
      </c>
      <c r="I40" s="112">
        <v>4</v>
      </c>
      <c r="J40" s="112">
        <v>2</v>
      </c>
      <c r="K40" s="112">
        <v>2</v>
      </c>
      <c r="L40" s="103">
        <v>2</v>
      </c>
    </row>
    <row r="41" spans="3:12" x14ac:dyDescent="0.25">
      <c r="C41" s="9" t="s">
        <v>40</v>
      </c>
      <c r="D41" s="110">
        <v>4</v>
      </c>
      <c r="E41" s="111">
        <v>3</v>
      </c>
      <c r="F41" s="112">
        <v>5</v>
      </c>
      <c r="G41" s="112">
        <v>4</v>
      </c>
      <c r="H41" s="112">
        <v>5</v>
      </c>
      <c r="I41" s="112">
        <v>5</v>
      </c>
      <c r="J41" s="112" t="s">
        <v>118</v>
      </c>
      <c r="K41" s="112">
        <v>5</v>
      </c>
      <c r="L41" s="103">
        <v>5</v>
      </c>
    </row>
    <row r="42" spans="3:12" x14ac:dyDescent="0.25">
      <c r="C42" s="9" t="s">
        <v>42</v>
      </c>
      <c r="D42" s="110">
        <v>5</v>
      </c>
      <c r="E42" s="111">
        <v>5</v>
      </c>
      <c r="F42" s="112">
        <v>5</v>
      </c>
      <c r="G42" s="112">
        <v>4</v>
      </c>
      <c r="H42" s="112">
        <v>5</v>
      </c>
      <c r="I42" s="112">
        <v>3</v>
      </c>
      <c r="J42" s="112">
        <v>3</v>
      </c>
      <c r="K42" s="112">
        <v>4</v>
      </c>
      <c r="L42" s="103">
        <v>4</v>
      </c>
    </row>
    <row r="43" spans="3:12" ht="15.75" thickBot="1" x14ac:dyDescent="0.3">
      <c r="C43" s="10" t="s">
        <v>44</v>
      </c>
      <c r="D43" s="118">
        <v>2</v>
      </c>
      <c r="E43" s="119">
        <v>5</v>
      </c>
      <c r="F43" s="120">
        <v>5</v>
      </c>
      <c r="G43" s="120">
        <v>5</v>
      </c>
      <c r="H43" s="120">
        <v>5</v>
      </c>
      <c r="I43" s="120">
        <v>3</v>
      </c>
      <c r="J43" s="120">
        <v>3</v>
      </c>
      <c r="K43" s="120">
        <v>5</v>
      </c>
      <c r="L43" s="121">
        <v>1</v>
      </c>
    </row>
  </sheetData>
  <conditionalFormatting sqref="D26 D6:L25 D27:L43">
    <cfRule type="cellIs" dxfId="32" priority="3" operator="equal">
      <formula>"X"</formula>
    </cfRule>
  </conditionalFormatting>
  <conditionalFormatting sqref="I5:L5">
    <cfRule type="cellIs" dxfId="31" priority="2" operator="equal">
      <formula>"X"</formula>
    </cfRule>
  </conditionalFormatting>
  <conditionalFormatting sqref="I26:L26">
    <cfRule type="cellIs" dxfId="30" priority="1" operator="equal">
      <formula>"X"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D29E-27FF-4A71-8C10-E010BB9E6CBD}">
  <dimension ref="B2:X29"/>
  <sheetViews>
    <sheetView topLeftCell="E22" zoomScale="160" zoomScaleNormal="160" workbookViewId="0">
      <selection activeCell="L25" sqref="L25"/>
    </sheetView>
  </sheetViews>
  <sheetFormatPr defaultRowHeight="15" x14ac:dyDescent="0.25"/>
  <cols>
    <col min="7" max="7" width="11.85546875" bestFit="1" customWidth="1"/>
  </cols>
  <sheetData>
    <row r="2" spans="2:24" x14ac:dyDescent="0.25">
      <c r="B2" t="s">
        <v>89</v>
      </c>
      <c r="Q2" t="s">
        <v>85</v>
      </c>
    </row>
    <row r="3" spans="2:24" ht="15.75" thickBot="1" x14ac:dyDescent="0.3"/>
    <row r="4" spans="2:24" ht="15.75" thickBot="1" x14ac:dyDescent="0.3">
      <c r="C4" s="1" t="s">
        <v>14</v>
      </c>
      <c r="D4" s="4" t="s">
        <v>9</v>
      </c>
      <c r="E4" s="8" t="s">
        <v>10</v>
      </c>
      <c r="F4" s="8" t="s">
        <v>11</v>
      </c>
      <c r="G4" s="1" t="s">
        <v>12</v>
      </c>
      <c r="H4" s="124" t="s">
        <v>13</v>
      </c>
      <c r="I4" s="125" t="s">
        <v>6</v>
      </c>
      <c r="J4" s="125" t="s">
        <v>7</v>
      </c>
      <c r="K4" s="128" t="s">
        <v>8</v>
      </c>
      <c r="P4" s="1" t="s">
        <v>14</v>
      </c>
      <c r="Q4" s="4" t="s">
        <v>9</v>
      </c>
      <c r="R4" s="8" t="s">
        <v>10</v>
      </c>
      <c r="S4" s="8" t="s">
        <v>11</v>
      </c>
      <c r="T4" s="1" t="s">
        <v>12</v>
      </c>
      <c r="U4" s="124" t="s">
        <v>13</v>
      </c>
      <c r="V4" s="125" t="s">
        <v>6</v>
      </c>
      <c r="W4" s="125" t="s">
        <v>7</v>
      </c>
      <c r="X4" s="128" t="s">
        <v>8</v>
      </c>
    </row>
    <row r="5" spans="2:24" x14ac:dyDescent="0.25">
      <c r="B5" s="8" t="s">
        <v>29</v>
      </c>
      <c r="C5" s="29">
        <v>1</v>
      </c>
      <c r="D5" s="54">
        <v>2</v>
      </c>
      <c r="E5" s="18">
        <v>1</v>
      </c>
      <c r="F5" s="18">
        <v>1</v>
      </c>
      <c r="G5" s="18">
        <v>2</v>
      </c>
      <c r="H5" s="18">
        <v>1</v>
      </c>
      <c r="I5" s="18">
        <v>1</v>
      </c>
      <c r="J5" s="18">
        <v>1</v>
      </c>
      <c r="K5" s="35">
        <v>1</v>
      </c>
      <c r="O5" s="8" t="s">
        <v>29</v>
      </c>
      <c r="P5" s="29">
        <v>5</v>
      </c>
      <c r="Q5" s="54">
        <v>4</v>
      </c>
      <c r="R5" s="18">
        <v>4</v>
      </c>
      <c r="S5" s="18">
        <v>5</v>
      </c>
      <c r="T5" s="18">
        <v>5</v>
      </c>
      <c r="U5" s="18">
        <v>5</v>
      </c>
      <c r="V5" s="18">
        <v>4</v>
      </c>
      <c r="W5" s="18">
        <v>5</v>
      </c>
      <c r="X5" s="35">
        <v>5</v>
      </c>
    </row>
    <row r="6" spans="2:24" x14ac:dyDescent="0.25">
      <c r="B6" s="9" t="s">
        <v>31</v>
      </c>
      <c r="C6" s="30">
        <v>1</v>
      </c>
      <c r="D6" s="55">
        <v>1</v>
      </c>
      <c r="E6" s="15">
        <v>1</v>
      </c>
      <c r="F6" s="15">
        <v>1</v>
      </c>
      <c r="G6" s="15">
        <v>2</v>
      </c>
      <c r="H6" s="15">
        <v>1</v>
      </c>
      <c r="I6" s="15">
        <v>1</v>
      </c>
      <c r="J6" s="15">
        <v>1</v>
      </c>
      <c r="K6" s="20">
        <v>1</v>
      </c>
      <c r="O6" s="9" t="s">
        <v>31</v>
      </c>
      <c r="P6" s="30">
        <v>4</v>
      </c>
      <c r="Q6" s="55">
        <v>5</v>
      </c>
      <c r="R6" s="15">
        <v>4</v>
      </c>
      <c r="S6" s="15">
        <v>5</v>
      </c>
      <c r="T6" s="15">
        <v>5</v>
      </c>
      <c r="U6" s="15">
        <v>4</v>
      </c>
      <c r="V6" s="15">
        <v>5</v>
      </c>
      <c r="W6" s="15">
        <v>5</v>
      </c>
      <c r="X6" s="20">
        <v>5</v>
      </c>
    </row>
    <row r="7" spans="2:24" x14ac:dyDescent="0.25">
      <c r="B7" s="9" t="s">
        <v>34</v>
      </c>
      <c r="C7" s="30">
        <v>1</v>
      </c>
      <c r="D7" s="55">
        <v>1</v>
      </c>
      <c r="E7" s="15">
        <v>3</v>
      </c>
      <c r="F7" s="15">
        <v>2</v>
      </c>
      <c r="G7" s="15">
        <v>1</v>
      </c>
      <c r="H7" s="15">
        <v>1</v>
      </c>
      <c r="I7" s="15">
        <v>5</v>
      </c>
      <c r="J7" s="15">
        <v>1</v>
      </c>
      <c r="K7" s="20">
        <v>1</v>
      </c>
      <c r="O7" s="9" t="s">
        <v>34</v>
      </c>
      <c r="P7" s="30">
        <v>5</v>
      </c>
      <c r="Q7" s="55">
        <v>3</v>
      </c>
      <c r="R7" s="15">
        <v>5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20">
        <v>5</v>
      </c>
    </row>
    <row r="8" spans="2:24" x14ac:dyDescent="0.25">
      <c r="B8" s="9" t="s">
        <v>37</v>
      </c>
      <c r="C8" s="30">
        <v>2</v>
      </c>
      <c r="D8" s="55">
        <v>1</v>
      </c>
      <c r="E8" s="15">
        <v>1</v>
      </c>
      <c r="F8" s="15">
        <v>1</v>
      </c>
      <c r="G8" s="15">
        <v>3</v>
      </c>
      <c r="H8" s="15">
        <v>2</v>
      </c>
      <c r="I8" s="15">
        <v>1</v>
      </c>
      <c r="J8" s="15">
        <v>1</v>
      </c>
      <c r="K8" s="20">
        <v>2</v>
      </c>
      <c r="O8" s="9" t="s">
        <v>37</v>
      </c>
      <c r="P8" s="30">
        <v>3</v>
      </c>
      <c r="Q8" s="55">
        <v>5</v>
      </c>
      <c r="R8" s="15">
        <v>5</v>
      </c>
      <c r="S8" s="15">
        <v>5</v>
      </c>
      <c r="T8" s="15">
        <v>5</v>
      </c>
      <c r="U8" s="15">
        <v>5</v>
      </c>
      <c r="V8" s="15">
        <v>4</v>
      </c>
      <c r="W8" s="15">
        <v>5</v>
      </c>
      <c r="X8" s="20">
        <v>5</v>
      </c>
    </row>
    <row r="9" spans="2:24" x14ac:dyDescent="0.25">
      <c r="B9" s="9" t="s">
        <v>39</v>
      </c>
      <c r="C9" s="30">
        <v>2</v>
      </c>
      <c r="D9" s="55">
        <v>1</v>
      </c>
      <c r="E9" s="15">
        <v>2</v>
      </c>
      <c r="F9" s="15">
        <v>1</v>
      </c>
      <c r="G9" s="15">
        <v>2</v>
      </c>
      <c r="H9" s="15">
        <v>2</v>
      </c>
      <c r="I9" s="136" t="s">
        <v>118</v>
      </c>
      <c r="J9" s="136" t="s">
        <v>118</v>
      </c>
      <c r="K9" s="20">
        <v>1</v>
      </c>
      <c r="O9" s="9" t="s">
        <v>39</v>
      </c>
      <c r="P9" s="30">
        <v>4</v>
      </c>
      <c r="Q9" s="55">
        <v>5</v>
      </c>
      <c r="R9" s="15">
        <v>4</v>
      </c>
      <c r="S9" s="15">
        <v>4</v>
      </c>
      <c r="T9" s="15">
        <v>4</v>
      </c>
      <c r="U9" s="15">
        <v>4</v>
      </c>
      <c r="V9" s="136" t="s">
        <v>118</v>
      </c>
      <c r="W9" s="136" t="s">
        <v>118</v>
      </c>
      <c r="X9" s="20">
        <v>5</v>
      </c>
    </row>
    <row r="10" spans="2:24" x14ac:dyDescent="0.25">
      <c r="B10" s="9" t="s">
        <v>41</v>
      </c>
      <c r="C10" s="30">
        <v>1</v>
      </c>
      <c r="D10" s="5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20">
        <v>1</v>
      </c>
      <c r="O10" s="9" t="s">
        <v>41</v>
      </c>
      <c r="P10" s="30">
        <v>5</v>
      </c>
      <c r="Q10" s="55">
        <v>5</v>
      </c>
      <c r="R10" s="15">
        <v>4</v>
      </c>
      <c r="S10" s="15">
        <v>5</v>
      </c>
      <c r="T10" s="15">
        <v>5</v>
      </c>
      <c r="U10" s="15">
        <v>5</v>
      </c>
      <c r="V10" s="15">
        <v>4</v>
      </c>
      <c r="W10" s="15">
        <v>5</v>
      </c>
      <c r="X10" s="20">
        <v>5</v>
      </c>
    </row>
    <row r="11" spans="2:24" x14ac:dyDescent="0.25">
      <c r="B11" s="9" t="s">
        <v>43</v>
      </c>
      <c r="C11" s="30">
        <v>1</v>
      </c>
      <c r="D11" s="55">
        <v>3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20">
        <v>1</v>
      </c>
      <c r="O11" s="9" t="s">
        <v>43</v>
      </c>
      <c r="P11" s="30">
        <v>5</v>
      </c>
      <c r="Q11" s="5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20">
        <v>5</v>
      </c>
    </row>
    <row r="12" spans="2:24" ht="15.75" thickBot="1" x14ac:dyDescent="0.3">
      <c r="B12" s="10" t="s">
        <v>45</v>
      </c>
      <c r="C12" s="105">
        <v>1</v>
      </c>
      <c r="D12" s="56">
        <v>1</v>
      </c>
      <c r="E12" s="52">
        <v>1</v>
      </c>
      <c r="F12" s="52">
        <v>1</v>
      </c>
      <c r="G12" s="52">
        <v>1</v>
      </c>
      <c r="H12" s="52">
        <v>1</v>
      </c>
      <c r="I12" s="52">
        <v>1</v>
      </c>
      <c r="J12" s="52">
        <v>1</v>
      </c>
      <c r="K12" s="53">
        <v>1</v>
      </c>
      <c r="O12" s="10" t="s">
        <v>45</v>
      </c>
      <c r="P12" s="105">
        <v>5</v>
      </c>
      <c r="Q12" s="56">
        <v>5</v>
      </c>
      <c r="R12" s="52">
        <v>4</v>
      </c>
      <c r="S12" s="52">
        <v>4</v>
      </c>
      <c r="T12" s="52">
        <v>4</v>
      </c>
      <c r="U12" s="52">
        <v>5</v>
      </c>
      <c r="V12" s="52">
        <v>5</v>
      </c>
      <c r="W12" s="52">
        <v>5</v>
      </c>
      <c r="X12" s="53">
        <v>5</v>
      </c>
    </row>
    <row r="13" spans="2:24" x14ac:dyDescent="0.25">
      <c r="B13" s="8" t="s">
        <v>30</v>
      </c>
      <c r="C13" s="29">
        <v>4</v>
      </c>
      <c r="D13" s="54">
        <v>1</v>
      </c>
      <c r="E13" s="18">
        <v>2</v>
      </c>
      <c r="F13" s="18">
        <v>4</v>
      </c>
      <c r="G13" s="18">
        <v>1</v>
      </c>
      <c r="H13" s="18">
        <v>1</v>
      </c>
      <c r="I13" s="18">
        <v>5</v>
      </c>
      <c r="J13" s="18">
        <v>1</v>
      </c>
      <c r="K13" s="35">
        <v>1</v>
      </c>
      <c r="O13" s="8" t="s">
        <v>30</v>
      </c>
      <c r="P13" s="29">
        <v>5</v>
      </c>
      <c r="Q13" s="54">
        <v>4</v>
      </c>
      <c r="R13" s="18">
        <v>3</v>
      </c>
      <c r="S13" s="18">
        <v>2</v>
      </c>
      <c r="T13" s="18">
        <v>4</v>
      </c>
      <c r="U13" s="18">
        <v>4</v>
      </c>
      <c r="V13" s="18">
        <v>1</v>
      </c>
      <c r="W13" s="18">
        <v>2</v>
      </c>
      <c r="X13" s="35">
        <v>5</v>
      </c>
    </row>
    <row r="14" spans="2:24" x14ac:dyDescent="0.25">
      <c r="B14" s="9" t="s">
        <v>32</v>
      </c>
      <c r="C14" s="30">
        <v>3</v>
      </c>
      <c r="D14" s="55">
        <v>1</v>
      </c>
      <c r="E14" s="15">
        <v>5</v>
      </c>
      <c r="F14" s="15">
        <v>2</v>
      </c>
      <c r="G14" s="15">
        <v>1</v>
      </c>
      <c r="H14" s="15">
        <v>1</v>
      </c>
      <c r="I14" s="15">
        <v>5</v>
      </c>
      <c r="J14" s="15">
        <v>1</v>
      </c>
      <c r="K14" s="20">
        <v>1</v>
      </c>
      <c r="O14" s="9" t="s">
        <v>32</v>
      </c>
      <c r="P14" s="30">
        <v>4</v>
      </c>
      <c r="Q14" s="55">
        <v>2</v>
      </c>
      <c r="R14" s="15">
        <v>4</v>
      </c>
      <c r="S14" s="15">
        <v>3</v>
      </c>
      <c r="T14" s="15">
        <v>4</v>
      </c>
      <c r="U14" s="15">
        <v>5</v>
      </c>
      <c r="V14" s="15">
        <v>2</v>
      </c>
      <c r="W14" s="15">
        <v>5</v>
      </c>
      <c r="X14" s="20">
        <v>5</v>
      </c>
    </row>
    <row r="15" spans="2:24" x14ac:dyDescent="0.25">
      <c r="B15" s="9" t="s">
        <v>35</v>
      </c>
      <c r="C15" s="30">
        <v>1</v>
      </c>
      <c r="D15" s="55">
        <v>2</v>
      </c>
      <c r="E15" s="15">
        <v>1</v>
      </c>
      <c r="F15" s="15">
        <v>2</v>
      </c>
      <c r="G15" s="15">
        <v>2</v>
      </c>
      <c r="H15" s="15">
        <v>1</v>
      </c>
      <c r="I15" s="15">
        <v>2</v>
      </c>
      <c r="J15" s="15">
        <v>5</v>
      </c>
      <c r="K15" s="20">
        <v>2</v>
      </c>
      <c r="O15" s="9" t="s">
        <v>35</v>
      </c>
      <c r="P15" s="30">
        <v>3</v>
      </c>
      <c r="Q15" s="55">
        <v>5</v>
      </c>
      <c r="R15" s="15">
        <v>5</v>
      </c>
      <c r="S15" s="15">
        <v>4</v>
      </c>
      <c r="T15" s="15">
        <v>5</v>
      </c>
      <c r="U15" s="15">
        <v>4</v>
      </c>
      <c r="V15" s="15">
        <v>5</v>
      </c>
      <c r="W15" s="15">
        <v>3</v>
      </c>
      <c r="X15" s="20">
        <v>5</v>
      </c>
    </row>
    <row r="16" spans="2:24" x14ac:dyDescent="0.25">
      <c r="B16" s="9" t="s">
        <v>36</v>
      </c>
      <c r="C16" s="30">
        <v>1</v>
      </c>
      <c r="D16" s="55">
        <v>1</v>
      </c>
      <c r="E16" s="15">
        <v>2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20">
        <v>1</v>
      </c>
      <c r="O16" s="9" t="s">
        <v>36</v>
      </c>
      <c r="P16" s="30">
        <v>4</v>
      </c>
      <c r="Q16" s="55">
        <v>5</v>
      </c>
      <c r="R16" s="15">
        <v>3</v>
      </c>
      <c r="S16" s="15">
        <v>3</v>
      </c>
      <c r="T16" s="15">
        <v>5</v>
      </c>
      <c r="U16" s="15">
        <v>2</v>
      </c>
      <c r="V16" s="15">
        <v>3</v>
      </c>
      <c r="W16" s="15">
        <v>3</v>
      </c>
      <c r="X16" s="20">
        <v>5</v>
      </c>
    </row>
    <row r="17" spans="2:24" x14ac:dyDescent="0.25">
      <c r="B17" s="9" t="s">
        <v>38</v>
      </c>
      <c r="C17" s="30">
        <v>1</v>
      </c>
      <c r="D17" s="55">
        <v>1</v>
      </c>
      <c r="E17" s="15">
        <v>3</v>
      </c>
      <c r="F17" s="15">
        <v>2</v>
      </c>
      <c r="G17" s="15">
        <v>3</v>
      </c>
      <c r="H17" s="15">
        <v>3</v>
      </c>
      <c r="I17" s="15">
        <v>1</v>
      </c>
      <c r="J17" s="15">
        <v>1</v>
      </c>
      <c r="K17" s="20">
        <v>1</v>
      </c>
      <c r="O17" s="9" t="s">
        <v>38</v>
      </c>
      <c r="P17" s="30">
        <v>4</v>
      </c>
      <c r="Q17" s="55">
        <v>3</v>
      </c>
      <c r="R17" s="15">
        <v>3</v>
      </c>
      <c r="S17" s="15">
        <v>4</v>
      </c>
      <c r="T17" s="15">
        <v>5</v>
      </c>
      <c r="U17" s="15">
        <v>2</v>
      </c>
      <c r="V17" s="15">
        <v>2</v>
      </c>
      <c r="W17" s="15">
        <v>2</v>
      </c>
      <c r="X17" s="20">
        <v>1</v>
      </c>
    </row>
    <row r="18" spans="2:24" x14ac:dyDescent="0.25">
      <c r="B18" s="9" t="s">
        <v>40</v>
      </c>
      <c r="C18" s="30">
        <v>1</v>
      </c>
      <c r="D18" s="55">
        <v>1</v>
      </c>
      <c r="E18" s="15">
        <v>4</v>
      </c>
      <c r="F18" s="15">
        <v>1</v>
      </c>
      <c r="G18" s="15">
        <v>1</v>
      </c>
      <c r="H18" s="15">
        <v>1</v>
      </c>
      <c r="I18" s="136" t="s">
        <v>118</v>
      </c>
      <c r="J18" s="15">
        <v>1</v>
      </c>
      <c r="K18" s="20">
        <v>1</v>
      </c>
      <c r="O18" s="9" t="s">
        <v>40</v>
      </c>
      <c r="P18" s="30">
        <v>5</v>
      </c>
      <c r="Q18" s="55">
        <v>5</v>
      </c>
      <c r="R18" s="15">
        <v>5</v>
      </c>
      <c r="S18" s="15">
        <v>3</v>
      </c>
      <c r="T18" s="15">
        <v>5</v>
      </c>
      <c r="U18" s="15">
        <v>5</v>
      </c>
      <c r="V18" s="136" t="s">
        <v>118</v>
      </c>
      <c r="W18" s="15">
        <v>3</v>
      </c>
      <c r="X18" s="20">
        <v>5</v>
      </c>
    </row>
    <row r="19" spans="2:24" x14ac:dyDescent="0.25">
      <c r="B19" s="9" t="s">
        <v>42</v>
      </c>
      <c r="C19" s="30">
        <v>1</v>
      </c>
      <c r="D19" s="55">
        <v>3</v>
      </c>
      <c r="E19" s="15">
        <v>2</v>
      </c>
      <c r="F19" s="15">
        <v>1</v>
      </c>
      <c r="G19" s="15">
        <v>1</v>
      </c>
      <c r="H19" s="15">
        <v>2</v>
      </c>
      <c r="I19" s="15">
        <v>1</v>
      </c>
      <c r="J19" s="15">
        <v>3</v>
      </c>
      <c r="K19" s="20">
        <v>1</v>
      </c>
      <c r="O19" s="9" t="s">
        <v>42</v>
      </c>
      <c r="P19" s="30">
        <v>5</v>
      </c>
      <c r="Q19" s="55">
        <v>3</v>
      </c>
      <c r="R19" s="15">
        <v>5</v>
      </c>
      <c r="S19" s="15">
        <v>5</v>
      </c>
      <c r="T19" s="15">
        <v>5</v>
      </c>
      <c r="U19" s="15">
        <v>4</v>
      </c>
      <c r="V19" s="15">
        <v>3</v>
      </c>
      <c r="W19" s="15">
        <v>4</v>
      </c>
      <c r="X19" s="20">
        <v>4</v>
      </c>
    </row>
    <row r="20" spans="2:24" ht="15.75" thickBot="1" x14ac:dyDescent="0.3">
      <c r="B20" s="10" t="s">
        <v>44</v>
      </c>
      <c r="C20" s="31">
        <v>1</v>
      </c>
      <c r="D20" s="57">
        <v>1</v>
      </c>
      <c r="E20" s="22">
        <v>3</v>
      </c>
      <c r="F20" s="22">
        <v>2</v>
      </c>
      <c r="G20" s="22">
        <v>1</v>
      </c>
      <c r="H20" s="22">
        <v>3</v>
      </c>
      <c r="I20" s="22">
        <v>4</v>
      </c>
      <c r="J20" s="22">
        <v>1</v>
      </c>
      <c r="K20" s="23">
        <v>2</v>
      </c>
      <c r="O20" s="10" t="s">
        <v>44</v>
      </c>
      <c r="P20" s="31">
        <v>4</v>
      </c>
      <c r="Q20" s="57">
        <v>3</v>
      </c>
      <c r="R20" s="22">
        <v>3</v>
      </c>
      <c r="S20" s="22">
        <v>2</v>
      </c>
      <c r="T20" s="22">
        <v>5</v>
      </c>
      <c r="U20" s="22">
        <v>1</v>
      </c>
      <c r="V20" s="22">
        <v>1</v>
      </c>
      <c r="W20" s="22">
        <v>3</v>
      </c>
      <c r="X20" s="23">
        <v>1</v>
      </c>
    </row>
    <row r="22" spans="2:24" x14ac:dyDescent="0.25">
      <c r="B22">
        <f>9*8</f>
        <v>72</v>
      </c>
      <c r="F22" s="156"/>
      <c r="G22" s="156"/>
      <c r="H22" s="156"/>
      <c r="I22" s="156"/>
      <c r="J22" s="156"/>
      <c r="K22" s="156"/>
      <c r="L22" s="156"/>
      <c r="M22" s="156"/>
    </row>
    <row r="23" spans="2:24" x14ac:dyDescent="0.25">
      <c r="B23">
        <f>72*5</f>
        <v>360</v>
      </c>
      <c r="F23" s="254"/>
      <c r="G23" s="254"/>
      <c r="H23" s="255" t="s">
        <v>273</v>
      </c>
      <c r="I23" s="255" t="s">
        <v>274</v>
      </c>
      <c r="J23" s="254"/>
      <c r="K23" s="254"/>
      <c r="L23" s="254"/>
      <c r="M23" s="156"/>
    </row>
    <row r="24" spans="2:24" x14ac:dyDescent="0.25">
      <c r="F24" s="254"/>
      <c r="G24" s="255" t="s">
        <v>239</v>
      </c>
      <c r="H24" s="256">
        <f>E28/B23</f>
        <v>0.91388888888888886</v>
      </c>
      <c r="I24" s="256">
        <f>1-G28/B23</f>
        <v>0.74722222222222223</v>
      </c>
      <c r="J24" s="156"/>
      <c r="K24" s="254"/>
      <c r="L24" s="254"/>
      <c r="M24" s="156"/>
    </row>
    <row r="25" spans="2:24" x14ac:dyDescent="0.25">
      <c r="F25" s="254"/>
      <c r="G25" s="255" t="s">
        <v>241</v>
      </c>
      <c r="H25" s="256">
        <f>E29/B23</f>
        <v>0.71944444444444444</v>
      </c>
      <c r="I25" s="256">
        <f>1-G29/B23</f>
        <v>0.64444444444444438</v>
      </c>
      <c r="J25" s="156"/>
      <c r="K25" s="254"/>
      <c r="L25" s="254"/>
      <c r="M25" s="156"/>
    </row>
    <row r="26" spans="2:24" x14ac:dyDescent="0.25">
      <c r="F26" s="254"/>
      <c r="G26" s="254"/>
      <c r="H26" s="254"/>
      <c r="I26" s="254"/>
      <c r="J26" s="254"/>
      <c r="K26" s="254"/>
      <c r="L26" s="254"/>
      <c r="M26" s="156"/>
    </row>
    <row r="27" spans="2:24" x14ac:dyDescent="0.25">
      <c r="F27" s="254"/>
      <c r="G27" s="254"/>
      <c r="H27" s="254"/>
      <c r="I27" s="254"/>
      <c r="J27" s="254"/>
      <c r="K27" s="254"/>
      <c r="L27" s="254"/>
      <c r="M27" s="156"/>
    </row>
    <row r="28" spans="2:24" x14ac:dyDescent="0.25">
      <c r="E28" s="253">
        <f>SUM(P5:X12)</f>
        <v>329</v>
      </c>
      <c r="F28" s="253"/>
      <c r="G28" s="253">
        <f>SUM(C5:K12)</f>
        <v>91</v>
      </c>
      <c r="H28" s="253"/>
      <c r="I28" s="253"/>
      <c r="J28" s="253"/>
      <c r="K28" s="253"/>
      <c r="L28" s="253"/>
    </row>
    <row r="29" spans="2:24" x14ac:dyDescent="0.25">
      <c r="E29" s="253">
        <f>SUM(P13:X20)</f>
        <v>259</v>
      </c>
      <c r="F29" s="253"/>
      <c r="G29" s="253">
        <f>SUM(C13:K20)</f>
        <v>128</v>
      </c>
      <c r="H29" s="253"/>
      <c r="I29" s="253"/>
      <c r="J29" s="253"/>
      <c r="K29" s="253"/>
      <c r="L29" s="253"/>
    </row>
  </sheetData>
  <conditionalFormatting sqref="H4:K4">
    <cfRule type="cellIs" dxfId="29" priority="2" operator="equal">
      <formula>"X"</formula>
    </cfRule>
  </conditionalFormatting>
  <conditionalFormatting sqref="U4:X4">
    <cfRule type="cellIs" dxfId="28" priority="1" operator="equal">
      <formula>"X"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7E78-627F-4C05-921F-E03CE7E83F0E}">
  <dimension ref="B4:AF30"/>
  <sheetViews>
    <sheetView workbookViewId="0">
      <selection activeCell="O30" sqref="O30"/>
    </sheetView>
  </sheetViews>
  <sheetFormatPr defaultRowHeight="15" x14ac:dyDescent="0.25"/>
  <cols>
    <col min="11" max="12" width="10" bestFit="1" customWidth="1"/>
    <col min="22" max="23" width="9.140625" customWidth="1"/>
    <col min="24" max="24" width="8.140625" hidden="1" customWidth="1"/>
    <col min="25" max="29" width="0" hidden="1" customWidth="1"/>
    <col min="30" max="30" width="9.140625" hidden="1" customWidth="1"/>
    <col min="31" max="31" width="4.7109375" hidden="1" customWidth="1"/>
    <col min="32" max="32" width="39.7109375" customWidth="1"/>
  </cols>
  <sheetData>
    <row r="4" spans="2:13" ht="15.75" thickBot="1" x14ac:dyDescent="0.3">
      <c r="C4" t="s">
        <v>13</v>
      </c>
      <c r="D4" t="s">
        <v>9</v>
      </c>
      <c r="E4" t="s">
        <v>7</v>
      </c>
      <c r="F4" t="s">
        <v>23</v>
      </c>
      <c r="G4" t="s">
        <v>22</v>
      </c>
      <c r="H4" t="s">
        <v>8</v>
      </c>
      <c r="I4" t="s">
        <v>12</v>
      </c>
      <c r="K4" t="s">
        <v>50</v>
      </c>
      <c r="L4" t="s">
        <v>242</v>
      </c>
      <c r="M4" t="s">
        <v>239</v>
      </c>
    </row>
    <row r="5" spans="2:13" x14ac:dyDescent="0.25">
      <c r="B5" s="8" t="s">
        <v>29</v>
      </c>
      <c r="C5" s="8">
        <f>5-'2ª Quest Pt2'!C5</f>
        <v>4</v>
      </c>
      <c r="D5" s="4">
        <f>5-'2ª Quest Pt2'!D5</f>
        <v>3</v>
      </c>
      <c r="E5" s="4">
        <f>5-'2ª Quest Pt2'!G5</f>
        <v>3</v>
      </c>
      <c r="F5" s="4">
        <f>5-'2ª Quest Pt2'!H5</f>
        <v>4</v>
      </c>
      <c r="G5" s="4">
        <f>5-'2ª Quest Pt2'!I5</f>
        <v>4</v>
      </c>
      <c r="H5" s="4">
        <f>5-'2ª Quest Pt2'!J5</f>
        <v>4</v>
      </c>
      <c r="I5" s="4">
        <f>5-'2ª Quest Pt2'!K5</f>
        <v>4</v>
      </c>
      <c r="J5" s="8" t="s">
        <v>29</v>
      </c>
      <c r="K5" s="169">
        <f>SUM(C5:I5)</f>
        <v>26</v>
      </c>
      <c r="L5" s="52">
        <v>0</v>
      </c>
      <c r="M5" s="56">
        <v>0</v>
      </c>
    </row>
    <row r="6" spans="2:13" x14ac:dyDescent="0.25">
      <c r="B6" s="9" t="s">
        <v>31</v>
      </c>
      <c r="C6" s="9">
        <f>5-'2ª Quest Pt2'!C6</f>
        <v>4</v>
      </c>
      <c r="D6">
        <f>5-'2ª Quest Pt2'!D6</f>
        <v>4</v>
      </c>
      <c r="E6">
        <f>5-'2ª Quest Pt2'!G6</f>
        <v>3</v>
      </c>
      <c r="F6">
        <f>5-'2ª Quest Pt2'!H6</f>
        <v>4</v>
      </c>
      <c r="G6">
        <f>5-'2ª Quest Pt2'!I6</f>
        <v>4</v>
      </c>
      <c r="H6">
        <f>5-'2ª Quest Pt2'!J6</f>
        <v>4</v>
      </c>
      <c r="I6">
        <f>5-'2ª Quest Pt2'!K6</f>
        <v>4</v>
      </c>
      <c r="J6" s="9" t="s">
        <v>31</v>
      </c>
      <c r="K6" s="90">
        <f>SUM(C6:I6)</f>
        <v>27</v>
      </c>
      <c r="L6" s="39">
        <v>0</v>
      </c>
      <c r="M6" s="170">
        <v>0</v>
      </c>
    </row>
    <row r="7" spans="2:13" x14ac:dyDescent="0.25">
      <c r="B7" s="9" t="s">
        <v>34</v>
      </c>
      <c r="C7" s="9">
        <f>5-'2ª Quest Pt2'!C7</f>
        <v>4</v>
      </c>
      <c r="D7">
        <f>5-'2ª Quest Pt2'!D7</f>
        <v>4</v>
      </c>
      <c r="E7">
        <f>5-'2ª Quest Pt2'!G7</f>
        <v>4</v>
      </c>
      <c r="F7">
        <f>5-'2ª Quest Pt2'!H7</f>
        <v>4</v>
      </c>
      <c r="G7">
        <f>5-'2ª Quest Pt2'!I7</f>
        <v>0</v>
      </c>
      <c r="H7">
        <f>5-'2ª Quest Pt2'!J7</f>
        <v>4</v>
      </c>
      <c r="I7">
        <f>5-'2ª Quest Pt2'!K7</f>
        <v>4</v>
      </c>
      <c r="J7" s="9" t="s">
        <v>34</v>
      </c>
      <c r="K7" s="90">
        <f>SUM(C7:I7)</f>
        <v>24</v>
      </c>
      <c r="L7" s="39">
        <v>0</v>
      </c>
      <c r="M7" s="170">
        <v>0</v>
      </c>
    </row>
    <row r="8" spans="2:13" x14ac:dyDescent="0.25">
      <c r="B8" s="9" t="s">
        <v>37</v>
      </c>
      <c r="C8" s="9">
        <f>5-'2ª Quest Pt2'!C8</f>
        <v>3</v>
      </c>
      <c r="D8">
        <f>5-'2ª Quest Pt2'!D8</f>
        <v>4</v>
      </c>
      <c r="E8">
        <f>5-'2ª Quest Pt2'!G8</f>
        <v>2</v>
      </c>
      <c r="F8">
        <f>5-'2ª Quest Pt2'!H8</f>
        <v>3</v>
      </c>
      <c r="G8">
        <f>5-'2ª Quest Pt2'!I8</f>
        <v>4</v>
      </c>
      <c r="H8">
        <f>5-'2ª Quest Pt2'!J8</f>
        <v>4</v>
      </c>
      <c r="I8">
        <f>5-'2ª Quest Pt2'!K8</f>
        <v>3</v>
      </c>
      <c r="J8" s="9" t="s">
        <v>37</v>
      </c>
      <c r="K8" s="90">
        <f>SUM(C8:I8)</f>
        <v>23</v>
      </c>
      <c r="L8" s="39">
        <v>0</v>
      </c>
      <c r="M8" s="170">
        <v>0</v>
      </c>
    </row>
    <row r="9" spans="2:13" x14ac:dyDescent="0.25">
      <c r="B9" s="9" t="s">
        <v>39</v>
      </c>
      <c r="C9" s="9">
        <f>5-'2ª Quest Pt2'!C9</f>
        <v>3</v>
      </c>
      <c r="D9">
        <f>5-'2ª Quest Pt2'!D9</f>
        <v>4</v>
      </c>
      <c r="E9">
        <f>5-'2ª Quest Pt2'!G9</f>
        <v>3</v>
      </c>
      <c r="F9">
        <f>5-'2ª Quest Pt2'!H9</f>
        <v>3</v>
      </c>
      <c r="G9">
        <v>1</v>
      </c>
      <c r="H9">
        <v>1</v>
      </c>
      <c r="I9">
        <f>5-'2ª Quest Pt2'!K9</f>
        <v>4</v>
      </c>
      <c r="J9" s="9" t="s">
        <v>39</v>
      </c>
      <c r="K9" s="90">
        <f>SUM(C9:I9)</f>
        <v>19</v>
      </c>
      <c r="L9" s="39">
        <v>0</v>
      </c>
      <c r="M9" s="170">
        <v>0</v>
      </c>
    </row>
    <row r="10" spans="2:13" x14ac:dyDescent="0.25">
      <c r="B10" s="9" t="s">
        <v>41</v>
      </c>
      <c r="C10" s="9">
        <f>5-'2ª Quest Pt2'!C10</f>
        <v>4</v>
      </c>
      <c r="D10">
        <f>5-'2ª Quest Pt2'!D10</f>
        <v>4</v>
      </c>
      <c r="E10">
        <f>5-'2ª Quest Pt2'!G10</f>
        <v>4</v>
      </c>
      <c r="F10">
        <f>5-'2ª Quest Pt2'!H10</f>
        <v>4</v>
      </c>
      <c r="G10">
        <f>5-'2ª Quest Pt2'!I10</f>
        <v>4</v>
      </c>
      <c r="H10">
        <f>5-'2ª Quest Pt2'!J10</f>
        <v>4</v>
      </c>
      <c r="I10">
        <f>5-'2ª Quest Pt2'!K10</f>
        <v>4</v>
      </c>
      <c r="J10" s="9" t="s">
        <v>41</v>
      </c>
      <c r="K10" s="90">
        <v>30</v>
      </c>
      <c r="L10" s="39">
        <v>0</v>
      </c>
      <c r="M10" s="170">
        <v>0</v>
      </c>
    </row>
    <row r="11" spans="2:13" x14ac:dyDescent="0.25">
      <c r="B11" s="9" t="s">
        <v>43</v>
      </c>
      <c r="C11" s="9">
        <f>5-'2ª Quest Pt2'!C11</f>
        <v>4</v>
      </c>
      <c r="D11">
        <f>5-'2ª Quest Pt2'!D11</f>
        <v>2</v>
      </c>
      <c r="E11">
        <f>5-'2ª Quest Pt2'!G11</f>
        <v>4</v>
      </c>
      <c r="F11">
        <f>5-'2ª Quest Pt2'!H11</f>
        <v>4</v>
      </c>
      <c r="G11">
        <f>5-'2ª Quest Pt2'!I11</f>
        <v>4</v>
      </c>
      <c r="H11">
        <f>5-'2ª Quest Pt2'!J11</f>
        <v>4</v>
      </c>
      <c r="I11">
        <f>5-'2ª Quest Pt2'!K11</f>
        <v>4</v>
      </c>
      <c r="J11" s="9" t="s">
        <v>43</v>
      </c>
      <c r="K11" s="90">
        <f>SUM(C11:I11)</f>
        <v>26</v>
      </c>
      <c r="L11" s="39">
        <v>0</v>
      </c>
      <c r="M11" s="170">
        <v>0</v>
      </c>
    </row>
    <row r="12" spans="2:13" x14ac:dyDescent="0.25">
      <c r="B12" s="164" t="s">
        <v>45</v>
      </c>
      <c r="C12" s="164">
        <f>5-'2ª Quest Pt2'!C12</f>
        <v>4</v>
      </c>
      <c r="D12" s="165">
        <f>5-'2ª Quest Pt2'!D12</f>
        <v>4</v>
      </c>
      <c r="E12" s="165">
        <f>5-'2ª Quest Pt2'!G12</f>
        <v>4</v>
      </c>
      <c r="F12" s="165">
        <f>5-'2ª Quest Pt2'!H12</f>
        <v>4</v>
      </c>
      <c r="G12" s="165">
        <f>5-'2ª Quest Pt2'!I12</f>
        <v>4</v>
      </c>
      <c r="H12" s="165">
        <f>5-'2ª Quest Pt2'!J12</f>
        <v>4</v>
      </c>
      <c r="I12" s="165">
        <f>5-'2ª Quest Pt2'!K12</f>
        <v>4</v>
      </c>
      <c r="J12" s="164" t="s">
        <v>45</v>
      </c>
      <c r="K12" s="171">
        <f>SUM(C12:I12)</f>
        <v>28</v>
      </c>
      <c r="L12" s="24">
        <v>0</v>
      </c>
      <c r="M12" s="172">
        <v>0</v>
      </c>
    </row>
    <row r="13" spans="2:13" x14ac:dyDescent="0.25">
      <c r="B13" s="9" t="s">
        <v>30</v>
      </c>
      <c r="C13" s="166">
        <f>5-'2ª Quest Pt2'!C13</f>
        <v>1</v>
      </c>
      <c r="D13">
        <f>5-'2ª Quest Pt2'!D13</f>
        <v>4</v>
      </c>
      <c r="E13" s="167">
        <f>5-'2ª Quest Pt2'!G13</f>
        <v>4</v>
      </c>
      <c r="F13">
        <f>5-'2ª Quest Pt2'!H13</f>
        <v>4</v>
      </c>
      <c r="G13">
        <f>5-'2ª Quest Pt2'!I13</f>
        <v>0</v>
      </c>
      <c r="H13" s="167">
        <f>5-'2ª Quest Pt2'!J13</f>
        <v>4</v>
      </c>
      <c r="I13">
        <f>5-'2ª Quest Pt2'!K13</f>
        <v>4</v>
      </c>
      <c r="J13" s="9" t="s">
        <v>30</v>
      </c>
      <c r="K13" s="90">
        <f>SUM(C13:I13)</f>
        <v>21</v>
      </c>
      <c r="L13" s="39">
        <f>C13+E13+H13</f>
        <v>9</v>
      </c>
      <c r="M13" s="170">
        <f>E13+H13</f>
        <v>8</v>
      </c>
    </row>
    <row r="14" spans="2:13" x14ac:dyDescent="0.25">
      <c r="B14" s="9" t="s">
        <v>32</v>
      </c>
      <c r="C14" s="9">
        <f>5-'2ª Quest Pt2'!C14</f>
        <v>2</v>
      </c>
      <c r="D14">
        <f>5-'2ª Quest Pt2'!D14</f>
        <v>4</v>
      </c>
      <c r="E14" s="167">
        <f>5-'2ª Quest Pt2'!G14</f>
        <v>4</v>
      </c>
      <c r="F14" s="167">
        <f>5-'2ª Quest Pt2'!H14</f>
        <v>4</v>
      </c>
      <c r="G14" s="167">
        <f>5-'2ª Quest Pt2'!I14</f>
        <v>0</v>
      </c>
      <c r="H14" s="167">
        <f>5-'2ª Quest Pt2'!J14</f>
        <v>4</v>
      </c>
      <c r="I14">
        <f>5-'2ª Quest Pt2'!K14</f>
        <v>4</v>
      </c>
      <c r="J14" s="9" t="s">
        <v>32</v>
      </c>
      <c r="K14" s="90">
        <f>SUM(C14:I14)</f>
        <v>22</v>
      </c>
      <c r="L14" s="39">
        <f>H14+G14+F14+E14</f>
        <v>12</v>
      </c>
      <c r="M14" s="170">
        <f>F14+G14+H14</f>
        <v>8</v>
      </c>
    </row>
    <row r="15" spans="2:13" x14ac:dyDescent="0.25">
      <c r="B15" s="9" t="s">
        <v>35</v>
      </c>
      <c r="C15" s="9">
        <f>5-'2ª Quest Pt2'!C15</f>
        <v>4</v>
      </c>
      <c r="D15">
        <f>5-'2ª Quest Pt2'!D15</f>
        <v>3</v>
      </c>
      <c r="E15" s="167">
        <f>5-'2ª Quest Pt2'!G15</f>
        <v>3</v>
      </c>
      <c r="F15" s="167">
        <f>5-'2ª Quest Pt2'!H15</f>
        <v>4</v>
      </c>
      <c r="G15" s="167">
        <f>5-'2ª Quest Pt2'!I15</f>
        <v>3</v>
      </c>
      <c r="H15" s="167">
        <f>5-'2ª Quest Pt2'!J15</f>
        <v>0</v>
      </c>
      <c r="I15">
        <f>5-'2ª Quest Pt2'!K15</f>
        <v>3</v>
      </c>
      <c r="J15" s="9" t="s">
        <v>35</v>
      </c>
      <c r="K15" s="90">
        <f>SUM(C15:I15)</f>
        <v>20</v>
      </c>
      <c r="L15" s="39">
        <f>H15+G15+F15+E15</f>
        <v>10</v>
      </c>
      <c r="M15" s="170">
        <f>E15+F15+G15</f>
        <v>10</v>
      </c>
    </row>
    <row r="16" spans="2:13" x14ac:dyDescent="0.25">
      <c r="B16" s="9" t="s">
        <v>36</v>
      </c>
      <c r="C16" s="9">
        <f>5-'2ª Quest Pt2'!C16</f>
        <v>4</v>
      </c>
      <c r="D16">
        <f>5-'2ª Quest Pt2'!D16</f>
        <v>4</v>
      </c>
      <c r="E16">
        <f>5-'2ª Quest Pt2'!G16</f>
        <v>4</v>
      </c>
      <c r="F16">
        <f>5-'2ª Quest Pt2'!H16</f>
        <v>4</v>
      </c>
      <c r="G16">
        <f>5-'2ª Quest Pt2'!I16</f>
        <v>4</v>
      </c>
      <c r="H16">
        <f>5-'2ª Quest Pt2'!J16</f>
        <v>4</v>
      </c>
      <c r="I16">
        <f>5-'2ª Quest Pt2'!K16</f>
        <v>4</v>
      </c>
      <c r="J16" s="9" t="s">
        <v>36</v>
      </c>
      <c r="K16" s="90">
        <v>30</v>
      </c>
      <c r="L16" s="39">
        <f>0</f>
        <v>0</v>
      </c>
      <c r="M16" s="170">
        <v>0</v>
      </c>
    </row>
    <row r="17" spans="2:32" x14ac:dyDescent="0.25">
      <c r="B17" s="9" t="s">
        <v>38</v>
      </c>
      <c r="C17" s="166">
        <f>5-'2ª Quest Pt2'!C17</f>
        <v>4</v>
      </c>
      <c r="D17">
        <f>5-'2ª Quest Pt2'!D17</f>
        <v>4</v>
      </c>
      <c r="E17" s="167">
        <f>5-'2ª Quest Pt2'!G17</f>
        <v>2</v>
      </c>
      <c r="F17" s="167">
        <f>5-'2ª Quest Pt2'!H17</f>
        <v>2</v>
      </c>
      <c r="G17">
        <f>5-'2ª Quest Pt2'!I17</f>
        <v>4</v>
      </c>
      <c r="H17" s="167">
        <f>5-'2ª Quest Pt2'!J17</f>
        <v>4</v>
      </c>
      <c r="I17">
        <f>5-'2ª Quest Pt2'!K17</f>
        <v>4</v>
      </c>
      <c r="J17" s="9" t="s">
        <v>38</v>
      </c>
      <c r="K17" s="90">
        <f>SUM(C17:I17)</f>
        <v>24</v>
      </c>
      <c r="L17" s="39">
        <f>H17+F17+E17+C17</f>
        <v>12</v>
      </c>
      <c r="M17" s="170">
        <f>C17+F17+H17</f>
        <v>10</v>
      </c>
    </row>
    <row r="18" spans="2:32" x14ac:dyDescent="0.25">
      <c r="B18" s="9" t="s">
        <v>40</v>
      </c>
      <c r="C18" s="166">
        <f>5-'2ª Quest Pt2'!C18</f>
        <v>4</v>
      </c>
      <c r="D18" s="167">
        <f>5-'2ª Quest Pt2'!D18</f>
        <v>4</v>
      </c>
      <c r="E18" s="167">
        <f>5-'2ª Quest Pt2'!G18</f>
        <v>4</v>
      </c>
      <c r="F18" s="167">
        <f>5-'2ª Quest Pt2'!H18</f>
        <v>4</v>
      </c>
      <c r="G18">
        <v>1</v>
      </c>
      <c r="H18">
        <f>5-'2ª Quest Pt2'!J18</f>
        <v>4</v>
      </c>
      <c r="I18" s="167">
        <f>5-'2ª Quest Pt2'!K18</f>
        <v>4</v>
      </c>
      <c r="J18" s="9" t="s">
        <v>40</v>
      </c>
      <c r="K18" s="90">
        <f>SUM(C18:I18)</f>
        <v>25</v>
      </c>
      <c r="L18" s="39">
        <f>I18+F18+E18+D18+C18</f>
        <v>20</v>
      </c>
      <c r="M18" s="170">
        <f>C18+D18+E18+F18+I18</f>
        <v>20</v>
      </c>
    </row>
    <row r="19" spans="2:32" x14ac:dyDescent="0.25">
      <c r="B19" s="9" t="s">
        <v>42</v>
      </c>
      <c r="C19" s="9">
        <f>5-'2ª Quest Pt2'!C19</f>
        <v>4</v>
      </c>
      <c r="D19" s="167">
        <f>5-'2ª Quest Pt2'!D19</f>
        <v>2</v>
      </c>
      <c r="E19" s="167">
        <f>5-'2ª Quest Pt2'!G19</f>
        <v>4</v>
      </c>
      <c r="F19">
        <f>5-'2ª Quest Pt2'!H19</f>
        <v>3</v>
      </c>
      <c r="G19">
        <f>5-'2ª Quest Pt2'!I19</f>
        <v>4</v>
      </c>
      <c r="H19" s="167">
        <f>5-'2ª Quest Pt2'!J19</f>
        <v>2</v>
      </c>
      <c r="I19">
        <f>5-'2ª Quest Pt2'!K19</f>
        <v>4</v>
      </c>
      <c r="J19" s="9" t="s">
        <v>42</v>
      </c>
      <c r="K19" s="90">
        <f>SUM(C19:I19)</f>
        <v>23</v>
      </c>
      <c r="L19" s="39">
        <f>H19+E19+D19</f>
        <v>8</v>
      </c>
      <c r="M19" s="170">
        <f>D19+H19</f>
        <v>4</v>
      </c>
    </row>
    <row r="20" spans="2:32" ht="15.75" thickBot="1" x14ac:dyDescent="0.3">
      <c r="B20" s="10" t="s">
        <v>44</v>
      </c>
      <c r="C20" s="10">
        <f>5-'2ª Quest Pt2'!C20</f>
        <v>4</v>
      </c>
      <c r="D20" s="50">
        <f>5-'2ª Quest Pt2'!D20</f>
        <v>4</v>
      </c>
      <c r="E20" s="50">
        <f>5-'2ª Quest Pt2'!G20</f>
        <v>4</v>
      </c>
      <c r="F20" s="168">
        <f>5-'2ª Quest Pt2'!H20</f>
        <v>2</v>
      </c>
      <c r="G20" s="168">
        <f>5-'2ª Quest Pt2'!I20</f>
        <v>1</v>
      </c>
      <c r="H20" s="50">
        <f>5-'2ª Quest Pt2'!J20</f>
        <v>4</v>
      </c>
      <c r="I20" s="50">
        <f>5-'2ª Quest Pt2'!K20</f>
        <v>3</v>
      </c>
      <c r="J20" s="10" t="s">
        <v>44</v>
      </c>
      <c r="K20" s="171">
        <f>SUM(C20:I20)</f>
        <v>22</v>
      </c>
      <c r="L20" s="24">
        <f>G20+F20</f>
        <v>3</v>
      </c>
      <c r="M20" s="172">
        <f>F20+G20</f>
        <v>3</v>
      </c>
    </row>
    <row r="21" spans="2:32" x14ac:dyDescent="0.25">
      <c r="C21" s="39" t="s">
        <v>108</v>
      </c>
      <c r="D21" s="39" t="s">
        <v>46</v>
      </c>
      <c r="E21" s="39" t="s">
        <v>108</v>
      </c>
      <c r="F21" s="39" t="s">
        <v>46</v>
      </c>
      <c r="G21" s="39" t="s">
        <v>46</v>
      </c>
      <c r="H21" s="39" t="s">
        <v>108</v>
      </c>
      <c r="I21" s="39" t="s">
        <v>46</v>
      </c>
    </row>
    <row r="22" spans="2:32" ht="15.75" thickBot="1" x14ac:dyDescent="0.3">
      <c r="C22" s="39" t="s">
        <v>46</v>
      </c>
      <c r="D22" s="39" t="s">
        <v>46</v>
      </c>
      <c r="E22" s="39" t="s">
        <v>108</v>
      </c>
      <c r="F22" s="39" t="s">
        <v>108</v>
      </c>
      <c r="G22" s="39" t="s">
        <v>108</v>
      </c>
      <c r="H22" s="39" t="s">
        <v>108</v>
      </c>
      <c r="I22" s="39" t="s">
        <v>46</v>
      </c>
    </row>
    <row r="23" spans="2:32" x14ac:dyDescent="0.25">
      <c r="C23" s="39" t="s">
        <v>46</v>
      </c>
      <c r="D23" s="39" t="s">
        <v>46</v>
      </c>
      <c r="E23" s="39" t="s">
        <v>108</v>
      </c>
      <c r="F23" s="39" t="s">
        <v>108</v>
      </c>
      <c r="G23" s="39" t="s">
        <v>108</v>
      </c>
      <c r="H23" s="39" t="s">
        <v>108</v>
      </c>
      <c r="I23" s="39" t="s">
        <v>46</v>
      </c>
      <c r="M23" s="219" t="s">
        <v>91</v>
      </c>
      <c r="N23" s="220"/>
      <c r="O23" s="221"/>
      <c r="P23" s="1" t="s">
        <v>30</v>
      </c>
      <c r="Q23" s="215" t="s">
        <v>169</v>
      </c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</row>
    <row r="24" spans="2:32" ht="15.75" thickBot="1" x14ac:dyDescent="0.3">
      <c r="C24" s="39" t="s">
        <v>46</v>
      </c>
      <c r="D24" s="39" t="s">
        <v>46</v>
      </c>
      <c r="E24" s="39" t="s">
        <v>46</v>
      </c>
      <c r="F24" s="39" t="s">
        <v>46</v>
      </c>
      <c r="G24" s="39" t="s">
        <v>46</v>
      </c>
      <c r="H24" s="39" t="s">
        <v>46</v>
      </c>
      <c r="I24" s="39" t="s">
        <v>46</v>
      </c>
      <c r="M24" s="222"/>
      <c r="N24" s="223"/>
      <c r="O24" s="224"/>
      <c r="P24" s="2" t="s">
        <v>32</v>
      </c>
      <c r="Q24" s="215" t="s">
        <v>176</v>
      </c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</row>
    <row r="25" spans="2:32" x14ac:dyDescent="0.25">
      <c r="C25" s="39" t="s">
        <v>108</v>
      </c>
      <c r="D25" s="39" t="s">
        <v>46</v>
      </c>
      <c r="E25" s="39" t="s">
        <v>108</v>
      </c>
      <c r="F25" s="39" t="s">
        <v>108</v>
      </c>
      <c r="G25" s="39" t="s">
        <v>46</v>
      </c>
      <c r="H25" s="39" t="s">
        <v>108</v>
      </c>
      <c r="I25" s="39" t="s">
        <v>46</v>
      </c>
      <c r="P25" s="2" t="s">
        <v>35</v>
      </c>
      <c r="Q25" s="215" t="s">
        <v>173</v>
      </c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</row>
    <row r="26" spans="2:32" x14ac:dyDescent="0.25">
      <c r="C26" s="39" t="s">
        <v>108</v>
      </c>
      <c r="D26" s="39" t="s">
        <v>108</v>
      </c>
      <c r="E26" s="39" t="s">
        <v>108</v>
      </c>
      <c r="F26" s="39" t="s">
        <v>108</v>
      </c>
      <c r="G26" s="39" t="s">
        <v>46</v>
      </c>
      <c r="H26" s="39" t="s">
        <v>46</v>
      </c>
      <c r="I26" s="39" t="s">
        <v>108</v>
      </c>
      <c r="P26" s="2" t="s">
        <v>36</v>
      </c>
      <c r="Q26" s="215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</row>
    <row r="27" spans="2:32" x14ac:dyDescent="0.25">
      <c r="C27" s="39" t="s">
        <v>46</v>
      </c>
      <c r="D27" s="39" t="s">
        <v>108</v>
      </c>
      <c r="E27" s="39" t="s">
        <v>108</v>
      </c>
      <c r="F27" s="39" t="s">
        <v>46</v>
      </c>
      <c r="G27" s="39" t="s">
        <v>46</v>
      </c>
      <c r="H27" s="39" t="s">
        <v>108</v>
      </c>
      <c r="I27" s="39" t="s">
        <v>46</v>
      </c>
      <c r="P27" s="2" t="s">
        <v>38</v>
      </c>
      <c r="Q27" s="215" t="s">
        <v>174</v>
      </c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</row>
    <row r="28" spans="2:32" x14ac:dyDescent="0.25">
      <c r="C28" s="39" t="s">
        <v>46</v>
      </c>
      <c r="D28" s="39" t="s">
        <v>46</v>
      </c>
      <c r="E28" s="39" t="s">
        <v>46</v>
      </c>
      <c r="F28" s="39" t="s">
        <v>108</v>
      </c>
      <c r="G28" s="39" t="s">
        <v>108</v>
      </c>
      <c r="H28" s="39" t="s">
        <v>46</v>
      </c>
      <c r="I28" s="39" t="s">
        <v>46</v>
      </c>
      <c r="P28" s="2" t="s">
        <v>40</v>
      </c>
      <c r="Q28" s="215" t="s">
        <v>175</v>
      </c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</row>
    <row r="29" spans="2:32" ht="37.5" customHeight="1" x14ac:dyDescent="0.25">
      <c r="P29" s="2" t="s">
        <v>42</v>
      </c>
      <c r="Q29" s="215" t="s">
        <v>177</v>
      </c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</row>
    <row r="30" spans="2:32" ht="15.75" thickBot="1" x14ac:dyDescent="0.3">
      <c r="P30" s="3" t="s">
        <v>44</v>
      </c>
      <c r="Q30" s="215" t="s">
        <v>178</v>
      </c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</row>
  </sheetData>
  <mergeCells count="9">
    <mergeCell ref="Q30:AF30"/>
    <mergeCell ref="M23:O24"/>
    <mergeCell ref="Q23:AF23"/>
    <mergeCell ref="Q24:AF24"/>
    <mergeCell ref="Q25:AF25"/>
    <mergeCell ref="Q26:AF26"/>
    <mergeCell ref="Q27:AF27"/>
    <mergeCell ref="Q28:AF28"/>
    <mergeCell ref="Q29:AF29"/>
  </mergeCells>
  <conditionalFormatting sqref="I26">
    <cfRule type="cellIs" dxfId="27" priority="1" operator="equal">
      <formula>"S"</formula>
    </cfRule>
    <cfRule type="cellIs" dxfId="26" priority="2" operator="equal">
      <formula>"N"</formula>
    </cfRule>
  </conditionalFormatting>
  <conditionalFormatting sqref="C21:C28">
    <cfRule type="cellIs" dxfId="25" priority="27" operator="equal">
      <formula>"S"</formula>
    </cfRule>
    <cfRule type="cellIs" dxfId="24" priority="28" operator="equal">
      <formula>"N"</formula>
    </cfRule>
  </conditionalFormatting>
  <conditionalFormatting sqref="D21:D28">
    <cfRule type="cellIs" dxfId="23" priority="25" operator="equal">
      <formula>"S"</formula>
    </cfRule>
    <cfRule type="cellIs" dxfId="22" priority="26" operator="equal">
      <formula>"N"</formula>
    </cfRule>
  </conditionalFormatting>
  <conditionalFormatting sqref="E21:E22 E24:E25 E27:E28">
    <cfRule type="cellIs" dxfId="21" priority="23" operator="equal">
      <formula>"S"</formula>
    </cfRule>
    <cfRule type="cellIs" dxfId="20" priority="24" operator="equal">
      <formula>"N"</formula>
    </cfRule>
  </conditionalFormatting>
  <conditionalFormatting sqref="E23">
    <cfRule type="cellIs" dxfId="19" priority="21" operator="equal">
      <formula>"S"</formula>
    </cfRule>
    <cfRule type="cellIs" dxfId="18" priority="22" operator="equal">
      <formula>"N"</formula>
    </cfRule>
  </conditionalFormatting>
  <conditionalFormatting sqref="E26">
    <cfRule type="cellIs" dxfId="17" priority="19" operator="equal">
      <formula>"S"</formula>
    </cfRule>
    <cfRule type="cellIs" dxfId="16" priority="20" operator="equal">
      <formula>"N"</formula>
    </cfRule>
  </conditionalFormatting>
  <conditionalFormatting sqref="F21:F22 F24:F25 F27:F28">
    <cfRule type="cellIs" dxfId="15" priority="17" operator="equal">
      <formula>"S"</formula>
    </cfRule>
    <cfRule type="cellIs" dxfId="14" priority="18" operator="equal">
      <formula>"N"</formula>
    </cfRule>
  </conditionalFormatting>
  <conditionalFormatting sqref="F23">
    <cfRule type="cellIs" dxfId="13" priority="15" operator="equal">
      <formula>"S"</formula>
    </cfRule>
    <cfRule type="cellIs" dxfId="12" priority="16" operator="equal">
      <formula>"N"</formula>
    </cfRule>
  </conditionalFormatting>
  <conditionalFormatting sqref="F26">
    <cfRule type="cellIs" dxfId="11" priority="13" operator="equal">
      <formula>"S"</formula>
    </cfRule>
    <cfRule type="cellIs" dxfId="10" priority="14" operator="equal">
      <formula>"N"</formula>
    </cfRule>
  </conditionalFormatting>
  <conditionalFormatting sqref="G21:G22 G24:G28">
    <cfRule type="cellIs" dxfId="9" priority="11" operator="equal">
      <formula>"S"</formula>
    </cfRule>
    <cfRule type="cellIs" dxfId="8" priority="12" operator="equal">
      <formula>"N"</formula>
    </cfRule>
  </conditionalFormatting>
  <conditionalFormatting sqref="G23">
    <cfRule type="cellIs" dxfId="7" priority="9" operator="equal">
      <formula>"S"</formula>
    </cfRule>
    <cfRule type="cellIs" dxfId="6" priority="10" operator="equal">
      <formula>"N"</formula>
    </cfRule>
  </conditionalFormatting>
  <conditionalFormatting sqref="H21:H22 H24:H28">
    <cfRule type="cellIs" dxfId="5" priority="7" operator="equal">
      <formula>"S"</formula>
    </cfRule>
    <cfRule type="cellIs" dxfId="4" priority="8" operator="equal">
      <formula>"N"</formula>
    </cfRule>
  </conditionalFormatting>
  <conditionalFormatting sqref="H23">
    <cfRule type="cellIs" dxfId="3" priority="5" operator="equal">
      <formula>"S"</formula>
    </cfRule>
    <cfRule type="cellIs" dxfId="2" priority="6" operator="equal">
      <formula>"N"</formula>
    </cfRule>
  </conditionalFormatting>
  <conditionalFormatting sqref="I21:I25 I27:I28">
    <cfRule type="cellIs" dxfId="1" priority="3" operator="equal">
      <formula>"S"</formula>
    </cfRule>
    <cfRule type="cellIs" dxfId="0" priority="4" operator="equal">
      <formula>"N"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4BD1-5CB9-4425-983D-A7CC097DF2E1}">
  <dimension ref="A1:C13"/>
  <sheetViews>
    <sheetView workbookViewId="0">
      <selection activeCell="G20" sqref="G20"/>
    </sheetView>
  </sheetViews>
  <sheetFormatPr defaultRowHeight="15" x14ac:dyDescent="0.25"/>
  <sheetData>
    <row r="1" spans="1:3" x14ac:dyDescent="0.25">
      <c r="A1" t="s">
        <v>257</v>
      </c>
    </row>
    <row r="2" spans="1:3" ht="15.75" thickBot="1" x14ac:dyDescent="0.3"/>
    <row r="3" spans="1:3" x14ac:dyDescent="0.25">
      <c r="A3" s="177"/>
      <c r="B3" s="177" t="s">
        <v>258</v>
      </c>
      <c r="C3" s="177" t="s">
        <v>259</v>
      </c>
    </row>
    <row r="4" spans="1:3" x14ac:dyDescent="0.25">
      <c r="A4" t="s">
        <v>256</v>
      </c>
      <c r="B4">
        <v>42.511574074074069</v>
      </c>
      <c r="C4">
        <v>38.065200617283956</v>
      </c>
    </row>
    <row r="5" spans="1:3" x14ac:dyDescent="0.25">
      <c r="A5" t="s">
        <v>260</v>
      </c>
      <c r="B5">
        <v>10.954981674382715</v>
      </c>
      <c r="C5">
        <v>123.62973143861427</v>
      </c>
    </row>
    <row r="6" spans="1:3" x14ac:dyDescent="0.25">
      <c r="A6" t="s">
        <v>261</v>
      </c>
      <c r="B6">
        <v>9</v>
      </c>
      <c r="C6">
        <v>9</v>
      </c>
    </row>
    <row r="7" spans="1:3" x14ac:dyDescent="0.25">
      <c r="A7" t="s">
        <v>262</v>
      </c>
      <c r="B7">
        <v>0</v>
      </c>
    </row>
    <row r="8" spans="1:3" x14ac:dyDescent="0.25">
      <c r="A8" t="s">
        <v>263</v>
      </c>
      <c r="B8">
        <v>9</v>
      </c>
    </row>
    <row r="9" spans="1:3" x14ac:dyDescent="0.25">
      <c r="A9" t="s">
        <v>264</v>
      </c>
      <c r="B9">
        <v>1.1498185876207005</v>
      </c>
    </row>
    <row r="10" spans="1:3" x14ac:dyDescent="0.25">
      <c r="A10" t="s">
        <v>265</v>
      </c>
      <c r="B10">
        <v>0.13992728130449777</v>
      </c>
    </row>
    <row r="11" spans="1:3" x14ac:dyDescent="0.25">
      <c r="A11" t="s">
        <v>266</v>
      </c>
      <c r="B11">
        <v>2.8214379250258084</v>
      </c>
    </row>
    <row r="12" spans="1:3" x14ac:dyDescent="0.25">
      <c r="A12" t="s">
        <v>267</v>
      </c>
      <c r="B12">
        <v>0.27985456260899555</v>
      </c>
    </row>
    <row r="13" spans="1:3" ht="15.75" thickBot="1" x14ac:dyDescent="0.3">
      <c r="A13" s="50" t="s">
        <v>268</v>
      </c>
      <c r="B13" s="50">
        <v>3.2498355415921298</v>
      </c>
      <c r="C13" s="5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8164-855A-4A49-AC0D-FA2170A49594}">
  <dimension ref="B3:AB59"/>
  <sheetViews>
    <sheetView topLeftCell="E1" zoomScaleNormal="100" workbookViewId="0">
      <selection activeCell="N73" sqref="N73"/>
    </sheetView>
  </sheetViews>
  <sheetFormatPr defaultRowHeight="15" x14ac:dyDescent="0.25"/>
  <cols>
    <col min="25" max="25" width="41.7109375" bestFit="1" customWidth="1"/>
    <col min="26" max="26" width="11.5703125" customWidth="1"/>
    <col min="27" max="27" width="8" customWidth="1"/>
    <col min="28" max="28" width="14.7109375" customWidth="1"/>
    <col min="29" max="29" width="14" customWidth="1"/>
    <col min="30" max="30" width="8.7109375" customWidth="1"/>
    <col min="31" max="31" width="11.140625" customWidth="1"/>
  </cols>
  <sheetData>
    <row r="3" spans="2:28" ht="15.75" thickBot="1" x14ac:dyDescent="0.3">
      <c r="AA3">
        <f>6*8 + 7</f>
        <v>55</v>
      </c>
    </row>
    <row r="4" spans="2:28" ht="15.75" thickBot="1" x14ac:dyDescent="0.3">
      <c r="C4" s="8" t="s">
        <v>61</v>
      </c>
      <c r="D4" s="8" t="s">
        <v>62</v>
      </c>
      <c r="E4" s="8" t="s">
        <v>63</v>
      </c>
      <c r="F4" s="1" t="s">
        <v>64</v>
      </c>
      <c r="G4" s="8" t="s">
        <v>65</v>
      </c>
      <c r="H4" s="8" t="s">
        <v>66</v>
      </c>
      <c r="I4" s="8" t="s">
        <v>67</v>
      </c>
      <c r="J4" s="1" t="s">
        <v>68</v>
      </c>
      <c r="K4" s="8" t="s">
        <v>69</v>
      </c>
      <c r="L4" s="8" t="s">
        <v>70</v>
      </c>
      <c r="M4" s="1" t="s">
        <v>97</v>
      </c>
      <c r="N4" s="8" t="s">
        <v>72</v>
      </c>
      <c r="O4" s="1" t="s">
        <v>98</v>
      </c>
      <c r="P4" s="4" t="s">
        <v>99</v>
      </c>
      <c r="Q4" s="8" t="s">
        <v>100</v>
      </c>
      <c r="R4" s="8" t="s">
        <v>101</v>
      </c>
      <c r="S4" s="8" t="s">
        <v>102</v>
      </c>
      <c r="T4" s="8" t="s">
        <v>103</v>
      </c>
      <c r="U4" s="8" t="s">
        <v>104</v>
      </c>
      <c r="V4" s="1" t="s">
        <v>105</v>
      </c>
    </row>
    <row r="5" spans="2:28" x14ac:dyDescent="0.25">
      <c r="B5" s="8" t="s">
        <v>29</v>
      </c>
      <c r="C5" s="62" t="s">
        <v>46</v>
      </c>
      <c r="D5" s="63" t="s">
        <v>46</v>
      </c>
      <c r="E5" s="63" t="s">
        <v>46</v>
      </c>
      <c r="F5" s="64" t="s">
        <v>108</v>
      </c>
      <c r="G5" s="62" t="s">
        <v>46</v>
      </c>
      <c r="H5" s="63" t="s">
        <v>108</v>
      </c>
      <c r="I5" s="63" t="s">
        <v>46</v>
      </c>
      <c r="J5" s="64" t="s">
        <v>46</v>
      </c>
      <c r="K5" s="62" t="s">
        <v>46</v>
      </c>
      <c r="L5" s="63" t="s">
        <v>46</v>
      </c>
      <c r="M5" s="64" t="s">
        <v>108</v>
      </c>
      <c r="N5" s="62" t="s">
        <v>108</v>
      </c>
      <c r="O5" s="64" t="s">
        <v>108</v>
      </c>
      <c r="P5" s="137" t="s">
        <v>46</v>
      </c>
      <c r="Q5" s="63"/>
      <c r="R5" s="70" t="s">
        <v>108</v>
      </c>
      <c r="S5" s="62">
        <v>4</v>
      </c>
      <c r="T5" s="63">
        <v>4</v>
      </c>
      <c r="U5" s="63">
        <v>4</v>
      </c>
      <c r="V5" s="64">
        <v>4</v>
      </c>
    </row>
    <row r="6" spans="2:28" x14ac:dyDescent="0.25">
      <c r="B6" s="9" t="s">
        <v>31</v>
      </c>
      <c r="C6" s="65" t="s">
        <v>108</v>
      </c>
      <c r="D6" s="60" t="s">
        <v>46</v>
      </c>
      <c r="E6" s="60" t="s">
        <v>46</v>
      </c>
      <c r="F6" s="66" t="s">
        <v>46</v>
      </c>
      <c r="G6" s="65" t="s">
        <v>46</v>
      </c>
      <c r="H6" s="60" t="s">
        <v>108</v>
      </c>
      <c r="I6" s="60" t="s">
        <v>46</v>
      </c>
      <c r="J6" s="66" t="s">
        <v>46</v>
      </c>
      <c r="K6" s="65" t="s">
        <v>46</v>
      </c>
      <c r="L6" s="60" t="s">
        <v>46</v>
      </c>
      <c r="M6" s="66" t="s">
        <v>46</v>
      </c>
      <c r="N6" s="65" t="s">
        <v>46</v>
      </c>
      <c r="O6" s="66"/>
      <c r="P6" s="61" t="s">
        <v>108</v>
      </c>
      <c r="Q6" s="60" t="s">
        <v>46</v>
      </c>
      <c r="R6" s="71" t="s">
        <v>108</v>
      </c>
      <c r="S6" s="65">
        <v>2</v>
      </c>
      <c r="T6" s="60">
        <v>5</v>
      </c>
      <c r="U6" s="60">
        <v>5</v>
      </c>
      <c r="V6" s="66">
        <v>5</v>
      </c>
    </row>
    <row r="7" spans="2:28" x14ac:dyDescent="0.25">
      <c r="B7" s="9" t="s">
        <v>34</v>
      </c>
      <c r="C7" s="65" t="s">
        <v>108</v>
      </c>
      <c r="D7" s="60" t="s">
        <v>46</v>
      </c>
      <c r="E7" s="60" t="s">
        <v>108</v>
      </c>
      <c r="F7" s="66" t="s">
        <v>46</v>
      </c>
      <c r="G7" s="65" t="s">
        <v>46</v>
      </c>
      <c r="H7" s="60" t="s">
        <v>108</v>
      </c>
      <c r="I7" s="60" t="s">
        <v>46</v>
      </c>
      <c r="J7" s="66" t="s">
        <v>46</v>
      </c>
      <c r="K7" s="65" t="s">
        <v>46</v>
      </c>
      <c r="L7" s="60" t="s">
        <v>46</v>
      </c>
      <c r="M7" s="66" t="s">
        <v>108</v>
      </c>
      <c r="N7" s="65" t="s">
        <v>46</v>
      </c>
      <c r="O7" s="66"/>
      <c r="P7" s="61" t="s">
        <v>46</v>
      </c>
      <c r="Q7" s="60"/>
      <c r="R7" s="71" t="s">
        <v>108</v>
      </c>
      <c r="S7" s="65">
        <v>3</v>
      </c>
      <c r="T7" s="60">
        <v>5</v>
      </c>
      <c r="U7" s="60">
        <v>4</v>
      </c>
      <c r="V7" s="66">
        <v>5</v>
      </c>
      <c r="AA7">
        <v>5</v>
      </c>
      <c r="AB7">
        <v>8</v>
      </c>
    </row>
    <row r="8" spans="2:28" x14ac:dyDescent="0.25">
      <c r="B8" s="9" t="s">
        <v>37</v>
      </c>
      <c r="C8" s="65" t="s">
        <v>46</v>
      </c>
      <c r="D8" s="60" t="s">
        <v>46</v>
      </c>
      <c r="E8" s="60" t="s">
        <v>46</v>
      </c>
      <c r="F8" s="66" t="s">
        <v>108</v>
      </c>
      <c r="G8" s="65" t="s">
        <v>46</v>
      </c>
      <c r="H8" s="60" t="s">
        <v>108</v>
      </c>
      <c r="I8" s="60" t="s">
        <v>108</v>
      </c>
      <c r="J8" s="66" t="s">
        <v>46</v>
      </c>
      <c r="K8" s="65" t="s">
        <v>46</v>
      </c>
      <c r="L8" s="60" t="s">
        <v>46</v>
      </c>
      <c r="M8" s="66" t="s">
        <v>108</v>
      </c>
      <c r="N8" s="65" t="s">
        <v>108</v>
      </c>
      <c r="O8" s="66" t="s">
        <v>46</v>
      </c>
      <c r="P8" s="61" t="s">
        <v>46</v>
      </c>
      <c r="Q8" s="60"/>
      <c r="R8" s="71" t="s">
        <v>46</v>
      </c>
      <c r="S8" s="65">
        <v>4</v>
      </c>
      <c r="T8" s="60">
        <v>4</v>
      </c>
      <c r="U8" s="60">
        <v>5</v>
      </c>
      <c r="V8" s="66">
        <v>4</v>
      </c>
      <c r="AA8" t="s">
        <v>118</v>
      </c>
      <c r="AB8" t="s">
        <v>208</v>
      </c>
    </row>
    <row r="9" spans="2:28" x14ac:dyDescent="0.25">
      <c r="B9" s="9" t="s">
        <v>39</v>
      </c>
      <c r="C9" s="65" t="s">
        <v>46</v>
      </c>
      <c r="D9" s="60" t="s">
        <v>46</v>
      </c>
      <c r="E9" s="60" t="s">
        <v>46</v>
      </c>
      <c r="F9" s="66" t="s">
        <v>108</v>
      </c>
      <c r="G9" s="65" t="s">
        <v>46</v>
      </c>
      <c r="H9" s="60" t="s">
        <v>108</v>
      </c>
      <c r="I9" s="60" t="s">
        <v>46</v>
      </c>
      <c r="J9" s="66" t="s">
        <v>46</v>
      </c>
      <c r="K9" s="65" t="s">
        <v>46</v>
      </c>
      <c r="L9" s="60" t="s">
        <v>46</v>
      </c>
      <c r="M9" s="66" t="s">
        <v>108</v>
      </c>
      <c r="N9" s="65" t="s">
        <v>46</v>
      </c>
      <c r="O9" s="66"/>
      <c r="P9" s="61" t="s">
        <v>46</v>
      </c>
      <c r="Q9" s="60"/>
      <c r="R9" s="71" t="s">
        <v>108</v>
      </c>
      <c r="S9" s="65">
        <v>4</v>
      </c>
      <c r="T9" s="60">
        <v>4</v>
      </c>
      <c r="U9" s="60">
        <v>4</v>
      </c>
      <c r="V9" s="66">
        <v>4</v>
      </c>
    </row>
    <row r="10" spans="2:28" x14ac:dyDescent="0.25">
      <c r="B10" s="9" t="s">
        <v>41</v>
      </c>
      <c r="C10" s="65" t="s">
        <v>46</v>
      </c>
      <c r="D10" s="60" t="s">
        <v>46</v>
      </c>
      <c r="E10" s="60" t="s">
        <v>46</v>
      </c>
      <c r="F10" s="66" t="s">
        <v>46</v>
      </c>
      <c r="G10" s="65" t="s">
        <v>46</v>
      </c>
      <c r="H10" s="60" t="s">
        <v>108</v>
      </c>
      <c r="I10" s="60" t="s">
        <v>46</v>
      </c>
      <c r="J10" s="66" t="s">
        <v>46</v>
      </c>
      <c r="K10" s="65" t="s">
        <v>46</v>
      </c>
      <c r="L10" s="60" t="s">
        <v>46</v>
      </c>
      <c r="M10" s="66" t="s">
        <v>108</v>
      </c>
      <c r="N10" s="65" t="s">
        <v>46</v>
      </c>
      <c r="O10" s="66"/>
      <c r="P10" s="61" t="s">
        <v>46</v>
      </c>
      <c r="Q10" s="60"/>
      <c r="R10" s="71" t="s">
        <v>46</v>
      </c>
      <c r="S10" s="65">
        <v>5</v>
      </c>
      <c r="T10" s="60">
        <v>5</v>
      </c>
      <c r="U10" s="60">
        <v>5</v>
      </c>
      <c r="V10" s="66">
        <v>5</v>
      </c>
    </row>
    <row r="11" spans="2:28" x14ac:dyDescent="0.25">
      <c r="B11" s="9" t="s">
        <v>43</v>
      </c>
      <c r="C11" s="65" t="s">
        <v>46</v>
      </c>
      <c r="D11" s="60" t="s">
        <v>46</v>
      </c>
      <c r="E11" s="60" t="s">
        <v>46</v>
      </c>
      <c r="F11" s="66" t="s">
        <v>108</v>
      </c>
      <c r="G11" s="65" t="s">
        <v>46</v>
      </c>
      <c r="H11" s="60" t="s">
        <v>108</v>
      </c>
      <c r="I11" s="60" t="s">
        <v>46</v>
      </c>
      <c r="J11" s="66" t="s">
        <v>46</v>
      </c>
      <c r="K11" s="65" t="s">
        <v>46</v>
      </c>
      <c r="L11" s="60" t="s">
        <v>46</v>
      </c>
      <c r="M11" s="66" t="s">
        <v>46</v>
      </c>
      <c r="N11" s="65" t="s">
        <v>108</v>
      </c>
      <c r="O11" s="66" t="s">
        <v>46</v>
      </c>
      <c r="P11" s="61" t="s">
        <v>46</v>
      </c>
      <c r="Q11" s="60"/>
      <c r="R11" s="71" t="s">
        <v>108</v>
      </c>
      <c r="S11" s="65">
        <v>5</v>
      </c>
      <c r="T11" s="60">
        <v>5</v>
      </c>
      <c r="U11" s="60">
        <v>5</v>
      </c>
      <c r="V11" s="66">
        <v>5</v>
      </c>
      <c r="Z11" s="122" t="s">
        <v>252</v>
      </c>
      <c r="AA11" s="122" t="s">
        <v>253</v>
      </c>
      <c r="AB11" s="122" t="s">
        <v>254</v>
      </c>
    </row>
    <row r="12" spans="2:28" ht="15.75" thickBot="1" x14ac:dyDescent="0.3">
      <c r="B12" s="10" t="s">
        <v>45</v>
      </c>
      <c r="C12" s="67" t="s">
        <v>46</v>
      </c>
      <c r="D12" s="68" t="s">
        <v>46</v>
      </c>
      <c r="E12" s="68" t="s">
        <v>46</v>
      </c>
      <c r="F12" s="69" t="s">
        <v>108</v>
      </c>
      <c r="G12" s="67" t="s">
        <v>46</v>
      </c>
      <c r="H12" s="68" t="s">
        <v>108</v>
      </c>
      <c r="I12" s="68" t="s">
        <v>46</v>
      </c>
      <c r="J12" s="69" t="s">
        <v>46</v>
      </c>
      <c r="K12" s="67" t="s">
        <v>46</v>
      </c>
      <c r="L12" s="68" t="s">
        <v>46</v>
      </c>
      <c r="M12" s="69" t="s">
        <v>46</v>
      </c>
      <c r="N12" s="67" t="s">
        <v>46</v>
      </c>
      <c r="O12" s="69"/>
      <c r="P12" s="138" t="s">
        <v>46</v>
      </c>
      <c r="Q12" s="68"/>
      <c r="R12" s="72" t="s">
        <v>108</v>
      </c>
      <c r="S12" s="67">
        <v>4</v>
      </c>
      <c r="T12" s="68">
        <v>5</v>
      </c>
      <c r="U12" s="68">
        <v>5</v>
      </c>
      <c r="V12" s="69">
        <v>5</v>
      </c>
      <c r="Y12" s="15" t="s">
        <v>245</v>
      </c>
      <c r="Z12" s="15">
        <f>E13</f>
        <v>7</v>
      </c>
      <c r="AA12" s="15">
        <v>1</v>
      </c>
      <c r="AB12" s="174">
        <f>(Z12*50)/(AA12*8)</f>
        <v>43.75</v>
      </c>
    </row>
    <row r="13" spans="2:28" x14ac:dyDescent="0.25">
      <c r="C13">
        <f>COUNTIF(C5:C12,"S")</f>
        <v>6</v>
      </c>
      <c r="D13">
        <f t="shared" ref="D13:R13" si="0">COUNTIF(D5:D12,"S")</f>
        <v>8</v>
      </c>
      <c r="E13">
        <f t="shared" si="0"/>
        <v>7</v>
      </c>
      <c r="F13">
        <f t="shared" si="0"/>
        <v>3</v>
      </c>
      <c r="G13">
        <f t="shared" si="0"/>
        <v>8</v>
      </c>
      <c r="H13">
        <f t="shared" si="0"/>
        <v>0</v>
      </c>
      <c r="I13">
        <f t="shared" si="0"/>
        <v>7</v>
      </c>
      <c r="J13">
        <f t="shared" si="0"/>
        <v>8</v>
      </c>
      <c r="K13">
        <f t="shared" si="0"/>
        <v>8</v>
      </c>
      <c r="L13">
        <f t="shared" si="0"/>
        <v>8</v>
      </c>
      <c r="M13">
        <f>COUNTIF(M5:M12,"N")</f>
        <v>5</v>
      </c>
      <c r="N13">
        <f t="shared" si="0"/>
        <v>5</v>
      </c>
      <c r="O13">
        <f t="shared" si="0"/>
        <v>2</v>
      </c>
      <c r="P13">
        <f t="shared" si="0"/>
        <v>7</v>
      </c>
      <c r="Q13">
        <f t="shared" si="0"/>
        <v>1</v>
      </c>
      <c r="R13">
        <f t="shared" si="0"/>
        <v>2</v>
      </c>
      <c r="S13">
        <f>AVERAGE(S5:S12)</f>
        <v>3.875</v>
      </c>
      <c r="T13">
        <f t="shared" ref="T13:V13" si="1">AVERAGE(T5:T12)</f>
        <v>4.625</v>
      </c>
      <c r="U13">
        <f t="shared" si="1"/>
        <v>4.625</v>
      </c>
      <c r="V13">
        <f t="shared" si="1"/>
        <v>4.625</v>
      </c>
      <c r="Y13" s="15" t="s">
        <v>243</v>
      </c>
      <c r="Z13" s="15">
        <f>E13+F14</f>
        <v>12</v>
      </c>
      <c r="AA13" s="15">
        <v>2</v>
      </c>
      <c r="AB13" s="174">
        <f t="shared" ref="AB13:AB20" si="2">(Z13*50)/(AA13*8)</f>
        <v>37.5</v>
      </c>
    </row>
    <row r="14" spans="2:28" x14ac:dyDescent="0.25">
      <c r="F14">
        <f>8-F13</f>
        <v>5</v>
      </c>
      <c r="H14">
        <f>8-H13</f>
        <v>8</v>
      </c>
      <c r="O14">
        <v>7</v>
      </c>
      <c r="R14">
        <f>8-R13</f>
        <v>6</v>
      </c>
      <c r="S14">
        <f>S13*8/5</f>
        <v>6.2</v>
      </c>
      <c r="T14">
        <f t="shared" ref="T14:V14" si="3">T13*8/5</f>
        <v>7.4</v>
      </c>
      <c r="U14">
        <f t="shared" si="3"/>
        <v>7.4</v>
      </c>
      <c r="V14">
        <f t="shared" si="3"/>
        <v>7.4</v>
      </c>
      <c r="W14">
        <f>AVERAGE(S14:V14)</f>
        <v>7.1</v>
      </c>
      <c r="Y14" s="15" t="s">
        <v>244</v>
      </c>
      <c r="Z14" s="15">
        <f>G13+I13+J13</f>
        <v>23</v>
      </c>
      <c r="AA14" s="15">
        <v>3</v>
      </c>
      <c r="AB14" s="174">
        <f t="shared" si="2"/>
        <v>47.916666666666664</v>
      </c>
    </row>
    <row r="15" spans="2:28" ht="15.75" thickBot="1" x14ac:dyDescent="0.3">
      <c r="Y15" s="15" t="s">
        <v>247</v>
      </c>
      <c r="Z15" s="15">
        <f>+K13+L13+M13+O14</f>
        <v>28</v>
      </c>
      <c r="AA15" s="15">
        <v>4</v>
      </c>
      <c r="AB15" s="174">
        <f t="shared" si="2"/>
        <v>43.75</v>
      </c>
    </row>
    <row r="16" spans="2:28" x14ac:dyDescent="0.25">
      <c r="B16" s="8" t="s">
        <v>30</v>
      </c>
      <c r="C16" s="62" t="s">
        <v>46</v>
      </c>
      <c r="D16" s="63" t="s">
        <v>46</v>
      </c>
      <c r="E16" s="63" t="s">
        <v>46</v>
      </c>
      <c r="F16" s="64" t="s">
        <v>46</v>
      </c>
      <c r="G16" s="62" t="s">
        <v>46</v>
      </c>
      <c r="H16" s="63" t="s">
        <v>108</v>
      </c>
      <c r="I16" s="63" t="s">
        <v>108</v>
      </c>
      <c r="J16" s="64" t="s">
        <v>108</v>
      </c>
      <c r="K16" s="62" t="s">
        <v>46</v>
      </c>
      <c r="L16" s="63" t="s">
        <v>46</v>
      </c>
      <c r="M16" s="64" t="s">
        <v>46</v>
      </c>
      <c r="N16" s="62" t="s">
        <v>46</v>
      </c>
      <c r="O16" s="64"/>
      <c r="P16" s="137" t="s">
        <v>108</v>
      </c>
      <c r="Q16" s="63" t="s">
        <v>46</v>
      </c>
      <c r="R16" s="70" t="s">
        <v>108</v>
      </c>
      <c r="S16" s="62">
        <v>3</v>
      </c>
      <c r="T16" s="63">
        <v>2</v>
      </c>
      <c r="U16" s="63">
        <v>3</v>
      </c>
      <c r="V16" s="64">
        <v>4</v>
      </c>
      <c r="Y16" s="15" t="s">
        <v>246</v>
      </c>
      <c r="Z16" s="15">
        <f>H14+55</f>
        <v>63</v>
      </c>
      <c r="AA16" s="15">
        <v>9</v>
      </c>
      <c r="AB16" s="174">
        <f t="shared" si="2"/>
        <v>43.75</v>
      </c>
    </row>
    <row r="17" spans="2:28" x14ac:dyDescent="0.25">
      <c r="B17" s="9" t="s">
        <v>32</v>
      </c>
      <c r="C17" s="65" t="s">
        <v>46</v>
      </c>
      <c r="D17" s="60" t="s">
        <v>46</v>
      </c>
      <c r="E17" s="60" t="s">
        <v>46</v>
      </c>
      <c r="F17" s="66" t="s">
        <v>46</v>
      </c>
      <c r="G17" s="65" t="s">
        <v>46</v>
      </c>
      <c r="H17" s="60" t="s">
        <v>46</v>
      </c>
      <c r="I17" s="60" t="s">
        <v>46</v>
      </c>
      <c r="J17" s="66" t="s">
        <v>46</v>
      </c>
      <c r="K17" s="65" t="s">
        <v>46</v>
      </c>
      <c r="L17" s="60" t="s">
        <v>46</v>
      </c>
      <c r="M17" s="66" t="s">
        <v>108</v>
      </c>
      <c r="N17" s="65" t="s">
        <v>46</v>
      </c>
      <c r="O17" s="66"/>
      <c r="P17" s="61" t="s">
        <v>46</v>
      </c>
      <c r="Q17" s="60"/>
      <c r="R17" s="71" t="s">
        <v>46</v>
      </c>
      <c r="S17" s="65">
        <v>2</v>
      </c>
      <c r="T17" s="60">
        <v>4</v>
      </c>
      <c r="U17" s="60">
        <v>4</v>
      </c>
      <c r="V17" s="66">
        <v>4</v>
      </c>
      <c r="Y17" s="15" t="s">
        <v>249</v>
      </c>
      <c r="Z17" s="15">
        <f>C13+D13</f>
        <v>14</v>
      </c>
      <c r="AA17" s="15">
        <v>2</v>
      </c>
      <c r="AB17" s="174">
        <f t="shared" si="2"/>
        <v>43.75</v>
      </c>
    </row>
    <row r="18" spans="2:28" x14ac:dyDescent="0.25">
      <c r="B18" s="9" t="s">
        <v>35</v>
      </c>
      <c r="C18" s="65" t="s">
        <v>108</v>
      </c>
      <c r="D18" s="60" t="s">
        <v>46</v>
      </c>
      <c r="E18" s="60" t="s">
        <v>46</v>
      </c>
      <c r="F18" s="66" t="s">
        <v>46</v>
      </c>
      <c r="G18" s="65" t="s">
        <v>46</v>
      </c>
      <c r="H18" s="60" t="s">
        <v>46</v>
      </c>
      <c r="I18" s="60" t="s">
        <v>46</v>
      </c>
      <c r="J18" s="66" t="s">
        <v>46</v>
      </c>
      <c r="K18" s="65" t="s">
        <v>46</v>
      </c>
      <c r="L18" s="60" t="s">
        <v>46</v>
      </c>
      <c r="M18" s="66" t="s">
        <v>108</v>
      </c>
      <c r="N18" s="65" t="s">
        <v>46</v>
      </c>
      <c r="O18" s="66"/>
      <c r="P18" s="61" t="s">
        <v>46</v>
      </c>
      <c r="Q18" s="60"/>
      <c r="R18" s="71" t="s">
        <v>46</v>
      </c>
      <c r="S18" s="65">
        <v>4</v>
      </c>
      <c r="T18" s="60">
        <v>4</v>
      </c>
      <c r="U18" s="60">
        <v>4</v>
      </c>
      <c r="V18" s="66">
        <v>4</v>
      </c>
      <c r="Y18" s="15" t="s">
        <v>248</v>
      </c>
      <c r="Z18" s="15">
        <f>C13+E13+G13</f>
        <v>21</v>
      </c>
      <c r="AA18" s="15">
        <v>3</v>
      </c>
      <c r="AB18" s="174">
        <f t="shared" si="2"/>
        <v>43.75</v>
      </c>
    </row>
    <row r="19" spans="2:28" x14ac:dyDescent="0.25">
      <c r="B19" s="9" t="s">
        <v>36</v>
      </c>
      <c r="C19" s="65" t="s">
        <v>46</v>
      </c>
      <c r="D19" s="60" t="s">
        <v>46</v>
      </c>
      <c r="E19" s="60" t="s">
        <v>46</v>
      </c>
      <c r="F19" s="66" t="s">
        <v>46</v>
      </c>
      <c r="G19" s="65" t="s">
        <v>46</v>
      </c>
      <c r="H19" s="60" t="s">
        <v>108</v>
      </c>
      <c r="I19" s="60" t="s">
        <v>46</v>
      </c>
      <c r="J19" s="66" t="s">
        <v>46</v>
      </c>
      <c r="K19" s="65" t="s">
        <v>46</v>
      </c>
      <c r="L19" s="60" t="s">
        <v>46</v>
      </c>
      <c r="M19" s="66" t="s">
        <v>46</v>
      </c>
      <c r="N19" s="65" t="s">
        <v>46</v>
      </c>
      <c r="O19" s="66"/>
      <c r="P19" s="61" t="s">
        <v>46</v>
      </c>
      <c r="Q19" s="60"/>
      <c r="R19" s="71" t="s">
        <v>108</v>
      </c>
      <c r="S19" s="65">
        <v>4</v>
      </c>
      <c r="T19" s="60">
        <v>4</v>
      </c>
      <c r="U19" s="60">
        <v>3</v>
      </c>
      <c r="V19" s="66">
        <v>3</v>
      </c>
      <c r="Y19" s="15" t="s">
        <v>250</v>
      </c>
      <c r="Z19" s="15">
        <f>P13+R14</f>
        <v>13</v>
      </c>
      <c r="AA19" s="15">
        <v>2</v>
      </c>
      <c r="AB19" s="174">
        <f t="shared" si="2"/>
        <v>40.625</v>
      </c>
    </row>
    <row r="20" spans="2:28" x14ac:dyDescent="0.25">
      <c r="B20" s="9" t="s">
        <v>38</v>
      </c>
      <c r="C20" s="65" t="s">
        <v>46</v>
      </c>
      <c r="D20" s="60" t="s">
        <v>46</v>
      </c>
      <c r="E20" s="60" t="s">
        <v>46</v>
      </c>
      <c r="F20" s="66" t="s">
        <v>46</v>
      </c>
      <c r="G20" s="65" t="s">
        <v>46</v>
      </c>
      <c r="H20" s="60" t="s">
        <v>108</v>
      </c>
      <c r="I20" s="60" t="s">
        <v>46</v>
      </c>
      <c r="J20" s="66" t="s">
        <v>46</v>
      </c>
      <c r="K20" s="65" t="s">
        <v>46</v>
      </c>
      <c r="L20" s="60" t="s">
        <v>108</v>
      </c>
      <c r="M20" s="66" t="s">
        <v>108</v>
      </c>
      <c r="N20" s="65" t="s">
        <v>46</v>
      </c>
      <c r="O20" s="66"/>
      <c r="P20" s="61" t="s">
        <v>46</v>
      </c>
      <c r="Q20" s="60"/>
      <c r="R20" s="71" t="s">
        <v>46</v>
      </c>
      <c r="S20" s="65">
        <v>4</v>
      </c>
      <c r="T20" s="60">
        <v>3</v>
      </c>
      <c r="U20" s="60">
        <v>3</v>
      </c>
      <c r="V20" s="66">
        <v>4</v>
      </c>
      <c r="Y20" s="15" t="s">
        <v>251</v>
      </c>
      <c r="Z20" s="15">
        <f>F14+W14</f>
        <v>12.1</v>
      </c>
      <c r="AA20" s="15">
        <v>2</v>
      </c>
      <c r="AB20" s="174">
        <f t="shared" si="2"/>
        <v>37.8125</v>
      </c>
    </row>
    <row r="21" spans="2:28" x14ac:dyDescent="0.25">
      <c r="B21" s="9" t="s">
        <v>40</v>
      </c>
      <c r="C21" s="65" t="s">
        <v>46</v>
      </c>
      <c r="D21" s="60" t="s">
        <v>46</v>
      </c>
      <c r="E21" s="60" t="s">
        <v>46</v>
      </c>
      <c r="F21" s="66" t="s">
        <v>108</v>
      </c>
      <c r="G21" s="65" t="s">
        <v>46</v>
      </c>
      <c r="H21" s="60" t="s">
        <v>108</v>
      </c>
      <c r="I21" s="60" t="s">
        <v>46</v>
      </c>
      <c r="J21" s="66" t="s">
        <v>46</v>
      </c>
      <c r="K21" s="65" t="s">
        <v>46</v>
      </c>
      <c r="L21" s="60" t="s">
        <v>46</v>
      </c>
      <c r="M21" s="66" t="s">
        <v>46</v>
      </c>
      <c r="N21" s="65" t="s">
        <v>46</v>
      </c>
      <c r="O21" s="66"/>
      <c r="P21" s="61" t="s">
        <v>46</v>
      </c>
      <c r="Q21" s="60"/>
      <c r="R21" s="71" t="s">
        <v>108</v>
      </c>
      <c r="S21" s="65">
        <v>2</v>
      </c>
      <c r="T21" s="60">
        <v>4</v>
      </c>
      <c r="U21" s="60">
        <v>4</v>
      </c>
      <c r="V21" s="66">
        <v>4</v>
      </c>
      <c r="Z21">
        <f>SUM(Z12:Z20)</f>
        <v>193.1</v>
      </c>
      <c r="AB21">
        <f>SUM(AB12:AB20)</f>
        <v>382.60416666666663</v>
      </c>
    </row>
    <row r="22" spans="2:28" x14ac:dyDescent="0.25">
      <c r="B22" s="9" t="s">
        <v>42</v>
      </c>
      <c r="C22" s="65" t="s">
        <v>46</v>
      </c>
      <c r="D22" s="60" t="s">
        <v>46</v>
      </c>
      <c r="E22" s="60" t="s">
        <v>46</v>
      </c>
      <c r="F22" s="66" t="s">
        <v>46</v>
      </c>
      <c r="G22" s="65" t="s">
        <v>46</v>
      </c>
      <c r="H22" s="60" t="s">
        <v>46</v>
      </c>
      <c r="I22" s="60" t="s">
        <v>46</v>
      </c>
      <c r="J22" s="66" t="s">
        <v>46</v>
      </c>
      <c r="K22" s="65" t="s">
        <v>46</v>
      </c>
      <c r="L22" s="60" t="s">
        <v>46</v>
      </c>
      <c r="M22" s="66" t="s">
        <v>108</v>
      </c>
      <c r="N22" s="65" t="s">
        <v>108</v>
      </c>
      <c r="O22" s="66" t="s">
        <v>46</v>
      </c>
      <c r="P22" s="61" t="s">
        <v>46</v>
      </c>
      <c r="Q22" s="60"/>
      <c r="R22" s="71" t="s">
        <v>108</v>
      </c>
      <c r="S22" s="65">
        <v>5</v>
      </c>
      <c r="T22" s="60">
        <v>5</v>
      </c>
      <c r="U22" s="60">
        <v>4</v>
      </c>
      <c r="V22" s="66">
        <v>5</v>
      </c>
      <c r="AB22" s="151"/>
    </row>
    <row r="23" spans="2:28" ht="15.75" thickBot="1" x14ac:dyDescent="0.3">
      <c r="B23" s="10" t="s">
        <v>44</v>
      </c>
      <c r="C23" s="67" t="s">
        <v>46</v>
      </c>
      <c r="D23" s="68" t="s">
        <v>46</v>
      </c>
      <c r="E23" s="68" t="s">
        <v>46</v>
      </c>
      <c r="F23" s="69" t="s">
        <v>46</v>
      </c>
      <c r="G23" s="67" t="s">
        <v>46</v>
      </c>
      <c r="H23" s="68" t="s">
        <v>46</v>
      </c>
      <c r="I23" s="68" t="s">
        <v>46</v>
      </c>
      <c r="J23" s="69" t="s">
        <v>46</v>
      </c>
      <c r="K23" s="67" t="s">
        <v>46</v>
      </c>
      <c r="L23" s="68" t="s">
        <v>46</v>
      </c>
      <c r="M23" s="69" t="s">
        <v>108</v>
      </c>
      <c r="N23" s="67" t="s">
        <v>46</v>
      </c>
      <c r="O23" s="69"/>
      <c r="P23" s="138" t="s">
        <v>108</v>
      </c>
      <c r="Q23" s="68" t="s">
        <v>46</v>
      </c>
      <c r="R23" s="72" t="s">
        <v>108</v>
      </c>
      <c r="S23" s="67">
        <v>4</v>
      </c>
      <c r="T23" s="68">
        <v>5</v>
      </c>
      <c r="U23" s="68">
        <v>2</v>
      </c>
      <c r="V23" s="69">
        <v>3</v>
      </c>
      <c r="Z23" t="s">
        <v>252</v>
      </c>
      <c r="AB23" s="151"/>
    </row>
    <row r="24" spans="2:28" x14ac:dyDescent="0.25">
      <c r="C24">
        <f>COUNTIF(C16:C23,"S")</f>
        <v>7</v>
      </c>
      <c r="D24">
        <f t="shared" ref="D24" si="4">COUNTIF(D16:D23,"S")</f>
        <v>8</v>
      </c>
      <c r="E24">
        <f t="shared" ref="E24" si="5">COUNTIF(E16:E23,"S")</f>
        <v>8</v>
      </c>
      <c r="F24">
        <f t="shared" ref="F24" si="6">COUNTIF(F16:F23,"S")</f>
        <v>7</v>
      </c>
      <c r="G24">
        <f t="shared" ref="G24" si="7">COUNTIF(G16:G23,"S")</f>
        <v>8</v>
      </c>
      <c r="H24">
        <f t="shared" ref="H24" si="8">COUNTIF(H16:H23,"S")</f>
        <v>4</v>
      </c>
      <c r="I24">
        <f t="shared" ref="I24" si="9">COUNTIF(I16:I23,"S")</f>
        <v>7</v>
      </c>
      <c r="J24">
        <f t="shared" ref="J24" si="10">COUNTIF(J16:J23,"S")</f>
        <v>7</v>
      </c>
      <c r="K24">
        <f t="shared" ref="K24" si="11">COUNTIF(K16:K23,"S")</f>
        <v>8</v>
      </c>
      <c r="L24">
        <f t="shared" ref="L24" si="12">COUNTIF(L16:L23,"S")</f>
        <v>7</v>
      </c>
      <c r="M24">
        <f>COUNTIF(M16:M23,"N")</f>
        <v>5</v>
      </c>
      <c r="N24">
        <f t="shared" ref="N24" si="13">COUNTIF(N16:N23,"S")</f>
        <v>7</v>
      </c>
      <c r="O24">
        <f t="shared" ref="O24" si="14">COUNTIF(O16:O23,"S")</f>
        <v>1</v>
      </c>
      <c r="P24">
        <f t="shared" ref="P24" si="15">COUNTIF(P16:P23,"S")</f>
        <v>6</v>
      </c>
      <c r="Q24">
        <f t="shared" ref="Q24" si="16">COUNTIF(Q16:Q23,"S")</f>
        <v>2</v>
      </c>
      <c r="R24">
        <f t="shared" ref="R24" si="17">COUNTIF(R16:R23,"S")</f>
        <v>3</v>
      </c>
      <c r="S24">
        <f>AVERAGE(S16:S23)</f>
        <v>3.5</v>
      </c>
      <c r="T24">
        <f t="shared" ref="T24" si="18">AVERAGE(T16:T23)</f>
        <v>3.875</v>
      </c>
      <c r="U24">
        <f t="shared" ref="U24" si="19">AVERAGE(U16:U23)</f>
        <v>3.375</v>
      </c>
      <c r="V24">
        <f t="shared" ref="V24" si="20">AVERAGE(V16:V23)</f>
        <v>3.875</v>
      </c>
      <c r="Y24" s="15" t="s">
        <v>245</v>
      </c>
      <c r="Z24" s="15">
        <f>E24</f>
        <v>8</v>
      </c>
      <c r="AA24" s="15">
        <v>1</v>
      </c>
      <c r="AB24" s="174">
        <f>(Z24*50)/(AA24*8)</f>
        <v>50</v>
      </c>
    </row>
    <row r="25" spans="2:28" x14ac:dyDescent="0.25">
      <c r="F25">
        <f>8-F24</f>
        <v>1</v>
      </c>
      <c r="H25">
        <f>8-H24</f>
        <v>4</v>
      </c>
      <c r="O25">
        <v>8</v>
      </c>
      <c r="R25">
        <f>8-R24</f>
        <v>5</v>
      </c>
      <c r="S25">
        <f>S24*8/5</f>
        <v>5.6</v>
      </c>
      <c r="T25">
        <f t="shared" ref="T25" si="21">T24*8/5</f>
        <v>6.2</v>
      </c>
      <c r="U25">
        <f t="shared" ref="U25" si="22">U24*8/5</f>
        <v>5.4</v>
      </c>
      <c r="V25">
        <f t="shared" ref="V25" si="23">V24*8/5</f>
        <v>6.2</v>
      </c>
      <c r="W25">
        <f>AVERAGE(S25:V25)</f>
        <v>5.8500000000000005</v>
      </c>
      <c r="Y25" s="15" t="s">
        <v>243</v>
      </c>
      <c r="Z25" s="15">
        <f>E24+F25</f>
        <v>9</v>
      </c>
      <c r="AA25" s="15">
        <v>2</v>
      </c>
      <c r="AB25" s="174">
        <f t="shared" ref="AB25:AB32" si="24">(Z25*50)/(AA25*8)</f>
        <v>28.125</v>
      </c>
    </row>
    <row r="26" spans="2:28" x14ac:dyDescent="0.25">
      <c r="Y26" s="15" t="s">
        <v>244</v>
      </c>
      <c r="Z26" s="15">
        <f>G24+I24+J24</f>
        <v>22</v>
      </c>
      <c r="AA26" s="15">
        <v>3</v>
      </c>
      <c r="AB26" s="174">
        <f t="shared" si="24"/>
        <v>45.833333333333336</v>
      </c>
    </row>
    <row r="27" spans="2:28" x14ac:dyDescent="0.25">
      <c r="Y27" s="15" t="s">
        <v>247</v>
      </c>
      <c r="Z27" s="15">
        <f>+K24+L24+M24+O25</f>
        <v>28</v>
      </c>
      <c r="AA27" s="15">
        <v>4</v>
      </c>
      <c r="AB27" s="174">
        <f t="shared" si="24"/>
        <v>43.75</v>
      </c>
    </row>
    <row r="28" spans="2:28" x14ac:dyDescent="0.25">
      <c r="Y28" s="15" t="s">
        <v>246</v>
      </c>
      <c r="Z28" s="15">
        <f>H25+31</f>
        <v>35</v>
      </c>
      <c r="AA28" s="15">
        <v>9</v>
      </c>
      <c r="AB28" s="174">
        <f t="shared" si="24"/>
        <v>24.305555555555557</v>
      </c>
    </row>
    <row r="29" spans="2:28" ht="15.75" thickBot="1" x14ac:dyDescent="0.3">
      <c r="Y29" s="15" t="s">
        <v>249</v>
      </c>
      <c r="Z29" s="15">
        <f>C24+D24</f>
        <v>15</v>
      </c>
      <c r="AA29" s="15">
        <v>2</v>
      </c>
      <c r="AB29" s="174">
        <f t="shared" si="24"/>
        <v>46.875</v>
      </c>
    </row>
    <row r="30" spans="2:28" ht="15.75" thickBot="1" x14ac:dyDescent="0.3">
      <c r="B30" s="206" t="s">
        <v>96</v>
      </c>
      <c r="C30" s="207"/>
      <c r="D30" s="208"/>
      <c r="Y30" s="15" t="s">
        <v>248</v>
      </c>
      <c r="Z30" s="15">
        <f>C24+E24+G24</f>
        <v>23</v>
      </c>
      <c r="AA30" s="15">
        <v>3</v>
      </c>
      <c r="AB30" s="174">
        <f t="shared" si="24"/>
        <v>47.916666666666664</v>
      </c>
    </row>
    <row r="31" spans="2:28" ht="15.75" thickBot="1" x14ac:dyDescent="0.3">
      <c r="B31" s="209"/>
      <c r="C31" s="210"/>
      <c r="D31" s="211"/>
      <c r="J31" s="235" t="s">
        <v>94</v>
      </c>
      <c r="K31" s="236"/>
      <c r="L31" s="237"/>
      <c r="Y31" s="15" t="s">
        <v>250</v>
      </c>
      <c r="Z31" s="15">
        <f>P24+R25</f>
        <v>11</v>
      </c>
      <c r="AA31" s="15">
        <v>2</v>
      </c>
      <c r="AB31" s="174">
        <f t="shared" si="24"/>
        <v>34.375</v>
      </c>
    </row>
    <row r="32" spans="2:28" ht="15.75" thickBot="1" x14ac:dyDescent="0.3">
      <c r="C32" s="235" t="s">
        <v>93</v>
      </c>
      <c r="D32" s="236"/>
      <c r="E32" s="236"/>
      <c r="F32" s="235" t="s">
        <v>92</v>
      </c>
      <c r="G32" s="236"/>
      <c r="H32" s="237"/>
      <c r="J32" s="238"/>
      <c r="K32" s="239"/>
      <c r="L32" s="240"/>
      <c r="S32" s="231" t="s">
        <v>95</v>
      </c>
      <c r="T32" s="231"/>
      <c r="U32" s="231"/>
      <c r="Y32" s="15" t="s">
        <v>251</v>
      </c>
      <c r="Z32" s="15">
        <f>F25+W25</f>
        <v>6.8500000000000005</v>
      </c>
      <c r="AA32" s="15">
        <v>2</v>
      </c>
      <c r="AB32" s="174">
        <f t="shared" si="24"/>
        <v>21.40625</v>
      </c>
    </row>
    <row r="33" spans="2:28" x14ac:dyDescent="0.25">
      <c r="B33" s="8" t="s">
        <v>29</v>
      </c>
      <c r="C33" s="244"/>
      <c r="D33" s="245"/>
      <c r="E33" s="245"/>
      <c r="F33" s="245"/>
      <c r="G33" s="245"/>
      <c r="H33" s="246"/>
      <c r="J33" s="8" t="s">
        <v>29</v>
      </c>
      <c r="K33" s="244" t="s">
        <v>179</v>
      </c>
      <c r="L33" s="245"/>
      <c r="M33" s="245"/>
      <c r="N33" s="245"/>
      <c r="O33" s="245"/>
      <c r="P33" s="245"/>
      <c r="Q33" s="245"/>
      <c r="R33" s="248"/>
      <c r="S33" s="244"/>
      <c r="T33" s="245"/>
      <c r="U33" s="246"/>
      <c r="Z33">
        <f>SUM(Z24:Z32)</f>
        <v>157.85</v>
      </c>
      <c r="AB33">
        <f>SUM(AB24:AB32)</f>
        <v>342.5868055555556</v>
      </c>
    </row>
    <row r="34" spans="2:28" x14ac:dyDescent="0.25">
      <c r="B34" s="9" t="s">
        <v>31</v>
      </c>
      <c r="C34" s="232" t="s">
        <v>180</v>
      </c>
      <c r="D34" s="233"/>
      <c r="E34" s="233"/>
      <c r="F34" s="233">
        <v>1</v>
      </c>
      <c r="G34" s="233"/>
      <c r="H34" s="234"/>
      <c r="J34" s="9" t="s">
        <v>31</v>
      </c>
      <c r="K34" s="232" t="s">
        <v>181</v>
      </c>
      <c r="L34" s="233"/>
      <c r="M34" s="233"/>
      <c r="N34" s="233"/>
      <c r="O34" s="233"/>
      <c r="P34" s="233"/>
      <c r="Q34" s="233"/>
      <c r="R34" s="178"/>
      <c r="S34" s="232"/>
      <c r="T34" s="233"/>
      <c r="U34" s="234"/>
    </row>
    <row r="35" spans="2:28" x14ac:dyDescent="0.25">
      <c r="B35" s="9" t="s">
        <v>34</v>
      </c>
      <c r="C35" s="232" t="s">
        <v>9</v>
      </c>
      <c r="D35" s="233"/>
      <c r="E35" s="233"/>
      <c r="F35" s="233">
        <v>0</v>
      </c>
      <c r="G35" s="233"/>
      <c r="H35" s="234"/>
      <c r="J35" s="9" t="s">
        <v>34</v>
      </c>
      <c r="K35" s="232" t="s">
        <v>182</v>
      </c>
      <c r="L35" s="233"/>
      <c r="M35" s="233"/>
      <c r="N35" s="233"/>
      <c r="O35" s="233"/>
      <c r="P35" s="233"/>
      <c r="Q35" s="233"/>
      <c r="R35" s="178"/>
      <c r="S35" s="232"/>
      <c r="T35" s="233"/>
      <c r="U35" s="234"/>
    </row>
    <row r="36" spans="2:28" x14ac:dyDescent="0.25">
      <c r="B36" s="9" t="s">
        <v>37</v>
      </c>
      <c r="C36" s="232"/>
      <c r="D36" s="233"/>
      <c r="E36" s="233"/>
      <c r="F36" s="233"/>
      <c r="G36" s="233"/>
      <c r="H36" s="234"/>
      <c r="J36" s="9" t="s">
        <v>37</v>
      </c>
      <c r="K36" s="232" t="s">
        <v>183</v>
      </c>
      <c r="L36" s="233"/>
      <c r="M36" s="233"/>
      <c r="N36" s="233"/>
      <c r="O36" s="233"/>
      <c r="P36" s="233"/>
      <c r="Q36" s="233"/>
      <c r="R36" s="178"/>
      <c r="S36" s="232"/>
      <c r="T36" s="233"/>
      <c r="U36" s="234"/>
    </row>
    <row r="37" spans="2:28" x14ac:dyDescent="0.25">
      <c r="B37" s="9" t="s">
        <v>39</v>
      </c>
      <c r="C37" s="232"/>
      <c r="D37" s="233"/>
      <c r="E37" s="233"/>
      <c r="F37" s="233"/>
      <c r="G37" s="233"/>
      <c r="H37" s="234"/>
      <c r="J37" s="9" t="s">
        <v>39</v>
      </c>
      <c r="K37" s="232" t="s">
        <v>184</v>
      </c>
      <c r="L37" s="233"/>
      <c r="M37" s="233"/>
      <c r="N37" s="233"/>
      <c r="O37" s="233"/>
      <c r="P37" s="233"/>
      <c r="Q37" s="233"/>
      <c r="R37" s="178"/>
      <c r="S37" s="232"/>
      <c r="T37" s="233"/>
      <c r="U37" s="234"/>
      <c r="Z37" s="15" t="s">
        <v>254</v>
      </c>
    </row>
    <row r="38" spans="2:28" x14ac:dyDescent="0.25">
      <c r="B38" s="9" t="s">
        <v>41</v>
      </c>
      <c r="C38" s="232" t="s">
        <v>6</v>
      </c>
      <c r="D38" s="233"/>
      <c r="E38" s="233"/>
      <c r="F38" s="233">
        <v>1</v>
      </c>
      <c r="G38" s="233"/>
      <c r="H38" s="234"/>
      <c r="J38" s="9" t="s">
        <v>41</v>
      </c>
      <c r="K38" s="232" t="s">
        <v>185</v>
      </c>
      <c r="L38" s="233"/>
      <c r="M38" s="233"/>
      <c r="N38" s="233"/>
      <c r="O38" s="233"/>
      <c r="P38" s="233"/>
      <c r="Q38" s="233"/>
      <c r="R38" s="178"/>
      <c r="S38" s="232"/>
      <c r="T38" s="233"/>
      <c r="U38" s="234"/>
      <c r="Y38" s="173" t="s">
        <v>245</v>
      </c>
      <c r="Z38" s="174">
        <v>43.75</v>
      </c>
      <c r="AB38" s="15" t="s">
        <v>50</v>
      </c>
    </row>
    <row r="39" spans="2:28" x14ac:dyDescent="0.25">
      <c r="B39" s="9" t="s">
        <v>43</v>
      </c>
      <c r="C39" s="232"/>
      <c r="D39" s="233"/>
      <c r="E39" s="233"/>
      <c r="F39" s="233"/>
      <c r="G39" s="233"/>
      <c r="H39" s="234"/>
      <c r="J39" s="9" t="s">
        <v>43</v>
      </c>
      <c r="K39" s="232" t="s">
        <v>186</v>
      </c>
      <c r="L39" s="233"/>
      <c r="M39" s="233"/>
      <c r="N39" s="233"/>
      <c r="O39" s="233"/>
      <c r="P39" s="233"/>
      <c r="Q39" s="233"/>
      <c r="R39" s="178"/>
      <c r="S39" s="232"/>
      <c r="T39" s="233"/>
      <c r="U39" s="234"/>
      <c r="Y39" s="173" t="s">
        <v>243</v>
      </c>
      <c r="Z39" s="174">
        <v>37.5</v>
      </c>
      <c r="AB39" s="176">
        <v>382.60416666666663</v>
      </c>
    </row>
    <row r="40" spans="2:28" ht="15.75" thickBot="1" x14ac:dyDescent="0.3">
      <c r="B40" s="9" t="s">
        <v>45</v>
      </c>
      <c r="C40" s="241"/>
      <c r="D40" s="242"/>
      <c r="E40" s="242"/>
      <c r="F40" s="242"/>
      <c r="G40" s="242"/>
      <c r="H40" s="243"/>
      <c r="J40" s="9" t="s">
        <v>45</v>
      </c>
      <c r="K40" s="241" t="s">
        <v>187</v>
      </c>
      <c r="L40" s="242"/>
      <c r="M40" s="242"/>
      <c r="N40" s="242"/>
      <c r="O40" s="242"/>
      <c r="P40" s="242"/>
      <c r="Q40" s="242"/>
      <c r="R40" s="247"/>
      <c r="S40" s="241"/>
      <c r="T40" s="242"/>
      <c r="U40" s="243"/>
      <c r="Y40" s="173" t="s">
        <v>244</v>
      </c>
      <c r="Z40" s="176">
        <v>47.916666666666664</v>
      </c>
    </row>
    <row r="41" spans="2:28" x14ac:dyDescent="0.25">
      <c r="B41" s="8" t="s">
        <v>30</v>
      </c>
      <c r="C41" s="244" t="s">
        <v>188</v>
      </c>
      <c r="D41" s="245"/>
      <c r="E41" s="245"/>
      <c r="F41" s="245">
        <v>3</v>
      </c>
      <c r="G41" s="245"/>
      <c r="H41" s="246"/>
      <c r="J41" s="1" t="s">
        <v>30</v>
      </c>
      <c r="K41" s="244" t="s">
        <v>189</v>
      </c>
      <c r="L41" s="245"/>
      <c r="M41" s="245"/>
      <c r="N41" s="245"/>
      <c r="O41" s="245"/>
      <c r="P41" s="245"/>
      <c r="Q41" s="245"/>
      <c r="R41" s="248"/>
      <c r="S41" s="244"/>
      <c r="T41" s="245"/>
      <c r="U41" s="246"/>
      <c r="Y41" s="173" t="s">
        <v>247</v>
      </c>
      <c r="Z41" s="176">
        <v>43.75</v>
      </c>
      <c r="AB41" s="15" t="s">
        <v>256</v>
      </c>
    </row>
    <row r="42" spans="2:28" x14ac:dyDescent="0.25">
      <c r="B42" s="9" t="s">
        <v>32</v>
      </c>
      <c r="C42" s="232" t="s">
        <v>191</v>
      </c>
      <c r="D42" s="233"/>
      <c r="E42" s="233"/>
      <c r="F42" s="233">
        <v>3</v>
      </c>
      <c r="G42" s="233"/>
      <c r="H42" s="234"/>
      <c r="J42" s="2" t="s">
        <v>32</v>
      </c>
      <c r="K42" s="232" t="s">
        <v>190</v>
      </c>
      <c r="L42" s="233"/>
      <c r="M42" s="233"/>
      <c r="N42" s="233"/>
      <c r="O42" s="233"/>
      <c r="P42" s="233"/>
      <c r="Q42" s="233"/>
      <c r="R42" s="178"/>
      <c r="S42" s="232"/>
      <c r="T42" s="233"/>
      <c r="U42" s="234"/>
      <c r="Y42" s="173" t="s">
        <v>246</v>
      </c>
      <c r="Z42" s="176">
        <v>43.75</v>
      </c>
      <c r="AB42" s="174">
        <f>AVERAGE(Z38:Z46)</f>
        <v>42.511574074074069</v>
      </c>
    </row>
    <row r="43" spans="2:28" x14ac:dyDescent="0.25">
      <c r="B43" s="9" t="s">
        <v>35</v>
      </c>
      <c r="C43" s="232" t="s">
        <v>7</v>
      </c>
      <c r="D43" s="233"/>
      <c r="E43" s="233"/>
      <c r="F43" s="233">
        <v>1</v>
      </c>
      <c r="G43" s="233"/>
      <c r="H43" s="234"/>
      <c r="J43" s="2" t="s">
        <v>35</v>
      </c>
      <c r="K43" s="232" t="s">
        <v>192</v>
      </c>
      <c r="L43" s="233"/>
      <c r="M43" s="233"/>
      <c r="N43" s="233"/>
      <c r="O43" s="233"/>
      <c r="P43" s="233"/>
      <c r="Q43" s="233"/>
      <c r="R43" s="178"/>
      <c r="S43" s="232"/>
      <c r="T43" s="233"/>
      <c r="U43" s="234"/>
      <c r="Y43" s="173" t="s">
        <v>249</v>
      </c>
      <c r="Z43" s="176">
        <v>43.75</v>
      </c>
    </row>
    <row r="44" spans="2:28" x14ac:dyDescent="0.25">
      <c r="B44" s="9" t="s">
        <v>36</v>
      </c>
      <c r="C44" s="232" t="s">
        <v>194</v>
      </c>
      <c r="D44" s="233"/>
      <c r="E44" s="233"/>
      <c r="F44" s="233">
        <v>1</v>
      </c>
      <c r="G44" s="233"/>
      <c r="H44" s="234"/>
      <c r="J44" s="2" t="s">
        <v>36</v>
      </c>
      <c r="K44" s="232" t="s">
        <v>193</v>
      </c>
      <c r="L44" s="233"/>
      <c r="M44" s="233"/>
      <c r="N44" s="233"/>
      <c r="O44" s="233"/>
      <c r="P44" s="233"/>
      <c r="Q44" s="233"/>
      <c r="R44" s="178"/>
      <c r="S44" s="232"/>
      <c r="T44" s="233"/>
      <c r="U44" s="234"/>
      <c r="Y44" s="173" t="s">
        <v>248</v>
      </c>
      <c r="Z44" s="176">
        <v>43.75</v>
      </c>
      <c r="AB44" s="15" t="s">
        <v>255</v>
      </c>
    </row>
    <row r="45" spans="2:28" x14ac:dyDescent="0.25">
      <c r="B45" s="9" t="s">
        <v>38</v>
      </c>
      <c r="C45" s="232" t="s">
        <v>195</v>
      </c>
      <c r="D45" s="233"/>
      <c r="E45" s="233"/>
      <c r="F45" s="233">
        <v>3</v>
      </c>
      <c r="G45" s="233"/>
      <c r="H45" s="234"/>
      <c r="J45" s="2" t="s">
        <v>38</v>
      </c>
      <c r="K45" s="232" t="s">
        <v>196</v>
      </c>
      <c r="L45" s="233"/>
      <c r="M45" s="233"/>
      <c r="N45" s="233"/>
      <c r="O45" s="233"/>
      <c r="P45" s="233"/>
      <c r="Q45" s="233"/>
      <c r="R45" s="178"/>
      <c r="S45" s="232"/>
      <c r="T45" s="233"/>
      <c r="U45" s="234"/>
      <c r="Y45" s="173" t="s">
        <v>250</v>
      </c>
      <c r="Z45" s="176">
        <v>40.625</v>
      </c>
      <c r="AB45" s="174">
        <f>STDEVA(Z38:Z46)</f>
        <v>3.3098310643268056</v>
      </c>
    </row>
    <row r="46" spans="2:28" x14ac:dyDescent="0.25">
      <c r="B46" s="9" t="s">
        <v>40</v>
      </c>
      <c r="C46" s="232"/>
      <c r="D46" s="233"/>
      <c r="E46" s="233"/>
      <c r="F46" s="233"/>
      <c r="G46" s="233"/>
      <c r="H46" s="234"/>
      <c r="J46" s="2" t="s">
        <v>40</v>
      </c>
      <c r="K46" s="232" t="s">
        <v>197</v>
      </c>
      <c r="L46" s="233"/>
      <c r="M46" s="233"/>
      <c r="N46" s="233"/>
      <c r="O46" s="233"/>
      <c r="P46" s="233"/>
      <c r="Q46" s="233"/>
      <c r="R46" s="178"/>
      <c r="S46" s="232"/>
      <c r="T46" s="233"/>
      <c r="U46" s="234"/>
      <c r="Y46" s="173" t="s">
        <v>251</v>
      </c>
      <c r="Z46" s="176">
        <v>37.8125</v>
      </c>
    </row>
    <row r="47" spans="2:28" x14ac:dyDescent="0.25">
      <c r="B47" s="9" t="s">
        <v>42</v>
      </c>
      <c r="C47" s="232" t="s">
        <v>198</v>
      </c>
      <c r="D47" s="233"/>
      <c r="E47" s="233"/>
      <c r="F47" s="233">
        <v>3</v>
      </c>
      <c r="G47" s="233"/>
      <c r="H47" s="234"/>
      <c r="J47" s="2" t="s">
        <v>42</v>
      </c>
      <c r="K47" s="232" t="s">
        <v>199</v>
      </c>
      <c r="L47" s="233"/>
      <c r="M47" s="233"/>
      <c r="N47" s="233"/>
      <c r="O47" s="233"/>
      <c r="P47" s="233"/>
      <c r="Q47" s="233"/>
      <c r="R47" s="178"/>
      <c r="S47" s="232"/>
      <c r="T47" s="233"/>
      <c r="U47" s="234"/>
      <c r="Y47" s="122"/>
    </row>
    <row r="48" spans="2:28" ht="15.75" thickBot="1" x14ac:dyDescent="0.3">
      <c r="B48" s="10" t="s">
        <v>44</v>
      </c>
      <c r="C48" s="249" t="s">
        <v>200</v>
      </c>
      <c r="D48" s="250"/>
      <c r="E48" s="250"/>
      <c r="F48" s="250">
        <v>3</v>
      </c>
      <c r="G48" s="250"/>
      <c r="H48" s="251"/>
      <c r="J48" s="3" t="s">
        <v>44</v>
      </c>
      <c r="K48" s="249" t="s">
        <v>201</v>
      </c>
      <c r="L48" s="250"/>
      <c r="M48" s="250"/>
      <c r="N48" s="250"/>
      <c r="O48" s="250"/>
      <c r="P48" s="250"/>
      <c r="Q48" s="250"/>
      <c r="R48" s="252"/>
      <c r="S48" s="249"/>
      <c r="T48" s="250"/>
      <c r="U48" s="251"/>
      <c r="Y48" s="122"/>
      <c r="Z48" s="175"/>
    </row>
    <row r="49" spans="25:28" x14ac:dyDescent="0.25">
      <c r="Z49" s="174" t="s">
        <v>254</v>
      </c>
    </row>
    <row r="50" spans="25:28" x14ac:dyDescent="0.25">
      <c r="Y50" s="173" t="s">
        <v>245</v>
      </c>
      <c r="Z50" s="174">
        <v>50</v>
      </c>
      <c r="AB50" s="15" t="s">
        <v>50</v>
      </c>
    </row>
    <row r="51" spans="25:28" x14ac:dyDescent="0.25">
      <c r="Y51" s="173" t="s">
        <v>243</v>
      </c>
      <c r="Z51" s="174">
        <v>28.125</v>
      </c>
      <c r="AB51" s="176">
        <v>342.5868055555556</v>
      </c>
    </row>
    <row r="52" spans="25:28" x14ac:dyDescent="0.25">
      <c r="Y52" s="173" t="s">
        <v>244</v>
      </c>
      <c r="Z52" s="176">
        <v>45.833333333333336</v>
      </c>
    </row>
    <row r="53" spans="25:28" x14ac:dyDescent="0.25">
      <c r="Y53" s="173" t="s">
        <v>247</v>
      </c>
      <c r="Z53" s="176">
        <v>43.75</v>
      </c>
      <c r="AB53" s="15" t="s">
        <v>256</v>
      </c>
    </row>
    <row r="54" spans="25:28" x14ac:dyDescent="0.25">
      <c r="Y54" s="173" t="s">
        <v>246</v>
      </c>
      <c r="Z54" s="176">
        <v>24.305555555555557</v>
      </c>
      <c r="AB54" s="174">
        <f>AVERAGE(Z50:Z58)</f>
        <v>38.065200617283956</v>
      </c>
    </row>
    <row r="55" spans="25:28" x14ac:dyDescent="0.25">
      <c r="Y55" s="173" t="s">
        <v>249</v>
      </c>
      <c r="Z55" s="176">
        <v>46.875</v>
      </c>
    </row>
    <row r="56" spans="25:28" x14ac:dyDescent="0.25">
      <c r="Y56" s="173" t="s">
        <v>248</v>
      </c>
      <c r="Z56" s="176">
        <v>47.916666666666664</v>
      </c>
      <c r="AB56" s="15" t="s">
        <v>255</v>
      </c>
    </row>
    <row r="57" spans="25:28" x14ac:dyDescent="0.25">
      <c r="Y57" s="173" t="s">
        <v>250</v>
      </c>
      <c r="Z57" s="176">
        <v>34.375</v>
      </c>
      <c r="AB57" s="174">
        <f>STDEVA(Z50:Z58)</f>
        <v>11.118890746770303</v>
      </c>
    </row>
    <row r="58" spans="25:28" x14ac:dyDescent="0.25">
      <c r="Y58" s="173" t="s">
        <v>251</v>
      </c>
      <c r="Z58" s="176">
        <v>21.40625</v>
      </c>
    </row>
    <row r="59" spans="25:28" x14ac:dyDescent="0.25">
      <c r="Y59" s="122"/>
    </row>
  </sheetData>
  <mergeCells count="69">
    <mergeCell ref="C48:E48"/>
    <mergeCell ref="F48:H48"/>
    <mergeCell ref="K48:R48"/>
    <mergeCell ref="S48:U48"/>
    <mergeCell ref="C44:E44"/>
    <mergeCell ref="C45:E45"/>
    <mergeCell ref="C46:E46"/>
    <mergeCell ref="F45:H45"/>
    <mergeCell ref="F46:H46"/>
    <mergeCell ref="C47:E47"/>
    <mergeCell ref="K45:R45"/>
    <mergeCell ref="K46:R46"/>
    <mergeCell ref="K47:R47"/>
    <mergeCell ref="F47:H47"/>
    <mergeCell ref="S45:U45"/>
    <mergeCell ref="S46:U46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F44:H44"/>
    <mergeCell ref="F37:H37"/>
    <mergeCell ref="F38:H38"/>
    <mergeCell ref="F39:H39"/>
    <mergeCell ref="F40:H40"/>
    <mergeCell ref="C41:E41"/>
    <mergeCell ref="C42:E42"/>
    <mergeCell ref="C43:E43"/>
    <mergeCell ref="F42:H42"/>
    <mergeCell ref="F43:H43"/>
    <mergeCell ref="F41:H41"/>
    <mergeCell ref="F32:H32"/>
    <mergeCell ref="F33:H33"/>
    <mergeCell ref="F34:H34"/>
    <mergeCell ref="F35:H35"/>
    <mergeCell ref="F36:H36"/>
    <mergeCell ref="K33:R33"/>
    <mergeCell ref="K34:R34"/>
    <mergeCell ref="K35:R35"/>
    <mergeCell ref="K36:R36"/>
    <mergeCell ref="K37:R37"/>
    <mergeCell ref="K43:R43"/>
    <mergeCell ref="K44:R44"/>
    <mergeCell ref="S44:U44"/>
    <mergeCell ref="K38:R38"/>
    <mergeCell ref="K39:R39"/>
    <mergeCell ref="K40:R40"/>
    <mergeCell ref="K41:R41"/>
    <mergeCell ref="S47:U47"/>
    <mergeCell ref="B30:D31"/>
    <mergeCell ref="J31:L32"/>
    <mergeCell ref="S38:U38"/>
    <mergeCell ref="S39:U39"/>
    <mergeCell ref="S40:U40"/>
    <mergeCell ref="S41:U41"/>
    <mergeCell ref="S42:U42"/>
    <mergeCell ref="S43:U43"/>
    <mergeCell ref="S32:U32"/>
    <mergeCell ref="S33:U33"/>
    <mergeCell ref="S34:U34"/>
    <mergeCell ref="S35:U35"/>
    <mergeCell ref="S36:U36"/>
    <mergeCell ref="S37:U37"/>
    <mergeCell ref="K42:R42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804A-1801-45D2-AC74-3D831C56A4FE}">
  <dimension ref="A1:C13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257</v>
      </c>
    </row>
    <row r="2" spans="1:3" ht="15.75" thickBot="1" x14ac:dyDescent="0.3"/>
    <row r="3" spans="1:3" x14ac:dyDescent="0.25">
      <c r="A3" s="177"/>
      <c r="B3" s="177" t="s">
        <v>258</v>
      </c>
      <c r="C3" s="177" t="s">
        <v>259</v>
      </c>
    </row>
    <row r="4" spans="1:3" x14ac:dyDescent="0.25">
      <c r="A4" t="s">
        <v>256</v>
      </c>
      <c r="B4">
        <v>42.511574074074069</v>
      </c>
      <c r="C4">
        <v>38.065200617283956</v>
      </c>
    </row>
    <row r="5" spans="1:3" x14ac:dyDescent="0.25">
      <c r="A5" t="s">
        <v>260</v>
      </c>
      <c r="B5">
        <v>10.954981674382715</v>
      </c>
      <c r="C5">
        <v>123.62973143861427</v>
      </c>
    </row>
    <row r="6" spans="1:3" x14ac:dyDescent="0.25">
      <c r="A6" t="s">
        <v>261</v>
      </c>
      <c r="B6">
        <v>9</v>
      </c>
      <c r="C6">
        <v>9</v>
      </c>
    </row>
    <row r="7" spans="1:3" x14ac:dyDescent="0.25">
      <c r="A7" t="s">
        <v>262</v>
      </c>
      <c r="B7">
        <v>0</v>
      </c>
    </row>
    <row r="8" spans="1:3" x14ac:dyDescent="0.25">
      <c r="A8" t="s">
        <v>263</v>
      </c>
      <c r="B8">
        <v>9</v>
      </c>
    </row>
    <row r="9" spans="1:3" x14ac:dyDescent="0.25">
      <c r="A9" t="s">
        <v>264</v>
      </c>
      <c r="B9">
        <v>1.1498185876207005</v>
      </c>
    </row>
    <row r="10" spans="1:3" x14ac:dyDescent="0.25">
      <c r="A10" t="s">
        <v>265</v>
      </c>
      <c r="B10">
        <v>0.13992728130449777</v>
      </c>
    </row>
    <row r="11" spans="1:3" x14ac:dyDescent="0.25">
      <c r="A11" t="s">
        <v>266</v>
      </c>
      <c r="B11">
        <v>1.8331129326562374</v>
      </c>
    </row>
    <row r="12" spans="1:3" x14ac:dyDescent="0.25">
      <c r="A12" t="s">
        <v>267</v>
      </c>
      <c r="B12">
        <v>0.27985456260899555</v>
      </c>
    </row>
    <row r="13" spans="1:3" ht="15.75" thickBot="1" x14ac:dyDescent="0.3">
      <c r="A13" s="50" t="s">
        <v>268</v>
      </c>
      <c r="B13" s="50">
        <v>2.2621571627982053</v>
      </c>
      <c r="C13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BB63-B2E2-4DEA-9803-D4D62104FA1C}">
  <dimension ref="D3:H21"/>
  <sheetViews>
    <sheetView workbookViewId="0">
      <selection activeCell="H5" sqref="H5:H21"/>
    </sheetView>
  </sheetViews>
  <sheetFormatPr defaultRowHeight="15" x14ac:dyDescent="0.25"/>
  <cols>
    <col min="4" max="4" width="18" bestFit="1" customWidth="1"/>
    <col min="6" max="6" width="10.42578125" bestFit="1" customWidth="1"/>
    <col min="8" max="8" width="19.7109375" bestFit="1" customWidth="1"/>
  </cols>
  <sheetData>
    <row r="3" spans="4:8" ht="15.75" thickBot="1" x14ac:dyDescent="0.3"/>
    <row r="4" spans="4:8" ht="15.75" thickBot="1" x14ac:dyDescent="0.3">
      <c r="D4" s="12" t="s">
        <v>205</v>
      </c>
      <c r="E4" s="8" t="s">
        <v>204</v>
      </c>
      <c r="F4" s="4" t="s">
        <v>207</v>
      </c>
      <c r="G4" s="4" t="s">
        <v>203</v>
      </c>
      <c r="H4" s="5" t="s">
        <v>206</v>
      </c>
    </row>
    <row r="5" spans="4:8" x14ac:dyDescent="0.25">
      <c r="D5" s="141">
        <f>Info!E4</f>
        <v>1</v>
      </c>
      <c r="E5" s="141" t="str">
        <f>Info!F4</f>
        <v>M</v>
      </c>
      <c r="F5" s="142" t="str">
        <f>Info!G4</f>
        <v>D</v>
      </c>
      <c r="G5" s="142">
        <f>Info!H4</f>
        <v>23</v>
      </c>
      <c r="H5" s="143">
        <f>'1ª Quest Pt3'!H4-1</f>
        <v>9</v>
      </c>
    </row>
    <row r="6" spans="4:8" x14ac:dyDescent="0.25">
      <c r="D6" s="147">
        <f>Info!E5</f>
        <v>3</v>
      </c>
      <c r="E6" s="147" t="str">
        <f>Info!F5</f>
        <v>M</v>
      </c>
      <c r="F6" s="59" t="str">
        <f>Info!G5</f>
        <v>D</v>
      </c>
      <c r="G6" s="59">
        <f>Info!H5</f>
        <v>21</v>
      </c>
      <c r="H6" s="148">
        <f>'1ª Quest Pt3'!H5-1</f>
        <v>7</v>
      </c>
    </row>
    <row r="7" spans="4:8" x14ac:dyDescent="0.25">
      <c r="D7" s="147">
        <f>Info!E6</f>
        <v>5</v>
      </c>
      <c r="E7" s="147" t="str">
        <f>Info!F6</f>
        <v>M</v>
      </c>
      <c r="F7" s="59" t="str">
        <f>Info!G6</f>
        <v>D</v>
      </c>
      <c r="G7" s="59">
        <f>Info!H6</f>
        <v>21</v>
      </c>
      <c r="H7" s="148">
        <f>'1ª Quest Pt3'!H6-1</f>
        <v>8</v>
      </c>
    </row>
    <row r="8" spans="4:8" x14ac:dyDescent="0.25">
      <c r="D8" s="147">
        <f>Info!E7</f>
        <v>6</v>
      </c>
      <c r="E8" s="147" t="str">
        <f>Info!F7</f>
        <v>F</v>
      </c>
      <c r="F8" s="59" t="str">
        <f>Info!G7</f>
        <v>D</v>
      </c>
      <c r="G8" s="59">
        <f>Info!H7</f>
        <v>22</v>
      </c>
      <c r="H8" s="148">
        <f>'1ª Quest Pt3'!H7-1</f>
        <v>4</v>
      </c>
    </row>
    <row r="9" spans="4:8" x14ac:dyDescent="0.25">
      <c r="D9" s="147">
        <f>Info!E8</f>
        <v>9</v>
      </c>
      <c r="E9" s="147" t="str">
        <f>Info!F8</f>
        <v>M</v>
      </c>
      <c r="F9" s="59" t="str">
        <f>Info!G8</f>
        <v>D</v>
      </c>
      <c r="G9" s="59">
        <f>Info!H8</f>
        <v>24</v>
      </c>
      <c r="H9" s="148">
        <v>5</v>
      </c>
    </row>
    <row r="10" spans="4:8" x14ac:dyDescent="0.25">
      <c r="D10" s="147">
        <f>Info!E9</f>
        <v>11</v>
      </c>
      <c r="E10" s="147" t="str">
        <f>Info!F9</f>
        <v>M</v>
      </c>
      <c r="F10" s="59" t="str">
        <f>Info!G9</f>
        <v>D</v>
      </c>
      <c r="G10" s="59">
        <f>Info!H9</f>
        <v>23</v>
      </c>
      <c r="H10" s="148">
        <f>'1ª Quest Pt3'!H9-1</f>
        <v>6</v>
      </c>
    </row>
    <row r="11" spans="4:8" x14ac:dyDescent="0.25">
      <c r="D11" s="147">
        <f>Info!E10</f>
        <v>13</v>
      </c>
      <c r="E11" s="147" t="str">
        <f>Info!F10</f>
        <v>M</v>
      </c>
      <c r="F11" s="59" t="str">
        <f>Info!G10</f>
        <v>D</v>
      </c>
      <c r="G11" s="59">
        <f>Info!H10</f>
        <v>21</v>
      </c>
      <c r="H11" s="148">
        <f>'1ª Quest Pt3'!H10-1</f>
        <v>3</v>
      </c>
    </row>
    <row r="12" spans="4:8" x14ac:dyDescent="0.25">
      <c r="D12" s="147">
        <f>Info!E11</f>
        <v>15</v>
      </c>
      <c r="E12" s="147" t="str">
        <f>Info!F11</f>
        <v>F</v>
      </c>
      <c r="F12" s="59" t="str">
        <f>Info!G11</f>
        <v>D</v>
      </c>
      <c r="G12" s="59">
        <f>Info!H11</f>
        <v>18</v>
      </c>
      <c r="H12" s="148">
        <v>8</v>
      </c>
    </row>
    <row r="13" spans="4:8" ht="15.75" thickBot="1" x14ac:dyDescent="0.3">
      <c r="D13" s="147">
        <f>Info!E12</f>
        <v>17</v>
      </c>
      <c r="E13" s="147" t="str">
        <f>Info!F12</f>
        <v>F</v>
      </c>
      <c r="F13" s="59" t="str">
        <f>Info!G12</f>
        <v>D</v>
      </c>
      <c r="G13" s="59">
        <f>Info!H12</f>
        <v>22</v>
      </c>
      <c r="H13" s="148">
        <f>'1ª Quest Pt3'!H12-1</f>
        <v>7</v>
      </c>
    </row>
    <row r="14" spans="4:8" x14ac:dyDescent="0.25">
      <c r="D14" s="141">
        <f>Info!E13</f>
        <v>2</v>
      </c>
      <c r="E14" s="141" t="str">
        <f>Info!F13</f>
        <v>F</v>
      </c>
      <c r="F14" s="142" t="str">
        <f>Info!G13</f>
        <v>D</v>
      </c>
      <c r="G14" s="142">
        <f>Info!H13</f>
        <v>18</v>
      </c>
      <c r="H14" s="143">
        <v>6</v>
      </c>
    </row>
    <row r="15" spans="4:8" x14ac:dyDescent="0.25">
      <c r="D15" s="147">
        <f>Info!E14</f>
        <v>4</v>
      </c>
      <c r="E15" s="147" t="str">
        <f>Info!F14</f>
        <v>M</v>
      </c>
      <c r="F15" s="59" t="str">
        <f>Info!G14</f>
        <v>D</v>
      </c>
      <c r="G15" s="59">
        <f>Info!H14</f>
        <v>23</v>
      </c>
      <c r="H15" s="148">
        <v>8</v>
      </c>
    </row>
    <row r="16" spans="4:8" x14ac:dyDescent="0.25">
      <c r="D16" s="147">
        <f>Info!E15</f>
        <v>7</v>
      </c>
      <c r="E16" s="147" t="str">
        <f>Info!F15</f>
        <v>M</v>
      </c>
      <c r="F16" s="59" t="str">
        <f>Info!G15</f>
        <v>D</v>
      </c>
      <c r="G16" s="59">
        <f>Info!H15</f>
        <v>19</v>
      </c>
      <c r="H16" s="148">
        <f>'1ª Quest Pt3'!H15-1</f>
        <v>7</v>
      </c>
    </row>
    <row r="17" spans="4:8" x14ac:dyDescent="0.25">
      <c r="D17" s="147">
        <f>Info!E16</f>
        <v>8</v>
      </c>
      <c r="E17" s="147" t="str">
        <f>Info!F16</f>
        <v>M</v>
      </c>
      <c r="F17" s="59" t="str">
        <f>Info!G16</f>
        <v>D</v>
      </c>
      <c r="G17" s="59">
        <f>Info!H16</f>
        <v>21</v>
      </c>
      <c r="H17" s="148">
        <f>'1ª Quest Pt3'!H16-1</f>
        <v>10</v>
      </c>
    </row>
    <row r="18" spans="4:8" x14ac:dyDescent="0.25">
      <c r="D18" s="147">
        <f>Info!E17</f>
        <v>10</v>
      </c>
      <c r="E18" s="147" t="str">
        <f>Info!F17</f>
        <v>F</v>
      </c>
      <c r="F18" s="59" t="str">
        <f>Info!G17</f>
        <v>D</v>
      </c>
      <c r="G18" s="59">
        <f>Info!H17</f>
        <v>24</v>
      </c>
      <c r="H18" s="148">
        <f>'1ª Quest Pt3'!H17-1</f>
        <v>7</v>
      </c>
    </row>
    <row r="19" spans="4:8" x14ac:dyDescent="0.25">
      <c r="D19" s="147">
        <f>Info!E18</f>
        <v>12</v>
      </c>
      <c r="E19" s="147" t="str">
        <f>Info!F18</f>
        <v>M</v>
      </c>
      <c r="F19" s="59" t="str">
        <f>Info!G18</f>
        <v>E</v>
      </c>
      <c r="G19" s="59">
        <f>Info!H18</f>
        <v>23</v>
      </c>
      <c r="H19" s="148">
        <f>'1ª Quest Pt3'!H18-1</f>
        <v>7</v>
      </c>
    </row>
    <row r="20" spans="4:8" x14ac:dyDescent="0.25">
      <c r="D20" s="147">
        <f>Info!E19</f>
        <v>14</v>
      </c>
      <c r="E20" s="147" t="str">
        <f>Info!F19</f>
        <v>M</v>
      </c>
      <c r="F20" s="59" t="str">
        <f>Info!G19</f>
        <v>D</v>
      </c>
      <c r="G20" s="59">
        <f>Info!H19</f>
        <v>22</v>
      </c>
      <c r="H20" s="148">
        <f>'1ª Quest Pt3'!H19-1</f>
        <v>6</v>
      </c>
    </row>
    <row r="21" spans="4:8" ht="15.75" thickBot="1" x14ac:dyDescent="0.3">
      <c r="D21" s="144">
        <f>Info!E20</f>
        <v>16</v>
      </c>
      <c r="E21" s="144" t="str">
        <f>Info!F20</f>
        <v>M</v>
      </c>
      <c r="F21" s="145" t="str">
        <f>Info!G20</f>
        <v>D</v>
      </c>
      <c r="G21" s="145">
        <f>Info!H20</f>
        <v>23</v>
      </c>
      <c r="H21" s="146">
        <f>'1ª Quest Pt3'!H20-1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637F-3A79-44FC-B1EC-89FF74E8B673}">
  <dimension ref="A2:R46"/>
  <sheetViews>
    <sheetView topLeftCell="A22" zoomScaleNormal="100" workbookViewId="0">
      <selection activeCell="N37" sqref="N37"/>
    </sheetView>
  </sheetViews>
  <sheetFormatPr defaultRowHeight="15" x14ac:dyDescent="0.25"/>
  <cols>
    <col min="3" max="9" width="7" customWidth="1"/>
    <col min="14" max="14" width="59.140625" customWidth="1"/>
    <col min="15" max="15" width="10.42578125" customWidth="1"/>
    <col min="16" max="16" width="6.7109375" customWidth="1"/>
    <col min="17" max="17" width="51.140625" customWidth="1"/>
  </cols>
  <sheetData>
    <row r="2" spans="2:18" ht="15.75" customHeight="1" x14ac:dyDescent="0.25">
      <c r="E2" t="s">
        <v>114</v>
      </c>
    </row>
    <row r="3" spans="2:18" ht="13.5" customHeight="1" thickBot="1" x14ac:dyDescent="0.3">
      <c r="B3" t="s">
        <v>2</v>
      </c>
      <c r="N3" t="s">
        <v>27</v>
      </c>
      <c r="Q3" t="s">
        <v>28</v>
      </c>
    </row>
    <row r="4" spans="2:18" ht="28.5" customHeight="1" thickBot="1" x14ac:dyDescent="0.3">
      <c r="C4" s="25" t="s">
        <v>13</v>
      </c>
      <c r="D4" s="26" t="s">
        <v>9</v>
      </c>
      <c r="E4" s="26" t="s">
        <v>6</v>
      </c>
      <c r="F4" s="26" t="s">
        <v>10</v>
      </c>
      <c r="G4" s="26" t="s">
        <v>7</v>
      </c>
      <c r="H4" s="26" t="s">
        <v>23</v>
      </c>
      <c r="I4" s="26" t="s">
        <v>22</v>
      </c>
      <c r="J4" s="26" t="s">
        <v>8</v>
      </c>
      <c r="K4" s="27" t="s">
        <v>12</v>
      </c>
      <c r="O4" s="82" t="s">
        <v>110</v>
      </c>
    </row>
    <row r="5" spans="2:18" ht="30" x14ac:dyDescent="0.25">
      <c r="B5" s="1" t="s">
        <v>29</v>
      </c>
      <c r="C5" s="17" t="s">
        <v>46</v>
      </c>
      <c r="D5" s="18" t="s">
        <v>46</v>
      </c>
      <c r="E5" s="34" t="s">
        <v>108</v>
      </c>
      <c r="F5" s="18" t="s">
        <v>108</v>
      </c>
      <c r="G5" s="18" t="s">
        <v>46</v>
      </c>
      <c r="H5" s="18" t="s">
        <v>108</v>
      </c>
      <c r="I5" s="18" t="s">
        <v>46</v>
      </c>
      <c r="J5" s="18" t="s">
        <v>46</v>
      </c>
      <c r="K5" s="35" t="s">
        <v>46</v>
      </c>
      <c r="M5" s="1" t="s">
        <v>29</v>
      </c>
      <c r="N5" s="76" t="s">
        <v>109</v>
      </c>
      <c r="O5" s="73">
        <v>3</v>
      </c>
      <c r="Q5" s="36" t="s">
        <v>49</v>
      </c>
      <c r="R5" s="11"/>
    </row>
    <row r="6" spans="2:18" ht="22.5" customHeight="1" x14ac:dyDescent="0.25">
      <c r="B6" s="2" t="s">
        <v>30</v>
      </c>
      <c r="C6" s="19" t="s">
        <v>46</v>
      </c>
      <c r="D6" s="15" t="s">
        <v>46</v>
      </c>
      <c r="E6" s="16" t="s">
        <v>108</v>
      </c>
      <c r="F6" s="15" t="s">
        <v>46</v>
      </c>
      <c r="G6" s="15" t="s">
        <v>46</v>
      </c>
      <c r="H6" s="15" t="s">
        <v>46</v>
      </c>
      <c r="I6" s="15" t="s">
        <v>46</v>
      </c>
      <c r="J6" s="15" t="s">
        <v>46</v>
      </c>
      <c r="K6" s="20" t="s">
        <v>46</v>
      </c>
      <c r="M6" s="2" t="s">
        <v>30</v>
      </c>
      <c r="N6" s="77" t="s">
        <v>117</v>
      </c>
      <c r="O6" s="74">
        <v>2</v>
      </c>
      <c r="Q6" s="37"/>
      <c r="R6" s="11"/>
    </row>
    <row r="7" spans="2:18" ht="22.5" customHeight="1" x14ac:dyDescent="0.25">
      <c r="B7" s="2" t="s">
        <v>31</v>
      </c>
      <c r="C7" s="19" t="s">
        <v>46</v>
      </c>
      <c r="D7" s="15" t="s">
        <v>46</v>
      </c>
      <c r="E7" s="16" t="s">
        <v>46</v>
      </c>
      <c r="F7" s="15" t="s">
        <v>108</v>
      </c>
      <c r="G7" s="15" t="s">
        <v>46</v>
      </c>
      <c r="H7" s="15" t="s">
        <v>46</v>
      </c>
      <c r="I7" s="15" t="s">
        <v>46</v>
      </c>
      <c r="J7" s="15" t="s">
        <v>46</v>
      </c>
      <c r="K7" s="20" t="s">
        <v>108</v>
      </c>
      <c r="M7" s="2" t="s">
        <v>31</v>
      </c>
      <c r="N7" s="77" t="s">
        <v>113</v>
      </c>
      <c r="O7" s="74">
        <v>2</v>
      </c>
      <c r="Q7" s="37"/>
      <c r="R7" s="11"/>
    </row>
    <row r="8" spans="2:18" ht="22.5" customHeight="1" x14ac:dyDescent="0.25">
      <c r="B8" s="2" t="s">
        <v>32</v>
      </c>
      <c r="C8" s="19" t="s">
        <v>108</v>
      </c>
      <c r="D8" s="15" t="s">
        <v>46</v>
      </c>
      <c r="E8" s="16" t="s">
        <v>108</v>
      </c>
      <c r="F8" s="15" t="s">
        <v>46</v>
      </c>
      <c r="G8" s="15" t="s">
        <v>46</v>
      </c>
      <c r="H8" s="15" t="s">
        <v>46</v>
      </c>
      <c r="I8" s="15" t="s">
        <v>46</v>
      </c>
      <c r="J8" s="15" t="s">
        <v>46</v>
      </c>
      <c r="K8" s="20" t="s">
        <v>46</v>
      </c>
      <c r="M8" s="2" t="s">
        <v>32</v>
      </c>
      <c r="N8" s="77" t="s">
        <v>116</v>
      </c>
      <c r="O8" s="74">
        <v>2</v>
      </c>
      <c r="Q8" s="37"/>
      <c r="R8" s="11"/>
    </row>
    <row r="9" spans="2:18" ht="22.5" customHeight="1" x14ac:dyDescent="0.25">
      <c r="B9" s="2" t="s">
        <v>33</v>
      </c>
      <c r="C9" s="19" t="s">
        <v>46</v>
      </c>
      <c r="D9" s="15" t="s">
        <v>46</v>
      </c>
      <c r="E9" s="16" t="s">
        <v>108</v>
      </c>
      <c r="F9" s="15" t="s">
        <v>46</v>
      </c>
      <c r="G9" s="15" t="s">
        <v>46</v>
      </c>
      <c r="H9" s="15" t="s">
        <v>46</v>
      </c>
      <c r="I9" s="15" t="s">
        <v>46</v>
      </c>
      <c r="J9" s="15" t="s">
        <v>46</v>
      </c>
      <c r="K9" s="20" t="s">
        <v>46</v>
      </c>
      <c r="M9" s="2" t="s">
        <v>33</v>
      </c>
      <c r="N9" s="77" t="s">
        <v>117</v>
      </c>
      <c r="O9" s="74">
        <v>1</v>
      </c>
      <c r="Q9" s="37"/>
      <c r="R9" s="11"/>
    </row>
    <row r="10" spans="2:18" ht="22.5" customHeight="1" x14ac:dyDescent="0.25">
      <c r="B10" s="2" t="s">
        <v>34</v>
      </c>
      <c r="C10" s="19" t="s">
        <v>46</v>
      </c>
      <c r="D10" s="15" t="s">
        <v>46</v>
      </c>
      <c r="E10" s="16" t="s">
        <v>108</v>
      </c>
      <c r="F10" s="15" t="s">
        <v>108</v>
      </c>
      <c r="G10" s="15" t="s">
        <v>46</v>
      </c>
      <c r="H10" s="15" t="s">
        <v>108</v>
      </c>
      <c r="I10" s="15" t="s">
        <v>46</v>
      </c>
      <c r="J10" s="15" t="s">
        <v>46</v>
      </c>
      <c r="K10" s="20" t="s">
        <v>46</v>
      </c>
      <c r="M10" s="2" t="s">
        <v>34</v>
      </c>
      <c r="N10" s="77" t="s">
        <v>125</v>
      </c>
      <c r="O10" s="74">
        <v>2</v>
      </c>
      <c r="Q10" s="37"/>
      <c r="R10" s="11"/>
    </row>
    <row r="11" spans="2:18" ht="22.5" customHeight="1" x14ac:dyDescent="0.25">
      <c r="B11" s="2" t="s">
        <v>35</v>
      </c>
      <c r="C11" s="19" t="s">
        <v>108</v>
      </c>
      <c r="D11" s="15" t="s">
        <v>46</v>
      </c>
      <c r="E11" s="16" t="s">
        <v>108</v>
      </c>
      <c r="F11" s="15" t="s">
        <v>108</v>
      </c>
      <c r="G11" s="15" t="s">
        <v>46</v>
      </c>
      <c r="H11" s="15" t="s">
        <v>46</v>
      </c>
      <c r="I11" s="15" t="s">
        <v>46</v>
      </c>
      <c r="J11" s="15" t="s">
        <v>46</v>
      </c>
      <c r="K11" s="20" t="s">
        <v>46</v>
      </c>
      <c r="M11" s="2" t="s">
        <v>35</v>
      </c>
      <c r="N11" s="77" t="s">
        <v>130</v>
      </c>
      <c r="O11" s="74">
        <v>3</v>
      </c>
      <c r="Q11" s="37"/>
      <c r="R11" s="11"/>
    </row>
    <row r="12" spans="2:18" ht="22.5" customHeight="1" x14ac:dyDescent="0.25">
      <c r="B12" s="2" t="s">
        <v>36</v>
      </c>
      <c r="C12" s="19" t="s">
        <v>46</v>
      </c>
      <c r="D12" s="15" t="s">
        <v>46</v>
      </c>
      <c r="E12" s="16" t="s">
        <v>108</v>
      </c>
      <c r="F12" s="15" t="s">
        <v>108</v>
      </c>
      <c r="G12" s="15" t="s">
        <v>46</v>
      </c>
      <c r="H12" s="15" t="s">
        <v>46</v>
      </c>
      <c r="I12" s="15" t="s">
        <v>46</v>
      </c>
      <c r="J12" s="15" t="s">
        <v>46</v>
      </c>
      <c r="K12" s="20" t="s">
        <v>46</v>
      </c>
      <c r="M12" s="2" t="s">
        <v>36</v>
      </c>
      <c r="N12" s="77" t="s">
        <v>132</v>
      </c>
      <c r="O12" s="74">
        <v>2</v>
      </c>
      <c r="Q12" s="37"/>
      <c r="R12" s="11"/>
    </row>
    <row r="13" spans="2:18" ht="22.5" customHeight="1" x14ac:dyDescent="0.25">
      <c r="B13" s="2" t="s">
        <v>37</v>
      </c>
      <c r="C13" s="19" t="s">
        <v>46</v>
      </c>
      <c r="D13" s="15" t="s">
        <v>46</v>
      </c>
      <c r="E13" s="16" t="s">
        <v>108</v>
      </c>
      <c r="F13" s="15" t="s">
        <v>108</v>
      </c>
      <c r="G13" s="15" t="s">
        <v>46</v>
      </c>
      <c r="H13" s="15" t="s">
        <v>108</v>
      </c>
      <c r="I13" s="15" t="s">
        <v>46</v>
      </c>
      <c r="J13" s="15" t="s">
        <v>46</v>
      </c>
      <c r="K13" s="20" t="s">
        <v>46</v>
      </c>
      <c r="M13" s="2" t="s">
        <v>37</v>
      </c>
      <c r="N13" s="77" t="s">
        <v>134</v>
      </c>
      <c r="O13" s="74">
        <v>2</v>
      </c>
      <c r="Q13" s="37"/>
      <c r="R13" s="11"/>
    </row>
    <row r="14" spans="2:18" ht="22.5" customHeight="1" x14ac:dyDescent="0.25">
      <c r="B14" s="2" t="s">
        <v>38</v>
      </c>
      <c r="C14" s="19" t="s">
        <v>46</v>
      </c>
      <c r="D14" s="15" t="s">
        <v>46</v>
      </c>
      <c r="E14" s="15" t="s">
        <v>108</v>
      </c>
      <c r="F14" s="15" t="s">
        <v>108</v>
      </c>
      <c r="G14" s="15" t="s">
        <v>46</v>
      </c>
      <c r="H14" s="15" t="s">
        <v>108</v>
      </c>
      <c r="I14" s="15" t="s">
        <v>46</v>
      </c>
      <c r="J14" s="15" t="s">
        <v>46</v>
      </c>
      <c r="K14" s="20" t="s">
        <v>46</v>
      </c>
      <c r="M14" s="2" t="s">
        <v>38</v>
      </c>
      <c r="N14" s="77" t="s">
        <v>135</v>
      </c>
      <c r="O14" s="74">
        <v>3</v>
      </c>
      <c r="Q14" s="37"/>
    </row>
    <row r="15" spans="2:18" ht="22.5" customHeight="1" x14ac:dyDescent="0.25">
      <c r="B15" s="2" t="s">
        <v>39</v>
      </c>
      <c r="C15" s="19" t="s">
        <v>46</v>
      </c>
      <c r="D15" s="15" t="s">
        <v>46</v>
      </c>
      <c r="E15" s="15" t="s">
        <v>108</v>
      </c>
      <c r="F15" s="15" t="s">
        <v>108</v>
      </c>
      <c r="G15" s="15" t="s">
        <v>46</v>
      </c>
      <c r="H15" s="15" t="s">
        <v>46</v>
      </c>
      <c r="I15" s="15" t="s">
        <v>46</v>
      </c>
      <c r="J15" s="15" t="s">
        <v>46</v>
      </c>
      <c r="K15" s="20" t="s">
        <v>46</v>
      </c>
      <c r="M15" s="2" t="s">
        <v>39</v>
      </c>
      <c r="N15" s="77" t="s">
        <v>137</v>
      </c>
      <c r="O15" s="74">
        <v>2</v>
      </c>
      <c r="Q15" s="37"/>
    </row>
    <row r="16" spans="2:18" ht="22.5" customHeight="1" x14ac:dyDescent="0.25">
      <c r="B16" s="2" t="s">
        <v>40</v>
      </c>
      <c r="C16" s="19" t="s">
        <v>46</v>
      </c>
      <c r="D16" s="15" t="s">
        <v>46</v>
      </c>
      <c r="E16" s="15" t="s">
        <v>108</v>
      </c>
      <c r="F16" s="15" t="s">
        <v>108</v>
      </c>
      <c r="G16" s="15" t="s">
        <v>46</v>
      </c>
      <c r="H16" s="15" t="s">
        <v>108</v>
      </c>
      <c r="I16" s="15" t="s">
        <v>46</v>
      </c>
      <c r="J16" s="15" t="s">
        <v>46</v>
      </c>
      <c r="K16" s="20" t="s">
        <v>46</v>
      </c>
      <c r="M16" s="2" t="s">
        <v>40</v>
      </c>
      <c r="N16" s="77" t="s">
        <v>139</v>
      </c>
      <c r="O16" s="74">
        <v>2</v>
      </c>
      <c r="Q16" s="37"/>
    </row>
    <row r="17" spans="1:18" ht="22.5" customHeight="1" x14ac:dyDescent="0.25">
      <c r="B17" s="2" t="s">
        <v>41</v>
      </c>
      <c r="C17" s="19" t="s">
        <v>46</v>
      </c>
      <c r="D17" s="15" t="s">
        <v>46</v>
      </c>
      <c r="E17" s="15" t="s">
        <v>108</v>
      </c>
      <c r="F17" s="15" t="s">
        <v>108</v>
      </c>
      <c r="G17" s="15" t="s">
        <v>46</v>
      </c>
      <c r="H17" s="15" t="s">
        <v>46</v>
      </c>
      <c r="I17" s="15" t="s">
        <v>46</v>
      </c>
      <c r="J17" s="15" t="s">
        <v>108</v>
      </c>
      <c r="K17" s="20" t="s">
        <v>46</v>
      </c>
      <c r="M17" s="2" t="s">
        <v>41</v>
      </c>
      <c r="N17" s="77" t="s">
        <v>141</v>
      </c>
      <c r="O17" s="74">
        <v>2</v>
      </c>
      <c r="Q17" s="37"/>
      <c r="R17" s="11"/>
    </row>
    <row r="18" spans="1:18" ht="22.5" customHeight="1" x14ac:dyDescent="0.25">
      <c r="B18" s="2" t="s">
        <v>42</v>
      </c>
      <c r="C18" s="19" t="s">
        <v>46</v>
      </c>
      <c r="D18" s="15" t="s">
        <v>46</v>
      </c>
      <c r="E18" s="15" t="s">
        <v>108</v>
      </c>
      <c r="F18" s="15" t="s">
        <v>108</v>
      </c>
      <c r="G18" s="15" t="s">
        <v>46</v>
      </c>
      <c r="H18" s="15" t="s">
        <v>46</v>
      </c>
      <c r="I18" s="15" t="s">
        <v>46</v>
      </c>
      <c r="J18" s="15" t="s">
        <v>46</v>
      </c>
      <c r="K18" s="20" t="s">
        <v>46</v>
      </c>
      <c r="M18" s="2" t="s">
        <v>42</v>
      </c>
      <c r="N18" s="77" t="s">
        <v>143</v>
      </c>
      <c r="O18" s="74">
        <v>2</v>
      </c>
      <c r="Q18" s="37"/>
      <c r="R18" s="11"/>
    </row>
    <row r="19" spans="1:18" ht="30" x14ac:dyDescent="0.25">
      <c r="B19" s="2" t="s">
        <v>43</v>
      </c>
      <c r="C19" s="19" t="s">
        <v>46</v>
      </c>
      <c r="D19" s="15" t="s">
        <v>46</v>
      </c>
      <c r="E19" s="15" t="s">
        <v>108</v>
      </c>
      <c r="F19" s="15" t="s">
        <v>108</v>
      </c>
      <c r="G19" s="15" t="s">
        <v>108</v>
      </c>
      <c r="H19" s="15" t="s">
        <v>108</v>
      </c>
      <c r="I19" s="15" t="s">
        <v>46</v>
      </c>
      <c r="J19" s="15" t="s">
        <v>46</v>
      </c>
      <c r="K19" s="20" t="s">
        <v>46</v>
      </c>
      <c r="M19" s="2" t="s">
        <v>43</v>
      </c>
      <c r="N19" s="77" t="s">
        <v>144</v>
      </c>
      <c r="O19" s="74">
        <v>3</v>
      </c>
      <c r="Q19" s="37"/>
      <c r="R19" s="11"/>
    </row>
    <row r="20" spans="1:18" ht="22.5" customHeight="1" x14ac:dyDescent="0.25">
      <c r="B20" s="2" t="s">
        <v>44</v>
      </c>
      <c r="C20" s="19" t="s">
        <v>46</v>
      </c>
      <c r="D20" s="15" t="s">
        <v>46</v>
      </c>
      <c r="E20" s="15" t="s">
        <v>108</v>
      </c>
      <c r="F20" s="15" t="s">
        <v>108</v>
      </c>
      <c r="G20" s="15" t="s">
        <v>46</v>
      </c>
      <c r="H20" s="15" t="s">
        <v>46</v>
      </c>
      <c r="I20" s="15" t="s">
        <v>46</v>
      </c>
      <c r="J20" s="15" t="s">
        <v>46</v>
      </c>
      <c r="K20" s="20" t="s">
        <v>46</v>
      </c>
      <c r="M20" s="2" t="s">
        <v>44</v>
      </c>
      <c r="N20" s="77" t="s">
        <v>145</v>
      </c>
      <c r="O20" s="74">
        <v>2</v>
      </c>
      <c r="Q20" s="85"/>
      <c r="R20" s="11"/>
    </row>
    <row r="21" spans="1:18" ht="22.5" customHeight="1" thickBot="1" x14ac:dyDescent="0.3">
      <c r="B21" s="3" t="s">
        <v>45</v>
      </c>
      <c r="C21" s="21" t="s">
        <v>46</v>
      </c>
      <c r="D21" s="22" t="s">
        <v>46</v>
      </c>
      <c r="E21" s="22" t="s">
        <v>108</v>
      </c>
      <c r="F21" s="22" t="s">
        <v>108</v>
      </c>
      <c r="G21" s="22" t="s">
        <v>46</v>
      </c>
      <c r="H21" s="22" t="s">
        <v>46</v>
      </c>
      <c r="I21" s="22" t="s">
        <v>46</v>
      </c>
      <c r="J21" s="22" t="s">
        <v>46</v>
      </c>
      <c r="K21" s="23" t="s">
        <v>108</v>
      </c>
      <c r="M21" s="3" t="s">
        <v>45</v>
      </c>
      <c r="N21" s="78" t="s">
        <v>146</v>
      </c>
      <c r="O21" s="75">
        <v>3</v>
      </c>
      <c r="Q21" s="11"/>
      <c r="R21" s="11"/>
    </row>
    <row r="22" spans="1:18" x14ac:dyDescent="0.25">
      <c r="B22" t="s">
        <v>50</v>
      </c>
      <c r="Q22" s="11"/>
      <c r="R22" s="11"/>
    </row>
    <row r="23" spans="1:18" ht="15.75" thickBot="1" x14ac:dyDescent="0.3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7"/>
      <c r="R23" s="11"/>
    </row>
    <row r="24" spans="1:18" ht="15.75" thickTop="1" x14ac:dyDescent="0.25">
      <c r="Q24" s="11"/>
      <c r="R24" s="11"/>
    </row>
    <row r="25" spans="1:18" ht="15.75" thickBot="1" x14ac:dyDescent="0.3">
      <c r="B25" t="s">
        <v>3</v>
      </c>
      <c r="F25" t="s">
        <v>115</v>
      </c>
      <c r="M25" t="s">
        <v>48</v>
      </c>
      <c r="Q25" s="11"/>
      <c r="R25" s="11"/>
    </row>
    <row r="26" spans="1:18" ht="15.75" thickBot="1" x14ac:dyDescent="0.3">
      <c r="C26" s="25" t="s">
        <v>13</v>
      </c>
      <c r="D26" s="26" t="s">
        <v>9</v>
      </c>
      <c r="E26" s="26" t="s">
        <v>6</v>
      </c>
      <c r="F26" s="26" t="s">
        <v>10</v>
      </c>
      <c r="G26" s="26" t="s">
        <v>7</v>
      </c>
      <c r="H26" s="26" t="s">
        <v>23</v>
      </c>
      <c r="I26" s="26" t="s">
        <v>22</v>
      </c>
      <c r="J26" s="26" t="s">
        <v>8</v>
      </c>
      <c r="K26" s="27" t="s">
        <v>12</v>
      </c>
      <c r="M26" s="1" t="s">
        <v>29</v>
      </c>
      <c r="N26" s="79"/>
      <c r="O26" s="9"/>
    </row>
    <row r="27" spans="1:18" x14ac:dyDescent="0.25">
      <c r="B27" s="1" t="s">
        <v>29</v>
      </c>
      <c r="C27" s="17" t="s">
        <v>46</v>
      </c>
      <c r="D27" s="18" t="s">
        <v>46</v>
      </c>
      <c r="E27" s="18" t="s">
        <v>46</v>
      </c>
      <c r="F27" s="18" t="s">
        <v>46</v>
      </c>
      <c r="G27" s="18" t="s">
        <v>46</v>
      </c>
      <c r="H27" s="18" t="s">
        <v>46</v>
      </c>
      <c r="I27" s="18" t="s">
        <v>46</v>
      </c>
      <c r="J27" s="18" t="s">
        <v>46</v>
      </c>
      <c r="K27" s="35" t="s">
        <v>46</v>
      </c>
      <c r="M27" s="2" t="s">
        <v>30</v>
      </c>
      <c r="N27" s="80"/>
      <c r="O27" s="9"/>
    </row>
    <row r="28" spans="1:18" x14ac:dyDescent="0.25">
      <c r="B28" s="2" t="s">
        <v>31</v>
      </c>
      <c r="C28" s="19" t="s">
        <v>46</v>
      </c>
      <c r="D28" s="15" t="s">
        <v>46</v>
      </c>
      <c r="E28" s="16" t="s">
        <v>46</v>
      </c>
      <c r="F28" s="15" t="s">
        <v>46</v>
      </c>
      <c r="G28" s="15" t="s">
        <v>46</v>
      </c>
      <c r="H28" s="15" t="s">
        <v>46</v>
      </c>
      <c r="I28" s="15" t="s">
        <v>46</v>
      </c>
      <c r="J28" s="15" t="s">
        <v>46</v>
      </c>
      <c r="K28" s="20" t="s">
        <v>46</v>
      </c>
      <c r="M28" s="2" t="s">
        <v>31</v>
      </c>
      <c r="N28" s="80"/>
      <c r="O28" s="9"/>
    </row>
    <row r="29" spans="1:18" x14ac:dyDescent="0.25">
      <c r="B29" s="2" t="s">
        <v>33</v>
      </c>
      <c r="C29" s="19" t="s">
        <v>46</v>
      </c>
      <c r="D29" s="15" t="s">
        <v>46</v>
      </c>
      <c r="E29" s="15" t="s">
        <v>46</v>
      </c>
      <c r="F29" s="15" t="s">
        <v>46</v>
      </c>
      <c r="G29" s="15" t="s">
        <v>46</v>
      </c>
      <c r="H29" s="15" t="s">
        <v>46</v>
      </c>
      <c r="I29" s="15" t="s">
        <v>46</v>
      </c>
      <c r="J29" s="15" t="s">
        <v>46</v>
      </c>
      <c r="K29" s="20" t="s">
        <v>46</v>
      </c>
      <c r="M29" s="2" t="s">
        <v>32</v>
      </c>
      <c r="N29" s="80"/>
      <c r="O29" s="9"/>
    </row>
    <row r="30" spans="1:18" x14ac:dyDescent="0.25">
      <c r="B30" s="2" t="s">
        <v>34</v>
      </c>
      <c r="C30" s="19" t="s">
        <v>46</v>
      </c>
      <c r="D30" s="15" t="s">
        <v>46</v>
      </c>
      <c r="E30" s="16" t="s">
        <v>46</v>
      </c>
      <c r="F30" s="15" t="s">
        <v>46</v>
      </c>
      <c r="G30" s="15" t="s">
        <v>46</v>
      </c>
      <c r="H30" s="15" t="s">
        <v>46</v>
      </c>
      <c r="I30" s="15" t="s">
        <v>46</v>
      </c>
      <c r="J30" s="15" t="s">
        <v>46</v>
      </c>
      <c r="K30" s="20" t="s">
        <v>46</v>
      </c>
      <c r="M30" s="2" t="s">
        <v>33</v>
      </c>
      <c r="N30" s="80"/>
      <c r="O30" s="9"/>
    </row>
    <row r="31" spans="1:18" x14ac:dyDescent="0.25">
      <c r="B31" s="2" t="s">
        <v>37</v>
      </c>
      <c r="C31" s="19" t="s">
        <v>46</v>
      </c>
      <c r="D31" s="15" t="s">
        <v>46</v>
      </c>
      <c r="E31" s="16" t="s">
        <v>46</v>
      </c>
      <c r="F31" s="15" t="s">
        <v>46</v>
      </c>
      <c r="G31" s="15" t="s">
        <v>46</v>
      </c>
      <c r="H31" s="15" t="s">
        <v>46</v>
      </c>
      <c r="I31" s="15" t="s">
        <v>46</v>
      </c>
      <c r="J31" s="15" t="s">
        <v>46</v>
      </c>
      <c r="K31" s="20" t="s">
        <v>46</v>
      </c>
      <c r="M31" s="2" t="s">
        <v>34</v>
      </c>
      <c r="N31" s="80"/>
      <c r="O31" s="9"/>
    </row>
    <row r="32" spans="1:18" x14ac:dyDescent="0.25">
      <c r="B32" s="2" t="s">
        <v>39</v>
      </c>
      <c r="C32" s="19" t="s">
        <v>46</v>
      </c>
      <c r="D32" s="15" t="s">
        <v>46</v>
      </c>
      <c r="E32" s="16" t="s">
        <v>108</v>
      </c>
      <c r="F32" s="15" t="s">
        <v>46</v>
      </c>
      <c r="G32" s="15" t="s">
        <v>46</v>
      </c>
      <c r="H32" s="15" t="s">
        <v>46</v>
      </c>
      <c r="I32" s="15" t="s">
        <v>46</v>
      </c>
      <c r="J32" s="15" t="s">
        <v>46</v>
      </c>
      <c r="K32" s="20" t="s">
        <v>46</v>
      </c>
      <c r="M32" s="2" t="s">
        <v>35</v>
      </c>
      <c r="N32" s="80" t="s">
        <v>131</v>
      </c>
      <c r="O32" s="9"/>
    </row>
    <row r="33" spans="2:15" x14ac:dyDescent="0.25">
      <c r="B33" s="2" t="s">
        <v>41</v>
      </c>
      <c r="C33" s="19" t="s">
        <v>46</v>
      </c>
      <c r="D33" s="15" t="s">
        <v>46</v>
      </c>
      <c r="E33" s="16" t="s">
        <v>46</v>
      </c>
      <c r="F33" s="15" t="s">
        <v>46</v>
      </c>
      <c r="G33" s="15" t="s">
        <v>46</v>
      </c>
      <c r="H33" s="15" t="s">
        <v>46</v>
      </c>
      <c r="I33" s="15" t="s">
        <v>46</v>
      </c>
      <c r="J33" s="15" t="s">
        <v>46</v>
      </c>
      <c r="K33" s="20" t="s">
        <v>46</v>
      </c>
      <c r="M33" s="2" t="s">
        <v>36</v>
      </c>
      <c r="N33" s="80" t="s">
        <v>133</v>
      </c>
      <c r="O33" s="9"/>
    </row>
    <row r="34" spans="2:15" x14ac:dyDescent="0.25">
      <c r="B34" s="2" t="s">
        <v>43</v>
      </c>
      <c r="C34" s="19" t="s">
        <v>46</v>
      </c>
      <c r="D34" s="15" t="s">
        <v>46</v>
      </c>
      <c r="E34" s="16" t="s">
        <v>46</v>
      </c>
      <c r="F34" s="15" t="s">
        <v>46</v>
      </c>
      <c r="G34" s="15" t="s">
        <v>46</v>
      </c>
      <c r="H34" s="15" t="s">
        <v>46</v>
      </c>
      <c r="I34" s="15" t="s">
        <v>46</v>
      </c>
      <c r="J34" s="15" t="s">
        <v>46</v>
      </c>
      <c r="K34" s="20" t="s">
        <v>46</v>
      </c>
      <c r="M34" s="2" t="s">
        <v>37</v>
      </c>
      <c r="N34" s="80"/>
      <c r="O34" s="9"/>
    </row>
    <row r="35" spans="2:15" ht="15.75" thickBot="1" x14ac:dyDescent="0.3">
      <c r="B35" s="3" t="s">
        <v>45</v>
      </c>
      <c r="C35" s="21" t="s">
        <v>46</v>
      </c>
      <c r="D35" s="22" t="s">
        <v>46</v>
      </c>
      <c r="E35" s="84" t="s">
        <v>46</v>
      </c>
      <c r="F35" s="22" t="s">
        <v>46</v>
      </c>
      <c r="G35" s="22" t="s">
        <v>46</v>
      </c>
      <c r="H35" s="22" t="s">
        <v>46</v>
      </c>
      <c r="I35" s="22" t="s">
        <v>46</v>
      </c>
      <c r="J35" s="22" t="s">
        <v>46</v>
      </c>
      <c r="K35" s="23" t="s">
        <v>46</v>
      </c>
      <c r="M35" s="2" t="s">
        <v>38</v>
      </c>
      <c r="N35" s="104" t="s">
        <v>136</v>
      </c>
      <c r="O35" s="9"/>
    </row>
    <row r="36" spans="2:15" x14ac:dyDescent="0.25">
      <c r="B36" s="4" t="s">
        <v>50</v>
      </c>
      <c r="M36" s="2" t="s">
        <v>39</v>
      </c>
      <c r="N36" s="80" t="s">
        <v>138</v>
      </c>
      <c r="O36" s="9"/>
    </row>
    <row r="37" spans="2:15" ht="15.75" thickBot="1" x14ac:dyDescent="0.3">
      <c r="M37" s="2" t="s">
        <v>40</v>
      </c>
      <c r="N37" s="80" t="s">
        <v>140</v>
      </c>
      <c r="O37" s="9"/>
    </row>
    <row r="38" spans="2:15" x14ac:dyDescent="0.25">
      <c r="B38" s="1" t="s">
        <v>30</v>
      </c>
      <c r="C38" s="17" t="s">
        <v>46</v>
      </c>
      <c r="D38" s="18" t="s">
        <v>46</v>
      </c>
      <c r="E38" s="18" t="s">
        <v>108</v>
      </c>
      <c r="F38" s="18" t="s">
        <v>46</v>
      </c>
      <c r="G38" s="18" t="s">
        <v>46</v>
      </c>
      <c r="H38" s="18" t="s">
        <v>46</v>
      </c>
      <c r="I38" s="18" t="s">
        <v>46</v>
      </c>
      <c r="J38" s="18" t="s">
        <v>46</v>
      </c>
      <c r="K38" s="35" t="s">
        <v>46</v>
      </c>
      <c r="M38" s="2" t="s">
        <v>41</v>
      </c>
      <c r="N38" s="80" t="s">
        <v>142</v>
      </c>
      <c r="O38" s="9"/>
    </row>
    <row r="39" spans="2:15" x14ac:dyDescent="0.25">
      <c r="B39" s="2" t="s">
        <v>32</v>
      </c>
      <c r="C39" s="19" t="s">
        <v>108</v>
      </c>
      <c r="D39" s="15" t="s">
        <v>46</v>
      </c>
      <c r="E39" s="15" t="s">
        <v>46</v>
      </c>
      <c r="F39" s="15" t="s">
        <v>46</v>
      </c>
      <c r="G39" s="15" t="s">
        <v>108</v>
      </c>
      <c r="H39" s="15" t="s">
        <v>46</v>
      </c>
      <c r="I39" s="15" t="s">
        <v>46</v>
      </c>
      <c r="J39" s="15" t="s">
        <v>46</v>
      </c>
      <c r="K39" s="20" t="s">
        <v>46</v>
      </c>
      <c r="M39" s="2" t="s">
        <v>42</v>
      </c>
      <c r="N39" s="80" t="s">
        <v>202</v>
      </c>
      <c r="O39" s="9"/>
    </row>
    <row r="40" spans="2:15" x14ac:dyDescent="0.25">
      <c r="B40" s="2" t="s">
        <v>35</v>
      </c>
      <c r="C40" s="19" t="s">
        <v>46</v>
      </c>
      <c r="D40" s="15" t="s">
        <v>108</v>
      </c>
      <c r="E40" s="15" t="s">
        <v>108</v>
      </c>
      <c r="F40" s="15" t="s">
        <v>46</v>
      </c>
      <c r="G40" s="15" t="s">
        <v>46</v>
      </c>
      <c r="H40" s="15" t="s">
        <v>46</v>
      </c>
      <c r="I40" s="15" t="s">
        <v>108</v>
      </c>
      <c r="J40" s="15" t="s">
        <v>46</v>
      </c>
      <c r="K40" s="20" t="s">
        <v>46</v>
      </c>
      <c r="M40" s="2" t="s">
        <v>43</v>
      </c>
      <c r="N40" s="80"/>
      <c r="O40" s="9"/>
    </row>
    <row r="41" spans="2:15" x14ac:dyDescent="0.25">
      <c r="B41" s="2" t="s">
        <v>36</v>
      </c>
      <c r="C41" s="19" t="s">
        <v>108</v>
      </c>
      <c r="D41" s="15" t="s">
        <v>46</v>
      </c>
      <c r="E41" s="15" t="s">
        <v>108</v>
      </c>
      <c r="F41" s="15" t="s">
        <v>46</v>
      </c>
      <c r="G41" s="15" t="s">
        <v>46</v>
      </c>
      <c r="H41" s="15" t="s">
        <v>46</v>
      </c>
      <c r="I41" s="15" t="s">
        <v>46</v>
      </c>
      <c r="J41" s="15" t="s">
        <v>46</v>
      </c>
      <c r="K41" s="20" t="s">
        <v>46</v>
      </c>
      <c r="M41" s="2" t="s">
        <v>44</v>
      </c>
      <c r="N41" s="80"/>
      <c r="O41" s="9"/>
    </row>
    <row r="42" spans="2:15" ht="15.75" thickBot="1" x14ac:dyDescent="0.3">
      <c r="B42" s="2" t="s">
        <v>38</v>
      </c>
      <c r="C42" s="19" t="s">
        <v>46</v>
      </c>
      <c r="D42" s="15" t="s">
        <v>46</v>
      </c>
      <c r="E42" s="15" t="s">
        <v>108</v>
      </c>
      <c r="F42" s="15" t="s">
        <v>46</v>
      </c>
      <c r="G42" s="15" t="s">
        <v>108</v>
      </c>
      <c r="H42" s="15" t="s">
        <v>46</v>
      </c>
      <c r="I42" s="15" t="s">
        <v>46</v>
      </c>
      <c r="J42" s="15" t="s">
        <v>46</v>
      </c>
      <c r="K42" s="20" t="s">
        <v>46</v>
      </c>
      <c r="M42" s="3" t="s">
        <v>45</v>
      </c>
      <c r="N42" s="81"/>
      <c r="O42" s="9"/>
    </row>
    <row r="43" spans="2:15" x14ac:dyDescent="0.25">
      <c r="B43" s="2" t="s">
        <v>40</v>
      </c>
      <c r="C43" s="19" t="s">
        <v>46</v>
      </c>
      <c r="D43" s="15" t="s">
        <v>108</v>
      </c>
      <c r="E43" s="15" t="s">
        <v>108</v>
      </c>
      <c r="F43" s="15" t="s">
        <v>46</v>
      </c>
      <c r="G43" s="15" t="s">
        <v>108</v>
      </c>
      <c r="H43" s="15" t="s">
        <v>108</v>
      </c>
      <c r="I43" s="15" t="s">
        <v>108</v>
      </c>
      <c r="J43" s="15" t="s">
        <v>46</v>
      </c>
      <c r="K43" s="20" t="s">
        <v>46</v>
      </c>
    </row>
    <row r="44" spans="2:15" x14ac:dyDescent="0.25">
      <c r="B44" s="2" t="s">
        <v>42</v>
      </c>
      <c r="C44" s="19" t="s">
        <v>46</v>
      </c>
      <c r="D44" s="15" t="s">
        <v>46</v>
      </c>
      <c r="E44" s="15" t="s">
        <v>108</v>
      </c>
      <c r="F44" s="15" t="s">
        <v>46</v>
      </c>
      <c r="G44" s="15" t="s">
        <v>108</v>
      </c>
      <c r="H44" s="15" t="s">
        <v>46</v>
      </c>
      <c r="I44" s="15" t="s">
        <v>46</v>
      </c>
      <c r="J44" s="15" t="s">
        <v>46</v>
      </c>
      <c r="K44" s="20" t="s">
        <v>46</v>
      </c>
    </row>
    <row r="45" spans="2:15" ht="15.75" thickBot="1" x14ac:dyDescent="0.3">
      <c r="B45" s="3" t="s">
        <v>44</v>
      </c>
      <c r="C45" s="21" t="s">
        <v>46</v>
      </c>
      <c r="D45" s="22" t="s">
        <v>46</v>
      </c>
      <c r="E45" s="22" t="s">
        <v>108</v>
      </c>
      <c r="F45" s="22" t="s">
        <v>46</v>
      </c>
      <c r="G45" s="22" t="s">
        <v>46</v>
      </c>
      <c r="H45" s="22" t="s">
        <v>46</v>
      </c>
      <c r="I45" s="22" t="s">
        <v>46</v>
      </c>
      <c r="J45" s="22" t="s">
        <v>108</v>
      </c>
      <c r="K45" s="23" t="s">
        <v>46</v>
      </c>
    </row>
    <row r="46" spans="2:15" x14ac:dyDescent="0.25">
      <c r="B46" t="s">
        <v>50</v>
      </c>
    </row>
  </sheetData>
  <conditionalFormatting sqref="C5:K21">
    <cfRule type="cellIs" dxfId="153" priority="5" operator="equal">
      <formula>"n"</formula>
    </cfRule>
    <cfRule type="cellIs" dxfId="152" priority="6" operator="equal">
      <formula>"s"</formula>
    </cfRule>
  </conditionalFormatting>
  <conditionalFormatting sqref="C38:K45 C5:K21 C27:K35">
    <cfRule type="cellIs" dxfId="151" priority="1" operator="equal">
      <formula>"S"</formula>
    </cfRule>
    <cfRule type="cellIs" dxfId="150" priority="2" operator="equal">
      <formula>"N"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E70F-6554-4400-9F19-2653C4DAAA4B}">
  <dimension ref="A1:U24"/>
  <sheetViews>
    <sheetView workbookViewId="0">
      <selection activeCell="R28" sqref="R28"/>
    </sheetView>
  </sheetViews>
  <sheetFormatPr defaultRowHeight="15" x14ac:dyDescent="0.25"/>
  <sheetData>
    <row r="1" spans="1:21" ht="15.75" thickBot="1" x14ac:dyDescent="0.3">
      <c r="A1" s="14"/>
      <c r="B1" s="25" t="s">
        <v>13</v>
      </c>
      <c r="C1" s="26" t="s">
        <v>9</v>
      </c>
      <c r="D1" s="26" t="s">
        <v>6</v>
      </c>
      <c r="E1" s="26" t="s">
        <v>10</v>
      </c>
      <c r="F1" s="26" t="s">
        <v>7</v>
      </c>
      <c r="G1" s="26" t="s">
        <v>23</v>
      </c>
      <c r="H1" s="26" t="s">
        <v>22</v>
      </c>
      <c r="I1" s="26" t="s">
        <v>8</v>
      </c>
      <c r="J1" s="27" t="s">
        <v>12</v>
      </c>
    </row>
    <row r="2" spans="1:21" ht="15.75" thickBot="1" x14ac:dyDescent="0.3">
      <c r="A2" s="1" t="s">
        <v>29</v>
      </c>
      <c r="B2" s="62" t="s">
        <v>208</v>
      </c>
      <c r="C2" s="63" t="s">
        <v>208</v>
      </c>
      <c r="D2" s="140" t="s">
        <v>108</v>
      </c>
      <c r="E2" s="63" t="s">
        <v>108</v>
      </c>
      <c r="F2" s="63" t="s">
        <v>208</v>
      </c>
      <c r="G2" s="63" t="s">
        <v>108</v>
      </c>
      <c r="H2" s="63" t="s">
        <v>208</v>
      </c>
      <c r="I2" s="63" t="s">
        <v>208</v>
      </c>
      <c r="J2" s="64" t="s">
        <v>208</v>
      </c>
      <c r="L2" t="s">
        <v>3</v>
      </c>
      <c r="P2" t="s">
        <v>115</v>
      </c>
    </row>
    <row r="3" spans="1:21" ht="15.75" thickBot="1" x14ac:dyDescent="0.3">
      <c r="A3" s="2" t="s">
        <v>30</v>
      </c>
      <c r="B3" s="65" t="s">
        <v>208</v>
      </c>
      <c r="C3" s="60" t="s">
        <v>208</v>
      </c>
      <c r="D3" s="139" t="s">
        <v>108</v>
      </c>
      <c r="E3" s="60" t="s">
        <v>108</v>
      </c>
      <c r="F3" s="60" t="s">
        <v>208</v>
      </c>
      <c r="G3" s="60" t="s">
        <v>208</v>
      </c>
      <c r="H3" s="60" t="s">
        <v>208</v>
      </c>
      <c r="I3" s="60" t="s">
        <v>208</v>
      </c>
      <c r="J3" s="66" t="s">
        <v>208</v>
      </c>
      <c r="M3" s="25" t="s">
        <v>13</v>
      </c>
      <c r="N3" s="26" t="s">
        <v>9</v>
      </c>
      <c r="O3" s="26" t="s">
        <v>6</v>
      </c>
      <c r="P3" s="26" t="s">
        <v>10</v>
      </c>
      <c r="Q3" s="26" t="s">
        <v>7</v>
      </c>
      <c r="R3" s="26" t="s">
        <v>23</v>
      </c>
      <c r="S3" s="26" t="s">
        <v>22</v>
      </c>
      <c r="T3" s="26" t="s">
        <v>8</v>
      </c>
      <c r="U3" s="27" t="s">
        <v>12</v>
      </c>
    </row>
    <row r="4" spans="1:21" x14ac:dyDescent="0.25">
      <c r="A4" s="2" t="s">
        <v>31</v>
      </c>
      <c r="B4" s="65" t="s">
        <v>208</v>
      </c>
      <c r="C4" s="60" t="s">
        <v>208</v>
      </c>
      <c r="D4" s="139" t="s">
        <v>208</v>
      </c>
      <c r="E4" s="60" t="s">
        <v>108</v>
      </c>
      <c r="F4" s="60" t="s">
        <v>208</v>
      </c>
      <c r="G4" s="60" t="s">
        <v>208</v>
      </c>
      <c r="H4" s="60" t="s">
        <v>208</v>
      </c>
      <c r="I4" s="60" t="s">
        <v>208</v>
      </c>
      <c r="J4" s="66" t="s">
        <v>108</v>
      </c>
      <c r="L4" s="1" t="s">
        <v>29</v>
      </c>
      <c r="M4" s="17" t="s">
        <v>208</v>
      </c>
      <c r="N4" s="18" t="s">
        <v>208</v>
      </c>
      <c r="O4" s="18" t="s">
        <v>208</v>
      </c>
      <c r="P4" s="18" t="s">
        <v>208</v>
      </c>
      <c r="Q4" s="18" t="s">
        <v>208</v>
      </c>
      <c r="R4" s="18" t="s">
        <v>208</v>
      </c>
      <c r="S4" s="18" t="s">
        <v>208</v>
      </c>
      <c r="T4" s="18" t="s">
        <v>208</v>
      </c>
      <c r="U4" s="35" t="s">
        <v>208</v>
      </c>
    </row>
    <row r="5" spans="1:21" x14ac:dyDescent="0.25">
      <c r="A5" s="2" t="s">
        <v>32</v>
      </c>
      <c r="B5" s="65" t="s">
        <v>108</v>
      </c>
      <c r="C5" s="60" t="s">
        <v>208</v>
      </c>
      <c r="D5" s="139" t="s">
        <v>108</v>
      </c>
      <c r="E5" s="60" t="s">
        <v>208</v>
      </c>
      <c r="F5" s="60" t="s">
        <v>208</v>
      </c>
      <c r="G5" s="60" t="s">
        <v>208</v>
      </c>
      <c r="H5" s="60" t="s">
        <v>208</v>
      </c>
      <c r="I5" s="60" t="s">
        <v>208</v>
      </c>
      <c r="J5" s="66" t="s">
        <v>208</v>
      </c>
      <c r="L5" s="2" t="s">
        <v>31</v>
      </c>
      <c r="M5" s="19" t="s">
        <v>208</v>
      </c>
      <c r="N5" s="15" t="s">
        <v>208</v>
      </c>
      <c r="O5" s="16" t="s">
        <v>208</v>
      </c>
      <c r="P5" s="15" t="s">
        <v>208</v>
      </c>
      <c r="Q5" s="15" t="s">
        <v>208</v>
      </c>
      <c r="R5" s="15" t="s">
        <v>208</v>
      </c>
      <c r="S5" s="15" t="s">
        <v>208</v>
      </c>
      <c r="T5" s="15" t="s">
        <v>208</v>
      </c>
      <c r="U5" s="20" t="s">
        <v>208</v>
      </c>
    </row>
    <row r="6" spans="1:21" x14ac:dyDescent="0.25">
      <c r="A6" s="2" t="s">
        <v>33</v>
      </c>
      <c r="B6" s="65" t="s">
        <v>208</v>
      </c>
      <c r="C6" s="60" t="s">
        <v>208</v>
      </c>
      <c r="D6" s="139" t="s">
        <v>108</v>
      </c>
      <c r="E6" s="60" t="s">
        <v>208</v>
      </c>
      <c r="F6" s="60" t="s">
        <v>208</v>
      </c>
      <c r="G6" s="60" t="s">
        <v>208</v>
      </c>
      <c r="H6" s="60" t="s">
        <v>208</v>
      </c>
      <c r="I6" s="60" t="s">
        <v>208</v>
      </c>
      <c r="J6" s="66" t="s">
        <v>208</v>
      </c>
      <c r="L6" s="2" t="s">
        <v>33</v>
      </c>
      <c r="M6" s="19" t="s">
        <v>208</v>
      </c>
      <c r="N6" s="15" t="s">
        <v>208</v>
      </c>
      <c r="O6" s="15" t="s">
        <v>208</v>
      </c>
      <c r="P6" s="15" t="s">
        <v>208</v>
      </c>
      <c r="Q6" s="15" t="s">
        <v>208</v>
      </c>
      <c r="R6" s="15" t="s">
        <v>208</v>
      </c>
      <c r="S6" s="15" t="s">
        <v>208</v>
      </c>
      <c r="T6" s="15" t="s">
        <v>208</v>
      </c>
      <c r="U6" s="20" t="s">
        <v>208</v>
      </c>
    </row>
    <row r="7" spans="1:21" x14ac:dyDescent="0.25">
      <c r="A7" s="2" t="s">
        <v>34</v>
      </c>
      <c r="B7" s="65" t="s">
        <v>208</v>
      </c>
      <c r="C7" s="60" t="s">
        <v>208</v>
      </c>
      <c r="D7" s="139" t="s">
        <v>108</v>
      </c>
      <c r="E7" s="60" t="s">
        <v>108</v>
      </c>
      <c r="F7" s="60" t="s">
        <v>208</v>
      </c>
      <c r="G7" s="60" t="s">
        <v>108</v>
      </c>
      <c r="H7" s="60" t="s">
        <v>208</v>
      </c>
      <c r="I7" s="60" t="s">
        <v>208</v>
      </c>
      <c r="J7" s="66" t="s">
        <v>208</v>
      </c>
      <c r="L7" s="2" t="s">
        <v>34</v>
      </c>
      <c r="M7" s="19" t="s">
        <v>208</v>
      </c>
      <c r="N7" s="15" t="s">
        <v>208</v>
      </c>
      <c r="O7" s="16" t="s">
        <v>208</v>
      </c>
      <c r="P7" s="15" t="s">
        <v>208</v>
      </c>
      <c r="Q7" s="15" t="s">
        <v>208</v>
      </c>
      <c r="R7" s="15" t="s">
        <v>208</v>
      </c>
      <c r="S7" s="15" t="s">
        <v>208</v>
      </c>
      <c r="T7" s="15" t="s">
        <v>208</v>
      </c>
      <c r="U7" s="20" t="s">
        <v>208</v>
      </c>
    </row>
    <row r="8" spans="1:21" x14ac:dyDescent="0.25">
      <c r="A8" s="2" t="s">
        <v>35</v>
      </c>
      <c r="B8" s="65" t="s">
        <v>108</v>
      </c>
      <c r="C8" s="60" t="s">
        <v>208</v>
      </c>
      <c r="D8" s="139" t="s">
        <v>108</v>
      </c>
      <c r="E8" s="60" t="s">
        <v>108</v>
      </c>
      <c r="F8" s="60" t="s">
        <v>208</v>
      </c>
      <c r="G8" s="60" t="s">
        <v>208</v>
      </c>
      <c r="H8" s="60" t="s">
        <v>208</v>
      </c>
      <c r="I8" s="60" t="s">
        <v>208</v>
      </c>
      <c r="J8" s="66" t="s">
        <v>208</v>
      </c>
      <c r="L8" s="2" t="s">
        <v>37</v>
      </c>
      <c r="M8" s="19" t="s">
        <v>208</v>
      </c>
      <c r="N8" s="15" t="s">
        <v>208</v>
      </c>
      <c r="O8" s="16" t="s">
        <v>208</v>
      </c>
      <c r="P8" s="15" t="s">
        <v>208</v>
      </c>
      <c r="Q8" s="15" t="s">
        <v>208</v>
      </c>
      <c r="R8" s="15" t="s">
        <v>208</v>
      </c>
      <c r="S8" s="15" t="s">
        <v>208</v>
      </c>
      <c r="T8" s="15" t="s">
        <v>208</v>
      </c>
      <c r="U8" s="20" t="s">
        <v>208</v>
      </c>
    </row>
    <row r="9" spans="1:21" x14ac:dyDescent="0.25">
      <c r="A9" s="2" t="s">
        <v>36</v>
      </c>
      <c r="B9" s="65" t="s">
        <v>208</v>
      </c>
      <c r="C9" s="60" t="s">
        <v>208</v>
      </c>
      <c r="D9" s="139" t="s">
        <v>108</v>
      </c>
      <c r="E9" s="60" t="s">
        <v>108</v>
      </c>
      <c r="F9" s="60" t="s">
        <v>208</v>
      </c>
      <c r="G9" s="60" t="s">
        <v>208</v>
      </c>
      <c r="H9" s="60" t="s">
        <v>208</v>
      </c>
      <c r="I9" s="60" t="s">
        <v>208</v>
      </c>
      <c r="J9" s="66" t="s">
        <v>208</v>
      </c>
      <c r="L9" s="2" t="s">
        <v>39</v>
      </c>
      <c r="M9" s="19" t="s">
        <v>208</v>
      </c>
      <c r="N9" s="15" t="s">
        <v>208</v>
      </c>
      <c r="O9" s="16" t="s">
        <v>108</v>
      </c>
      <c r="P9" s="15" t="s">
        <v>208</v>
      </c>
      <c r="Q9" s="15" t="s">
        <v>208</v>
      </c>
      <c r="R9" s="15" t="s">
        <v>208</v>
      </c>
      <c r="S9" s="15" t="s">
        <v>208</v>
      </c>
      <c r="T9" s="15" t="s">
        <v>208</v>
      </c>
      <c r="U9" s="20" t="s">
        <v>208</v>
      </c>
    </row>
    <row r="10" spans="1:21" x14ac:dyDescent="0.25">
      <c r="A10" s="2" t="s">
        <v>37</v>
      </c>
      <c r="B10" s="65" t="s">
        <v>208</v>
      </c>
      <c r="C10" s="60" t="s">
        <v>208</v>
      </c>
      <c r="D10" s="139" t="s">
        <v>108</v>
      </c>
      <c r="E10" s="60" t="s">
        <v>108</v>
      </c>
      <c r="F10" s="60" t="s">
        <v>208</v>
      </c>
      <c r="G10" s="60" t="s">
        <v>108</v>
      </c>
      <c r="H10" s="60" t="s">
        <v>208</v>
      </c>
      <c r="I10" s="60" t="s">
        <v>208</v>
      </c>
      <c r="J10" s="66" t="s">
        <v>208</v>
      </c>
      <c r="L10" s="2" t="s">
        <v>41</v>
      </c>
      <c r="M10" s="19" t="s">
        <v>208</v>
      </c>
      <c r="N10" s="15" t="s">
        <v>208</v>
      </c>
      <c r="O10" s="16" t="s">
        <v>208</v>
      </c>
      <c r="P10" s="15" t="s">
        <v>208</v>
      </c>
      <c r="Q10" s="15" t="s">
        <v>208</v>
      </c>
      <c r="R10" s="15" t="s">
        <v>208</v>
      </c>
      <c r="S10" s="15" t="s">
        <v>208</v>
      </c>
      <c r="T10" s="15" t="s">
        <v>208</v>
      </c>
      <c r="U10" s="20" t="s">
        <v>208</v>
      </c>
    </row>
    <row r="11" spans="1:21" x14ac:dyDescent="0.25">
      <c r="A11" s="2" t="s">
        <v>38</v>
      </c>
      <c r="B11" s="65" t="s">
        <v>208</v>
      </c>
      <c r="C11" s="60" t="s">
        <v>208</v>
      </c>
      <c r="D11" s="60" t="s">
        <v>108</v>
      </c>
      <c r="E11" s="60" t="s">
        <v>108</v>
      </c>
      <c r="F11" s="60" t="s">
        <v>208</v>
      </c>
      <c r="G11" s="60" t="s">
        <v>108</v>
      </c>
      <c r="H11" s="60" t="s">
        <v>208</v>
      </c>
      <c r="I11" s="60" t="s">
        <v>208</v>
      </c>
      <c r="J11" s="66" t="s">
        <v>208</v>
      </c>
      <c r="L11" s="2" t="s">
        <v>43</v>
      </c>
      <c r="M11" s="19" t="s">
        <v>208</v>
      </c>
      <c r="N11" s="15" t="s">
        <v>208</v>
      </c>
      <c r="O11" s="16" t="s">
        <v>208</v>
      </c>
      <c r="P11" s="15" t="s">
        <v>208</v>
      </c>
      <c r="Q11" s="15" t="s">
        <v>208</v>
      </c>
      <c r="R11" s="15" t="s">
        <v>208</v>
      </c>
      <c r="S11" s="15" t="s">
        <v>208</v>
      </c>
      <c r="T11" s="15" t="s">
        <v>208</v>
      </c>
      <c r="U11" s="20" t="s">
        <v>208</v>
      </c>
    </row>
    <row r="12" spans="1:21" ht="15.75" thickBot="1" x14ac:dyDescent="0.3">
      <c r="A12" s="2" t="s">
        <v>39</v>
      </c>
      <c r="B12" s="65" t="s">
        <v>208</v>
      </c>
      <c r="C12" s="60" t="s">
        <v>208</v>
      </c>
      <c r="D12" s="60" t="s">
        <v>108</v>
      </c>
      <c r="E12" s="60" t="s">
        <v>108</v>
      </c>
      <c r="F12" s="60" t="s">
        <v>208</v>
      </c>
      <c r="G12" s="60" t="s">
        <v>208</v>
      </c>
      <c r="H12" s="60" t="s">
        <v>208</v>
      </c>
      <c r="I12" s="60" t="s">
        <v>208</v>
      </c>
      <c r="J12" s="66" t="s">
        <v>208</v>
      </c>
      <c r="L12" s="3" t="s">
        <v>45</v>
      </c>
      <c r="M12" s="21" t="s">
        <v>208</v>
      </c>
      <c r="N12" s="22" t="s">
        <v>208</v>
      </c>
      <c r="O12" s="84" t="s">
        <v>208</v>
      </c>
      <c r="P12" s="22" t="s">
        <v>208</v>
      </c>
      <c r="Q12" s="22" t="s">
        <v>208</v>
      </c>
      <c r="R12" s="22" t="s">
        <v>208</v>
      </c>
      <c r="S12" s="22" t="s">
        <v>208</v>
      </c>
      <c r="T12" s="22" t="s">
        <v>208</v>
      </c>
      <c r="U12" s="23" t="s">
        <v>208</v>
      </c>
    </row>
    <row r="13" spans="1:21" x14ac:dyDescent="0.25">
      <c r="A13" s="2" t="s">
        <v>40</v>
      </c>
      <c r="B13" s="65" t="s">
        <v>208</v>
      </c>
      <c r="C13" s="60" t="s">
        <v>208</v>
      </c>
      <c r="D13" s="60" t="s">
        <v>108</v>
      </c>
      <c r="E13" s="60" t="s">
        <v>108</v>
      </c>
      <c r="F13" s="60" t="s">
        <v>208</v>
      </c>
      <c r="G13" s="60" t="s">
        <v>108</v>
      </c>
      <c r="H13" s="60" t="s">
        <v>208</v>
      </c>
      <c r="I13" s="60" t="s">
        <v>208</v>
      </c>
      <c r="J13" s="66" t="s">
        <v>208</v>
      </c>
      <c r="L13" s="4"/>
    </row>
    <row r="14" spans="1:21" x14ac:dyDescent="0.25">
      <c r="A14" s="2" t="s">
        <v>41</v>
      </c>
      <c r="B14" s="65" t="s">
        <v>208</v>
      </c>
      <c r="C14" s="60" t="s">
        <v>208</v>
      </c>
      <c r="D14" s="60" t="s">
        <v>108</v>
      </c>
      <c r="E14" s="60" t="s">
        <v>108</v>
      </c>
      <c r="F14" s="60" t="s">
        <v>208</v>
      </c>
      <c r="G14" s="60" t="s">
        <v>208</v>
      </c>
      <c r="H14" s="60" t="s">
        <v>208</v>
      </c>
      <c r="I14" s="60" t="s">
        <v>108</v>
      </c>
      <c r="J14" s="66" t="s">
        <v>208</v>
      </c>
    </row>
    <row r="15" spans="1:21" ht="15.75" thickBot="1" x14ac:dyDescent="0.3">
      <c r="A15" s="2" t="s">
        <v>42</v>
      </c>
      <c r="B15" s="65" t="s">
        <v>208</v>
      </c>
      <c r="C15" s="60" t="s">
        <v>208</v>
      </c>
      <c r="D15" s="60" t="s">
        <v>108</v>
      </c>
      <c r="E15" s="60" t="s">
        <v>108</v>
      </c>
      <c r="F15" s="60" t="s">
        <v>208</v>
      </c>
      <c r="G15" s="60" t="s">
        <v>208</v>
      </c>
      <c r="H15" s="60" t="s">
        <v>208</v>
      </c>
      <c r="I15" s="60" t="s">
        <v>208</v>
      </c>
      <c r="J15" s="66" t="s">
        <v>208</v>
      </c>
    </row>
    <row r="16" spans="1:21" ht="15.75" thickBot="1" x14ac:dyDescent="0.3">
      <c r="A16" s="2" t="s">
        <v>43</v>
      </c>
      <c r="B16" s="65" t="s">
        <v>208</v>
      </c>
      <c r="C16" s="60" t="s">
        <v>208</v>
      </c>
      <c r="D16" s="60" t="s">
        <v>108</v>
      </c>
      <c r="E16" s="60" t="s">
        <v>108</v>
      </c>
      <c r="F16" s="60" t="s">
        <v>108</v>
      </c>
      <c r="G16" s="60" t="s">
        <v>108</v>
      </c>
      <c r="H16" s="60" t="s">
        <v>208</v>
      </c>
      <c r="I16" s="60" t="s">
        <v>208</v>
      </c>
      <c r="J16" s="66" t="s">
        <v>208</v>
      </c>
      <c r="M16" s="25" t="s">
        <v>13</v>
      </c>
      <c r="N16" s="26" t="s">
        <v>9</v>
      </c>
      <c r="O16" s="26" t="s">
        <v>6</v>
      </c>
      <c r="P16" s="26" t="s">
        <v>10</v>
      </c>
      <c r="Q16" s="26" t="s">
        <v>7</v>
      </c>
      <c r="R16" s="26" t="s">
        <v>23</v>
      </c>
      <c r="S16" s="26" t="s">
        <v>22</v>
      </c>
      <c r="T16" s="26" t="s">
        <v>8</v>
      </c>
      <c r="U16" s="27" t="s">
        <v>12</v>
      </c>
    </row>
    <row r="17" spans="1:21" x14ac:dyDescent="0.25">
      <c r="A17" s="2" t="s">
        <v>44</v>
      </c>
      <c r="B17" s="65" t="s">
        <v>208</v>
      </c>
      <c r="C17" s="60" t="s">
        <v>208</v>
      </c>
      <c r="D17" s="60" t="s">
        <v>108</v>
      </c>
      <c r="E17" s="60" t="s">
        <v>108</v>
      </c>
      <c r="F17" s="60" t="s">
        <v>208</v>
      </c>
      <c r="G17" s="60" t="s">
        <v>208</v>
      </c>
      <c r="H17" s="60" t="s">
        <v>208</v>
      </c>
      <c r="I17" s="60" t="s">
        <v>208</v>
      </c>
      <c r="J17" s="66" t="s">
        <v>208</v>
      </c>
      <c r="L17" s="1" t="s">
        <v>30</v>
      </c>
      <c r="M17" s="17" t="s">
        <v>208</v>
      </c>
      <c r="N17" s="18" t="s">
        <v>208</v>
      </c>
      <c r="O17" s="18" t="s">
        <v>108</v>
      </c>
      <c r="P17" s="18" t="s">
        <v>208</v>
      </c>
      <c r="Q17" s="18" t="s">
        <v>208</v>
      </c>
      <c r="R17" s="18" t="s">
        <v>208</v>
      </c>
      <c r="S17" s="18" t="s">
        <v>208</v>
      </c>
      <c r="T17" s="18" t="s">
        <v>208</v>
      </c>
      <c r="U17" s="35" t="s">
        <v>208</v>
      </c>
    </row>
    <row r="18" spans="1:21" ht="15.75" thickBot="1" x14ac:dyDescent="0.3">
      <c r="A18" s="3" t="s">
        <v>45</v>
      </c>
      <c r="B18" s="67" t="s">
        <v>208</v>
      </c>
      <c r="C18" s="68" t="s">
        <v>208</v>
      </c>
      <c r="D18" s="68" t="s">
        <v>108</v>
      </c>
      <c r="E18" s="68" t="s">
        <v>108</v>
      </c>
      <c r="F18" s="68" t="s">
        <v>208</v>
      </c>
      <c r="G18" s="68" t="s">
        <v>208</v>
      </c>
      <c r="H18" s="68" t="s">
        <v>208</v>
      </c>
      <c r="I18" s="68" t="s">
        <v>208</v>
      </c>
      <c r="J18" s="69" t="s">
        <v>108</v>
      </c>
      <c r="L18" s="2" t="s">
        <v>32</v>
      </c>
      <c r="M18" s="19" t="s">
        <v>108</v>
      </c>
      <c r="N18" s="15" t="s">
        <v>208</v>
      </c>
      <c r="O18" s="15" t="s">
        <v>208</v>
      </c>
      <c r="P18" s="15" t="s">
        <v>208</v>
      </c>
      <c r="Q18" s="15" t="s">
        <v>108</v>
      </c>
      <c r="R18" s="15" t="s">
        <v>208</v>
      </c>
      <c r="S18" s="15" t="s">
        <v>208</v>
      </c>
      <c r="T18" s="15" t="s">
        <v>208</v>
      </c>
      <c r="U18" s="20" t="s">
        <v>208</v>
      </c>
    </row>
    <row r="19" spans="1:21" x14ac:dyDescent="0.25">
      <c r="L19" s="2" t="s">
        <v>35</v>
      </c>
      <c r="M19" s="19" t="s">
        <v>208</v>
      </c>
      <c r="N19" s="15" t="s">
        <v>108</v>
      </c>
      <c r="O19" s="15" t="s">
        <v>108</v>
      </c>
      <c r="P19" s="15" t="s">
        <v>208</v>
      </c>
      <c r="Q19" s="15" t="s">
        <v>208</v>
      </c>
      <c r="R19" s="15" t="s">
        <v>208</v>
      </c>
      <c r="S19" s="15" t="s">
        <v>108</v>
      </c>
      <c r="T19" s="15" t="s">
        <v>208</v>
      </c>
      <c r="U19" s="20" t="s">
        <v>208</v>
      </c>
    </row>
    <row r="20" spans="1:21" x14ac:dyDescent="0.25">
      <c r="L20" s="2" t="s">
        <v>36</v>
      </c>
      <c r="M20" s="19" t="s">
        <v>108</v>
      </c>
      <c r="N20" s="15" t="s">
        <v>208</v>
      </c>
      <c r="O20" s="15" t="s">
        <v>108</v>
      </c>
      <c r="P20" s="15" t="s">
        <v>208</v>
      </c>
      <c r="Q20" s="15" t="s">
        <v>208</v>
      </c>
      <c r="R20" s="15" t="s">
        <v>208</v>
      </c>
      <c r="S20" s="15" t="s">
        <v>208</v>
      </c>
      <c r="T20" s="15" t="s">
        <v>208</v>
      </c>
      <c r="U20" s="20" t="s">
        <v>208</v>
      </c>
    </row>
    <row r="21" spans="1:21" x14ac:dyDescent="0.25">
      <c r="L21" s="2" t="s">
        <v>38</v>
      </c>
      <c r="M21" s="19" t="s">
        <v>208</v>
      </c>
      <c r="N21" s="15" t="s">
        <v>208</v>
      </c>
      <c r="O21" s="15" t="s">
        <v>108</v>
      </c>
      <c r="P21" s="15" t="s">
        <v>208</v>
      </c>
      <c r="Q21" s="15" t="s">
        <v>108</v>
      </c>
      <c r="R21" s="15" t="s">
        <v>208</v>
      </c>
      <c r="S21" s="15" t="s">
        <v>208</v>
      </c>
      <c r="T21" s="15" t="s">
        <v>208</v>
      </c>
      <c r="U21" s="20" t="s">
        <v>208</v>
      </c>
    </row>
    <row r="22" spans="1:21" x14ac:dyDescent="0.25">
      <c r="L22" s="2" t="s">
        <v>40</v>
      </c>
      <c r="M22" s="19" t="s">
        <v>208</v>
      </c>
      <c r="N22" s="15" t="s">
        <v>108</v>
      </c>
      <c r="O22" s="15" t="s">
        <v>108</v>
      </c>
      <c r="P22" s="15" t="s">
        <v>208</v>
      </c>
      <c r="Q22" s="15" t="s">
        <v>108</v>
      </c>
      <c r="R22" s="15" t="s">
        <v>108</v>
      </c>
      <c r="S22" s="15" t="s">
        <v>108</v>
      </c>
      <c r="T22" s="15" t="s">
        <v>208</v>
      </c>
      <c r="U22" s="20" t="s">
        <v>208</v>
      </c>
    </row>
    <row r="23" spans="1:21" x14ac:dyDescent="0.25">
      <c r="L23" s="2" t="s">
        <v>42</v>
      </c>
      <c r="M23" s="19" t="s">
        <v>208</v>
      </c>
      <c r="N23" s="15" t="s">
        <v>208</v>
      </c>
      <c r="O23" s="15" t="s">
        <v>108</v>
      </c>
      <c r="P23" s="15" t="s">
        <v>208</v>
      </c>
      <c r="Q23" s="15" t="s">
        <v>108</v>
      </c>
      <c r="R23" s="15" t="s">
        <v>208</v>
      </c>
      <c r="S23" s="15" t="s">
        <v>208</v>
      </c>
      <c r="T23" s="15" t="s">
        <v>208</v>
      </c>
      <c r="U23" s="20" t="s">
        <v>208</v>
      </c>
    </row>
    <row r="24" spans="1:21" ht="15.75" thickBot="1" x14ac:dyDescent="0.3">
      <c r="L24" s="3" t="s">
        <v>44</v>
      </c>
      <c r="M24" s="21" t="s">
        <v>208</v>
      </c>
      <c r="N24" s="22" t="s">
        <v>208</v>
      </c>
      <c r="O24" s="22" t="s">
        <v>108</v>
      </c>
      <c r="P24" s="22" t="s">
        <v>208</v>
      </c>
      <c r="Q24" s="22" t="s">
        <v>208</v>
      </c>
      <c r="R24" s="22" t="s">
        <v>208</v>
      </c>
      <c r="S24" s="22" t="s">
        <v>208</v>
      </c>
      <c r="T24" s="22" t="s">
        <v>108</v>
      </c>
      <c r="U24" s="23" t="s">
        <v>208</v>
      </c>
    </row>
  </sheetData>
  <conditionalFormatting sqref="B2:J18">
    <cfRule type="cellIs" dxfId="149" priority="7" operator="equal">
      <formula>"n"</formula>
    </cfRule>
    <cfRule type="cellIs" dxfId="148" priority="8" operator="equal">
      <formula>"s"</formula>
    </cfRule>
  </conditionalFormatting>
  <conditionalFormatting sqref="B2:J18">
    <cfRule type="cellIs" dxfId="147" priority="5" operator="equal">
      <formula>"Y"</formula>
    </cfRule>
    <cfRule type="cellIs" dxfId="146" priority="6" operator="equal">
      <formula>"N"</formula>
    </cfRule>
  </conditionalFormatting>
  <conditionalFormatting sqref="M4:U12">
    <cfRule type="cellIs" dxfId="145" priority="3" operator="equal">
      <formula>"Y"</formula>
    </cfRule>
    <cfRule type="cellIs" dxfId="144" priority="4" operator="equal">
      <formula>"N"</formula>
    </cfRule>
  </conditionalFormatting>
  <conditionalFormatting sqref="M17:U24">
    <cfRule type="cellIs" dxfId="143" priority="1" operator="equal">
      <formula>"S"</formula>
    </cfRule>
    <cfRule type="cellIs" dxfId="142" priority="2" operator="equal"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F2C1-C6C8-47D8-9F4D-FE57AE047D1D}">
  <dimension ref="A2:L16"/>
  <sheetViews>
    <sheetView workbookViewId="0">
      <selection activeCell="H32" sqref="H32"/>
    </sheetView>
  </sheetViews>
  <sheetFormatPr defaultRowHeight="15" x14ac:dyDescent="0.25"/>
  <cols>
    <col min="3" max="3" width="12" bestFit="1" customWidth="1"/>
    <col min="5" max="5" width="12" bestFit="1" customWidth="1"/>
    <col min="10" max="10" width="12" bestFit="1" customWidth="1"/>
  </cols>
  <sheetData>
    <row r="2" spans="1:12" x14ac:dyDescent="0.25">
      <c r="B2" t="s">
        <v>210</v>
      </c>
      <c r="I2" t="s">
        <v>211</v>
      </c>
    </row>
    <row r="4" spans="1:12" x14ac:dyDescent="0.25">
      <c r="A4" s="59"/>
      <c r="B4" s="59"/>
      <c r="C4" s="59" t="s">
        <v>209</v>
      </c>
      <c r="D4" s="59"/>
      <c r="E4" s="59" t="s">
        <v>209</v>
      </c>
      <c r="F4" s="59"/>
      <c r="G4" s="59"/>
      <c r="H4" s="59" t="s">
        <v>209</v>
      </c>
      <c r="I4" s="59"/>
      <c r="J4" s="59" t="s">
        <v>209</v>
      </c>
    </row>
    <row r="5" spans="1:12" x14ac:dyDescent="0.25">
      <c r="A5" s="59"/>
      <c r="B5" s="59" t="s">
        <v>29</v>
      </c>
      <c r="C5" s="59">
        <v>322</v>
      </c>
      <c r="D5" s="59" t="s">
        <v>30</v>
      </c>
      <c r="E5" s="59">
        <v>642</v>
      </c>
      <c r="F5" s="59"/>
      <c r="G5" s="59" t="s">
        <v>29</v>
      </c>
      <c r="H5" s="59">
        <v>357</v>
      </c>
      <c r="I5" s="59" t="s">
        <v>30</v>
      </c>
      <c r="J5" s="59">
        <v>315</v>
      </c>
    </row>
    <row r="6" spans="1:12" x14ac:dyDescent="0.25">
      <c r="A6" s="59"/>
      <c r="B6" s="59" t="s">
        <v>31</v>
      </c>
      <c r="C6" s="59">
        <v>348</v>
      </c>
      <c r="D6" s="59" t="s">
        <v>32</v>
      </c>
      <c r="E6" s="59">
        <v>550</v>
      </c>
      <c r="F6" s="59"/>
      <c r="G6" s="59" t="s">
        <v>31</v>
      </c>
      <c r="H6" s="59">
        <v>329</v>
      </c>
      <c r="I6" s="59" t="s">
        <v>32</v>
      </c>
      <c r="J6" s="59">
        <v>361</v>
      </c>
    </row>
    <row r="7" spans="1:12" x14ac:dyDescent="0.25">
      <c r="A7" s="59"/>
      <c r="B7" s="59" t="s">
        <v>33</v>
      </c>
      <c r="C7" s="59">
        <v>355</v>
      </c>
      <c r="D7" s="59" t="s">
        <v>35</v>
      </c>
      <c r="E7" s="59">
        <v>433</v>
      </c>
      <c r="F7" s="59"/>
      <c r="G7" s="59" t="s">
        <v>34</v>
      </c>
      <c r="H7" s="59">
        <v>372</v>
      </c>
      <c r="I7" s="59" t="s">
        <v>35</v>
      </c>
      <c r="J7" s="59">
        <v>388</v>
      </c>
    </row>
    <row r="8" spans="1:12" x14ac:dyDescent="0.25">
      <c r="A8" s="59"/>
      <c r="B8" s="59" t="s">
        <v>34</v>
      </c>
      <c r="C8" s="59">
        <v>405</v>
      </c>
      <c r="D8" s="59" t="s">
        <v>36</v>
      </c>
      <c r="E8" s="59">
        <v>356</v>
      </c>
      <c r="F8" s="59"/>
      <c r="G8" s="59" t="s">
        <v>37</v>
      </c>
      <c r="H8" s="59">
        <v>530</v>
      </c>
      <c r="I8" s="59" t="s">
        <v>36</v>
      </c>
      <c r="J8" s="59">
        <v>258</v>
      </c>
    </row>
    <row r="9" spans="1:12" x14ac:dyDescent="0.25">
      <c r="A9" s="59"/>
      <c r="B9" s="59" t="s">
        <v>37</v>
      </c>
      <c r="C9" s="59">
        <v>415</v>
      </c>
      <c r="D9" s="59" t="s">
        <v>38</v>
      </c>
      <c r="E9" s="59">
        <v>470</v>
      </c>
      <c r="F9" s="59"/>
      <c r="G9" s="59" t="s">
        <v>39</v>
      </c>
      <c r="H9" s="59">
        <v>327</v>
      </c>
      <c r="I9" s="59" t="s">
        <v>38</v>
      </c>
      <c r="J9" s="59">
        <v>321</v>
      </c>
    </row>
    <row r="10" spans="1:12" x14ac:dyDescent="0.25">
      <c r="A10" s="59"/>
      <c r="B10" s="59" t="s">
        <v>39</v>
      </c>
      <c r="C10" s="59">
        <v>336</v>
      </c>
      <c r="D10" s="59" t="s">
        <v>40</v>
      </c>
      <c r="E10" s="59">
        <v>355</v>
      </c>
      <c r="F10" s="59"/>
      <c r="G10" s="59" t="s">
        <v>41</v>
      </c>
      <c r="H10" s="59">
        <v>307</v>
      </c>
      <c r="I10" s="59" t="s">
        <v>40</v>
      </c>
      <c r="J10" s="59">
        <v>304</v>
      </c>
    </row>
    <row r="11" spans="1:12" x14ac:dyDescent="0.25">
      <c r="A11" s="59"/>
      <c r="B11" s="59" t="s">
        <v>41</v>
      </c>
      <c r="C11" s="59">
        <v>446</v>
      </c>
      <c r="D11" s="59" t="s">
        <v>42</v>
      </c>
      <c r="E11" s="59">
        <v>556</v>
      </c>
      <c r="F11" s="59"/>
      <c r="G11" s="59" t="s">
        <v>43</v>
      </c>
      <c r="H11" s="59">
        <v>267</v>
      </c>
      <c r="I11" s="59" t="s">
        <v>42</v>
      </c>
      <c r="J11" s="59">
        <v>358</v>
      </c>
    </row>
    <row r="12" spans="1:12" x14ac:dyDescent="0.25">
      <c r="A12" s="59"/>
      <c r="B12" s="59" t="s">
        <v>43</v>
      </c>
      <c r="C12" s="59">
        <v>322</v>
      </c>
      <c r="D12" s="59" t="s">
        <v>44</v>
      </c>
      <c r="E12" s="59">
        <v>361</v>
      </c>
      <c r="F12" s="59"/>
      <c r="G12" s="59" t="s">
        <v>45</v>
      </c>
      <c r="H12" s="59">
        <v>347</v>
      </c>
      <c r="I12" s="59" t="s">
        <v>44</v>
      </c>
      <c r="J12" s="59">
        <v>314</v>
      </c>
    </row>
    <row r="13" spans="1:12" x14ac:dyDescent="0.25">
      <c r="A13" s="59"/>
      <c r="B13" s="59" t="s">
        <v>45</v>
      </c>
      <c r="C13" s="59">
        <v>425</v>
      </c>
      <c r="D13" s="59"/>
      <c r="E13" s="59"/>
      <c r="F13" s="59"/>
      <c r="G13" s="59"/>
      <c r="H13" s="59"/>
      <c r="I13" s="59"/>
      <c r="J13" s="59"/>
    </row>
    <row r="14" spans="1:12" x14ac:dyDescent="0.25">
      <c r="A14" s="59"/>
      <c r="B14" s="59"/>
      <c r="C14" s="59"/>
      <c r="D14" s="59"/>
      <c r="F14" s="59"/>
      <c r="G14" s="59"/>
      <c r="H14" s="59">
        <v>354.5</v>
      </c>
      <c r="I14" s="149"/>
      <c r="J14" s="59">
        <v>327.375</v>
      </c>
    </row>
    <row r="15" spans="1:12" x14ac:dyDescent="0.25">
      <c r="A15" s="59"/>
      <c r="B15" s="59"/>
      <c r="C15" s="59">
        <v>374.88888888888891</v>
      </c>
      <c r="D15" s="59"/>
      <c r="E15" s="59">
        <v>465.375</v>
      </c>
      <c r="F15" s="59"/>
      <c r="G15" s="59"/>
      <c r="H15" s="59">
        <v>77.908371088826428</v>
      </c>
      <c r="I15" s="149"/>
      <c r="J15" s="59">
        <v>40.489637122178735</v>
      </c>
    </row>
    <row r="16" spans="1:12" x14ac:dyDescent="0.25">
      <c r="A16" s="59"/>
      <c r="B16" s="59"/>
      <c r="C16" s="59">
        <v>47.839430505714887</v>
      </c>
      <c r="D16" s="59"/>
      <c r="E16" s="59">
        <v>108.68031429051774</v>
      </c>
      <c r="F16" s="59"/>
      <c r="G16" s="59"/>
      <c r="H16" s="59"/>
      <c r="I16" s="59"/>
      <c r="J16" s="59"/>
      <c r="K16" s="59"/>
      <c r="L16" s="1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FC98-B8B5-4554-975F-A82F6431B74E}">
  <dimension ref="B2:O27"/>
  <sheetViews>
    <sheetView workbookViewId="0">
      <selection activeCell="O23" sqref="O23"/>
    </sheetView>
  </sheetViews>
  <sheetFormatPr defaultRowHeight="15" x14ac:dyDescent="0.25"/>
  <sheetData>
    <row r="2" spans="2:15" x14ac:dyDescent="0.25">
      <c r="H2" t="s">
        <v>50</v>
      </c>
      <c r="I2" t="s">
        <v>214</v>
      </c>
      <c r="N2">
        <v>9</v>
      </c>
      <c r="O2">
        <f>(N2-$N$20)/$N$21</f>
        <v>1.3033892470830679</v>
      </c>
    </row>
    <row r="3" spans="2:15" x14ac:dyDescent="0.25">
      <c r="B3" s="178">
        <v>5</v>
      </c>
      <c r="C3" s="179"/>
      <c r="D3" s="178">
        <v>4</v>
      </c>
      <c r="E3" s="179"/>
      <c r="F3" s="178">
        <v>0</v>
      </c>
      <c r="G3" s="179"/>
      <c r="H3">
        <f>SUM(B3:G3)</f>
        <v>9</v>
      </c>
      <c r="I3">
        <f>(H3-$H$12)/$H$13</f>
        <v>-0.16338578657348773</v>
      </c>
      <c r="N3">
        <v>7</v>
      </c>
      <c r="O3">
        <f t="shared" ref="O3:O18" si="0">(N3-$N$20)/$N$21</f>
        <v>0.13719886811400719</v>
      </c>
    </row>
    <row r="4" spans="2:15" x14ac:dyDescent="0.25">
      <c r="B4" s="178">
        <v>8</v>
      </c>
      <c r="C4" s="179"/>
      <c r="D4" s="178">
        <v>4</v>
      </c>
      <c r="E4" s="179"/>
      <c r="F4" s="178">
        <v>1</v>
      </c>
      <c r="G4" s="179"/>
      <c r="H4">
        <f t="shared" ref="H4:H10" si="1">SUM(B4:G4)</f>
        <v>13</v>
      </c>
      <c r="I4">
        <f>(H4-$H$12)/$H$13</f>
        <v>0.70800507515178024</v>
      </c>
      <c r="N4">
        <v>8</v>
      </c>
      <c r="O4">
        <f t="shared" si="0"/>
        <v>0.7202940575985376</v>
      </c>
    </row>
    <row r="5" spans="2:15" x14ac:dyDescent="0.25">
      <c r="B5" s="178">
        <v>6</v>
      </c>
      <c r="C5" s="179"/>
      <c r="D5" s="178">
        <v>4</v>
      </c>
      <c r="E5" s="179"/>
      <c r="F5" s="178">
        <v>0</v>
      </c>
      <c r="G5" s="179"/>
      <c r="H5">
        <f t="shared" si="1"/>
        <v>10</v>
      </c>
      <c r="I5">
        <f t="shared" ref="I5:I10" si="2">(H5-$H$12)/$H$13</f>
        <v>5.4461928857829245E-2</v>
      </c>
      <c r="N5">
        <v>4</v>
      </c>
      <c r="O5">
        <f t="shared" si="0"/>
        <v>-1.612086700339584</v>
      </c>
    </row>
    <row r="6" spans="2:15" x14ac:dyDescent="0.25">
      <c r="B6" s="180">
        <v>0</v>
      </c>
      <c r="C6" s="181"/>
      <c r="D6" s="180">
        <v>0</v>
      </c>
      <c r="E6" s="181"/>
      <c r="F6" s="180">
        <v>0</v>
      </c>
      <c r="G6" s="181"/>
      <c r="H6">
        <f t="shared" si="1"/>
        <v>0</v>
      </c>
      <c r="I6">
        <f>(H6-$H$12)/$H$13</f>
        <v>-2.1240152254553406</v>
      </c>
      <c r="K6">
        <v>1.7000000000000001E-2</v>
      </c>
      <c r="L6" s="150">
        <v>1.7000000000000001E-2</v>
      </c>
      <c r="N6">
        <v>5</v>
      </c>
      <c r="O6">
        <f t="shared" si="0"/>
        <v>-1.0289915108550536</v>
      </c>
    </row>
    <row r="7" spans="2:15" x14ac:dyDescent="0.25">
      <c r="B7" s="178">
        <v>4</v>
      </c>
      <c r="C7" s="179"/>
      <c r="D7" s="178">
        <v>4</v>
      </c>
      <c r="E7" s="179"/>
      <c r="F7" s="178">
        <v>0</v>
      </c>
      <c r="G7" s="179"/>
      <c r="H7">
        <f t="shared" si="1"/>
        <v>8</v>
      </c>
      <c r="I7">
        <f t="shared" si="2"/>
        <v>-0.38123350200480471</v>
      </c>
      <c r="N7">
        <v>6</v>
      </c>
      <c r="O7">
        <f t="shared" si="0"/>
        <v>-0.44589632137052321</v>
      </c>
    </row>
    <row r="8" spans="2:15" x14ac:dyDescent="0.25">
      <c r="B8" s="178">
        <v>7</v>
      </c>
      <c r="C8" s="179"/>
      <c r="D8" s="178">
        <v>7</v>
      </c>
      <c r="E8" s="179"/>
      <c r="F8" s="178">
        <v>1</v>
      </c>
      <c r="G8" s="179"/>
      <c r="H8">
        <f t="shared" si="1"/>
        <v>15</v>
      </c>
      <c r="I8">
        <f t="shared" si="2"/>
        <v>1.1437005060144143</v>
      </c>
      <c r="N8">
        <v>3</v>
      </c>
      <c r="O8">
        <f t="shared" si="0"/>
        <v>-2.1951818898241147</v>
      </c>
    </row>
    <row r="9" spans="2:15" x14ac:dyDescent="0.25">
      <c r="B9" s="178">
        <v>8</v>
      </c>
      <c r="C9" s="179"/>
      <c r="D9" s="178">
        <v>3</v>
      </c>
      <c r="E9" s="179"/>
      <c r="F9" s="178">
        <v>2</v>
      </c>
      <c r="G9" s="179"/>
      <c r="H9">
        <f t="shared" si="1"/>
        <v>13</v>
      </c>
      <c r="I9">
        <f t="shared" si="2"/>
        <v>0.70800507515178024</v>
      </c>
      <c r="N9">
        <v>8</v>
      </c>
      <c r="O9">
        <f t="shared" si="0"/>
        <v>0.7202940575985376</v>
      </c>
    </row>
    <row r="10" spans="2:15" x14ac:dyDescent="0.25">
      <c r="B10" s="178">
        <v>6</v>
      </c>
      <c r="C10" s="179"/>
      <c r="D10" s="178">
        <v>3</v>
      </c>
      <c r="E10" s="179"/>
      <c r="F10" s="178">
        <v>1</v>
      </c>
      <c r="G10" s="179"/>
      <c r="H10">
        <f t="shared" si="1"/>
        <v>10</v>
      </c>
      <c r="I10">
        <f t="shared" si="2"/>
        <v>5.4461928857829245E-2</v>
      </c>
      <c r="N10">
        <v>7</v>
      </c>
      <c r="O10">
        <f t="shared" si="0"/>
        <v>0.13719886811400719</v>
      </c>
    </row>
    <row r="11" spans="2:15" x14ac:dyDescent="0.25">
      <c r="N11">
        <v>6</v>
      </c>
      <c r="O11">
        <f t="shared" si="0"/>
        <v>-0.44589632137052321</v>
      </c>
    </row>
    <row r="12" spans="2:15" x14ac:dyDescent="0.25">
      <c r="G12" t="s">
        <v>212</v>
      </c>
      <c r="H12">
        <f>AVERAGE(H3:H10)</f>
        <v>9.75</v>
      </c>
      <c r="N12">
        <v>8</v>
      </c>
      <c r="O12">
        <f t="shared" si="0"/>
        <v>0.7202940575985376</v>
      </c>
    </row>
    <row r="13" spans="2:15" x14ac:dyDescent="0.25">
      <c r="G13" t="s">
        <v>213</v>
      </c>
      <c r="H13">
        <f>STDEVA(H3:H10)</f>
        <v>4.5903625751598938</v>
      </c>
      <c r="N13">
        <v>7</v>
      </c>
      <c r="O13">
        <f t="shared" si="0"/>
        <v>0.13719886811400719</v>
      </c>
    </row>
    <row r="14" spans="2:15" x14ac:dyDescent="0.25">
      <c r="N14">
        <v>10</v>
      </c>
      <c r="O14">
        <f>(N14-$N$20)/$N$21</f>
        <v>1.8864844365675983</v>
      </c>
    </row>
    <row r="15" spans="2:15" x14ac:dyDescent="0.25">
      <c r="N15">
        <v>7</v>
      </c>
      <c r="O15">
        <f t="shared" si="0"/>
        <v>0.13719886811400719</v>
      </c>
    </row>
    <row r="16" spans="2:15" x14ac:dyDescent="0.25">
      <c r="H16" t="s">
        <v>50</v>
      </c>
      <c r="I16" t="s">
        <v>215</v>
      </c>
      <c r="J16" t="s">
        <v>214</v>
      </c>
      <c r="N16">
        <v>7</v>
      </c>
      <c r="O16">
        <f t="shared" si="0"/>
        <v>0.13719886811400719</v>
      </c>
    </row>
    <row r="17" spans="2:15" x14ac:dyDescent="0.25">
      <c r="B17" s="178">
        <v>5</v>
      </c>
      <c r="C17" s="179"/>
      <c r="D17" s="178">
        <v>2</v>
      </c>
      <c r="E17" s="179"/>
      <c r="F17" s="178">
        <v>3</v>
      </c>
      <c r="G17" s="179"/>
      <c r="H17">
        <f>SUM(B17:G17)</f>
        <v>10</v>
      </c>
      <c r="I17">
        <f>H3+H17</f>
        <v>19</v>
      </c>
      <c r="J17">
        <f>(I17-$I$26)/$I$27</f>
        <v>0.26113909435779431</v>
      </c>
      <c r="N17">
        <v>6</v>
      </c>
      <c r="O17">
        <f t="shared" si="0"/>
        <v>-0.44589632137052321</v>
      </c>
    </row>
    <row r="18" spans="2:15" x14ac:dyDescent="0.25">
      <c r="B18" s="178">
        <v>9</v>
      </c>
      <c r="C18" s="179"/>
      <c r="D18" s="178">
        <v>4</v>
      </c>
      <c r="E18" s="179"/>
      <c r="F18" s="178">
        <v>0</v>
      </c>
      <c r="G18" s="179"/>
      <c r="H18">
        <f t="shared" ref="H18:H24" si="3">SUM(B18:G18)</f>
        <v>13</v>
      </c>
      <c r="I18">
        <f t="shared" ref="I18:I24" si="4">H4+H18</f>
        <v>26</v>
      </c>
      <c r="J18">
        <f t="shared" ref="J18:J24" si="5">(I18-$I$26)/$I$27</f>
        <v>1.2360583799602265</v>
      </c>
      <c r="N18">
        <v>7</v>
      </c>
      <c r="O18">
        <f t="shared" si="0"/>
        <v>0.13719886811400719</v>
      </c>
    </row>
    <row r="19" spans="2:15" x14ac:dyDescent="0.25">
      <c r="B19" s="178">
        <v>5</v>
      </c>
      <c r="C19" s="179"/>
      <c r="D19" s="178">
        <v>3</v>
      </c>
      <c r="E19" s="179"/>
      <c r="F19" s="178">
        <v>2</v>
      </c>
      <c r="G19" s="179"/>
      <c r="H19">
        <f t="shared" si="3"/>
        <v>10</v>
      </c>
      <c r="I19">
        <f t="shared" si="4"/>
        <v>20</v>
      </c>
      <c r="J19">
        <f t="shared" si="5"/>
        <v>0.40041327801528465</v>
      </c>
    </row>
    <row r="20" spans="2:15" x14ac:dyDescent="0.25">
      <c r="B20" s="178">
        <v>2</v>
      </c>
      <c r="C20" s="179"/>
      <c r="D20" s="178">
        <v>0</v>
      </c>
      <c r="E20" s="179"/>
      <c r="F20" s="178">
        <v>2</v>
      </c>
      <c r="G20" s="179"/>
      <c r="H20">
        <f t="shared" si="3"/>
        <v>4</v>
      </c>
      <c r="I20">
        <f t="shared" si="4"/>
        <v>4</v>
      </c>
      <c r="J20">
        <f t="shared" si="5"/>
        <v>-1.8279736605045602</v>
      </c>
      <c r="K20">
        <v>3.44E-2</v>
      </c>
      <c r="L20" s="150">
        <v>3.44E-2</v>
      </c>
      <c r="N20">
        <f>AVERAGE(N2:N18)</f>
        <v>6.7647058823529411</v>
      </c>
    </row>
    <row r="21" spans="2:15" x14ac:dyDescent="0.25">
      <c r="B21" s="178">
        <v>2</v>
      </c>
      <c r="C21" s="179"/>
      <c r="D21" s="178">
        <v>0</v>
      </c>
      <c r="E21" s="179"/>
      <c r="F21" s="178">
        <v>2</v>
      </c>
      <c r="G21" s="179"/>
      <c r="H21">
        <f t="shared" si="3"/>
        <v>4</v>
      </c>
      <c r="I21">
        <f t="shared" si="4"/>
        <v>12</v>
      </c>
      <c r="J21">
        <f t="shared" si="5"/>
        <v>-0.71378019124463787</v>
      </c>
      <c r="N21">
        <f>STDEVA(N2:N18)</f>
        <v>1.7149858514250873</v>
      </c>
    </row>
    <row r="22" spans="2:15" x14ac:dyDescent="0.25">
      <c r="B22" s="178">
        <v>2</v>
      </c>
      <c r="C22" s="179"/>
      <c r="D22" s="178">
        <v>0</v>
      </c>
      <c r="E22" s="179"/>
      <c r="F22" s="178">
        <v>0</v>
      </c>
      <c r="G22" s="179"/>
      <c r="H22">
        <f t="shared" si="3"/>
        <v>2</v>
      </c>
      <c r="I22">
        <f t="shared" si="4"/>
        <v>17</v>
      </c>
      <c r="J22">
        <f t="shared" si="5"/>
        <v>-1.7409272957186289E-2</v>
      </c>
    </row>
    <row r="23" spans="2:15" x14ac:dyDescent="0.25">
      <c r="B23" s="178">
        <v>5</v>
      </c>
      <c r="C23" s="179"/>
      <c r="D23" s="178">
        <v>2</v>
      </c>
      <c r="E23" s="179"/>
      <c r="F23" s="178">
        <v>5</v>
      </c>
      <c r="G23" s="179"/>
      <c r="H23">
        <f t="shared" si="3"/>
        <v>12</v>
      </c>
      <c r="I23">
        <f t="shared" si="4"/>
        <v>25</v>
      </c>
      <c r="J23">
        <f t="shared" si="5"/>
        <v>1.0967841963027363</v>
      </c>
    </row>
    <row r="24" spans="2:15" x14ac:dyDescent="0.25">
      <c r="B24" s="178">
        <v>2</v>
      </c>
      <c r="C24" s="179"/>
      <c r="D24" s="178">
        <v>2</v>
      </c>
      <c r="E24" s="179"/>
      <c r="F24" s="178">
        <v>0</v>
      </c>
      <c r="G24" s="179"/>
      <c r="H24">
        <f t="shared" si="3"/>
        <v>4</v>
      </c>
      <c r="I24">
        <f t="shared" si="4"/>
        <v>14</v>
      </c>
      <c r="J24">
        <f t="shared" si="5"/>
        <v>-0.4352318239296572</v>
      </c>
    </row>
    <row r="26" spans="2:15" x14ac:dyDescent="0.25">
      <c r="H26" t="s">
        <v>212</v>
      </c>
      <c r="I26">
        <f>AVERAGE(I17:I24)</f>
        <v>17.125</v>
      </c>
    </row>
    <row r="27" spans="2:15" x14ac:dyDescent="0.25">
      <c r="H27" t="s">
        <v>213</v>
      </c>
      <c r="I27">
        <f>STDEVA(I17:I24)</f>
        <v>7.1800815753424017</v>
      </c>
    </row>
  </sheetData>
  <mergeCells count="48"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B6:C6"/>
    <mergeCell ref="D6:E6"/>
    <mergeCell ref="F6:G6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BC-7660-4192-AD60-6844550262C8}">
  <dimension ref="A4:AC42"/>
  <sheetViews>
    <sheetView zoomScaleNormal="100" workbookViewId="0">
      <selection activeCell="R24" sqref="R24"/>
    </sheetView>
  </sheetViews>
  <sheetFormatPr defaultRowHeight="15" x14ac:dyDescent="0.25"/>
  <cols>
    <col min="2" max="2" width="9.140625" customWidth="1"/>
    <col min="4" max="4" width="9.140625" customWidth="1"/>
    <col min="6" max="6" width="14.85546875" bestFit="1" customWidth="1"/>
  </cols>
  <sheetData>
    <row r="4" spans="1:29" ht="15.75" thickBot="1" x14ac:dyDescent="0.3"/>
    <row r="5" spans="1:29" ht="15.75" thickBot="1" x14ac:dyDescent="0.3">
      <c r="B5" s="182" t="s">
        <v>13</v>
      </c>
      <c r="C5" s="183"/>
      <c r="D5" s="183"/>
      <c r="E5" s="184"/>
      <c r="F5" s="183" t="s">
        <v>9</v>
      </c>
      <c r="G5" s="183"/>
      <c r="H5" s="183"/>
      <c r="I5" s="183"/>
      <c r="J5" s="182" t="s">
        <v>7</v>
      </c>
      <c r="K5" s="183"/>
      <c r="L5" s="183"/>
      <c r="M5" s="184"/>
      <c r="N5" s="183" t="s">
        <v>23</v>
      </c>
      <c r="O5" s="183"/>
      <c r="P5" s="183"/>
      <c r="Q5" s="183"/>
      <c r="R5" s="182" t="s">
        <v>22</v>
      </c>
      <c r="S5" s="183"/>
      <c r="T5" s="183"/>
      <c r="U5" s="184"/>
      <c r="V5" s="183" t="s">
        <v>8</v>
      </c>
      <c r="W5" s="183"/>
      <c r="X5" s="183"/>
      <c r="Y5" s="183"/>
      <c r="Z5" s="182" t="s">
        <v>12</v>
      </c>
      <c r="AA5" s="183"/>
      <c r="AB5" s="183"/>
      <c r="AC5" s="184"/>
    </row>
    <row r="6" spans="1:29" ht="15.75" thickBot="1" x14ac:dyDescent="0.3">
      <c r="B6" s="8" t="s">
        <v>223</v>
      </c>
      <c r="C6" s="32" t="s">
        <v>221</v>
      </c>
      <c r="D6" s="33" t="s">
        <v>222</v>
      </c>
      <c r="E6" s="40" t="s">
        <v>216</v>
      </c>
      <c r="F6" s="4" t="s">
        <v>223</v>
      </c>
      <c r="G6" s="32" t="s">
        <v>221</v>
      </c>
      <c r="H6" s="33" t="s">
        <v>222</v>
      </c>
      <c r="I6" s="89" t="s">
        <v>216</v>
      </c>
      <c r="J6" s="8" t="s">
        <v>223</v>
      </c>
      <c r="K6" s="32" t="s">
        <v>221</v>
      </c>
      <c r="L6" s="33" t="s">
        <v>222</v>
      </c>
      <c r="M6" s="40" t="s">
        <v>216</v>
      </c>
      <c r="N6" s="4" t="s">
        <v>223</v>
      </c>
      <c r="O6" s="32" t="s">
        <v>221</v>
      </c>
      <c r="P6" s="33" t="s">
        <v>222</v>
      </c>
      <c r="Q6" s="89" t="s">
        <v>216</v>
      </c>
      <c r="R6" s="8" t="s">
        <v>223</v>
      </c>
      <c r="S6" s="32" t="s">
        <v>221</v>
      </c>
      <c r="T6" s="33" t="s">
        <v>222</v>
      </c>
      <c r="U6" s="40" t="s">
        <v>216</v>
      </c>
      <c r="V6" s="4" t="s">
        <v>223</v>
      </c>
      <c r="W6" s="32" t="s">
        <v>221</v>
      </c>
      <c r="X6" s="33" t="s">
        <v>222</v>
      </c>
      <c r="Y6" s="89" t="s">
        <v>216</v>
      </c>
      <c r="Z6" s="8" t="s">
        <v>223</v>
      </c>
      <c r="AA6" s="32" t="s">
        <v>221</v>
      </c>
      <c r="AB6" s="33" t="s">
        <v>222</v>
      </c>
      <c r="AC6" s="40" t="s">
        <v>216</v>
      </c>
    </row>
    <row r="7" spans="1:29" ht="15.75" thickBot="1" x14ac:dyDescent="0.3">
      <c r="A7" s="12" t="s">
        <v>217</v>
      </c>
      <c r="B7" s="152">
        <v>8.625</v>
      </c>
      <c r="C7" s="38">
        <v>2</v>
      </c>
      <c r="D7" s="38">
        <v>0</v>
      </c>
      <c r="E7" s="13">
        <v>1</v>
      </c>
      <c r="F7" s="154">
        <v>8.5555555555555554</v>
      </c>
      <c r="G7" s="38">
        <v>0</v>
      </c>
      <c r="H7" s="38">
        <v>0</v>
      </c>
      <c r="I7" s="38">
        <v>2</v>
      </c>
      <c r="J7" s="152">
        <v>6.2222222222222223</v>
      </c>
      <c r="K7" s="38">
        <v>0</v>
      </c>
      <c r="L7" s="38">
        <v>0</v>
      </c>
      <c r="M7" s="13">
        <v>0</v>
      </c>
      <c r="N7" s="154">
        <v>6.333333333333333</v>
      </c>
      <c r="O7" s="38">
        <v>0</v>
      </c>
      <c r="P7" s="38">
        <v>0</v>
      </c>
      <c r="Q7" s="38">
        <v>0</v>
      </c>
      <c r="R7" s="152">
        <v>6.8888888888888893</v>
      </c>
      <c r="S7" s="38">
        <v>0</v>
      </c>
      <c r="T7" s="38">
        <v>0</v>
      </c>
      <c r="U7" s="13">
        <v>0</v>
      </c>
      <c r="V7" s="154">
        <v>6.333333333333333</v>
      </c>
      <c r="W7" s="38">
        <v>0</v>
      </c>
      <c r="X7" s="38">
        <v>0</v>
      </c>
      <c r="Y7" s="38">
        <v>0</v>
      </c>
      <c r="Z7" s="152">
        <v>7.333333333333333</v>
      </c>
      <c r="AA7" s="38">
        <v>0</v>
      </c>
      <c r="AB7" s="38">
        <v>0</v>
      </c>
      <c r="AC7" s="13">
        <v>2</v>
      </c>
    </row>
    <row r="8" spans="1:29" ht="15.75" thickBot="1" x14ac:dyDescent="0.3">
      <c r="A8" s="12" t="s">
        <v>219</v>
      </c>
      <c r="B8" s="152">
        <v>7.25</v>
      </c>
      <c r="C8" s="38">
        <v>0</v>
      </c>
      <c r="D8" s="38">
        <v>0</v>
      </c>
      <c r="E8" s="13">
        <v>0</v>
      </c>
      <c r="F8" s="154">
        <v>10.875</v>
      </c>
      <c r="G8" s="38">
        <v>2</v>
      </c>
      <c r="H8" s="38">
        <v>0</v>
      </c>
      <c r="I8" s="38">
        <v>0</v>
      </c>
      <c r="J8" s="152">
        <v>6.5714285714285712</v>
      </c>
      <c r="K8" s="38">
        <v>2</v>
      </c>
      <c r="L8" s="38">
        <v>0</v>
      </c>
      <c r="M8" s="13">
        <v>0</v>
      </c>
      <c r="N8" s="154">
        <v>6.25</v>
      </c>
      <c r="O8" s="38">
        <v>0</v>
      </c>
      <c r="P8" s="38">
        <v>0</v>
      </c>
      <c r="Q8" s="38">
        <v>0</v>
      </c>
      <c r="R8" s="152">
        <v>8.875</v>
      </c>
      <c r="S8" s="38">
        <v>0</v>
      </c>
      <c r="T8" s="38">
        <v>0</v>
      </c>
      <c r="U8" s="13">
        <v>0</v>
      </c>
      <c r="V8" s="154">
        <v>6</v>
      </c>
      <c r="W8" s="38">
        <v>0</v>
      </c>
      <c r="X8" s="38">
        <v>0</v>
      </c>
      <c r="Y8" s="38">
        <v>0</v>
      </c>
      <c r="Z8" s="152">
        <v>11.75</v>
      </c>
      <c r="AA8" s="38">
        <v>0</v>
      </c>
      <c r="AB8" s="38">
        <v>0</v>
      </c>
      <c r="AC8" s="13">
        <v>0</v>
      </c>
    </row>
    <row r="11" spans="1:29" ht="15.75" thickBot="1" x14ac:dyDescent="0.3"/>
    <row r="12" spans="1:29" ht="15.75" thickBot="1" x14ac:dyDescent="0.3">
      <c r="B12" s="182" t="s">
        <v>13</v>
      </c>
      <c r="C12" s="183"/>
      <c r="D12" s="183"/>
      <c r="E12" s="184"/>
      <c r="F12" s="183" t="s">
        <v>9</v>
      </c>
      <c r="G12" s="183"/>
      <c r="H12" s="183"/>
      <c r="I12" s="183"/>
      <c r="J12" s="182" t="s">
        <v>7</v>
      </c>
      <c r="K12" s="183"/>
      <c r="L12" s="183"/>
      <c r="M12" s="184"/>
      <c r="N12" s="183" t="s">
        <v>23</v>
      </c>
      <c r="O12" s="183"/>
      <c r="P12" s="183"/>
      <c r="Q12" s="183"/>
      <c r="R12" s="182" t="s">
        <v>22</v>
      </c>
      <c r="S12" s="183"/>
      <c r="T12" s="183"/>
      <c r="U12" s="184"/>
      <c r="V12" s="183" t="s">
        <v>8</v>
      </c>
      <c r="W12" s="183"/>
      <c r="X12" s="183"/>
      <c r="Y12" s="183"/>
      <c r="Z12" s="182" t="s">
        <v>12</v>
      </c>
      <c r="AA12" s="183"/>
      <c r="AB12" s="183"/>
      <c r="AC12" s="184"/>
    </row>
    <row r="13" spans="1:29" ht="15.75" thickBot="1" x14ac:dyDescent="0.3">
      <c r="B13" s="8" t="s">
        <v>223</v>
      </c>
      <c r="C13" s="32" t="s">
        <v>221</v>
      </c>
      <c r="D13" s="33" t="s">
        <v>222</v>
      </c>
      <c r="E13" s="40" t="s">
        <v>216</v>
      </c>
      <c r="F13" s="4" t="s">
        <v>223</v>
      </c>
      <c r="G13" s="32" t="s">
        <v>221</v>
      </c>
      <c r="H13" s="33" t="s">
        <v>222</v>
      </c>
      <c r="I13" s="89" t="s">
        <v>216</v>
      </c>
      <c r="J13" s="8" t="s">
        <v>223</v>
      </c>
      <c r="K13" s="32" t="s">
        <v>221</v>
      </c>
      <c r="L13" s="33" t="s">
        <v>222</v>
      </c>
      <c r="M13" s="40" t="s">
        <v>216</v>
      </c>
      <c r="N13" s="4" t="s">
        <v>223</v>
      </c>
      <c r="O13" s="32" t="s">
        <v>221</v>
      </c>
      <c r="P13" s="33" t="s">
        <v>222</v>
      </c>
      <c r="Q13" s="89" t="s">
        <v>216</v>
      </c>
      <c r="R13" s="8" t="s">
        <v>223</v>
      </c>
      <c r="S13" s="32" t="s">
        <v>221</v>
      </c>
      <c r="T13" s="33" t="s">
        <v>222</v>
      </c>
      <c r="U13" s="40" t="s">
        <v>216</v>
      </c>
      <c r="V13" s="4" t="s">
        <v>223</v>
      </c>
      <c r="W13" s="32" t="s">
        <v>221</v>
      </c>
      <c r="X13" s="33" t="s">
        <v>222</v>
      </c>
      <c r="Y13" s="89" t="s">
        <v>216</v>
      </c>
      <c r="Z13" s="8" t="s">
        <v>223</v>
      </c>
      <c r="AA13" s="32" t="s">
        <v>221</v>
      </c>
      <c r="AB13" s="33" t="s">
        <v>222</v>
      </c>
      <c r="AC13" s="40" t="s">
        <v>216</v>
      </c>
    </row>
    <row r="14" spans="1:29" ht="15.75" thickBot="1" x14ac:dyDescent="0.3">
      <c r="A14" s="12" t="s">
        <v>218</v>
      </c>
      <c r="B14" s="152">
        <v>10.166666666666666</v>
      </c>
      <c r="C14" s="38">
        <v>7</v>
      </c>
      <c r="D14" s="38">
        <v>3</v>
      </c>
      <c r="E14" s="13">
        <v>2</v>
      </c>
      <c r="F14" s="154">
        <v>6.75</v>
      </c>
      <c r="G14" s="38">
        <v>1</v>
      </c>
      <c r="H14" s="38">
        <v>1</v>
      </c>
      <c r="I14" s="38">
        <v>1</v>
      </c>
      <c r="J14" s="152">
        <v>5.2</v>
      </c>
      <c r="K14" s="38">
        <v>3</v>
      </c>
      <c r="L14" s="38">
        <v>3</v>
      </c>
      <c r="M14" s="13">
        <v>1</v>
      </c>
      <c r="N14" s="154">
        <v>7.5</v>
      </c>
      <c r="O14" s="38">
        <v>5</v>
      </c>
      <c r="P14" s="38">
        <v>2</v>
      </c>
      <c r="Q14" s="38">
        <v>2</v>
      </c>
      <c r="R14" s="152">
        <v>11.125</v>
      </c>
      <c r="S14" s="38">
        <v>6</v>
      </c>
      <c r="T14" s="38">
        <v>1</v>
      </c>
      <c r="U14" s="13">
        <v>3</v>
      </c>
      <c r="V14" s="154">
        <v>7</v>
      </c>
      <c r="W14" s="38">
        <v>2</v>
      </c>
      <c r="X14" s="38">
        <v>1</v>
      </c>
      <c r="Y14" s="38">
        <v>1</v>
      </c>
      <c r="Z14" s="152">
        <v>8</v>
      </c>
      <c r="AA14" s="38">
        <v>2</v>
      </c>
      <c r="AB14" s="38">
        <v>1</v>
      </c>
      <c r="AC14" s="13">
        <v>2</v>
      </c>
    </row>
    <row r="15" spans="1:29" ht="15.75" thickBot="1" x14ac:dyDescent="0.3">
      <c r="A15" s="10" t="s">
        <v>220</v>
      </c>
      <c r="B15" s="153">
        <v>7.5</v>
      </c>
      <c r="C15" s="50">
        <v>6</v>
      </c>
      <c r="D15" s="50">
        <v>3</v>
      </c>
      <c r="E15" s="7">
        <v>0</v>
      </c>
      <c r="F15" s="155">
        <v>8.25</v>
      </c>
      <c r="G15" s="50">
        <v>5</v>
      </c>
      <c r="H15" s="50">
        <v>2</v>
      </c>
      <c r="I15" s="50">
        <v>0</v>
      </c>
      <c r="J15" s="153">
        <v>8.5</v>
      </c>
      <c r="K15" s="50">
        <v>8</v>
      </c>
      <c r="L15" s="50">
        <v>6</v>
      </c>
      <c r="M15" s="7">
        <v>2</v>
      </c>
      <c r="N15" s="155">
        <v>7.375</v>
      </c>
      <c r="O15" s="50">
        <v>7</v>
      </c>
      <c r="P15" s="50">
        <v>5</v>
      </c>
      <c r="Q15" s="50">
        <v>0</v>
      </c>
      <c r="R15" s="153">
        <v>10.25</v>
      </c>
      <c r="S15" s="50">
        <v>5</v>
      </c>
      <c r="T15" s="50">
        <v>3</v>
      </c>
      <c r="U15" s="7">
        <v>0</v>
      </c>
      <c r="V15" s="155">
        <v>6.166666666666667</v>
      </c>
      <c r="W15" s="50">
        <v>5</v>
      </c>
      <c r="X15" s="50">
        <v>5</v>
      </c>
      <c r="Y15" s="50">
        <v>0</v>
      </c>
      <c r="Z15" s="153">
        <v>9.25</v>
      </c>
      <c r="AA15" s="50">
        <v>1</v>
      </c>
      <c r="AB15" s="50">
        <v>1</v>
      </c>
      <c r="AC15" s="7">
        <v>0</v>
      </c>
    </row>
    <row r="20" spans="1:23" x14ac:dyDescent="0.25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</row>
    <row r="21" spans="1:23" x14ac:dyDescent="0.25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</row>
    <row r="22" spans="1:23" x14ac:dyDescent="0.25">
      <c r="A22" s="156"/>
      <c r="B22" s="156"/>
      <c r="C22" s="156"/>
      <c r="D22" s="156"/>
      <c r="E22" s="158" t="s">
        <v>13</v>
      </c>
      <c r="F22" s="158" t="s">
        <v>9</v>
      </c>
      <c r="G22" s="158" t="s">
        <v>7</v>
      </c>
      <c r="H22" s="158" t="s">
        <v>23</v>
      </c>
      <c r="I22" s="158" t="s">
        <v>22</v>
      </c>
      <c r="J22" s="158" t="s">
        <v>8</v>
      </c>
      <c r="K22" s="158" t="s">
        <v>12</v>
      </c>
      <c r="L22" s="156"/>
      <c r="M22" s="156"/>
      <c r="N22" s="156"/>
      <c r="O22" s="156"/>
      <c r="P22" s="157" t="s">
        <v>13</v>
      </c>
      <c r="Q22" s="157" t="s">
        <v>9</v>
      </c>
      <c r="R22" s="157" t="s">
        <v>7</v>
      </c>
      <c r="S22" s="157" t="s">
        <v>23</v>
      </c>
      <c r="T22" s="157" t="s">
        <v>22</v>
      </c>
      <c r="U22" s="157" t="s">
        <v>8</v>
      </c>
      <c r="V22" s="157" t="s">
        <v>12</v>
      </c>
      <c r="W22" s="156"/>
    </row>
    <row r="23" spans="1:23" x14ac:dyDescent="0.25">
      <c r="A23" s="156"/>
      <c r="B23" s="185" t="s">
        <v>230</v>
      </c>
      <c r="C23" s="185"/>
      <c r="D23" s="185"/>
      <c r="E23" s="158">
        <f>C15</f>
        <v>6</v>
      </c>
      <c r="F23" s="158">
        <f>G15</f>
        <v>5</v>
      </c>
      <c r="G23" s="158">
        <f>K15</f>
        <v>8</v>
      </c>
      <c r="H23" s="158">
        <f>O15</f>
        <v>7</v>
      </c>
      <c r="I23" s="158">
        <f>S15</f>
        <v>5</v>
      </c>
      <c r="J23" s="158">
        <f>W15</f>
        <v>5</v>
      </c>
      <c r="K23" s="158">
        <f>AA15</f>
        <v>1</v>
      </c>
      <c r="L23" s="156"/>
      <c r="M23" s="156"/>
      <c r="N23" s="185" t="s">
        <v>226</v>
      </c>
      <c r="O23" s="158" t="s">
        <v>224</v>
      </c>
      <c r="P23" s="159">
        <f>B7</f>
        <v>8.625</v>
      </c>
      <c r="Q23" s="159">
        <f>F7</f>
        <v>8.5555555555555554</v>
      </c>
      <c r="R23" s="159">
        <f>J7</f>
        <v>6.2222222222222223</v>
      </c>
      <c r="S23" s="159">
        <f>N7</f>
        <v>6.333333333333333</v>
      </c>
      <c r="T23" s="159">
        <f>R7</f>
        <v>6.8888888888888893</v>
      </c>
      <c r="U23" s="159">
        <f>V7</f>
        <v>6.333333333333333</v>
      </c>
      <c r="V23" s="159">
        <f>Z7</f>
        <v>7.333333333333333</v>
      </c>
      <c r="W23" s="156"/>
    </row>
    <row r="24" spans="1:23" x14ac:dyDescent="0.25">
      <c r="A24" s="156"/>
      <c r="B24" s="185" t="s">
        <v>229</v>
      </c>
      <c r="C24" s="185"/>
      <c r="D24" s="185"/>
      <c r="E24" s="158">
        <v>6</v>
      </c>
      <c r="F24" s="158">
        <v>4</v>
      </c>
      <c r="G24" s="158">
        <v>3</v>
      </c>
      <c r="H24" s="158">
        <v>5</v>
      </c>
      <c r="I24" s="158">
        <v>4</v>
      </c>
      <c r="J24" s="158">
        <v>5</v>
      </c>
      <c r="K24" s="158">
        <v>1</v>
      </c>
      <c r="L24" s="156"/>
      <c r="M24" s="156"/>
      <c r="N24" s="185"/>
      <c r="O24" s="158" t="s">
        <v>225</v>
      </c>
      <c r="P24" s="159">
        <f>B14</f>
        <v>10.166666666666666</v>
      </c>
      <c r="Q24" s="159">
        <f>F14</f>
        <v>6.75</v>
      </c>
      <c r="R24" s="159">
        <f>J14</f>
        <v>5.2</v>
      </c>
      <c r="S24" s="159">
        <f>N14</f>
        <v>7.5</v>
      </c>
      <c r="T24" s="159">
        <f>R14</f>
        <v>11.125</v>
      </c>
      <c r="U24" s="159">
        <f>V14</f>
        <v>7</v>
      </c>
      <c r="V24" s="159">
        <f>Z14</f>
        <v>8</v>
      </c>
      <c r="W24" s="156"/>
    </row>
    <row r="25" spans="1:23" x14ac:dyDescent="0.25">
      <c r="A25" s="156"/>
      <c r="B25" s="186" t="s">
        <v>231</v>
      </c>
      <c r="C25" s="187"/>
      <c r="D25" s="188"/>
      <c r="E25" s="158">
        <v>6</v>
      </c>
      <c r="F25" s="158">
        <v>3</v>
      </c>
      <c r="G25" s="158">
        <v>2</v>
      </c>
      <c r="H25" s="158">
        <v>5</v>
      </c>
      <c r="I25" s="158">
        <v>4</v>
      </c>
      <c r="J25" s="158">
        <v>5</v>
      </c>
      <c r="K25" s="158">
        <v>1</v>
      </c>
      <c r="L25" s="156"/>
      <c r="M25" s="156"/>
      <c r="N25" s="185" t="s">
        <v>228</v>
      </c>
      <c r="O25" s="185"/>
      <c r="P25" s="159">
        <f>P24-P23</f>
        <v>1.5416666666666661</v>
      </c>
      <c r="Q25" s="159">
        <f t="shared" ref="Q25:V25" si="0">Q24-Q23</f>
        <v>-1.8055555555555554</v>
      </c>
      <c r="R25" s="159">
        <f t="shared" si="0"/>
        <v>-1.0222222222222221</v>
      </c>
      <c r="S25" s="159">
        <f t="shared" si="0"/>
        <v>1.166666666666667</v>
      </c>
      <c r="T25" s="159">
        <f t="shared" si="0"/>
        <v>4.2361111111111107</v>
      </c>
      <c r="U25" s="159">
        <f t="shared" si="0"/>
        <v>0.66666666666666696</v>
      </c>
      <c r="V25" s="159">
        <f t="shared" si="0"/>
        <v>0.66666666666666696</v>
      </c>
      <c r="W25" s="156"/>
    </row>
    <row r="26" spans="1:23" x14ac:dyDescent="0.25">
      <c r="A26" s="156"/>
      <c r="B26" s="189" t="s">
        <v>232</v>
      </c>
      <c r="C26" s="190"/>
      <c r="D26" s="191"/>
      <c r="E26" s="158">
        <v>2</v>
      </c>
      <c r="F26" s="158">
        <v>1</v>
      </c>
      <c r="G26" s="158">
        <v>2</v>
      </c>
      <c r="H26" s="162" t="s">
        <v>126</v>
      </c>
      <c r="I26" s="158">
        <v>4</v>
      </c>
      <c r="J26" s="158">
        <v>3</v>
      </c>
      <c r="K26" s="158">
        <v>1</v>
      </c>
      <c r="L26" s="156"/>
      <c r="M26" s="156"/>
      <c r="N26" s="185" t="s">
        <v>227</v>
      </c>
      <c r="O26" s="158" t="s">
        <v>224</v>
      </c>
      <c r="P26" s="159">
        <f>B8</f>
        <v>7.25</v>
      </c>
      <c r="Q26" s="159">
        <f>F8</f>
        <v>10.875</v>
      </c>
      <c r="R26" s="159">
        <f>J8</f>
        <v>6.5714285714285712</v>
      </c>
      <c r="S26" s="159">
        <f>N8</f>
        <v>6.25</v>
      </c>
      <c r="T26" s="159">
        <f>R8</f>
        <v>8.875</v>
      </c>
      <c r="U26" s="159">
        <f>V8</f>
        <v>6</v>
      </c>
      <c r="V26" s="159">
        <f>Z8</f>
        <v>11.75</v>
      </c>
      <c r="W26" s="156"/>
    </row>
    <row r="27" spans="1:23" x14ac:dyDescent="0.25">
      <c r="A27" s="156"/>
      <c r="B27" s="156"/>
      <c r="C27" s="156"/>
      <c r="D27" s="156"/>
      <c r="E27" s="156" t="s">
        <v>233</v>
      </c>
      <c r="F27" s="156"/>
      <c r="G27" s="156"/>
      <c r="H27" s="156"/>
      <c r="I27" s="156"/>
      <c r="J27" s="156"/>
      <c r="K27" s="156"/>
      <c r="M27" s="156"/>
      <c r="N27" s="185"/>
      <c r="O27" s="158" t="s">
        <v>225</v>
      </c>
      <c r="P27" s="159">
        <f>B15</f>
        <v>7.5</v>
      </c>
      <c r="Q27" s="159">
        <f>F15</f>
        <v>8.25</v>
      </c>
      <c r="R27" s="159">
        <f>J15</f>
        <v>8.5</v>
      </c>
      <c r="S27" s="159">
        <f>N15</f>
        <v>7.375</v>
      </c>
      <c r="T27" s="159">
        <f>R15</f>
        <v>10.25</v>
      </c>
      <c r="U27" s="159">
        <f>V15</f>
        <v>6.166666666666667</v>
      </c>
      <c r="V27" s="159">
        <f>Z15</f>
        <v>9.25</v>
      </c>
      <c r="W27" s="156"/>
    </row>
    <row r="28" spans="1:23" x14ac:dyDescent="0.25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85" t="s">
        <v>228</v>
      </c>
      <c r="O28" s="185"/>
      <c r="P28" s="159">
        <f>P27-P26</f>
        <v>0.25</v>
      </c>
      <c r="Q28" s="159">
        <f t="shared" ref="Q28" si="1">Q27-Q26</f>
        <v>-2.625</v>
      </c>
      <c r="R28" s="159">
        <f t="shared" ref="R28" si="2">R27-R26</f>
        <v>1.9285714285714288</v>
      </c>
      <c r="S28" s="159">
        <f t="shared" ref="S28" si="3">S27-S26</f>
        <v>1.125</v>
      </c>
      <c r="T28" s="159">
        <f t="shared" ref="T28" si="4">T27-T26</f>
        <v>1.375</v>
      </c>
      <c r="U28" s="159">
        <f t="shared" ref="U28" si="5">U27-U26</f>
        <v>0.16666666666666696</v>
      </c>
      <c r="V28" s="159">
        <f t="shared" ref="V28" si="6">V27-V26</f>
        <v>-2.5</v>
      </c>
      <c r="W28" s="156"/>
    </row>
    <row r="29" spans="1:23" x14ac:dyDescent="0.25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>
        <f>SUM(E24:K24)</f>
        <v>28</v>
      </c>
      <c r="M29" s="156"/>
      <c r="N29" s="156"/>
      <c r="O29" s="156"/>
      <c r="P29" s="160"/>
      <c r="Q29" s="160"/>
      <c r="R29" s="160"/>
      <c r="S29" s="160"/>
      <c r="T29" s="160"/>
      <c r="U29" s="160"/>
      <c r="V29" s="160"/>
      <c r="W29" s="156"/>
    </row>
    <row r="30" spans="1:23" x14ac:dyDescent="0.25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</row>
    <row r="32" spans="1:23" ht="15.75" thickBot="1" x14ac:dyDescent="0.3"/>
    <row r="33" spans="7:22" ht="15.75" thickBot="1" x14ac:dyDescent="0.3">
      <c r="N33" s="161">
        <f>SUM(E24:K24)/SUM(E23:K23)</f>
        <v>0.7567567567567568</v>
      </c>
      <c r="P33" s="151"/>
      <c r="Q33" s="151"/>
      <c r="R33" s="151"/>
      <c r="S33" s="151"/>
      <c r="T33" s="151"/>
      <c r="U33" s="151"/>
      <c r="V33" s="151"/>
    </row>
    <row r="34" spans="7:22" x14ac:dyDescent="0.25">
      <c r="N34" s="156"/>
      <c r="P34" s="151"/>
      <c r="Q34" s="151"/>
      <c r="R34" s="151"/>
      <c r="S34" s="151"/>
      <c r="T34" s="151"/>
      <c r="U34" s="151"/>
      <c r="V34" s="151"/>
    </row>
    <row r="35" spans="7:22" x14ac:dyDescent="0.25">
      <c r="G35" t="s">
        <v>235</v>
      </c>
      <c r="H35" t="s">
        <v>234</v>
      </c>
      <c r="N35" s="163">
        <f>SUM(E26:K26)/SUM(E25:K25)</f>
        <v>0.5</v>
      </c>
      <c r="P35" s="151"/>
      <c r="Q35" s="151"/>
      <c r="R35" s="151"/>
      <c r="S35" s="151"/>
      <c r="T35" s="151"/>
      <c r="U35" s="151"/>
      <c r="V35" s="151"/>
    </row>
    <row r="36" spans="7:22" x14ac:dyDescent="0.25">
      <c r="G36">
        <v>0.25</v>
      </c>
      <c r="H36">
        <v>6</v>
      </c>
      <c r="N36" s="163">
        <f>(SUM(E26:K26)+5)/SUM(E25:K25)</f>
        <v>0.69230769230769229</v>
      </c>
      <c r="P36" s="151"/>
      <c r="Q36" s="151"/>
      <c r="R36" s="151"/>
      <c r="S36" s="151"/>
      <c r="T36" s="151"/>
      <c r="U36" s="151"/>
      <c r="V36" s="151"/>
    </row>
    <row r="37" spans="7:22" x14ac:dyDescent="0.25">
      <c r="G37">
        <v>-2.63</v>
      </c>
      <c r="H37">
        <v>5</v>
      </c>
      <c r="P37" s="151"/>
      <c r="Q37" s="151"/>
      <c r="R37" s="151"/>
      <c r="S37" s="151"/>
      <c r="T37" s="151"/>
      <c r="U37" s="151"/>
      <c r="V37" s="151"/>
    </row>
    <row r="38" spans="7:22" x14ac:dyDescent="0.25">
      <c r="G38">
        <v>1.93</v>
      </c>
      <c r="H38">
        <v>8</v>
      </c>
    </row>
    <row r="39" spans="7:22" x14ac:dyDescent="0.25">
      <c r="G39">
        <v>1.1299999999999999</v>
      </c>
      <c r="H39">
        <v>7</v>
      </c>
    </row>
    <row r="40" spans="7:22" x14ac:dyDescent="0.25">
      <c r="G40">
        <v>1.38</v>
      </c>
      <c r="H40">
        <v>5</v>
      </c>
    </row>
    <row r="41" spans="7:22" x14ac:dyDescent="0.25">
      <c r="G41">
        <v>0.17</v>
      </c>
      <c r="H41">
        <v>5</v>
      </c>
    </row>
    <row r="42" spans="7:22" x14ac:dyDescent="0.25">
      <c r="G42">
        <v>-2.5</v>
      </c>
      <c r="H42">
        <v>1</v>
      </c>
    </row>
  </sheetData>
  <mergeCells count="22">
    <mergeCell ref="Z12:AC12"/>
    <mergeCell ref="N23:N24"/>
    <mergeCell ref="N26:N27"/>
    <mergeCell ref="N25:O25"/>
    <mergeCell ref="N28:O28"/>
    <mergeCell ref="B24:D24"/>
    <mergeCell ref="B25:D25"/>
    <mergeCell ref="B23:D23"/>
    <mergeCell ref="B26:D26"/>
    <mergeCell ref="B12:E12"/>
    <mergeCell ref="F12:I12"/>
    <mergeCell ref="J12:M12"/>
    <mergeCell ref="N12:Q12"/>
    <mergeCell ref="R12:U12"/>
    <mergeCell ref="V12:Y12"/>
    <mergeCell ref="B5:E5"/>
    <mergeCell ref="F5:I5"/>
    <mergeCell ref="Z5:AC5"/>
    <mergeCell ref="J5:M5"/>
    <mergeCell ref="N5:Q5"/>
    <mergeCell ref="R5:U5"/>
    <mergeCell ref="V5:Y5"/>
  </mergeCells>
  <conditionalFormatting sqref="P25:V25 P28:V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{A0202161-7C6E-4059-B81C-F66E34E3F931}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02161-7C6E-4059-B81C-F66E34E3F931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rgb="FFFFCCCC"/>
              <x14:negativeBorderColor rgb="FFFF0000"/>
              <x14:axisColor rgb="FF000000"/>
            </x14:dataBar>
          </x14:cfRule>
          <xm:sqref>P25:V25 P28:V28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723A-1994-4FBE-8F98-C0852DCC6F9B}">
  <dimension ref="C3:T45"/>
  <sheetViews>
    <sheetView workbookViewId="0">
      <selection activeCell="I27" sqref="I27"/>
    </sheetView>
  </sheetViews>
  <sheetFormatPr defaultRowHeight="15" x14ac:dyDescent="0.25"/>
  <cols>
    <col min="19" max="19" width="7.140625" customWidth="1"/>
    <col min="20" max="20" width="90.140625" customWidth="1"/>
  </cols>
  <sheetData>
    <row r="3" spans="3:20" ht="15.75" thickBot="1" x14ac:dyDescent="0.3"/>
    <row r="4" spans="3:20" ht="15.75" thickBot="1" x14ac:dyDescent="0.3">
      <c r="D4" s="25">
        <v>1</v>
      </c>
      <c r="E4" s="26" t="s">
        <v>61</v>
      </c>
      <c r="F4" s="26" t="s">
        <v>62</v>
      </c>
      <c r="G4" s="26" t="s">
        <v>63</v>
      </c>
      <c r="H4" s="26" t="s">
        <v>64</v>
      </c>
      <c r="I4" s="26">
        <v>2</v>
      </c>
      <c r="J4" s="26" t="s">
        <v>65</v>
      </c>
      <c r="K4" s="26" t="s">
        <v>66</v>
      </c>
      <c r="L4" s="26" t="s">
        <v>67</v>
      </c>
      <c r="M4" s="26" t="s">
        <v>68</v>
      </c>
      <c r="N4" s="26">
        <v>3</v>
      </c>
      <c r="O4" s="26" t="s">
        <v>69</v>
      </c>
      <c r="P4" s="26" t="s">
        <v>70</v>
      </c>
      <c r="Q4" s="26">
        <v>4</v>
      </c>
      <c r="R4" s="27" t="s">
        <v>72</v>
      </c>
      <c r="T4" s="14" t="s">
        <v>71</v>
      </c>
    </row>
    <row r="5" spans="3:20" x14ac:dyDescent="0.25">
      <c r="C5" s="8" t="s">
        <v>29</v>
      </c>
      <c r="D5" s="93" t="s">
        <v>46</v>
      </c>
      <c r="E5" s="94">
        <v>3</v>
      </c>
      <c r="F5" s="94">
        <v>1</v>
      </c>
      <c r="G5" s="94">
        <v>1</v>
      </c>
      <c r="H5" s="94">
        <v>1</v>
      </c>
      <c r="I5" s="94" t="s">
        <v>46</v>
      </c>
      <c r="J5" s="94">
        <v>4</v>
      </c>
      <c r="K5" s="94">
        <v>5</v>
      </c>
      <c r="L5" s="94">
        <v>5</v>
      </c>
      <c r="M5" s="94">
        <v>1</v>
      </c>
      <c r="N5" s="94" t="s">
        <v>46</v>
      </c>
      <c r="O5" s="94">
        <v>4</v>
      </c>
      <c r="P5" s="94">
        <v>1</v>
      </c>
      <c r="Q5" s="94" t="s">
        <v>46</v>
      </c>
      <c r="R5" s="95" t="s">
        <v>46</v>
      </c>
      <c r="S5" s="5" t="s">
        <v>29</v>
      </c>
      <c r="T5" s="1" t="s">
        <v>128</v>
      </c>
    </row>
    <row r="6" spans="3:20" x14ac:dyDescent="0.25">
      <c r="C6" s="9" t="s">
        <v>31</v>
      </c>
      <c r="D6" s="96" t="s">
        <v>46</v>
      </c>
      <c r="E6" s="60">
        <v>3</v>
      </c>
      <c r="F6" s="60">
        <v>2</v>
      </c>
      <c r="G6" s="60">
        <v>2</v>
      </c>
      <c r="H6" s="60">
        <v>1</v>
      </c>
      <c r="I6" s="60" t="s">
        <v>46</v>
      </c>
      <c r="J6" s="60">
        <v>4</v>
      </c>
      <c r="K6" s="60">
        <v>4</v>
      </c>
      <c r="L6" s="60">
        <v>3</v>
      </c>
      <c r="M6" s="60">
        <v>1</v>
      </c>
      <c r="N6" s="60" t="s">
        <v>46</v>
      </c>
      <c r="O6" s="60">
        <v>4</v>
      </c>
      <c r="P6" s="60">
        <v>1</v>
      </c>
      <c r="Q6" s="60" t="s">
        <v>46</v>
      </c>
      <c r="R6" s="97" t="s">
        <v>46</v>
      </c>
      <c r="S6" s="6" t="s">
        <v>31</v>
      </c>
      <c r="T6" s="2" t="s">
        <v>153</v>
      </c>
    </row>
    <row r="7" spans="3:20" x14ac:dyDescent="0.25">
      <c r="C7" s="9" t="s">
        <v>33</v>
      </c>
      <c r="D7" s="96" t="s">
        <v>46</v>
      </c>
      <c r="E7" s="60">
        <v>4</v>
      </c>
      <c r="F7" s="60">
        <v>2</v>
      </c>
      <c r="G7" s="60">
        <v>1</v>
      </c>
      <c r="H7" s="60">
        <v>1</v>
      </c>
      <c r="I7" s="60" t="s">
        <v>46</v>
      </c>
      <c r="J7" s="60">
        <v>5</v>
      </c>
      <c r="K7" s="60">
        <v>5</v>
      </c>
      <c r="L7" s="60">
        <v>5</v>
      </c>
      <c r="M7" s="60">
        <v>1</v>
      </c>
      <c r="N7" s="60" t="s">
        <v>46</v>
      </c>
      <c r="O7" s="60">
        <v>4</v>
      </c>
      <c r="P7" s="60">
        <v>1</v>
      </c>
      <c r="Q7" s="60" t="s">
        <v>46</v>
      </c>
      <c r="R7" s="97" t="s">
        <v>46</v>
      </c>
      <c r="S7" s="6" t="s">
        <v>33</v>
      </c>
      <c r="T7" s="2" t="s">
        <v>155</v>
      </c>
    </row>
    <row r="8" spans="3:20" x14ac:dyDescent="0.25">
      <c r="C8" s="9" t="s">
        <v>34</v>
      </c>
      <c r="D8" s="96" t="s">
        <v>46</v>
      </c>
      <c r="E8" s="60">
        <v>3</v>
      </c>
      <c r="F8" s="60">
        <v>2</v>
      </c>
      <c r="G8" s="60">
        <v>1</v>
      </c>
      <c r="H8" s="60">
        <v>1</v>
      </c>
      <c r="I8" s="60" t="s">
        <v>46</v>
      </c>
      <c r="J8" s="60">
        <v>5</v>
      </c>
      <c r="K8" s="60">
        <v>5</v>
      </c>
      <c r="L8" s="60">
        <v>5</v>
      </c>
      <c r="M8" s="60">
        <v>2</v>
      </c>
      <c r="N8" s="60" t="s">
        <v>46</v>
      </c>
      <c r="O8" s="60">
        <v>4</v>
      </c>
      <c r="P8" s="60">
        <v>1</v>
      </c>
      <c r="Q8" s="60" t="s">
        <v>46</v>
      </c>
      <c r="R8" s="97" t="s">
        <v>46</v>
      </c>
      <c r="S8" s="6" t="s">
        <v>34</v>
      </c>
      <c r="T8" s="2" t="s">
        <v>156</v>
      </c>
    </row>
    <row r="9" spans="3:20" x14ac:dyDescent="0.25">
      <c r="C9" s="9" t="s">
        <v>37</v>
      </c>
      <c r="D9" s="96" t="s">
        <v>46</v>
      </c>
      <c r="E9" s="60">
        <v>3</v>
      </c>
      <c r="F9" s="60">
        <v>1</v>
      </c>
      <c r="G9" s="60">
        <v>1</v>
      </c>
      <c r="H9" s="60">
        <v>1</v>
      </c>
      <c r="I9" s="60" t="s">
        <v>46</v>
      </c>
      <c r="J9" s="60">
        <v>4</v>
      </c>
      <c r="K9" s="60">
        <v>4</v>
      </c>
      <c r="L9" s="60">
        <v>5</v>
      </c>
      <c r="M9" s="60">
        <v>1</v>
      </c>
      <c r="N9" s="60" t="s">
        <v>46</v>
      </c>
      <c r="O9" s="60">
        <v>5</v>
      </c>
      <c r="P9" s="60">
        <v>1</v>
      </c>
      <c r="Q9" s="60" t="s">
        <v>46</v>
      </c>
      <c r="R9" s="97" t="s">
        <v>46</v>
      </c>
      <c r="S9" s="6" t="s">
        <v>37</v>
      </c>
      <c r="T9" s="2" t="s">
        <v>159</v>
      </c>
    </row>
    <row r="10" spans="3:20" x14ac:dyDescent="0.25">
      <c r="C10" s="9" t="s">
        <v>39</v>
      </c>
      <c r="D10" s="96" t="s">
        <v>46</v>
      </c>
      <c r="E10" s="60">
        <v>4</v>
      </c>
      <c r="F10" s="60">
        <v>2</v>
      </c>
      <c r="G10" s="60">
        <v>1</v>
      </c>
      <c r="H10" s="60">
        <v>1</v>
      </c>
      <c r="I10" s="60" t="s">
        <v>46</v>
      </c>
      <c r="J10" s="60">
        <v>4</v>
      </c>
      <c r="K10" s="60">
        <v>4</v>
      </c>
      <c r="L10" s="60">
        <v>5</v>
      </c>
      <c r="M10" s="60">
        <v>1</v>
      </c>
      <c r="N10" s="60" t="s">
        <v>46</v>
      </c>
      <c r="O10" s="60">
        <v>4</v>
      </c>
      <c r="P10" s="60">
        <v>1</v>
      </c>
      <c r="Q10" s="60" t="s">
        <v>46</v>
      </c>
      <c r="R10" s="97" t="s">
        <v>46</v>
      </c>
      <c r="S10" s="6" t="s">
        <v>39</v>
      </c>
      <c r="T10" s="2" t="s">
        <v>161</v>
      </c>
    </row>
    <row r="11" spans="3:20" x14ac:dyDescent="0.25">
      <c r="C11" s="9" t="s">
        <v>41</v>
      </c>
      <c r="D11" s="96" t="s">
        <v>108</v>
      </c>
      <c r="E11" s="60">
        <v>4</v>
      </c>
      <c r="F11" s="60">
        <v>3</v>
      </c>
      <c r="G11" s="60">
        <v>2</v>
      </c>
      <c r="H11" s="60">
        <v>1</v>
      </c>
      <c r="I11" s="60" t="s">
        <v>46</v>
      </c>
      <c r="J11" s="60">
        <v>4</v>
      </c>
      <c r="K11" s="60">
        <v>4</v>
      </c>
      <c r="L11" s="60">
        <v>5</v>
      </c>
      <c r="M11" s="60">
        <v>1</v>
      </c>
      <c r="N11" s="60" t="s">
        <v>46</v>
      </c>
      <c r="O11" s="60">
        <v>5</v>
      </c>
      <c r="P11" s="60">
        <v>1</v>
      </c>
      <c r="Q11" s="60" t="s">
        <v>46</v>
      </c>
      <c r="R11" s="97" t="s">
        <v>46</v>
      </c>
      <c r="S11" s="6" t="s">
        <v>41</v>
      </c>
      <c r="T11" s="2" t="s">
        <v>163</v>
      </c>
    </row>
    <row r="12" spans="3:20" x14ac:dyDescent="0.25">
      <c r="C12" s="9" t="s">
        <v>43</v>
      </c>
      <c r="D12" s="96" t="s">
        <v>46</v>
      </c>
      <c r="E12" s="60">
        <v>4</v>
      </c>
      <c r="F12" s="60">
        <v>1</v>
      </c>
      <c r="G12" s="60">
        <v>1</v>
      </c>
      <c r="H12" s="60">
        <v>1</v>
      </c>
      <c r="I12" s="60" t="s">
        <v>46</v>
      </c>
      <c r="J12" s="60">
        <v>5</v>
      </c>
      <c r="K12" s="60">
        <v>5</v>
      </c>
      <c r="L12" s="60">
        <v>5</v>
      </c>
      <c r="M12" s="60">
        <v>1</v>
      </c>
      <c r="N12" s="60" t="s">
        <v>46</v>
      </c>
      <c r="O12" s="60">
        <v>5</v>
      </c>
      <c r="P12" s="60">
        <v>5</v>
      </c>
      <c r="Q12" s="60" t="s">
        <v>46</v>
      </c>
      <c r="R12" s="97" t="s">
        <v>46</v>
      </c>
      <c r="S12" s="6" t="s">
        <v>43</v>
      </c>
      <c r="T12" s="2" t="s">
        <v>165</v>
      </c>
    </row>
    <row r="13" spans="3:20" ht="15.75" thickBot="1" x14ac:dyDescent="0.3">
      <c r="C13" s="10" t="s">
        <v>45</v>
      </c>
      <c r="D13" s="98" t="s">
        <v>46</v>
      </c>
      <c r="E13" s="99">
        <v>3</v>
      </c>
      <c r="F13" s="99">
        <v>1</v>
      </c>
      <c r="G13" s="99">
        <v>1</v>
      </c>
      <c r="H13" s="99">
        <v>1</v>
      </c>
      <c r="I13" s="99" t="s">
        <v>46</v>
      </c>
      <c r="J13" s="99">
        <v>5</v>
      </c>
      <c r="K13" s="99">
        <v>4</v>
      </c>
      <c r="L13" s="99">
        <v>5</v>
      </c>
      <c r="M13" s="99">
        <v>1</v>
      </c>
      <c r="N13" s="99" t="s">
        <v>46</v>
      </c>
      <c r="O13" s="99">
        <v>5</v>
      </c>
      <c r="P13" s="99">
        <v>1</v>
      </c>
      <c r="Q13" s="99" t="s">
        <v>46</v>
      </c>
      <c r="R13" s="100" t="s">
        <v>46</v>
      </c>
      <c r="S13" s="7" t="s">
        <v>45</v>
      </c>
      <c r="T13" s="3" t="s">
        <v>167</v>
      </c>
    </row>
    <row r="14" spans="3:20" ht="15.75" thickBot="1" x14ac:dyDescent="0.3"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</row>
    <row r="15" spans="3:20" ht="15.75" thickBot="1" x14ac:dyDescent="0.3">
      <c r="D15" s="101">
        <v>1</v>
      </c>
      <c r="E15" s="102" t="s">
        <v>61</v>
      </c>
      <c r="F15" s="102" t="s">
        <v>62</v>
      </c>
      <c r="G15" s="102" t="s">
        <v>63</v>
      </c>
      <c r="H15" s="102" t="s">
        <v>64</v>
      </c>
      <c r="I15" s="102">
        <v>2</v>
      </c>
      <c r="J15" s="102" t="s">
        <v>65</v>
      </c>
      <c r="K15" s="102" t="s">
        <v>66</v>
      </c>
      <c r="L15" s="102" t="s">
        <v>67</v>
      </c>
      <c r="M15" s="102" t="s">
        <v>68</v>
      </c>
      <c r="N15" s="102">
        <v>3</v>
      </c>
      <c r="O15" s="102" t="s">
        <v>69</v>
      </c>
      <c r="P15" s="102" t="s">
        <v>70</v>
      </c>
      <c r="Q15" s="26">
        <v>4</v>
      </c>
      <c r="R15" s="27" t="s">
        <v>72</v>
      </c>
    </row>
    <row r="16" spans="3:20" x14ac:dyDescent="0.25">
      <c r="C16" s="1" t="s">
        <v>30</v>
      </c>
      <c r="D16" s="93" t="s">
        <v>108</v>
      </c>
      <c r="E16" s="94">
        <v>3</v>
      </c>
      <c r="F16" s="94">
        <v>2</v>
      </c>
      <c r="G16" s="94">
        <v>4</v>
      </c>
      <c r="H16" s="94">
        <v>1</v>
      </c>
      <c r="I16" s="94" t="s">
        <v>46</v>
      </c>
      <c r="J16" s="94">
        <v>3</v>
      </c>
      <c r="K16" s="94">
        <v>4</v>
      </c>
      <c r="L16" s="94">
        <v>5</v>
      </c>
      <c r="M16" s="94">
        <v>2</v>
      </c>
      <c r="N16" s="94" t="s">
        <v>108</v>
      </c>
      <c r="O16" s="94">
        <v>2</v>
      </c>
      <c r="P16" s="94">
        <v>2</v>
      </c>
      <c r="Q16" s="94" t="s">
        <v>46</v>
      </c>
      <c r="R16" s="95" t="s">
        <v>46</v>
      </c>
      <c r="S16" s="1" t="s">
        <v>30</v>
      </c>
      <c r="T16" s="1" t="s">
        <v>152</v>
      </c>
    </row>
    <row r="17" spans="3:20" x14ac:dyDescent="0.25">
      <c r="C17" s="2" t="s">
        <v>32</v>
      </c>
      <c r="D17" s="96" t="s">
        <v>46</v>
      </c>
      <c r="E17" s="60">
        <v>4</v>
      </c>
      <c r="F17" s="60">
        <v>2</v>
      </c>
      <c r="G17" s="60">
        <v>3</v>
      </c>
      <c r="H17" s="60">
        <v>1</v>
      </c>
      <c r="I17" s="60" t="s">
        <v>46</v>
      </c>
      <c r="J17" s="60">
        <v>4</v>
      </c>
      <c r="K17" s="60">
        <v>4</v>
      </c>
      <c r="L17" s="60">
        <v>4</v>
      </c>
      <c r="M17" s="60">
        <v>1</v>
      </c>
      <c r="N17" s="60" t="s">
        <v>46</v>
      </c>
      <c r="O17" s="60">
        <v>4</v>
      </c>
      <c r="P17" s="60">
        <v>2</v>
      </c>
      <c r="Q17" s="60" t="s">
        <v>46</v>
      </c>
      <c r="R17" s="97" t="s">
        <v>46</v>
      </c>
      <c r="S17" s="2" t="s">
        <v>32</v>
      </c>
      <c r="T17" s="2" t="s">
        <v>154</v>
      </c>
    </row>
    <row r="18" spans="3:20" x14ac:dyDescent="0.25">
      <c r="C18" s="2" t="s">
        <v>35</v>
      </c>
      <c r="D18" s="96" t="s">
        <v>46</v>
      </c>
      <c r="E18" s="60">
        <v>3</v>
      </c>
      <c r="F18" s="60">
        <v>3</v>
      </c>
      <c r="G18" s="60">
        <v>4</v>
      </c>
      <c r="H18" s="60">
        <v>1</v>
      </c>
      <c r="I18" s="60" t="s">
        <v>46</v>
      </c>
      <c r="J18" s="60">
        <v>4</v>
      </c>
      <c r="K18" s="60">
        <v>5</v>
      </c>
      <c r="L18" s="60">
        <v>5</v>
      </c>
      <c r="M18" s="60">
        <v>3</v>
      </c>
      <c r="N18" s="60" t="s">
        <v>46</v>
      </c>
      <c r="O18" s="60">
        <v>5</v>
      </c>
      <c r="P18" s="60">
        <v>1</v>
      </c>
      <c r="Q18" s="60" t="s">
        <v>46</v>
      </c>
      <c r="R18" s="97" t="s">
        <v>46</v>
      </c>
      <c r="S18" s="2" t="s">
        <v>35</v>
      </c>
      <c r="T18" s="2" t="s">
        <v>157</v>
      </c>
    </row>
    <row r="19" spans="3:20" x14ac:dyDescent="0.25">
      <c r="C19" s="2" t="s">
        <v>36</v>
      </c>
      <c r="D19" s="96" t="s">
        <v>46</v>
      </c>
      <c r="E19" s="60">
        <v>4</v>
      </c>
      <c r="F19" s="60">
        <v>3</v>
      </c>
      <c r="G19" s="60">
        <v>2</v>
      </c>
      <c r="H19" s="60">
        <v>1</v>
      </c>
      <c r="I19" s="60" t="s">
        <v>46</v>
      </c>
      <c r="J19" s="60">
        <v>4</v>
      </c>
      <c r="K19" s="60">
        <v>5</v>
      </c>
      <c r="L19" s="60">
        <v>5</v>
      </c>
      <c r="M19" s="60">
        <v>1</v>
      </c>
      <c r="N19" s="60" t="s">
        <v>46</v>
      </c>
      <c r="O19" s="60">
        <v>4</v>
      </c>
      <c r="P19" s="60">
        <v>2</v>
      </c>
      <c r="Q19" s="60" t="s">
        <v>46</v>
      </c>
      <c r="R19" s="97" t="s">
        <v>46</v>
      </c>
      <c r="S19" s="2" t="s">
        <v>36</v>
      </c>
      <c r="T19" s="2" t="s">
        <v>158</v>
      </c>
    </row>
    <row r="20" spans="3:20" x14ac:dyDescent="0.25">
      <c r="C20" s="2" t="s">
        <v>38</v>
      </c>
      <c r="D20" s="96" t="s">
        <v>46</v>
      </c>
      <c r="E20" s="60">
        <v>3</v>
      </c>
      <c r="F20" s="60">
        <v>2</v>
      </c>
      <c r="G20" s="60">
        <v>1</v>
      </c>
      <c r="H20" s="60">
        <v>1</v>
      </c>
      <c r="I20" s="60" t="s">
        <v>46</v>
      </c>
      <c r="J20" s="60">
        <v>4</v>
      </c>
      <c r="K20" s="60">
        <v>4</v>
      </c>
      <c r="L20" s="60">
        <v>3</v>
      </c>
      <c r="M20" s="60">
        <v>1</v>
      </c>
      <c r="N20" s="60" t="s">
        <v>46</v>
      </c>
      <c r="O20" s="60">
        <v>4</v>
      </c>
      <c r="P20" s="60">
        <v>2</v>
      </c>
      <c r="Q20" s="60" t="s">
        <v>46</v>
      </c>
      <c r="R20" s="97" t="s">
        <v>46</v>
      </c>
      <c r="S20" s="2" t="s">
        <v>38</v>
      </c>
      <c r="T20" s="2" t="s">
        <v>160</v>
      </c>
    </row>
    <row r="21" spans="3:20" x14ac:dyDescent="0.25">
      <c r="C21" s="2" t="s">
        <v>40</v>
      </c>
      <c r="D21" s="96" t="s">
        <v>46</v>
      </c>
      <c r="E21" s="60">
        <v>4</v>
      </c>
      <c r="F21" s="60">
        <v>2</v>
      </c>
      <c r="G21" s="60">
        <v>1</v>
      </c>
      <c r="H21" s="60">
        <v>1</v>
      </c>
      <c r="I21" s="60" t="s">
        <v>46</v>
      </c>
      <c r="J21" s="60">
        <v>5</v>
      </c>
      <c r="K21" s="60">
        <v>5</v>
      </c>
      <c r="L21" s="60">
        <v>5</v>
      </c>
      <c r="M21" s="60">
        <v>1</v>
      </c>
      <c r="N21" s="60" t="s">
        <v>46</v>
      </c>
      <c r="O21" s="60">
        <v>4</v>
      </c>
      <c r="P21" s="60">
        <v>2</v>
      </c>
      <c r="Q21" s="60" t="s">
        <v>46</v>
      </c>
      <c r="R21" s="97" t="s">
        <v>46</v>
      </c>
      <c r="S21" s="2" t="s">
        <v>40</v>
      </c>
      <c r="T21" s="2" t="s">
        <v>162</v>
      </c>
    </row>
    <row r="22" spans="3:20" x14ac:dyDescent="0.25">
      <c r="C22" s="2" t="s">
        <v>42</v>
      </c>
      <c r="D22" s="96" t="s">
        <v>46</v>
      </c>
      <c r="E22" s="60">
        <v>4</v>
      </c>
      <c r="F22" s="60">
        <v>2</v>
      </c>
      <c r="G22" s="60">
        <v>4</v>
      </c>
      <c r="H22" s="60">
        <v>4</v>
      </c>
      <c r="I22" s="60" t="s">
        <v>46</v>
      </c>
      <c r="J22" s="60">
        <v>5</v>
      </c>
      <c r="K22" s="60">
        <v>5</v>
      </c>
      <c r="L22" s="60">
        <v>5</v>
      </c>
      <c r="M22" s="60">
        <v>4</v>
      </c>
      <c r="N22" s="60" t="s">
        <v>46</v>
      </c>
      <c r="O22" s="60">
        <v>4</v>
      </c>
      <c r="P22" s="60">
        <v>2</v>
      </c>
      <c r="Q22" s="60" t="s">
        <v>46</v>
      </c>
      <c r="R22" s="97" t="s">
        <v>46</v>
      </c>
      <c r="S22" s="2" t="s">
        <v>42</v>
      </c>
      <c r="T22" s="2" t="s">
        <v>164</v>
      </c>
    </row>
    <row r="23" spans="3:20" ht="15.75" thickBot="1" x14ac:dyDescent="0.3">
      <c r="C23" s="3" t="s">
        <v>44</v>
      </c>
      <c r="D23" s="98" t="s">
        <v>46</v>
      </c>
      <c r="E23" s="99">
        <v>4</v>
      </c>
      <c r="F23" s="99">
        <v>5</v>
      </c>
      <c r="G23" s="99">
        <v>1</v>
      </c>
      <c r="H23" s="99">
        <v>2</v>
      </c>
      <c r="I23" s="99" t="s">
        <v>46</v>
      </c>
      <c r="J23" s="99">
        <v>4</v>
      </c>
      <c r="K23" s="99">
        <v>5</v>
      </c>
      <c r="L23" s="99">
        <v>5</v>
      </c>
      <c r="M23" s="99">
        <v>2</v>
      </c>
      <c r="N23" s="99" t="s">
        <v>46</v>
      </c>
      <c r="O23" s="99">
        <v>4</v>
      </c>
      <c r="P23" s="99">
        <v>1</v>
      </c>
      <c r="Q23" s="99" t="s">
        <v>46</v>
      </c>
      <c r="R23" s="100" t="s">
        <v>46</v>
      </c>
      <c r="S23" s="3" t="s">
        <v>44</v>
      </c>
      <c r="T23" s="3" t="s">
        <v>166</v>
      </c>
    </row>
    <row r="24" spans="3:20" ht="15.75" thickBot="1" x14ac:dyDescent="0.3"/>
    <row r="25" spans="3:20" ht="15.75" thickBot="1" x14ac:dyDescent="0.3">
      <c r="C25" s="12" t="s">
        <v>237</v>
      </c>
      <c r="D25" s="12"/>
      <c r="E25" s="38" t="s">
        <v>236</v>
      </c>
      <c r="F25" s="38" t="s">
        <v>238</v>
      </c>
      <c r="G25" s="38" t="s">
        <v>238</v>
      </c>
      <c r="H25" s="38" t="s">
        <v>238</v>
      </c>
      <c r="I25" s="38"/>
      <c r="J25" s="38" t="s">
        <v>236</v>
      </c>
      <c r="K25" s="183" t="s">
        <v>236</v>
      </c>
      <c r="L25" s="183"/>
      <c r="M25" s="38" t="s">
        <v>238</v>
      </c>
      <c r="N25" s="38"/>
      <c r="O25" s="38" t="s">
        <v>236</v>
      </c>
      <c r="P25" s="38" t="s">
        <v>238</v>
      </c>
      <c r="Q25" s="183" t="s">
        <v>236</v>
      </c>
      <c r="R25" s="184"/>
      <c r="S25" s="13" t="s">
        <v>237</v>
      </c>
    </row>
    <row r="26" spans="3:20" x14ac:dyDescent="0.25">
      <c r="Q26" s="59"/>
    </row>
    <row r="27" spans="3:20" ht="15.75" thickBot="1" x14ac:dyDescent="0.3">
      <c r="C27" t="s">
        <v>239</v>
      </c>
      <c r="D27" t="s">
        <v>240</v>
      </c>
    </row>
    <row r="28" spans="3:20" x14ac:dyDescent="0.25">
      <c r="C28" s="8" t="s">
        <v>29</v>
      </c>
      <c r="D28" s="1">
        <f>SUM(E28:R28)*2.5</f>
        <v>87.5</v>
      </c>
      <c r="E28" s="4">
        <f>E5-1</f>
        <v>2</v>
      </c>
      <c r="F28" s="4">
        <f>5-F5</f>
        <v>4</v>
      </c>
      <c r="G28" s="4">
        <f>5-G5</f>
        <v>4</v>
      </c>
      <c r="H28" s="4">
        <f>5-H5</f>
        <v>4</v>
      </c>
      <c r="I28" s="4"/>
      <c r="J28" s="4">
        <f t="shared" ref="J28:J36" si="0">J5-1</f>
        <v>3</v>
      </c>
      <c r="K28" s="4">
        <f>(K5+L5-2)/2</f>
        <v>4</v>
      </c>
      <c r="L28" s="4"/>
      <c r="M28" s="4">
        <f>5-M5</f>
        <v>4</v>
      </c>
      <c r="N28" s="4"/>
      <c r="O28" s="4">
        <f>O5-1</f>
        <v>3</v>
      </c>
      <c r="P28" s="4">
        <f>5-P5</f>
        <v>4</v>
      </c>
      <c r="Q28" s="4">
        <v>3</v>
      </c>
      <c r="R28" s="5"/>
    </row>
    <row r="29" spans="3:20" x14ac:dyDescent="0.25">
      <c r="C29" s="9" t="s">
        <v>31</v>
      </c>
      <c r="D29" s="2">
        <f t="shared" ref="D29:D45" si="1">SUM(E29:R29)*2.5</f>
        <v>80</v>
      </c>
      <c r="E29">
        <f t="shared" ref="E29:E36" si="2">E6-1</f>
        <v>2</v>
      </c>
      <c r="F29">
        <f t="shared" ref="F29:G36" si="3">5-F6</f>
        <v>3</v>
      </c>
      <c r="G29">
        <f t="shared" si="3"/>
        <v>3</v>
      </c>
      <c r="H29">
        <f t="shared" ref="H29" si="4">5-H6</f>
        <v>4</v>
      </c>
      <c r="J29">
        <f t="shared" si="0"/>
        <v>3</v>
      </c>
      <c r="K29">
        <v>3</v>
      </c>
      <c r="M29">
        <f t="shared" ref="M29" si="5">5-M6</f>
        <v>4</v>
      </c>
      <c r="O29">
        <f t="shared" ref="O29:O36" si="6">O6-1</f>
        <v>3</v>
      </c>
      <c r="P29">
        <f t="shared" ref="P29" si="7">5-P6</f>
        <v>4</v>
      </c>
      <c r="Q29">
        <v>3</v>
      </c>
      <c r="R29" s="6"/>
    </row>
    <row r="30" spans="3:20" x14ac:dyDescent="0.25">
      <c r="C30" s="9" t="s">
        <v>33</v>
      </c>
      <c r="D30" s="2">
        <f t="shared" si="1"/>
        <v>90</v>
      </c>
      <c r="E30">
        <f t="shared" si="2"/>
        <v>3</v>
      </c>
      <c r="F30">
        <f t="shared" si="3"/>
        <v>3</v>
      </c>
      <c r="G30">
        <f t="shared" si="3"/>
        <v>4</v>
      </c>
      <c r="H30">
        <f t="shared" ref="H30" si="8">5-H7</f>
        <v>4</v>
      </c>
      <c r="J30">
        <f t="shared" si="0"/>
        <v>4</v>
      </c>
      <c r="K30">
        <f>(K7+L7-2)/2</f>
        <v>4</v>
      </c>
      <c r="M30">
        <f t="shared" ref="M30" si="9">5-M7</f>
        <v>4</v>
      </c>
      <c r="O30">
        <f t="shared" si="6"/>
        <v>3</v>
      </c>
      <c r="P30">
        <f t="shared" ref="P30" si="10">5-P7</f>
        <v>4</v>
      </c>
      <c r="Q30">
        <v>3</v>
      </c>
      <c r="R30" s="6"/>
    </row>
    <row r="31" spans="3:20" x14ac:dyDescent="0.25">
      <c r="C31" s="9" t="s">
        <v>34</v>
      </c>
      <c r="D31" s="2">
        <f t="shared" si="1"/>
        <v>85</v>
      </c>
      <c r="E31">
        <f t="shared" si="2"/>
        <v>2</v>
      </c>
      <c r="F31">
        <f t="shared" si="3"/>
        <v>3</v>
      </c>
      <c r="G31">
        <f t="shared" si="3"/>
        <v>4</v>
      </c>
      <c r="H31">
        <f t="shared" ref="H31" si="11">5-H8</f>
        <v>4</v>
      </c>
      <c r="J31">
        <f t="shared" si="0"/>
        <v>4</v>
      </c>
      <c r="K31">
        <f>(K8+L8-2)/2</f>
        <v>4</v>
      </c>
      <c r="M31">
        <f t="shared" ref="M31" si="12">5-M8</f>
        <v>3</v>
      </c>
      <c r="O31">
        <f t="shared" si="6"/>
        <v>3</v>
      </c>
      <c r="P31">
        <f t="shared" ref="P31" si="13">5-P8</f>
        <v>4</v>
      </c>
      <c r="Q31">
        <v>3</v>
      </c>
      <c r="R31" s="6"/>
    </row>
    <row r="32" spans="3:20" x14ac:dyDescent="0.25">
      <c r="C32" s="9" t="s">
        <v>37</v>
      </c>
      <c r="D32" s="2">
        <f t="shared" si="1"/>
        <v>90</v>
      </c>
      <c r="E32">
        <f t="shared" si="2"/>
        <v>2</v>
      </c>
      <c r="F32">
        <f t="shared" si="3"/>
        <v>4</v>
      </c>
      <c r="G32">
        <f t="shared" si="3"/>
        <v>4</v>
      </c>
      <c r="H32">
        <f t="shared" ref="H32" si="14">5-H9</f>
        <v>4</v>
      </c>
      <c r="J32">
        <f t="shared" si="0"/>
        <v>3</v>
      </c>
      <c r="K32">
        <v>4</v>
      </c>
      <c r="M32">
        <f t="shared" ref="M32" si="15">5-M9</f>
        <v>4</v>
      </c>
      <c r="O32">
        <f t="shared" si="6"/>
        <v>4</v>
      </c>
      <c r="P32">
        <f t="shared" ref="P32" si="16">5-P9</f>
        <v>4</v>
      </c>
      <c r="Q32">
        <v>3</v>
      </c>
      <c r="R32" s="6"/>
    </row>
    <row r="33" spans="3:18" x14ac:dyDescent="0.25">
      <c r="C33" s="9" t="s">
        <v>39</v>
      </c>
      <c r="D33" s="2">
        <f t="shared" si="1"/>
        <v>87.5</v>
      </c>
      <c r="E33">
        <f t="shared" si="2"/>
        <v>3</v>
      </c>
      <c r="F33">
        <f t="shared" si="3"/>
        <v>3</v>
      </c>
      <c r="G33">
        <f t="shared" si="3"/>
        <v>4</v>
      </c>
      <c r="H33">
        <f t="shared" ref="H33" si="17">5-H10</f>
        <v>4</v>
      </c>
      <c r="J33">
        <f t="shared" si="0"/>
        <v>3</v>
      </c>
      <c r="K33">
        <v>4</v>
      </c>
      <c r="M33">
        <f t="shared" ref="M33" si="18">5-M10</f>
        <v>4</v>
      </c>
      <c r="O33">
        <f t="shared" si="6"/>
        <v>3</v>
      </c>
      <c r="P33">
        <f t="shared" ref="P33" si="19">5-P10</f>
        <v>4</v>
      </c>
      <c r="Q33">
        <v>3</v>
      </c>
      <c r="R33" s="6"/>
    </row>
    <row r="34" spans="3:18" x14ac:dyDescent="0.25">
      <c r="C34" s="9" t="s">
        <v>41</v>
      </c>
      <c r="D34" s="2">
        <f t="shared" si="1"/>
        <v>85</v>
      </c>
      <c r="E34">
        <f t="shared" si="2"/>
        <v>3</v>
      </c>
      <c r="F34">
        <f t="shared" si="3"/>
        <v>2</v>
      </c>
      <c r="G34">
        <f t="shared" si="3"/>
        <v>3</v>
      </c>
      <c r="H34">
        <f t="shared" ref="H34" si="20">5-H11</f>
        <v>4</v>
      </c>
      <c r="J34">
        <f t="shared" si="0"/>
        <v>3</v>
      </c>
      <c r="K34">
        <v>4</v>
      </c>
      <c r="M34">
        <f t="shared" ref="M34" si="21">5-M11</f>
        <v>4</v>
      </c>
      <c r="O34">
        <f t="shared" si="6"/>
        <v>4</v>
      </c>
      <c r="P34">
        <f t="shared" ref="P34" si="22">5-P11</f>
        <v>4</v>
      </c>
      <c r="Q34">
        <v>3</v>
      </c>
      <c r="R34" s="6"/>
    </row>
    <row r="35" spans="3:18" x14ac:dyDescent="0.25">
      <c r="C35" s="9" t="s">
        <v>43</v>
      </c>
      <c r="D35" s="2">
        <f t="shared" si="1"/>
        <v>85</v>
      </c>
      <c r="E35">
        <f t="shared" si="2"/>
        <v>3</v>
      </c>
      <c r="F35">
        <f t="shared" si="3"/>
        <v>4</v>
      </c>
      <c r="G35">
        <f t="shared" si="3"/>
        <v>4</v>
      </c>
      <c r="H35">
        <f t="shared" ref="H35" si="23">5-H12</f>
        <v>4</v>
      </c>
      <c r="J35">
        <f t="shared" si="0"/>
        <v>4</v>
      </c>
      <c r="K35">
        <f>(K12+L12-2)/2</f>
        <v>4</v>
      </c>
      <c r="M35">
        <f t="shared" ref="M35" si="24">5-M12</f>
        <v>4</v>
      </c>
      <c r="O35">
        <f t="shared" si="6"/>
        <v>4</v>
      </c>
      <c r="P35">
        <f t="shared" ref="P35" si="25">5-P12</f>
        <v>0</v>
      </c>
      <c r="Q35">
        <v>3</v>
      </c>
      <c r="R35" s="6"/>
    </row>
    <row r="36" spans="3:18" ht="15.75" thickBot="1" x14ac:dyDescent="0.3">
      <c r="C36" s="10" t="s">
        <v>45</v>
      </c>
      <c r="D36" s="3">
        <f t="shared" si="1"/>
        <v>92.5</v>
      </c>
      <c r="E36" s="50">
        <f t="shared" si="2"/>
        <v>2</v>
      </c>
      <c r="F36" s="50">
        <f t="shared" si="3"/>
        <v>4</v>
      </c>
      <c r="G36" s="50">
        <f t="shared" si="3"/>
        <v>4</v>
      </c>
      <c r="H36" s="50">
        <f t="shared" ref="H36" si="26">5-H13</f>
        <v>4</v>
      </c>
      <c r="I36" s="50"/>
      <c r="J36" s="50">
        <f t="shared" si="0"/>
        <v>4</v>
      </c>
      <c r="K36" s="50">
        <v>4</v>
      </c>
      <c r="L36" s="50"/>
      <c r="M36" s="50">
        <f t="shared" ref="M36" si="27">5-M13</f>
        <v>4</v>
      </c>
      <c r="N36" s="50"/>
      <c r="O36" s="50">
        <f t="shared" si="6"/>
        <v>4</v>
      </c>
      <c r="P36" s="50">
        <f t="shared" ref="P36" si="28">5-P13</f>
        <v>4</v>
      </c>
      <c r="Q36" s="50">
        <v>3</v>
      </c>
      <c r="R36" s="7"/>
    </row>
    <row r="37" spans="3:18" ht="15.75" thickBot="1" x14ac:dyDescent="0.3">
      <c r="C37" t="s">
        <v>241</v>
      </c>
      <c r="D37" t="s">
        <v>240</v>
      </c>
    </row>
    <row r="38" spans="3:18" x14ac:dyDescent="0.25">
      <c r="C38" s="8" t="s">
        <v>30</v>
      </c>
      <c r="D38" s="1">
        <f t="shared" si="1"/>
        <v>65</v>
      </c>
      <c r="E38" s="4">
        <f>E16-1</f>
        <v>2</v>
      </c>
      <c r="F38" s="4">
        <f>5-F16</f>
        <v>3</v>
      </c>
      <c r="G38" s="4">
        <f>5-G16</f>
        <v>1</v>
      </c>
      <c r="H38" s="4">
        <f>5-H16</f>
        <v>4</v>
      </c>
      <c r="I38" s="4"/>
      <c r="J38" s="4">
        <f t="shared" ref="J38:J45" si="29">J16-1</f>
        <v>2</v>
      </c>
      <c r="K38" s="4">
        <v>4</v>
      </c>
      <c r="L38" s="4"/>
      <c r="M38" s="4">
        <f>5-M16</f>
        <v>3</v>
      </c>
      <c r="N38" s="4"/>
      <c r="O38" s="4">
        <f>O16-1</f>
        <v>1</v>
      </c>
      <c r="P38" s="4">
        <f>5-P16</f>
        <v>3</v>
      </c>
      <c r="Q38" s="4">
        <v>3</v>
      </c>
      <c r="R38" s="5"/>
    </row>
    <row r="39" spans="3:18" x14ac:dyDescent="0.25">
      <c r="C39" s="9" t="s">
        <v>32</v>
      </c>
      <c r="D39" s="2">
        <f t="shared" si="1"/>
        <v>77.5</v>
      </c>
      <c r="E39">
        <f t="shared" ref="E39:E45" si="30">E17-1</f>
        <v>3</v>
      </c>
      <c r="F39">
        <f t="shared" ref="F39:G45" si="31">5-F17</f>
        <v>3</v>
      </c>
      <c r="G39">
        <f t="shared" si="31"/>
        <v>2</v>
      </c>
      <c r="H39">
        <f t="shared" ref="H39" si="32">5-H17</f>
        <v>4</v>
      </c>
      <c r="J39">
        <f t="shared" si="29"/>
        <v>3</v>
      </c>
      <c r="K39">
        <f>(K17+L17-2)/2</f>
        <v>3</v>
      </c>
      <c r="M39">
        <f t="shared" ref="M39" si="33">5-M17</f>
        <v>4</v>
      </c>
      <c r="O39">
        <f t="shared" ref="O39:O45" si="34">O17-1</f>
        <v>3</v>
      </c>
      <c r="P39">
        <f t="shared" ref="P39" si="35">5-P17</f>
        <v>3</v>
      </c>
      <c r="Q39">
        <v>3</v>
      </c>
      <c r="R39" s="6"/>
    </row>
    <row r="40" spans="3:18" x14ac:dyDescent="0.25">
      <c r="C40" s="9" t="s">
        <v>35</v>
      </c>
      <c r="D40" s="2">
        <f t="shared" si="1"/>
        <v>72.5</v>
      </c>
      <c r="E40">
        <f t="shared" si="30"/>
        <v>2</v>
      </c>
      <c r="F40">
        <f t="shared" si="31"/>
        <v>2</v>
      </c>
      <c r="G40">
        <f t="shared" si="31"/>
        <v>1</v>
      </c>
      <c r="H40">
        <f t="shared" ref="H40" si="36">5-H18</f>
        <v>4</v>
      </c>
      <c r="J40">
        <f t="shared" si="29"/>
        <v>3</v>
      </c>
      <c r="K40">
        <f>(K18+L18-2)/2</f>
        <v>4</v>
      </c>
      <c r="M40">
        <f t="shared" ref="M40" si="37">5-M18</f>
        <v>2</v>
      </c>
      <c r="O40">
        <f t="shared" si="34"/>
        <v>4</v>
      </c>
      <c r="P40">
        <f t="shared" ref="P40" si="38">5-P18</f>
        <v>4</v>
      </c>
      <c r="Q40">
        <v>3</v>
      </c>
      <c r="R40" s="6"/>
    </row>
    <row r="41" spans="3:18" x14ac:dyDescent="0.25">
      <c r="C41" s="9" t="s">
        <v>36</v>
      </c>
      <c r="D41" s="2">
        <f t="shared" si="1"/>
        <v>80</v>
      </c>
      <c r="E41">
        <f t="shared" si="30"/>
        <v>3</v>
      </c>
      <c r="F41">
        <f t="shared" si="31"/>
        <v>2</v>
      </c>
      <c r="G41">
        <f t="shared" si="31"/>
        <v>3</v>
      </c>
      <c r="H41">
        <f t="shared" ref="H41" si="39">5-H19</f>
        <v>4</v>
      </c>
      <c r="J41">
        <f t="shared" si="29"/>
        <v>3</v>
      </c>
      <c r="K41">
        <f>(K19+L19-2)/2</f>
        <v>4</v>
      </c>
      <c r="M41">
        <f t="shared" ref="M41" si="40">5-M19</f>
        <v>4</v>
      </c>
      <c r="O41">
        <f t="shared" si="34"/>
        <v>3</v>
      </c>
      <c r="P41">
        <f t="shared" ref="P41" si="41">5-P19</f>
        <v>3</v>
      </c>
      <c r="Q41">
        <v>3</v>
      </c>
      <c r="R41" s="6"/>
    </row>
    <row r="42" spans="3:18" x14ac:dyDescent="0.25">
      <c r="C42" s="9" t="s">
        <v>38</v>
      </c>
      <c r="D42" s="2">
        <f t="shared" si="1"/>
        <v>80</v>
      </c>
      <c r="E42">
        <f t="shared" si="30"/>
        <v>2</v>
      </c>
      <c r="F42">
        <f t="shared" si="31"/>
        <v>3</v>
      </c>
      <c r="G42">
        <f t="shared" si="31"/>
        <v>4</v>
      </c>
      <c r="H42">
        <f t="shared" ref="H42" si="42">5-H20</f>
        <v>4</v>
      </c>
      <c r="J42">
        <f t="shared" si="29"/>
        <v>3</v>
      </c>
      <c r="K42">
        <v>3</v>
      </c>
      <c r="M42">
        <f t="shared" ref="M42" si="43">5-M20</f>
        <v>4</v>
      </c>
      <c r="O42">
        <f t="shared" si="34"/>
        <v>3</v>
      </c>
      <c r="P42">
        <f t="shared" ref="P42" si="44">5-P20</f>
        <v>3</v>
      </c>
      <c r="Q42">
        <v>3</v>
      </c>
      <c r="R42" s="6"/>
    </row>
    <row r="43" spans="3:18" x14ac:dyDescent="0.25">
      <c r="C43" s="9" t="s">
        <v>40</v>
      </c>
      <c r="D43" s="2">
        <f t="shared" si="1"/>
        <v>87.5</v>
      </c>
      <c r="E43">
        <f t="shared" si="30"/>
        <v>3</v>
      </c>
      <c r="F43">
        <f t="shared" si="31"/>
        <v>3</v>
      </c>
      <c r="G43">
        <f t="shared" si="31"/>
        <v>4</v>
      </c>
      <c r="H43">
        <f t="shared" ref="H43" si="45">5-H21</f>
        <v>4</v>
      </c>
      <c r="J43">
        <f t="shared" si="29"/>
        <v>4</v>
      </c>
      <c r="K43">
        <f>(K21+L21-2)/2</f>
        <v>4</v>
      </c>
      <c r="M43">
        <f t="shared" ref="M43" si="46">5-M21</f>
        <v>4</v>
      </c>
      <c r="O43">
        <f t="shared" si="34"/>
        <v>3</v>
      </c>
      <c r="P43">
        <f t="shared" ref="P43" si="47">5-P21</f>
        <v>3</v>
      </c>
      <c r="Q43">
        <v>3</v>
      </c>
      <c r="R43" s="6"/>
    </row>
    <row r="44" spans="3:18" x14ac:dyDescent="0.25">
      <c r="C44" s="9" t="s">
        <v>42</v>
      </c>
      <c r="D44" s="2">
        <f t="shared" si="1"/>
        <v>65</v>
      </c>
      <c r="E44">
        <f t="shared" si="30"/>
        <v>3</v>
      </c>
      <c r="F44">
        <f t="shared" si="31"/>
        <v>3</v>
      </c>
      <c r="G44">
        <f t="shared" si="31"/>
        <v>1</v>
      </c>
      <c r="H44">
        <f t="shared" ref="H44" si="48">5-H22</f>
        <v>1</v>
      </c>
      <c r="J44">
        <f t="shared" si="29"/>
        <v>4</v>
      </c>
      <c r="K44">
        <f>(K22+L22-2)/2</f>
        <v>4</v>
      </c>
      <c r="M44">
        <f t="shared" ref="M44" si="49">5-M22</f>
        <v>1</v>
      </c>
      <c r="O44">
        <f t="shared" si="34"/>
        <v>3</v>
      </c>
      <c r="P44">
        <f t="shared" ref="P44" si="50">5-P22</f>
        <v>3</v>
      </c>
      <c r="Q44">
        <v>3</v>
      </c>
      <c r="R44" s="6"/>
    </row>
    <row r="45" spans="3:18" ht="15.75" thickBot="1" x14ac:dyDescent="0.3">
      <c r="C45" s="10" t="s">
        <v>44</v>
      </c>
      <c r="D45" s="3">
        <f t="shared" si="1"/>
        <v>75</v>
      </c>
      <c r="E45" s="50">
        <f t="shared" si="30"/>
        <v>3</v>
      </c>
      <c r="F45" s="50">
        <f t="shared" si="31"/>
        <v>0</v>
      </c>
      <c r="G45" s="50">
        <f t="shared" si="31"/>
        <v>4</v>
      </c>
      <c r="H45" s="50">
        <f t="shared" ref="H45" si="51">5-H23</f>
        <v>3</v>
      </c>
      <c r="I45" s="50"/>
      <c r="J45" s="50">
        <f t="shared" si="29"/>
        <v>3</v>
      </c>
      <c r="K45" s="50">
        <f>(K23+L23-2)/2</f>
        <v>4</v>
      </c>
      <c r="L45" s="50"/>
      <c r="M45" s="50">
        <f t="shared" ref="M45" si="52">5-M23</f>
        <v>3</v>
      </c>
      <c r="N45" s="50"/>
      <c r="O45" s="50">
        <f t="shared" si="34"/>
        <v>3</v>
      </c>
      <c r="P45" s="50">
        <f t="shared" ref="P45" si="53">5-P23</f>
        <v>4</v>
      </c>
      <c r="Q45" s="50">
        <v>3</v>
      </c>
      <c r="R45" s="7"/>
    </row>
  </sheetData>
  <mergeCells count="2">
    <mergeCell ref="K25:L25"/>
    <mergeCell ref="Q25:R25"/>
  </mergeCells>
  <conditionalFormatting sqref="D5:R23 Q25:Q26">
    <cfRule type="cellIs" dxfId="141" priority="1" operator="equal">
      <formula>"S"</formula>
    </cfRule>
    <cfRule type="cellIs" dxfId="140" priority="2" operator="equal">
      <formula>"N"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1E95-CB38-4AA7-8BB6-F6856894FD60}">
  <dimension ref="B1:BB45"/>
  <sheetViews>
    <sheetView tabSelected="1" zoomScale="85" zoomScaleNormal="85" workbookViewId="0">
      <selection activeCell="BA15" sqref="BA15"/>
    </sheetView>
  </sheetViews>
  <sheetFormatPr defaultRowHeight="15" x14ac:dyDescent="0.25"/>
  <cols>
    <col min="3" max="3" width="12.140625" customWidth="1"/>
    <col min="4" max="47" width="4.7109375" customWidth="1"/>
    <col min="48" max="48" width="7.5703125" bestFit="1" customWidth="1"/>
    <col min="49" max="49" width="6.42578125" customWidth="1"/>
    <col min="50" max="50" width="5.7109375" customWidth="1"/>
  </cols>
  <sheetData>
    <row r="1" spans="2:54" ht="15.75" thickBot="1" x14ac:dyDescent="0.3"/>
    <row r="2" spans="2:54" ht="15.75" thickBot="1" x14ac:dyDescent="0.3">
      <c r="AC2" s="182" t="s">
        <v>11</v>
      </c>
      <c r="AD2" s="183"/>
      <c r="AE2" s="183"/>
      <c r="AF2" s="183"/>
      <c r="AG2" s="183"/>
      <c r="AH2" s="183"/>
      <c r="AI2" s="183"/>
      <c r="AJ2" s="183"/>
      <c r="AK2" s="183"/>
      <c r="AL2" s="184"/>
    </row>
    <row r="3" spans="2:54" ht="15.75" thickBot="1" x14ac:dyDescent="0.3">
      <c r="B3" t="s">
        <v>0</v>
      </c>
      <c r="D3" s="182" t="s">
        <v>13</v>
      </c>
      <c r="E3" s="183"/>
      <c r="F3" s="183"/>
      <c r="G3" s="183"/>
      <c r="H3" s="184"/>
      <c r="I3" s="182" t="s">
        <v>9</v>
      </c>
      <c r="J3" s="183"/>
      <c r="K3" s="183"/>
      <c r="L3" s="183"/>
      <c r="M3" s="184"/>
      <c r="N3" s="182" t="s">
        <v>6</v>
      </c>
      <c r="O3" s="183"/>
      <c r="P3" s="183"/>
      <c r="Q3" s="183"/>
      <c r="R3" s="184"/>
      <c r="S3" s="182" t="s">
        <v>10</v>
      </c>
      <c r="T3" s="183"/>
      <c r="U3" s="183"/>
      <c r="V3" s="183"/>
      <c r="W3" s="184"/>
      <c r="X3" s="182" t="s">
        <v>7</v>
      </c>
      <c r="Y3" s="183"/>
      <c r="Z3" s="183"/>
      <c r="AA3" s="183"/>
      <c r="AB3" s="184"/>
      <c r="AC3" s="182" t="s">
        <v>23</v>
      </c>
      <c r="AD3" s="183"/>
      <c r="AE3" s="183"/>
      <c r="AF3" s="183"/>
      <c r="AG3" s="184"/>
      <c r="AH3" s="182" t="s">
        <v>22</v>
      </c>
      <c r="AI3" s="183"/>
      <c r="AJ3" s="183"/>
      <c r="AK3" s="183"/>
      <c r="AL3" s="184"/>
      <c r="AM3" s="182" t="s">
        <v>8</v>
      </c>
      <c r="AN3" s="183"/>
      <c r="AO3" s="183"/>
      <c r="AP3" s="183"/>
      <c r="AQ3" s="184"/>
      <c r="AR3" s="182" t="s">
        <v>12</v>
      </c>
      <c r="AS3" s="183"/>
      <c r="AT3" s="183"/>
      <c r="AU3" s="183"/>
      <c r="AV3" s="184"/>
    </row>
    <row r="4" spans="2:54" ht="19.5" customHeight="1" thickBot="1" x14ac:dyDescent="0.3">
      <c r="C4" s="14" t="s">
        <v>56</v>
      </c>
      <c r="D4" s="45" t="s">
        <v>54</v>
      </c>
      <c r="E4" s="46" t="s">
        <v>58</v>
      </c>
      <c r="F4" s="47" t="s">
        <v>57</v>
      </c>
      <c r="G4" s="48" t="s">
        <v>21</v>
      </c>
      <c r="H4" s="49" t="s">
        <v>59</v>
      </c>
      <c r="I4" s="45" t="s">
        <v>54</v>
      </c>
      <c r="J4" s="46" t="s">
        <v>58</v>
      </c>
      <c r="K4" s="47" t="s">
        <v>57</v>
      </c>
      <c r="L4" s="48" t="s">
        <v>21</v>
      </c>
      <c r="M4" s="49" t="s">
        <v>59</v>
      </c>
      <c r="N4" s="45" t="s">
        <v>54</v>
      </c>
      <c r="O4" s="46" t="s">
        <v>58</v>
      </c>
      <c r="P4" s="47" t="s">
        <v>57</v>
      </c>
      <c r="Q4" s="48" t="s">
        <v>21</v>
      </c>
      <c r="R4" s="49" t="s">
        <v>59</v>
      </c>
      <c r="S4" s="45" t="s">
        <v>54</v>
      </c>
      <c r="T4" s="46" t="s">
        <v>58</v>
      </c>
      <c r="U4" s="47" t="s">
        <v>57</v>
      </c>
      <c r="V4" s="48" t="s">
        <v>21</v>
      </c>
      <c r="W4" s="49" t="s">
        <v>59</v>
      </c>
      <c r="X4" s="45" t="s">
        <v>54</v>
      </c>
      <c r="Y4" s="46" t="s">
        <v>58</v>
      </c>
      <c r="Z4" s="47" t="s">
        <v>57</v>
      </c>
      <c r="AA4" s="48" t="s">
        <v>21</v>
      </c>
      <c r="AB4" s="49" t="s">
        <v>59</v>
      </c>
      <c r="AC4" s="45" t="s">
        <v>54</v>
      </c>
      <c r="AD4" s="46" t="s">
        <v>58</v>
      </c>
      <c r="AE4" s="47" t="s">
        <v>57</v>
      </c>
      <c r="AF4" s="48" t="s">
        <v>21</v>
      </c>
      <c r="AG4" s="49" t="s">
        <v>59</v>
      </c>
      <c r="AH4" s="45" t="s">
        <v>54</v>
      </c>
      <c r="AI4" s="46" t="s">
        <v>58</v>
      </c>
      <c r="AJ4" s="47" t="s">
        <v>57</v>
      </c>
      <c r="AK4" s="48" t="s">
        <v>21</v>
      </c>
      <c r="AL4" s="49" t="s">
        <v>59</v>
      </c>
      <c r="AM4" s="45" t="s">
        <v>54</v>
      </c>
      <c r="AN4" s="46" t="s">
        <v>58</v>
      </c>
      <c r="AO4" s="47" t="s">
        <v>57</v>
      </c>
      <c r="AP4" s="48" t="s">
        <v>21</v>
      </c>
      <c r="AQ4" s="49" t="s">
        <v>59</v>
      </c>
      <c r="AR4" s="45" t="s">
        <v>54</v>
      </c>
      <c r="AS4" s="46" t="s">
        <v>58</v>
      </c>
      <c r="AT4" s="47" t="s">
        <v>57</v>
      </c>
      <c r="AU4" s="48" t="s">
        <v>21</v>
      </c>
      <c r="AV4" s="49" t="s">
        <v>59</v>
      </c>
      <c r="AW4" s="201" t="s">
        <v>119</v>
      </c>
      <c r="AX4" s="202"/>
      <c r="AY4" s="201" t="s">
        <v>120</v>
      </c>
      <c r="AZ4" s="202"/>
      <c r="BA4" s="201" t="s">
        <v>127</v>
      </c>
      <c r="BB4" s="202"/>
    </row>
    <row r="5" spans="2:54" ht="19.5" customHeight="1" x14ac:dyDescent="0.25">
      <c r="B5" s="1" t="s">
        <v>29</v>
      </c>
      <c r="C5" s="1">
        <v>322</v>
      </c>
      <c r="D5" s="32">
        <v>10</v>
      </c>
      <c r="E5" s="33">
        <v>0</v>
      </c>
      <c r="F5" s="33" t="s">
        <v>46</v>
      </c>
      <c r="G5" s="33" t="s">
        <v>108</v>
      </c>
      <c r="H5" s="40" t="s">
        <v>108</v>
      </c>
      <c r="I5" s="32">
        <v>9</v>
      </c>
      <c r="J5" s="33">
        <v>0</v>
      </c>
      <c r="K5" s="33" t="s">
        <v>46</v>
      </c>
      <c r="L5" s="33" t="s">
        <v>46</v>
      </c>
      <c r="M5" s="40" t="s">
        <v>108</v>
      </c>
      <c r="N5" s="32">
        <v>7</v>
      </c>
      <c r="O5" s="33">
        <v>0</v>
      </c>
      <c r="P5" s="33" t="s">
        <v>46</v>
      </c>
      <c r="Q5" s="33" t="s">
        <v>108</v>
      </c>
      <c r="R5" s="40" t="s">
        <v>108</v>
      </c>
      <c r="S5" s="32">
        <v>13</v>
      </c>
      <c r="T5" s="33">
        <v>0</v>
      </c>
      <c r="U5" s="33" t="s">
        <v>46</v>
      </c>
      <c r="V5" s="33" t="s">
        <v>46</v>
      </c>
      <c r="W5" s="40" t="s">
        <v>108</v>
      </c>
      <c r="X5" s="32">
        <v>6</v>
      </c>
      <c r="Y5" s="33">
        <v>0</v>
      </c>
      <c r="Z5" s="33" t="s">
        <v>46</v>
      </c>
      <c r="AA5" s="33" t="s">
        <v>108</v>
      </c>
      <c r="AB5" s="40" t="s">
        <v>108</v>
      </c>
      <c r="AC5" s="32">
        <v>6</v>
      </c>
      <c r="AD5" s="33">
        <v>0</v>
      </c>
      <c r="AE5" s="33" t="s">
        <v>46</v>
      </c>
      <c r="AF5" s="33" t="s">
        <v>108</v>
      </c>
      <c r="AG5" s="40" t="s">
        <v>108</v>
      </c>
      <c r="AH5" s="32">
        <v>6</v>
      </c>
      <c r="AI5" s="33">
        <v>0</v>
      </c>
      <c r="AJ5" s="33" t="s">
        <v>46</v>
      </c>
      <c r="AK5" s="33" t="s">
        <v>108</v>
      </c>
      <c r="AL5" s="40" t="s">
        <v>108</v>
      </c>
      <c r="AM5" s="32">
        <v>5</v>
      </c>
      <c r="AN5" s="33">
        <v>0</v>
      </c>
      <c r="AO5" s="33" t="s">
        <v>46</v>
      </c>
      <c r="AP5" s="33" t="s">
        <v>108</v>
      </c>
      <c r="AQ5" s="40" t="s">
        <v>108</v>
      </c>
      <c r="AR5" s="32">
        <v>6</v>
      </c>
      <c r="AS5" s="33">
        <v>0</v>
      </c>
      <c r="AT5" s="33" t="s">
        <v>46</v>
      </c>
      <c r="AU5" s="33" t="s">
        <v>108</v>
      </c>
      <c r="AV5" s="89" t="s">
        <v>108</v>
      </c>
      <c r="AW5" s="178">
        <v>0</v>
      </c>
      <c r="AX5" s="179"/>
      <c r="AY5" s="178">
        <v>0</v>
      </c>
      <c r="AZ5" s="179"/>
      <c r="BA5" s="178">
        <v>1</v>
      </c>
      <c r="BB5" s="179"/>
    </row>
    <row r="6" spans="2:54" ht="19.5" customHeight="1" x14ac:dyDescent="0.25">
      <c r="B6" s="2" t="s">
        <v>31</v>
      </c>
      <c r="C6" s="2">
        <v>348</v>
      </c>
      <c r="D6" s="41">
        <v>6</v>
      </c>
      <c r="E6" s="39">
        <v>0</v>
      </c>
      <c r="F6" s="39" t="s">
        <v>46</v>
      </c>
      <c r="G6" s="39" t="s">
        <v>108</v>
      </c>
      <c r="H6" s="42" t="s">
        <v>108</v>
      </c>
      <c r="I6" s="41">
        <v>4</v>
      </c>
      <c r="J6" s="39">
        <v>0</v>
      </c>
      <c r="K6" s="39" t="s">
        <v>46</v>
      </c>
      <c r="L6" s="39" t="s">
        <v>108</v>
      </c>
      <c r="M6" s="42" t="s">
        <v>108</v>
      </c>
      <c r="N6" s="41">
        <v>6</v>
      </c>
      <c r="O6" s="39">
        <v>0</v>
      </c>
      <c r="P6" s="39" t="s">
        <v>46</v>
      </c>
      <c r="Q6" s="39" t="s">
        <v>108</v>
      </c>
      <c r="R6" s="42" t="s">
        <v>108</v>
      </c>
      <c r="S6" s="41">
        <v>6</v>
      </c>
      <c r="T6" s="39">
        <v>0</v>
      </c>
      <c r="U6" s="39" t="s">
        <v>46</v>
      </c>
      <c r="V6" s="39" t="s">
        <v>108</v>
      </c>
      <c r="W6" s="42" t="s">
        <v>108</v>
      </c>
      <c r="X6" s="41">
        <v>6</v>
      </c>
      <c r="Y6" s="39">
        <v>0</v>
      </c>
      <c r="Z6" s="39" t="s">
        <v>46</v>
      </c>
      <c r="AA6" s="39" t="s">
        <v>108</v>
      </c>
      <c r="AB6" s="42" t="s">
        <v>108</v>
      </c>
      <c r="AC6" s="41">
        <v>4</v>
      </c>
      <c r="AD6" s="39">
        <v>0</v>
      </c>
      <c r="AE6" s="39" t="s">
        <v>46</v>
      </c>
      <c r="AF6" s="39" t="s">
        <v>108</v>
      </c>
      <c r="AG6" s="42" t="s">
        <v>108</v>
      </c>
      <c r="AH6" s="41">
        <v>5</v>
      </c>
      <c r="AI6" s="39">
        <v>0</v>
      </c>
      <c r="AJ6" s="39" t="s">
        <v>46</v>
      </c>
      <c r="AK6" s="39" t="s">
        <v>108</v>
      </c>
      <c r="AL6" s="42" t="s">
        <v>108</v>
      </c>
      <c r="AM6" s="41">
        <v>5</v>
      </c>
      <c r="AN6" s="39">
        <v>0</v>
      </c>
      <c r="AO6" s="39" t="s">
        <v>46</v>
      </c>
      <c r="AP6" s="39" t="s">
        <v>108</v>
      </c>
      <c r="AQ6" s="42" t="s">
        <v>108</v>
      </c>
      <c r="AR6" s="41">
        <v>4</v>
      </c>
      <c r="AS6" s="39">
        <v>0</v>
      </c>
      <c r="AT6" s="39" t="s">
        <v>46</v>
      </c>
      <c r="AU6" s="39" t="s">
        <v>108</v>
      </c>
      <c r="AV6" s="42" t="s">
        <v>108</v>
      </c>
      <c r="AW6" s="178">
        <v>0</v>
      </c>
      <c r="AX6" s="179"/>
      <c r="AY6" s="178">
        <v>0</v>
      </c>
      <c r="AZ6" s="179"/>
      <c r="BA6" s="178">
        <v>0</v>
      </c>
      <c r="BB6" s="179"/>
    </row>
    <row r="7" spans="2:54" ht="19.5" customHeight="1" x14ac:dyDescent="0.25">
      <c r="B7" s="2" t="s">
        <v>33</v>
      </c>
      <c r="C7" s="2">
        <v>355</v>
      </c>
      <c r="D7" s="41">
        <v>9</v>
      </c>
      <c r="E7" s="39">
        <v>0</v>
      </c>
      <c r="F7" s="39" t="s">
        <v>46</v>
      </c>
      <c r="G7" s="39" t="s">
        <v>108</v>
      </c>
      <c r="H7" s="42" t="s">
        <v>108</v>
      </c>
      <c r="I7" s="41">
        <v>6</v>
      </c>
      <c r="J7" s="39">
        <v>0</v>
      </c>
      <c r="K7" s="39" t="s">
        <v>46</v>
      </c>
      <c r="L7" s="39" t="s">
        <v>108</v>
      </c>
      <c r="M7" s="42" t="s">
        <v>108</v>
      </c>
      <c r="N7" s="41">
        <v>7</v>
      </c>
      <c r="O7" s="39">
        <v>0</v>
      </c>
      <c r="P7" s="39" t="s">
        <v>46</v>
      </c>
      <c r="Q7" s="39" t="s">
        <v>108</v>
      </c>
      <c r="R7" s="42" t="s">
        <v>108</v>
      </c>
      <c r="S7" s="41">
        <v>10</v>
      </c>
      <c r="T7" s="39">
        <v>0</v>
      </c>
      <c r="U7" s="39" t="s">
        <v>46</v>
      </c>
      <c r="V7" s="39" t="s">
        <v>108</v>
      </c>
      <c r="W7" s="42" t="s">
        <v>108</v>
      </c>
      <c r="X7" s="41">
        <v>8</v>
      </c>
      <c r="Y7" s="39">
        <v>0</v>
      </c>
      <c r="Z7" s="39" t="s">
        <v>46</v>
      </c>
      <c r="AA7" s="39" t="s">
        <v>108</v>
      </c>
      <c r="AB7" s="42" t="s">
        <v>108</v>
      </c>
      <c r="AC7" s="41">
        <v>7</v>
      </c>
      <c r="AD7" s="39">
        <v>0</v>
      </c>
      <c r="AE7" s="39" t="s">
        <v>46</v>
      </c>
      <c r="AF7" s="39" t="s">
        <v>108</v>
      </c>
      <c r="AG7" s="42" t="s">
        <v>108</v>
      </c>
      <c r="AH7" s="41">
        <v>11</v>
      </c>
      <c r="AI7" s="39">
        <v>1</v>
      </c>
      <c r="AJ7" s="39" t="s">
        <v>46</v>
      </c>
      <c r="AK7" s="39" t="s">
        <v>108</v>
      </c>
      <c r="AL7" s="42" t="s">
        <v>108</v>
      </c>
      <c r="AM7" s="41">
        <v>4</v>
      </c>
      <c r="AN7" s="39">
        <v>0</v>
      </c>
      <c r="AO7" s="39" t="s">
        <v>46</v>
      </c>
      <c r="AP7" s="39" t="s">
        <v>108</v>
      </c>
      <c r="AQ7" s="42" t="s">
        <v>108</v>
      </c>
      <c r="AR7" s="41">
        <v>5</v>
      </c>
      <c r="AS7" s="39">
        <v>1</v>
      </c>
      <c r="AT7" s="39" t="s">
        <v>46</v>
      </c>
      <c r="AU7" s="39" t="s">
        <v>108</v>
      </c>
      <c r="AV7" s="42" t="s">
        <v>108</v>
      </c>
      <c r="AW7" s="178">
        <v>2</v>
      </c>
      <c r="AX7" s="179"/>
      <c r="AY7" s="178">
        <v>0</v>
      </c>
      <c r="AZ7" s="179"/>
      <c r="BA7" s="178">
        <v>0</v>
      </c>
      <c r="BB7" s="179"/>
    </row>
    <row r="8" spans="2:54" ht="19.5" customHeight="1" x14ac:dyDescent="0.25">
      <c r="B8" s="2" t="s">
        <v>34</v>
      </c>
      <c r="C8" s="2">
        <v>405</v>
      </c>
      <c r="D8" s="41">
        <v>14</v>
      </c>
      <c r="E8" s="39">
        <v>0</v>
      </c>
      <c r="F8" s="39" t="s">
        <v>46</v>
      </c>
      <c r="G8" s="39" t="s">
        <v>46</v>
      </c>
      <c r="H8" s="42" t="s">
        <v>108</v>
      </c>
      <c r="I8" s="41">
        <v>11</v>
      </c>
      <c r="J8" s="39">
        <v>0</v>
      </c>
      <c r="K8" s="39" t="s">
        <v>46</v>
      </c>
      <c r="L8" s="39" t="s">
        <v>46</v>
      </c>
      <c r="M8" s="42" t="s">
        <v>108</v>
      </c>
      <c r="N8" s="41" t="s">
        <v>118</v>
      </c>
      <c r="O8" s="39" t="s">
        <v>118</v>
      </c>
      <c r="P8" s="39" t="s">
        <v>118</v>
      </c>
      <c r="Q8" s="39" t="s">
        <v>118</v>
      </c>
      <c r="R8" s="42" t="s">
        <v>118</v>
      </c>
      <c r="S8" s="41">
        <v>8</v>
      </c>
      <c r="T8" s="39">
        <v>0</v>
      </c>
      <c r="U8" s="39" t="s">
        <v>46</v>
      </c>
      <c r="V8" s="39" t="s">
        <v>108</v>
      </c>
      <c r="W8" s="42" t="s">
        <v>108</v>
      </c>
      <c r="X8" s="41">
        <v>5</v>
      </c>
      <c r="Y8" s="39">
        <v>0</v>
      </c>
      <c r="Z8" s="39" t="s">
        <v>46</v>
      </c>
      <c r="AA8" s="39" t="s">
        <v>108</v>
      </c>
      <c r="AB8" s="42" t="s">
        <v>108</v>
      </c>
      <c r="AC8" s="41">
        <v>6</v>
      </c>
      <c r="AD8" s="39">
        <v>0</v>
      </c>
      <c r="AE8" s="39" t="s">
        <v>46</v>
      </c>
      <c r="AF8" s="39" t="s">
        <v>108</v>
      </c>
      <c r="AG8" s="42" t="s">
        <v>108</v>
      </c>
      <c r="AH8" s="41">
        <v>6</v>
      </c>
      <c r="AI8" s="39">
        <v>0</v>
      </c>
      <c r="AJ8" s="39" t="s">
        <v>46</v>
      </c>
      <c r="AK8" s="39" t="s">
        <v>108</v>
      </c>
      <c r="AL8" s="42" t="s">
        <v>108</v>
      </c>
      <c r="AM8" s="41">
        <v>7</v>
      </c>
      <c r="AN8" s="39">
        <v>0</v>
      </c>
      <c r="AO8" s="39" t="s">
        <v>46</v>
      </c>
      <c r="AP8" s="39" t="s">
        <v>108</v>
      </c>
      <c r="AQ8" s="42" t="s">
        <v>108</v>
      </c>
      <c r="AR8" s="41">
        <v>12</v>
      </c>
      <c r="AS8" s="39">
        <v>0</v>
      </c>
      <c r="AT8" s="39" t="s">
        <v>46</v>
      </c>
      <c r="AU8" s="39" t="s">
        <v>46</v>
      </c>
      <c r="AV8" s="90" t="s">
        <v>108</v>
      </c>
      <c r="AW8" s="178" t="s">
        <v>126</v>
      </c>
      <c r="AX8" s="179"/>
      <c r="AY8" s="178" t="s">
        <v>126</v>
      </c>
      <c r="AZ8" s="179"/>
      <c r="BA8" s="178">
        <v>3</v>
      </c>
      <c r="BB8" s="179"/>
    </row>
    <row r="9" spans="2:54" ht="19.5" customHeight="1" x14ac:dyDescent="0.25">
      <c r="B9" s="2" t="s">
        <v>37</v>
      </c>
      <c r="C9" s="2">
        <v>415</v>
      </c>
      <c r="D9" s="41">
        <v>6</v>
      </c>
      <c r="E9" s="39">
        <v>0</v>
      </c>
      <c r="F9" s="39" t="s">
        <v>46</v>
      </c>
      <c r="G9" s="39" t="s">
        <v>108</v>
      </c>
      <c r="H9" s="42" t="s">
        <v>108</v>
      </c>
      <c r="I9" s="41">
        <v>8</v>
      </c>
      <c r="J9" s="39">
        <v>0</v>
      </c>
      <c r="K9" s="39" t="s">
        <v>46</v>
      </c>
      <c r="L9" s="39" t="s">
        <v>108</v>
      </c>
      <c r="M9" s="42" t="s">
        <v>108</v>
      </c>
      <c r="N9" s="41" t="s">
        <v>118</v>
      </c>
      <c r="O9" s="39" t="s">
        <v>118</v>
      </c>
      <c r="P9" s="39" t="s">
        <v>118</v>
      </c>
      <c r="Q9" s="39" t="s">
        <v>118</v>
      </c>
      <c r="R9" s="42" t="s">
        <v>118</v>
      </c>
      <c r="S9" s="41">
        <v>20</v>
      </c>
      <c r="T9" s="39">
        <v>0</v>
      </c>
      <c r="U9" s="39" t="s">
        <v>46</v>
      </c>
      <c r="V9" s="39" t="s">
        <v>108</v>
      </c>
      <c r="W9" s="42" t="s">
        <v>108</v>
      </c>
      <c r="X9" s="41">
        <v>7</v>
      </c>
      <c r="Y9" s="39">
        <v>0</v>
      </c>
      <c r="Z9" s="39" t="s">
        <v>46</v>
      </c>
      <c r="AA9" s="39" t="s">
        <v>108</v>
      </c>
      <c r="AB9" s="42" t="s">
        <v>108</v>
      </c>
      <c r="AC9" s="41">
        <v>6</v>
      </c>
      <c r="AD9" s="39">
        <v>0</v>
      </c>
      <c r="AE9" s="39" t="s">
        <v>46</v>
      </c>
      <c r="AF9" s="39" t="s">
        <v>108</v>
      </c>
      <c r="AG9" s="42" t="s">
        <v>108</v>
      </c>
      <c r="AH9" s="41">
        <v>5</v>
      </c>
      <c r="AI9" s="39">
        <v>0</v>
      </c>
      <c r="AJ9" s="39" t="s">
        <v>46</v>
      </c>
      <c r="AK9" s="39" t="s">
        <v>108</v>
      </c>
      <c r="AL9" s="42" t="s">
        <v>108</v>
      </c>
      <c r="AM9" s="41">
        <v>7</v>
      </c>
      <c r="AN9" s="39">
        <v>0</v>
      </c>
      <c r="AO9" s="39" t="s">
        <v>46</v>
      </c>
      <c r="AP9" s="39" t="s">
        <v>108</v>
      </c>
      <c r="AQ9" s="42" t="s">
        <v>108</v>
      </c>
      <c r="AR9" s="41">
        <v>11</v>
      </c>
      <c r="AS9" s="39">
        <v>0</v>
      </c>
      <c r="AT9" s="39" t="s">
        <v>46</v>
      </c>
      <c r="AU9" s="39" t="s">
        <v>46</v>
      </c>
      <c r="AV9" s="42" t="s">
        <v>108</v>
      </c>
      <c r="AW9" s="178" t="s">
        <v>126</v>
      </c>
      <c r="AX9" s="179"/>
      <c r="AY9" s="178" t="s">
        <v>126</v>
      </c>
      <c r="AZ9" s="179"/>
      <c r="BA9" s="178">
        <v>1</v>
      </c>
      <c r="BB9" s="179"/>
    </row>
    <row r="10" spans="2:54" ht="19.5" customHeight="1" x14ac:dyDescent="0.25">
      <c r="B10" s="2" t="s">
        <v>39</v>
      </c>
      <c r="C10" s="2">
        <v>336</v>
      </c>
      <c r="D10" s="41" t="s">
        <v>118</v>
      </c>
      <c r="E10" s="39" t="s">
        <v>118</v>
      </c>
      <c r="F10" s="39" t="s">
        <v>118</v>
      </c>
      <c r="G10" s="39" t="s">
        <v>118</v>
      </c>
      <c r="H10" s="42" t="s">
        <v>118</v>
      </c>
      <c r="I10" s="41">
        <v>17</v>
      </c>
      <c r="J10" s="39">
        <v>0</v>
      </c>
      <c r="K10" s="39" t="s">
        <v>46</v>
      </c>
      <c r="L10" s="39" t="s">
        <v>108</v>
      </c>
      <c r="M10" s="42" t="s">
        <v>108</v>
      </c>
      <c r="N10" s="41" t="s">
        <v>118</v>
      </c>
      <c r="O10" s="39" t="s">
        <v>118</v>
      </c>
      <c r="P10" s="39" t="s">
        <v>118</v>
      </c>
      <c r="Q10" s="39" t="s">
        <v>118</v>
      </c>
      <c r="R10" s="42" t="s">
        <v>118</v>
      </c>
      <c r="S10" s="41">
        <v>8</v>
      </c>
      <c r="T10" s="39">
        <v>0</v>
      </c>
      <c r="U10" s="39" t="s">
        <v>46</v>
      </c>
      <c r="V10" s="39" t="s">
        <v>108</v>
      </c>
      <c r="W10" s="42" t="s">
        <v>108</v>
      </c>
      <c r="X10" s="41">
        <v>6</v>
      </c>
      <c r="Y10" s="39">
        <v>0</v>
      </c>
      <c r="Z10" s="39" t="s">
        <v>46</v>
      </c>
      <c r="AA10" s="39" t="s">
        <v>108</v>
      </c>
      <c r="AB10" s="42" t="s">
        <v>108</v>
      </c>
      <c r="AC10" s="41">
        <v>9</v>
      </c>
      <c r="AD10" s="39">
        <v>0</v>
      </c>
      <c r="AE10" s="39" t="s">
        <v>46</v>
      </c>
      <c r="AF10" s="39" t="s">
        <v>108</v>
      </c>
      <c r="AG10" s="42" t="s">
        <v>108</v>
      </c>
      <c r="AH10" s="41">
        <v>6</v>
      </c>
      <c r="AI10" s="39">
        <v>0</v>
      </c>
      <c r="AJ10" s="39" t="s">
        <v>46</v>
      </c>
      <c r="AK10" s="39" t="s">
        <v>108</v>
      </c>
      <c r="AL10" s="42" t="s">
        <v>108</v>
      </c>
      <c r="AM10" s="41">
        <v>10</v>
      </c>
      <c r="AN10" s="39">
        <v>0</v>
      </c>
      <c r="AO10" s="39" t="s">
        <v>46</v>
      </c>
      <c r="AP10" s="39" t="s">
        <v>108</v>
      </c>
      <c r="AQ10" s="42" t="s">
        <v>108</v>
      </c>
      <c r="AR10" s="41">
        <v>9</v>
      </c>
      <c r="AS10" s="39">
        <v>0</v>
      </c>
      <c r="AT10" s="39" t="s">
        <v>46</v>
      </c>
      <c r="AU10" s="39" t="s">
        <v>108</v>
      </c>
      <c r="AV10" s="42" t="s">
        <v>108</v>
      </c>
      <c r="AW10" s="178" t="s">
        <v>126</v>
      </c>
      <c r="AX10" s="179"/>
      <c r="AY10" s="178" t="s">
        <v>126</v>
      </c>
      <c r="AZ10" s="179"/>
      <c r="BA10" s="178">
        <v>0</v>
      </c>
      <c r="BB10" s="179"/>
    </row>
    <row r="11" spans="2:54" ht="19.5" customHeight="1" x14ac:dyDescent="0.25">
      <c r="B11" s="2" t="s">
        <v>41</v>
      </c>
      <c r="C11" s="2">
        <v>446</v>
      </c>
      <c r="D11" s="41">
        <v>9</v>
      </c>
      <c r="E11" s="39">
        <v>0</v>
      </c>
      <c r="F11" s="39" t="s">
        <v>46</v>
      </c>
      <c r="G11" s="39" t="s">
        <v>108</v>
      </c>
      <c r="H11" s="42" t="s">
        <v>108</v>
      </c>
      <c r="I11" s="41">
        <v>10</v>
      </c>
      <c r="J11" s="39">
        <v>0</v>
      </c>
      <c r="K11" s="39" t="s">
        <v>46</v>
      </c>
      <c r="L11" s="39" t="s">
        <v>108</v>
      </c>
      <c r="M11" s="42" t="s">
        <v>108</v>
      </c>
      <c r="N11" s="41">
        <v>6</v>
      </c>
      <c r="O11" s="39">
        <v>0</v>
      </c>
      <c r="P11" s="39" t="s">
        <v>46</v>
      </c>
      <c r="Q11" s="39" t="s">
        <v>108</v>
      </c>
      <c r="R11" s="42" t="s">
        <v>108</v>
      </c>
      <c r="S11" s="41">
        <v>5</v>
      </c>
      <c r="T11" s="39">
        <v>0</v>
      </c>
      <c r="U11" s="39" t="s">
        <v>46</v>
      </c>
      <c r="V11" s="39" t="s">
        <v>108</v>
      </c>
      <c r="W11" s="42" t="s">
        <v>108</v>
      </c>
      <c r="X11" s="41">
        <v>5</v>
      </c>
      <c r="Y11" s="39">
        <v>0</v>
      </c>
      <c r="Z11" s="39" t="s">
        <v>46</v>
      </c>
      <c r="AA11" s="39" t="s">
        <v>108</v>
      </c>
      <c r="AB11" s="42" t="s">
        <v>108</v>
      </c>
      <c r="AC11" s="41">
        <v>8</v>
      </c>
      <c r="AD11" s="39">
        <v>0</v>
      </c>
      <c r="AE11" s="39" t="s">
        <v>46</v>
      </c>
      <c r="AF11" s="39" t="s">
        <v>108</v>
      </c>
      <c r="AG11" s="42" t="s">
        <v>108</v>
      </c>
      <c r="AH11" s="41">
        <v>7</v>
      </c>
      <c r="AI11" s="39">
        <v>0</v>
      </c>
      <c r="AJ11" s="39" t="s">
        <v>46</v>
      </c>
      <c r="AK11" s="39" t="s">
        <v>108</v>
      </c>
      <c r="AL11" s="42" t="s">
        <v>108</v>
      </c>
      <c r="AM11" s="41">
        <v>7</v>
      </c>
      <c r="AN11" s="39">
        <v>0</v>
      </c>
      <c r="AO11" s="39" t="s">
        <v>46</v>
      </c>
      <c r="AP11" s="39" t="s">
        <v>108</v>
      </c>
      <c r="AQ11" s="42" t="s">
        <v>108</v>
      </c>
      <c r="AR11" s="41">
        <v>5</v>
      </c>
      <c r="AS11" s="39">
        <v>0</v>
      </c>
      <c r="AT11" s="39" t="s">
        <v>46</v>
      </c>
      <c r="AU11" s="39" t="s">
        <v>108</v>
      </c>
      <c r="AV11" s="42" t="s">
        <v>108</v>
      </c>
      <c r="AW11" s="178">
        <v>0</v>
      </c>
      <c r="AX11" s="179"/>
      <c r="AY11" s="178">
        <v>0</v>
      </c>
      <c r="AZ11" s="179"/>
      <c r="BA11" s="178">
        <v>0</v>
      </c>
      <c r="BB11" s="179"/>
    </row>
    <row r="12" spans="2:54" ht="19.5" customHeight="1" x14ac:dyDescent="0.25">
      <c r="B12" s="2" t="s">
        <v>43</v>
      </c>
      <c r="C12" s="2">
        <v>322</v>
      </c>
      <c r="D12" s="41">
        <v>6</v>
      </c>
      <c r="E12" s="39">
        <v>0</v>
      </c>
      <c r="F12" s="39" t="s">
        <v>46</v>
      </c>
      <c r="G12" s="39" t="s">
        <v>108</v>
      </c>
      <c r="H12" s="42" t="s">
        <v>108</v>
      </c>
      <c r="I12" s="41">
        <v>6</v>
      </c>
      <c r="J12" s="39">
        <v>0</v>
      </c>
      <c r="K12" s="39" t="s">
        <v>46</v>
      </c>
      <c r="L12" s="39" t="s">
        <v>108</v>
      </c>
      <c r="M12" s="42" t="s">
        <v>108</v>
      </c>
      <c r="N12" s="41" t="s">
        <v>118</v>
      </c>
      <c r="O12" s="39" t="s">
        <v>118</v>
      </c>
      <c r="P12" s="39" t="s">
        <v>118</v>
      </c>
      <c r="Q12" s="39" t="s">
        <v>118</v>
      </c>
      <c r="R12" s="42" t="s">
        <v>118</v>
      </c>
      <c r="S12" s="41">
        <v>7</v>
      </c>
      <c r="T12" s="39">
        <v>0</v>
      </c>
      <c r="U12" s="39" t="s">
        <v>46</v>
      </c>
      <c r="V12" s="39" t="s">
        <v>108</v>
      </c>
      <c r="W12" s="42" t="s">
        <v>108</v>
      </c>
      <c r="X12" s="41">
        <v>6</v>
      </c>
      <c r="Y12" s="39">
        <v>0</v>
      </c>
      <c r="Z12" s="39" t="s">
        <v>46</v>
      </c>
      <c r="AA12" s="39" t="s">
        <v>108</v>
      </c>
      <c r="AB12" s="42" t="s">
        <v>108</v>
      </c>
      <c r="AC12" s="41">
        <v>6</v>
      </c>
      <c r="AD12" s="39">
        <v>0</v>
      </c>
      <c r="AE12" s="39" t="s">
        <v>46</v>
      </c>
      <c r="AF12" s="39" t="s">
        <v>108</v>
      </c>
      <c r="AG12" s="42" t="s">
        <v>108</v>
      </c>
      <c r="AH12" s="41">
        <v>9</v>
      </c>
      <c r="AI12" s="39">
        <v>0</v>
      </c>
      <c r="AJ12" s="39" t="s">
        <v>46</v>
      </c>
      <c r="AK12" s="39" t="s">
        <v>108</v>
      </c>
      <c r="AL12" s="42" t="s">
        <v>108</v>
      </c>
      <c r="AM12" s="41">
        <v>7</v>
      </c>
      <c r="AN12" s="39">
        <v>0</v>
      </c>
      <c r="AO12" s="39" t="s">
        <v>46</v>
      </c>
      <c r="AP12" s="39" t="s">
        <v>108</v>
      </c>
      <c r="AQ12" s="42" t="s">
        <v>108</v>
      </c>
      <c r="AR12" s="41">
        <v>7</v>
      </c>
      <c r="AS12" s="39">
        <v>0</v>
      </c>
      <c r="AT12" s="39" t="s">
        <v>46</v>
      </c>
      <c r="AU12" s="39" t="s">
        <v>108</v>
      </c>
      <c r="AV12" s="42" t="s">
        <v>108</v>
      </c>
      <c r="AW12" s="178" t="s">
        <v>126</v>
      </c>
      <c r="AX12" s="179"/>
      <c r="AY12" s="178" t="s">
        <v>126</v>
      </c>
      <c r="AZ12" s="179"/>
      <c r="BA12" s="178">
        <v>0</v>
      </c>
      <c r="BB12" s="179"/>
    </row>
    <row r="13" spans="2:54" ht="19.5" customHeight="1" thickBot="1" x14ac:dyDescent="0.3">
      <c r="B13" s="3" t="s">
        <v>45</v>
      </c>
      <c r="C13" s="3">
        <v>425</v>
      </c>
      <c r="D13" s="28">
        <v>9</v>
      </c>
      <c r="E13" s="39">
        <v>0</v>
      </c>
      <c r="F13" s="39" t="s">
        <v>46</v>
      </c>
      <c r="G13" s="39" t="s">
        <v>108</v>
      </c>
      <c r="H13" s="42" t="s">
        <v>108</v>
      </c>
      <c r="I13" s="28">
        <v>6</v>
      </c>
      <c r="J13" s="39">
        <v>0</v>
      </c>
      <c r="K13" s="39" t="s">
        <v>46</v>
      </c>
      <c r="L13" s="39" t="s">
        <v>108</v>
      </c>
      <c r="M13" s="42" t="s">
        <v>108</v>
      </c>
      <c r="N13" s="28">
        <v>7</v>
      </c>
      <c r="O13" s="39">
        <v>0</v>
      </c>
      <c r="P13" s="39" t="s">
        <v>46</v>
      </c>
      <c r="Q13" s="39" t="s">
        <v>108</v>
      </c>
      <c r="R13" s="42" t="s">
        <v>108</v>
      </c>
      <c r="S13" s="28">
        <v>7</v>
      </c>
      <c r="T13" s="39">
        <v>0</v>
      </c>
      <c r="U13" s="39" t="s">
        <v>46</v>
      </c>
      <c r="V13" s="39" t="s">
        <v>108</v>
      </c>
      <c r="W13" s="42" t="s">
        <v>108</v>
      </c>
      <c r="X13" s="28">
        <v>7</v>
      </c>
      <c r="Y13" s="39">
        <v>0</v>
      </c>
      <c r="Z13" s="39" t="s">
        <v>46</v>
      </c>
      <c r="AA13" s="39" t="s">
        <v>108</v>
      </c>
      <c r="AB13" s="42" t="s">
        <v>108</v>
      </c>
      <c r="AC13" s="28">
        <v>5</v>
      </c>
      <c r="AD13" s="39">
        <v>0</v>
      </c>
      <c r="AE13" s="39" t="s">
        <v>46</v>
      </c>
      <c r="AF13" s="39" t="s">
        <v>108</v>
      </c>
      <c r="AG13" s="42" t="s">
        <v>108</v>
      </c>
      <c r="AH13" s="28">
        <v>7</v>
      </c>
      <c r="AI13" s="39">
        <v>0</v>
      </c>
      <c r="AJ13" s="39" t="s">
        <v>46</v>
      </c>
      <c r="AK13" s="39" t="s">
        <v>108</v>
      </c>
      <c r="AL13" s="42" t="s">
        <v>108</v>
      </c>
      <c r="AM13" s="28">
        <v>5</v>
      </c>
      <c r="AN13" s="39">
        <v>0</v>
      </c>
      <c r="AO13" s="39" t="s">
        <v>46</v>
      </c>
      <c r="AP13" s="39" t="s">
        <v>108</v>
      </c>
      <c r="AQ13" s="42" t="s">
        <v>108</v>
      </c>
      <c r="AR13" s="28">
        <v>7</v>
      </c>
      <c r="AS13" s="39">
        <v>0</v>
      </c>
      <c r="AT13" s="39" t="s">
        <v>46</v>
      </c>
      <c r="AU13" s="39" t="s">
        <v>108</v>
      </c>
      <c r="AV13" s="42" t="s">
        <v>108</v>
      </c>
      <c r="AW13" s="178">
        <v>0</v>
      </c>
      <c r="AX13" s="179"/>
      <c r="AY13" s="178">
        <v>0</v>
      </c>
      <c r="AZ13" s="179"/>
      <c r="BA13" s="178">
        <v>0</v>
      </c>
      <c r="BB13" s="179"/>
    </row>
    <row r="14" spans="2:54" ht="15.75" thickBot="1" x14ac:dyDescent="0.3">
      <c r="C14" t="s">
        <v>55</v>
      </c>
      <c r="D14" s="12">
        <f>AVERAGE(D5:D13)</f>
        <v>8.625</v>
      </c>
      <c r="E14" s="38">
        <v>2</v>
      </c>
      <c r="F14" s="38">
        <v>0</v>
      </c>
      <c r="G14" s="38">
        <v>1</v>
      </c>
      <c r="H14" s="13">
        <v>0</v>
      </c>
      <c r="I14" s="12">
        <f>AVERAGE(I5:I13)</f>
        <v>8.5555555555555554</v>
      </c>
      <c r="J14" s="38">
        <v>0</v>
      </c>
      <c r="K14" s="38">
        <v>0</v>
      </c>
      <c r="L14" s="38">
        <v>2</v>
      </c>
      <c r="M14" s="13">
        <v>0</v>
      </c>
      <c r="N14" s="12">
        <f>AVERAGE(N5:N13)</f>
        <v>6.6</v>
      </c>
      <c r="O14" s="38">
        <v>0</v>
      </c>
      <c r="P14" s="38">
        <v>0</v>
      </c>
      <c r="Q14" s="38">
        <v>0</v>
      </c>
      <c r="R14" s="13">
        <v>0</v>
      </c>
      <c r="S14" s="12">
        <f>AVERAGE(S5:S13)</f>
        <v>9.3333333333333339</v>
      </c>
      <c r="T14" s="38">
        <v>0</v>
      </c>
      <c r="U14" s="38">
        <v>0</v>
      </c>
      <c r="V14" s="38">
        <v>1</v>
      </c>
      <c r="W14" s="13">
        <v>0</v>
      </c>
      <c r="X14" s="12">
        <f>AVERAGE(X5:X13)</f>
        <v>6.2222222222222223</v>
      </c>
      <c r="Y14" s="38">
        <v>0</v>
      </c>
      <c r="Z14" s="38">
        <v>0</v>
      </c>
      <c r="AA14" s="38">
        <v>0</v>
      </c>
      <c r="AB14" s="13">
        <v>0</v>
      </c>
      <c r="AC14" s="12">
        <f>AVERAGE(AC5:AC13)</f>
        <v>6.333333333333333</v>
      </c>
      <c r="AD14" s="38">
        <v>0</v>
      </c>
      <c r="AE14" s="38">
        <v>0</v>
      </c>
      <c r="AF14" s="38">
        <v>0</v>
      </c>
      <c r="AG14" s="13">
        <v>0</v>
      </c>
      <c r="AH14" s="12">
        <f>AVERAGE(AH5:AH13)</f>
        <v>6.8888888888888893</v>
      </c>
      <c r="AI14" s="38">
        <v>0</v>
      </c>
      <c r="AJ14" s="38">
        <v>0</v>
      </c>
      <c r="AK14" s="38">
        <v>0</v>
      </c>
      <c r="AL14" s="13">
        <v>0</v>
      </c>
      <c r="AM14" s="12">
        <f>AVERAGE(AM5:AM13)</f>
        <v>6.333333333333333</v>
      </c>
      <c r="AN14" s="38">
        <v>0</v>
      </c>
      <c r="AO14" s="38">
        <v>0</v>
      </c>
      <c r="AP14" s="38">
        <v>0</v>
      </c>
      <c r="AQ14" s="13">
        <v>0</v>
      </c>
      <c r="AR14" s="12">
        <f>AVERAGE(AR5:AR13)</f>
        <v>7.333333333333333</v>
      </c>
      <c r="AS14" s="38">
        <v>0</v>
      </c>
      <c r="AT14" s="38">
        <v>0</v>
      </c>
      <c r="AU14" s="38">
        <v>2</v>
      </c>
      <c r="AV14" s="13">
        <v>0</v>
      </c>
    </row>
    <row r="15" spans="2:54" x14ac:dyDescent="0.25">
      <c r="C15">
        <f>AVERAGE(C5:C13)</f>
        <v>374.88888888888891</v>
      </c>
    </row>
    <row r="16" spans="2:54" x14ac:dyDescent="0.25">
      <c r="C16">
        <f>STDEVA(C5:C13)</f>
        <v>47.839430505714887</v>
      </c>
      <c r="W16">
        <f>SUM(AR14,AM14,AH14,AC14,X14,S14,N14,I14,D14)</f>
        <v>66.225000000000009</v>
      </c>
    </row>
    <row r="18" spans="2:54" ht="19.5" customHeight="1" thickBot="1" x14ac:dyDescent="0.3"/>
    <row r="19" spans="2:54" ht="19.5" customHeight="1" thickBot="1" x14ac:dyDescent="0.3">
      <c r="B19" t="s">
        <v>1</v>
      </c>
      <c r="D19" s="182" t="s">
        <v>13</v>
      </c>
      <c r="E19" s="183"/>
      <c r="F19" s="183"/>
      <c r="G19" s="183"/>
      <c r="H19" s="184"/>
      <c r="I19" s="182" t="s">
        <v>9</v>
      </c>
      <c r="J19" s="183"/>
      <c r="K19" s="183"/>
      <c r="L19" s="183"/>
      <c r="M19" s="184"/>
      <c r="N19" s="182" t="s">
        <v>6</v>
      </c>
      <c r="O19" s="183"/>
      <c r="P19" s="183"/>
      <c r="Q19" s="183"/>
      <c r="R19" s="184"/>
      <c r="S19" s="182" t="s">
        <v>10</v>
      </c>
      <c r="T19" s="183"/>
      <c r="U19" s="183"/>
      <c r="V19" s="183"/>
      <c r="W19" s="184"/>
      <c r="X19" s="182" t="s">
        <v>7</v>
      </c>
      <c r="Y19" s="183"/>
      <c r="Z19" s="183"/>
      <c r="AA19" s="183"/>
      <c r="AB19" s="184"/>
      <c r="AC19" s="182" t="s">
        <v>23</v>
      </c>
      <c r="AD19" s="183"/>
      <c r="AE19" s="183"/>
      <c r="AF19" s="183"/>
      <c r="AG19" s="184"/>
      <c r="AH19" s="182" t="s">
        <v>22</v>
      </c>
      <c r="AI19" s="183"/>
      <c r="AJ19" s="183"/>
      <c r="AK19" s="183"/>
      <c r="AL19" s="184"/>
      <c r="AM19" s="182" t="s">
        <v>8</v>
      </c>
      <c r="AN19" s="183"/>
      <c r="AO19" s="183"/>
      <c r="AP19" s="183"/>
      <c r="AQ19" s="184"/>
      <c r="AR19" s="182" t="s">
        <v>12</v>
      </c>
      <c r="AS19" s="183"/>
      <c r="AT19" s="183"/>
      <c r="AU19" s="183"/>
      <c r="AV19" s="184"/>
    </row>
    <row r="20" spans="2:54" ht="19.5" customHeight="1" thickBot="1" x14ac:dyDescent="0.3">
      <c r="C20" s="14" t="s">
        <v>56</v>
      </c>
      <c r="D20" s="45" t="s">
        <v>54</v>
      </c>
      <c r="E20" s="46" t="s">
        <v>58</v>
      </c>
      <c r="F20" s="47" t="s">
        <v>57</v>
      </c>
      <c r="G20" s="48" t="s">
        <v>21</v>
      </c>
      <c r="H20" s="49" t="s">
        <v>59</v>
      </c>
      <c r="I20" s="45" t="s">
        <v>54</v>
      </c>
      <c r="J20" s="46" t="s">
        <v>58</v>
      </c>
      <c r="K20" s="47" t="s">
        <v>57</v>
      </c>
      <c r="L20" s="48" t="s">
        <v>21</v>
      </c>
      <c r="M20" s="49" t="s">
        <v>59</v>
      </c>
      <c r="N20" s="45" t="s">
        <v>54</v>
      </c>
      <c r="O20" s="46" t="s">
        <v>58</v>
      </c>
      <c r="P20" s="47" t="s">
        <v>57</v>
      </c>
      <c r="Q20" s="48" t="s">
        <v>21</v>
      </c>
      <c r="R20" s="49" t="s">
        <v>59</v>
      </c>
      <c r="S20" s="45" t="s">
        <v>54</v>
      </c>
      <c r="T20" s="46" t="s">
        <v>58</v>
      </c>
      <c r="U20" s="47" t="s">
        <v>57</v>
      </c>
      <c r="V20" s="48" t="s">
        <v>21</v>
      </c>
      <c r="W20" s="49" t="s">
        <v>59</v>
      </c>
      <c r="X20" s="45" t="s">
        <v>54</v>
      </c>
      <c r="Y20" s="46" t="s">
        <v>58</v>
      </c>
      <c r="Z20" s="47" t="s">
        <v>57</v>
      </c>
      <c r="AA20" s="48" t="s">
        <v>21</v>
      </c>
      <c r="AB20" s="49" t="s">
        <v>59</v>
      </c>
      <c r="AC20" s="45" t="s">
        <v>54</v>
      </c>
      <c r="AD20" s="46" t="s">
        <v>58</v>
      </c>
      <c r="AE20" s="47" t="s">
        <v>57</v>
      </c>
      <c r="AF20" s="48" t="s">
        <v>21</v>
      </c>
      <c r="AG20" s="49" t="s">
        <v>59</v>
      </c>
      <c r="AH20" s="45" t="s">
        <v>54</v>
      </c>
      <c r="AI20" s="46" t="s">
        <v>58</v>
      </c>
      <c r="AJ20" s="47" t="s">
        <v>57</v>
      </c>
      <c r="AK20" s="48" t="s">
        <v>21</v>
      </c>
      <c r="AL20" s="49" t="s">
        <v>59</v>
      </c>
      <c r="AM20" s="45" t="s">
        <v>54</v>
      </c>
      <c r="AN20" s="46" t="s">
        <v>58</v>
      </c>
      <c r="AO20" s="47" t="s">
        <v>57</v>
      </c>
      <c r="AP20" s="48" t="s">
        <v>21</v>
      </c>
      <c r="AQ20" s="49" t="s">
        <v>59</v>
      </c>
      <c r="AR20" s="45" t="s">
        <v>54</v>
      </c>
      <c r="AS20" s="46" t="s">
        <v>58</v>
      </c>
      <c r="AT20" s="47" t="s">
        <v>57</v>
      </c>
      <c r="AU20" s="48" t="s">
        <v>21</v>
      </c>
      <c r="AV20" s="49" t="s">
        <v>59</v>
      </c>
      <c r="AW20" s="201" t="s">
        <v>119</v>
      </c>
      <c r="AX20" s="202"/>
      <c r="AY20" s="201" t="s">
        <v>120</v>
      </c>
      <c r="AZ20" s="202"/>
      <c r="BA20" s="201" t="s">
        <v>127</v>
      </c>
      <c r="BB20" s="202"/>
    </row>
    <row r="21" spans="2:54" ht="19.5" customHeight="1" x14ac:dyDescent="0.25">
      <c r="B21" s="1" t="s">
        <v>30</v>
      </c>
      <c r="C21" s="2">
        <v>642</v>
      </c>
      <c r="D21" s="32">
        <v>25</v>
      </c>
      <c r="E21" s="33">
        <v>2</v>
      </c>
      <c r="F21" s="33" t="s">
        <v>108</v>
      </c>
      <c r="G21" s="33" t="s">
        <v>46</v>
      </c>
      <c r="H21" s="40" t="s">
        <v>108</v>
      </c>
      <c r="I21" s="32">
        <v>9</v>
      </c>
      <c r="J21" s="33">
        <v>1</v>
      </c>
      <c r="K21" s="33" t="s">
        <v>108</v>
      </c>
      <c r="L21" s="33" t="s">
        <v>46</v>
      </c>
      <c r="M21" s="40" t="s">
        <v>108</v>
      </c>
      <c r="N21" s="32" t="s">
        <v>118</v>
      </c>
      <c r="O21" s="33">
        <v>0</v>
      </c>
      <c r="P21" s="33" t="s">
        <v>46</v>
      </c>
      <c r="Q21" s="33" t="s">
        <v>108</v>
      </c>
      <c r="R21" s="40" t="s">
        <v>46</v>
      </c>
      <c r="S21" s="32">
        <v>8</v>
      </c>
      <c r="T21" s="33">
        <v>0</v>
      </c>
      <c r="U21" s="33" t="s">
        <v>46</v>
      </c>
      <c r="V21" s="33" t="s">
        <v>108</v>
      </c>
      <c r="W21" s="40" t="s">
        <v>108</v>
      </c>
      <c r="X21" s="32" t="s">
        <v>118</v>
      </c>
      <c r="Y21" s="33">
        <v>0</v>
      </c>
      <c r="Z21" s="33" t="s">
        <v>46</v>
      </c>
      <c r="AA21" s="33" t="s">
        <v>108</v>
      </c>
      <c r="AB21" s="40" t="s">
        <v>46</v>
      </c>
      <c r="AC21" s="32">
        <v>5</v>
      </c>
      <c r="AD21" s="33">
        <v>0</v>
      </c>
      <c r="AE21" s="33" t="s">
        <v>46</v>
      </c>
      <c r="AF21" s="33" t="s">
        <v>108</v>
      </c>
      <c r="AG21" s="40" t="s">
        <v>108</v>
      </c>
      <c r="AH21" s="32">
        <v>20</v>
      </c>
      <c r="AI21" s="33">
        <v>1</v>
      </c>
      <c r="AJ21" s="33" t="s">
        <v>46</v>
      </c>
      <c r="AK21" s="33" t="s">
        <v>108</v>
      </c>
      <c r="AL21" s="40" t="s">
        <v>108</v>
      </c>
      <c r="AM21" s="32">
        <v>7</v>
      </c>
      <c r="AN21" s="33">
        <v>0</v>
      </c>
      <c r="AO21" s="33" t="s">
        <v>46</v>
      </c>
      <c r="AP21" s="33" t="s">
        <v>108</v>
      </c>
      <c r="AQ21" s="40" t="s">
        <v>108</v>
      </c>
      <c r="AR21" s="32">
        <v>15</v>
      </c>
      <c r="AS21" s="33">
        <v>1</v>
      </c>
      <c r="AT21" s="33" t="s">
        <v>46</v>
      </c>
      <c r="AU21" s="33" t="s">
        <v>46</v>
      </c>
      <c r="AV21" s="40" t="s">
        <v>108</v>
      </c>
      <c r="AW21" s="178">
        <v>5</v>
      </c>
      <c r="AX21" s="179"/>
      <c r="AY21" s="178">
        <v>2</v>
      </c>
      <c r="AZ21" s="179"/>
      <c r="BA21" s="178">
        <v>3</v>
      </c>
      <c r="BB21" s="179"/>
    </row>
    <row r="22" spans="2:54" ht="19.5" customHeight="1" x14ac:dyDescent="0.25">
      <c r="B22" s="2" t="s">
        <v>32</v>
      </c>
      <c r="C22" s="2">
        <v>550</v>
      </c>
      <c r="D22" s="41">
        <v>6</v>
      </c>
      <c r="E22" s="39">
        <v>1</v>
      </c>
      <c r="F22" s="39" t="s">
        <v>46</v>
      </c>
      <c r="G22" s="39" t="s">
        <v>108</v>
      </c>
      <c r="H22" s="42" t="s">
        <v>108</v>
      </c>
      <c r="I22" s="41">
        <v>5</v>
      </c>
      <c r="J22" s="39">
        <v>0</v>
      </c>
      <c r="K22" s="39" t="s">
        <v>46</v>
      </c>
      <c r="L22" s="39" t="s">
        <v>108</v>
      </c>
      <c r="M22" s="42" t="s">
        <v>108</v>
      </c>
      <c r="N22" s="41" t="s">
        <v>118</v>
      </c>
      <c r="O22" s="39">
        <v>3</v>
      </c>
      <c r="P22" s="39" t="s">
        <v>108</v>
      </c>
      <c r="Q22" s="39" t="s">
        <v>108</v>
      </c>
      <c r="R22" s="42" t="s">
        <v>46</v>
      </c>
      <c r="S22" s="41">
        <v>7</v>
      </c>
      <c r="T22" s="39">
        <v>0</v>
      </c>
      <c r="U22" s="39" t="s">
        <v>46</v>
      </c>
      <c r="V22" s="39" t="s">
        <v>108</v>
      </c>
      <c r="W22" s="42" t="s">
        <v>108</v>
      </c>
      <c r="X22" s="41" t="s">
        <v>118</v>
      </c>
      <c r="Y22" s="39">
        <v>2</v>
      </c>
      <c r="Z22" s="39" t="s">
        <v>108</v>
      </c>
      <c r="AA22" s="39" t="s">
        <v>108</v>
      </c>
      <c r="AB22" s="42" t="s">
        <v>46</v>
      </c>
      <c r="AC22" s="41">
        <v>6</v>
      </c>
      <c r="AD22" s="39">
        <v>1</v>
      </c>
      <c r="AE22" s="39" t="s">
        <v>46</v>
      </c>
      <c r="AF22" s="39" t="s">
        <v>108</v>
      </c>
      <c r="AG22" s="42" t="s">
        <v>108</v>
      </c>
      <c r="AH22" s="41">
        <v>6</v>
      </c>
      <c r="AI22" s="39">
        <v>1</v>
      </c>
      <c r="AJ22" s="39" t="s">
        <v>108</v>
      </c>
      <c r="AK22" s="39" t="s">
        <v>108</v>
      </c>
      <c r="AL22" s="42" t="s">
        <v>108</v>
      </c>
      <c r="AM22" s="41">
        <v>8</v>
      </c>
      <c r="AN22" s="39">
        <v>1</v>
      </c>
      <c r="AO22" s="39" t="s">
        <v>108</v>
      </c>
      <c r="AP22" s="39" t="s">
        <v>108</v>
      </c>
      <c r="AQ22" s="42" t="s">
        <v>46</v>
      </c>
      <c r="AR22" s="41">
        <v>12</v>
      </c>
      <c r="AS22" s="39">
        <v>0</v>
      </c>
      <c r="AT22" s="39" t="s">
        <v>46</v>
      </c>
      <c r="AU22" s="39" t="s">
        <v>108</v>
      </c>
      <c r="AV22" s="42" t="s">
        <v>108</v>
      </c>
      <c r="AW22" s="178">
        <v>9</v>
      </c>
      <c r="AX22" s="179"/>
      <c r="AY22" s="178">
        <v>4</v>
      </c>
      <c r="AZ22" s="179"/>
      <c r="BA22" s="178">
        <v>0</v>
      </c>
      <c r="BB22" s="179"/>
    </row>
    <row r="23" spans="2:54" ht="19.5" customHeight="1" x14ac:dyDescent="0.25">
      <c r="B23" s="2" t="s">
        <v>35</v>
      </c>
      <c r="C23" s="2">
        <v>433</v>
      </c>
      <c r="D23" s="41" t="s">
        <v>118</v>
      </c>
      <c r="E23" s="39">
        <v>2</v>
      </c>
      <c r="F23" s="39" t="s">
        <v>108</v>
      </c>
      <c r="G23" s="39" t="s">
        <v>46</v>
      </c>
      <c r="H23" s="42" t="s">
        <v>46</v>
      </c>
      <c r="I23" s="41">
        <v>9</v>
      </c>
      <c r="J23" s="39">
        <v>0</v>
      </c>
      <c r="K23" s="39" t="s">
        <v>46</v>
      </c>
      <c r="L23" s="39" t="s">
        <v>108</v>
      </c>
      <c r="M23" s="42" t="s">
        <v>108</v>
      </c>
      <c r="N23" s="41">
        <v>5</v>
      </c>
      <c r="O23" s="39">
        <v>0</v>
      </c>
      <c r="P23" s="39" t="s">
        <v>46</v>
      </c>
      <c r="Q23" s="39" t="s">
        <v>108</v>
      </c>
      <c r="R23" s="42" t="s">
        <v>108</v>
      </c>
      <c r="S23" s="41">
        <v>6</v>
      </c>
      <c r="T23" s="39">
        <v>0</v>
      </c>
      <c r="U23" s="39" t="s">
        <v>46</v>
      </c>
      <c r="V23" s="39" t="s">
        <v>108</v>
      </c>
      <c r="W23" s="42" t="s">
        <v>108</v>
      </c>
      <c r="X23" s="41" t="s">
        <v>118</v>
      </c>
      <c r="Y23" s="39">
        <v>1</v>
      </c>
      <c r="Z23" s="39" t="s">
        <v>108</v>
      </c>
      <c r="AA23" s="39" t="s">
        <v>108</v>
      </c>
      <c r="AB23" s="42" t="s">
        <v>46</v>
      </c>
      <c r="AC23" s="41">
        <v>6</v>
      </c>
      <c r="AD23" s="39">
        <v>1</v>
      </c>
      <c r="AE23" s="39" t="s">
        <v>108</v>
      </c>
      <c r="AF23" s="39" t="s">
        <v>108</v>
      </c>
      <c r="AG23" s="42" t="s">
        <v>46</v>
      </c>
      <c r="AH23" s="41">
        <v>14</v>
      </c>
      <c r="AI23" s="39">
        <v>1</v>
      </c>
      <c r="AJ23" s="39" t="s">
        <v>46</v>
      </c>
      <c r="AK23" s="39" t="s">
        <v>46</v>
      </c>
      <c r="AL23" s="42" t="s">
        <v>108</v>
      </c>
      <c r="AM23" s="41">
        <v>5</v>
      </c>
      <c r="AN23" s="39">
        <v>0</v>
      </c>
      <c r="AO23" s="39" t="s">
        <v>46</v>
      </c>
      <c r="AP23" s="39" t="s">
        <v>108</v>
      </c>
      <c r="AQ23" s="42" t="s">
        <v>108</v>
      </c>
      <c r="AR23" s="41">
        <v>5</v>
      </c>
      <c r="AS23" s="39">
        <v>0</v>
      </c>
      <c r="AT23" s="39" t="s">
        <v>46</v>
      </c>
      <c r="AU23" s="39" t="s">
        <v>108</v>
      </c>
      <c r="AV23" s="42" t="s">
        <v>108</v>
      </c>
      <c r="AW23" s="178">
        <v>5</v>
      </c>
      <c r="AX23" s="179"/>
      <c r="AY23" s="178">
        <v>3</v>
      </c>
      <c r="AZ23" s="179"/>
      <c r="BA23" s="178">
        <v>2</v>
      </c>
      <c r="BB23" s="179"/>
    </row>
    <row r="24" spans="2:54" ht="19.5" customHeight="1" x14ac:dyDescent="0.25">
      <c r="B24" s="2" t="s">
        <v>36</v>
      </c>
      <c r="C24" s="2">
        <v>356</v>
      </c>
      <c r="D24" s="41">
        <v>6</v>
      </c>
      <c r="E24" s="39">
        <v>0</v>
      </c>
      <c r="F24" s="39" t="s">
        <v>46</v>
      </c>
      <c r="G24" s="39" t="s">
        <v>108</v>
      </c>
      <c r="H24" s="42" t="s">
        <v>108</v>
      </c>
      <c r="I24" s="41">
        <v>5</v>
      </c>
      <c r="J24" s="39">
        <v>0</v>
      </c>
      <c r="K24" s="39" t="s">
        <v>46</v>
      </c>
      <c r="L24" s="39" t="s">
        <v>108</v>
      </c>
      <c r="M24" s="42" t="s">
        <v>108</v>
      </c>
      <c r="N24" s="41">
        <v>6</v>
      </c>
      <c r="O24" s="39">
        <v>1</v>
      </c>
      <c r="P24" s="39" t="s">
        <v>46</v>
      </c>
      <c r="Q24" s="39" t="s">
        <v>46</v>
      </c>
      <c r="R24" s="42" t="s">
        <v>108</v>
      </c>
      <c r="S24" s="41">
        <v>6</v>
      </c>
      <c r="T24" s="39">
        <v>0</v>
      </c>
      <c r="U24" s="39" t="s">
        <v>46</v>
      </c>
      <c r="V24" s="39" t="s">
        <v>108</v>
      </c>
      <c r="W24" s="42" t="s">
        <v>108</v>
      </c>
      <c r="X24" s="41">
        <v>5</v>
      </c>
      <c r="Y24" s="39">
        <v>0</v>
      </c>
      <c r="Z24" s="39" t="s">
        <v>108</v>
      </c>
      <c r="AA24" s="39" t="s">
        <v>108</v>
      </c>
      <c r="AB24" s="42" t="s">
        <v>46</v>
      </c>
      <c r="AC24" s="41">
        <v>20</v>
      </c>
      <c r="AD24" s="39">
        <v>1</v>
      </c>
      <c r="AE24" s="39" t="s">
        <v>46</v>
      </c>
      <c r="AF24" s="39" t="s">
        <v>46</v>
      </c>
      <c r="AG24" s="42" t="s">
        <v>108</v>
      </c>
      <c r="AH24" s="41">
        <v>13</v>
      </c>
      <c r="AI24" s="39">
        <v>1</v>
      </c>
      <c r="AJ24" s="39" t="s">
        <v>46</v>
      </c>
      <c r="AK24" s="39" t="s">
        <v>46</v>
      </c>
      <c r="AL24" s="42" t="s">
        <v>108</v>
      </c>
      <c r="AM24" s="41">
        <v>6</v>
      </c>
      <c r="AN24" s="39">
        <v>0</v>
      </c>
      <c r="AO24" s="39" t="s">
        <v>46</v>
      </c>
      <c r="AP24" s="39" t="s">
        <v>108</v>
      </c>
      <c r="AQ24" s="42" t="s">
        <v>108</v>
      </c>
      <c r="AR24" s="41">
        <v>5</v>
      </c>
      <c r="AS24" s="39">
        <v>0</v>
      </c>
      <c r="AT24" s="39" t="s">
        <v>46</v>
      </c>
      <c r="AU24" s="39" t="s">
        <v>108</v>
      </c>
      <c r="AV24" s="42" t="s">
        <v>108</v>
      </c>
      <c r="AW24" s="178">
        <v>3</v>
      </c>
      <c r="AX24" s="179"/>
      <c r="AY24" s="178">
        <v>0</v>
      </c>
      <c r="AZ24" s="179"/>
      <c r="BA24" s="178">
        <v>3</v>
      </c>
      <c r="BB24" s="179"/>
    </row>
    <row r="25" spans="2:54" ht="19.5" customHeight="1" x14ac:dyDescent="0.25">
      <c r="B25" s="2" t="s">
        <v>38</v>
      </c>
      <c r="C25" s="2">
        <v>470</v>
      </c>
      <c r="D25" s="41">
        <v>10</v>
      </c>
      <c r="E25" s="39">
        <v>0</v>
      </c>
      <c r="F25" s="39" t="s">
        <v>46</v>
      </c>
      <c r="G25" s="39" t="s">
        <v>108</v>
      </c>
      <c r="H25" s="42" t="s">
        <v>108</v>
      </c>
      <c r="I25" s="41">
        <v>6</v>
      </c>
      <c r="J25" s="39">
        <v>0</v>
      </c>
      <c r="K25" s="39" t="s">
        <v>46</v>
      </c>
      <c r="L25" s="39" t="s">
        <v>108</v>
      </c>
      <c r="M25" s="42" t="s">
        <v>108</v>
      </c>
      <c r="N25" s="41">
        <v>8</v>
      </c>
      <c r="O25" s="39">
        <v>0</v>
      </c>
      <c r="P25" s="39" t="s">
        <v>46</v>
      </c>
      <c r="Q25" s="39" t="s">
        <v>108</v>
      </c>
      <c r="R25" s="42" t="s">
        <v>108</v>
      </c>
      <c r="S25" s="41">
        <v>9</v>
      </c>
      <c r="T25" s="39">
        <v>0</v>
      </c>
      <c r="U25" s="39" t="s">
        <v>46</v>
      </c>
      <c r="V25" s="39" t="s">
        <v>46</v>
      </c>
      <c r="W25" s="42" t="s">
        <v>108</v>
      </c>
      <c r="X25" s="41">
        <v>4</v>
      </c>
      <c r="Y25" s="39">
        <v>0</v>
      </c>
      <c r="Z25" s="39" t="s">
        <v>46</v>
      </c>
      <c r="AA25" s="39" t="s">
        <v>108</v>
      </c>
      <c r="AB25" s="42" t="s">
        <v>108</v>
      </c>
      <c r="AC25" s="41">
        <v>4</v>
      </c>
      <c r="AD25" s="39">
        <v>0</v>
      </c>
      <c r="AE25" s="39" t="s">
        <v>46</v>
      </c>
      <c r="AF25" s="39" t="s">
        <v>108</v>
      </c>
      <c r="AG25" s="42" t="s">
        <v>108</v>
      </c>
      <c r="AH25" s="41">
        <v>20</v>
      </c>
      <c r="AI25" s="39">
        <v>2</v>
      </c>
      <c r="AJ25" s="39" t="s">
        <v>46</v>
      </c>
      <c r="AK25" s="39" t="s">
        <v>46</v>
      </c>
      <c r="AL25" s="42" t="s">
        <v>108</v>
      </c>
      <c r="AM25" s="41">
        <v>9</v>
      </c>
      <c r="AN25" s="39">
        <v>0</v>
      </c>
      <c r="AO25" s="39" t="s">
        <v>46</v>
      </c>
      <c r="AP25" s="39" t="s">
        <v>108</v>
      </c>
      <c r="AQ25" s="42" t="s">
        <v>108</v>
      </c>
      <c r="AR25" s="41">
        <v>8</v>
      </c>
      <c r="AS25" s="39">
        <v>0</v>
      </c>
      <c r="AT25" s="39" t="s">
        <v>46</v>
      </c>
      <c r="AU25" s="39" t="s">
        <v>108</v>
      </c>
      <c r="AV25" s="42" t="s">
        <v>108</v>
      </c>
      <c r="AW25" s="178">
        <v>2</v>
      </c>
      <c r="AX25" s="179"/>
      <c r="AY25" s="178">
        <v>0</v>
      </c>
      <c r="AZ25" s="179"/>
      <c r="BA25" s="178">
        <v>2</v>
      </c>
      <c r="BB25" s="179"/>
    </row>
    <row r="26" spans="2:54" x14ac:dyDescent="0.25">
      <c r="B26" s="2" t="s">
        <v>40</v>
      </c>
      <c r="C26" s="2">
        <v>355</v>
      </c>
      <c r="D26" s="41">
        <v>6</v>
      </c>
      <c r="E26" s="39">
        <v>1</v>
      </c>
      <c r="F26" s="39" t="s">
        <v>46</v>
      </c>
      <c r="G26" s="39" t="s">
        <v>108</v>
      </c>
      <c r="H26" s="42" t="s">
        <v>108</v>
      </c>
      <c r="I26" s="41">
        <v>5</v>
      </c>
      <c r="J26" s="39">
        <v>0</v>
      </c>
      <c r="K26" s="39" t="s">
        <v>46</v>
      </c>
      <c r="L26" s="39" t="s">
        <v>108</v>
      </c>
      <c r="M26" s="42" t="s">
        <v>108</v>
      </c>
      <c r="N26" s="41" t="s">
        <v>118</v>
      </c>
      <c r="O26" s="39" t="s">
        <v>118</v>
      </c>
      <c r="P26" s="39" t="s">
        <v>118</v>
      </c>
      <c r="Q26" s="39" t="s">
        <v>118</v>
      </c>
      <c r="R26" s="42" t="s">
        <v>118</v>
      </c>
      <c r="S26" s="41">
        <v>5</v>
      </c>
      <c r="T26" s="39">
        <v>0</v>
      </c>
      <c r="U26" s="39" t="s">
        <v>46</v>
      </c>
      <c r="V26" s="39" t="s">
        <v>108</v>
      </c>
      <c r="W26" s="42" t="s">
        <v>108</v>
      </c>
      <c r="X26" s="41">
        <v>5</v>
      </c>
      <c r="Y26" s="39">
        <v>0</v>
      </c>
      <c r="Z26" s="39" t="s">
        <v>46</v>
      </c>
      <c r="AA26" s="39" t="s">
        <v>108</v>
      </c>
      <c r="AB26" s="42" t="s">
        <v>108</v>
      </c>
      <c r="AC26" s="41">
        <v>6</v>
      </c>
      <c r="AD26" s="39">
        <v>0</v>
      </c>
      <c r="AE26" s="39" t="s">
        <v>46</v>
      </c>
      <c r="AF26" s="39" t="s">
        <v>108</v>
      </c>
      <c r="AG26" s="42" t="s">
        <v>108</v>
      </c>
      <c r="AH26" s="41">
        <v>6</v>
      </c>
      <c r="AI26" s="39">
        <v>0</v>
      </c>
      <c r="AJ26" s="39" t="s">
        <v>46</v>
      </c>
      <c r="AK26" s="39" t="s">
        <v>108</v>
      </c>
      <c r="AL26" s="42" t="s">
        <v>108</v>
      </c>
      <c r="AM26" s="41">
        <v>4</v>
      </c>
      <c r="AN26" s="39">
        <v>0</v>
      </c>
      <c r="AO26" s="39" t="s">
        <v>46</v>
      </c>
      <c r="AP26" s="39" t="s">
        <v>108</v>
      </c>
      <c r="AQ26" s="42" t="s">
        <v>108</v>
      </c>
      <c r="AR26" s="41">
        <v>6</v>
      </c>
      <c r="AS26" s="39">
        <v>0</v>
      </c>
      <c r="AT26" s="39" t="s">
        <v>46</v>
      </c>
      <c r="AU26" s="39" t="s">
        <v>108</v>
      </c>
      <c r="AV26" s="42" t="s">
        <v>108</v>
      </c>
      <c r="AW26" s="178" t="s">
        <v>148</v>
      </c>
      <c r="AX26" s="179"/>
      <c r="AY26" s="178">
        <v>0</v>
      </c>
      <c r="AZ26" s="179"/>
      <c r="BA26" s="178">
        <v>0</v>
      </c>
      <c r="BB26" s="179"/>
    </row>
    <row r="27" spans="2:54" x14ac:dyDescent="0.25">
      <c r="B27" s="2" t="s">
        <v>42</v>
      </c>
      <c r="C27" s="2">
        <v>556</v>
      </c>
      <c r="D27" s="41">
        <v>8</v>
      </c>
      <c r="E27" s="39">
        <v>0</v>
      </c>
      <c r="F27" s="39" t="s">
        <v>46</v>
      </c>
      <c r="G27" s="39" t="s">
        <v>108</v>
      </c>
      <c r="H27" s="42" t="s">
        <v>108</v>
      </c>
      <c r="I27" s="41">
        <v>8</v>
      </c>
      <c r="J27" s="39">
        <v>0</v>
      </c>
      <c r="K27" s="39" t="s">
        <v>46</v>
      </c>
      <c r="L27" s="39" t="s">
        <v>108</v>
      </c>
      <c r="M27" s="42" t="s">
        <v>108</v>
      </c>
      <c r="N27" s="41">
        <v>5</v>
      </c>
      <c r="O27" s="39">
        <v>0</v>
      </c>
      <c r="P27" s="39" t="s">
        <v>46</v>
      </c>
      <c r="Q27" s="39" t="s">
        <v>108</v>
      </c>
      <c r="R27" s="42" t="s">
        <v>108</v>
      </c>
      <c r="S27" s="41">
        <v>15</v>
      </c>
      <c r="T27" s="39">
        <v>1</v>
      </c>
      <c r="U27" s="39" t="s">
        <v>46</v>
      </c>
      <c r="V27" s="39" t="s">
        <v>46</v>
      </c>
      <c r="W27" s="42" t="s">
        <v>108</v>
      </c>
      <c r="X27" s="41">
        <v>8</v>
      </c>
      <c r="Y27" s="39">
        <v>0</v>
      </c>
      <c r="Z27" s="39" t="s">
        <v>46</v>
      </c>
      <c r="AA27" s="39" t="s">
        <v>46</v>
      </c>
      <c r="AB27" s="42" t="s">
        <v>108</v>
      </c>
      <c r="AC27" s="41">
        <v>7</v>
      </c>
      <c r="AD27" s="39">
        <v>2</v>
      </c>
      <c r="AE27" s="39" t="s">
        <v>108</v>
      </c>
      <c r="AF27" s="39" t="s">
        <v>46</v>
      </c>
      <c r="AG27" s="42" t="s">
        <v>46</v>
      </c>
      <c r="AH27" s="41">
        <v>5</v>
      </c>
      <c r="AI27" s="39">
        <v>0</v>
      </c>
      <c r="AJ27" s="39" t="s">
        <v>46</v>
      </c>
      <c r="AK27" s="39" t="s">
        <v>108</v>
      </c>
      <c r="AL27" s="42" t="s">
        <v>108</v>
      </c>
      <c r="AM27" s="41">
        <v>10</v>
      </c>
      <c r="AN27" s="39">
        <v>1</v>
      </c>
      <c r="AO27" s="39" t="s">
        <v>46</v>
      </c>
      <c r="AP27" s="39" t="s">
        <v>46</v>
      </c>
      <c r="AQ27" s="42" t="s">
        <v>108</v>
      </c>
      <c r="AR27" s="41">
        <v>8</v>
      </c>
      <c r="AS27" s="39">
        <v>1</v>
      </c>
      <c r="AT27" s="39" t="s">
        <v>108</v>
      </c>
      <c r="AU27" s="39" t="s">
        <v>46</v>
      </c>
      <c r="AV27" s="42" t="s">
        <v>46</v>
      </c>
      <c r="AW27" s="178">
        <v>5</v>
      </c>
      <c r="AX27" s="179"/>
      <c r="AY27" s="178">
        <v>2</v>
      </c>
      <c r="AZ27" s="179"/>
      <c r="BA27" s="178">
        <v>5</v>
      </c>
      <c r="BB27" s="179"/>
    </row>
    <row r="28" spans="2:54" ht="15.75" thickBot="1" x14ac:dyDescent="0.3">
      <c r="B28" s="3" t="s">
        <v>44</v>
      </c>
      <c r="C28" s="3">
        <v>361</v>
      </c>
      <c r="D28" s="28" t="s">
        <v>118</v>
      </c>
      <c r="E28" s="43">
        <v>1</v>
      </c>
      <c r="F28" s="43" t="s">
        <v>108</v>
      </c>
      <c r="G28" s="43" t="s">
        <v>108</v>
      </c>
      <c r="H28" s="44" t="s">
        <v>46</v>
      </c>
      <c r="I28" s="28">
        <v>7</v>
      </c>
      <c r="J28" s="43">
        <v>0</v>
      </c>
      <c r="K28" s="43" t="s">
        <v>46</v>
      </c>
      <c r="L28" s="43" t="s">
        <v>108</v>
      </c>
      <c r="M28" s="44" t="s">
        <v>108</v>
      </c>
      <c r="N28" s="28" t="s">
        <v>118</v>
      </c>
      <c r="O28" s="43">
        <v>1</v>
      </c>
      <c r="P28" s="43" t="s">
        <v>108</v>
      </c>
      <c r="Q28" s="43" t="s">
        <v>108</v>
      </c>
      <c r="R28" s="44" t="s">
        <v>46</v>
      </c>
      <c r="S28" s="28">
        <v>8</v>
      </c>
      <c r="T28" s="43">
        <v>0</v>
      </c>
      <c r="U28" s="43" t="s">
        <v>46</v>
      </c>
      <c r="V28" s="43" t="s">
        <v>108</v>
      </c>
      <c r="W28" s="44" t="s">
        <v>108</v>
      </c>
      <c r="X28" s="28">
        <v>4</v>
      </c>
      <c r="Y28" s="43">
        <v>0</v>
      </c>
      <c r="Z28" s="43" t="s">
        <v>46</v>
      </c>
      <c r="AA28" s="43" t="s">
        <v>108</v>
      </c>
      <c r="AB28" s="44" t="s">
        <v>108</v>
      </c>
      <c r="AC28" s="28">
        <v>6</v>
      </c>
      <c r="AD28" s="43">
        <v>0</v>
      </c>
      <c r="AE28" s="43" t="s">
        <v>46</v>
      </c>
      <c r="AF28" s="43" t="s">
        <v>108</v>
      </c>
      <c r="AG28" s="44" t="s">
        <v>108</v>
      </c>
      <c r="AH28" s="28">
        <v>5</v>
      </c>
      <c r="AI28" s="43">
        <v>0</v>
      </c>
      <c r="AJ28" s="43" t="s">
        <v>46</v>
      </c>
      <c r="AK28" s="43" t="s">
        <v>108</v>
      </c>
      <c r="AL28" s="44" t="s">
        <v>108</v>
      </c>
      <c r="AM28" s="28">
        <v>7</v>
      </c>
      <c r="AN28" s="43">
        <v>0</v>
      </c>
      <c r="AO28" s="43" t="s">
        <v>46</v>
      </c>
      <c r="AP28" s="43" t="s">
        <v>108</v>
      </c>
      <c r="AQ28" s="44" t="s">
        <v>108</v>
      </c>
      <c r="AR28" s="28">
        <v>5</v>
      </c>
      <c r="AS28" s="43">
        <v>0</v>
      </c>
      <c r="AT28" s="43" t="s">
        <v>46</v>
      </c>
      <c r="AU28" s="43" t="s">
        <v>108</v>
      </c>
      <c r="AV28" s="44" t="s">
        <v>108</v>
      </c>
      <c r="AW28" s="178">
        <v>2</v>
      </c>
      <c r="AX28" s="179"/>
      <c r="AY28" s="178">
        <v>2</v>
      </c>
      <c r="AZ28" s="179"/>
      <c r="BA28" s="178">
        <v>0</v>
      </c>
      <c r="BB28" s="179"/>
    </row>
    <row r="29" spans="2:54" ht="15.75" thickBot="1" x14ac:dyDescent="0.3">
      <c r="C29" t="s">
        <v>55</v>
      </c>
      <c r="D29" s="12">
        <f>AVERAGE(D21:D28)</f>
        <v>10.166666666666666</v>
      </c>
      <c r="E29" s="38">
        <f>SUM(E21:E28)</f>
        <v>7</v>
      </c>
      <c r="F29" s="38">
        <f>COUNTIF(F21:F28,"N")</f>
        <v>3</v>
      </c>
      <c r="G29" s="38">
        <f>COUNTIF(G21:G28,"S")</f>
        <v>2</v>
      </c>
      <c r="H29" s="38">
        <f>COUNTIF(H21:H28,"S")</f>
        <v>2</v>
      </c>
      <c r="I29" s="12">
        <f>AVERAGE(I21:I28)</f>
        <v>6.75</v>
      </c>
      <c r="J29" s="38">
        <f t="shared" ref="J29" si="0">SUM(J21:J28)</f>
        <v>1</v>
      </c>
      <c r="K29" s="38">
        <f t="shared" ref="K29" si="1">COUNTIF(K21:K28,"N")</f>
        <v>1</v>
      </c>
      <c r="L29" s="38">
        <f t="shared" ref="L29:M29" si="2">COUNTIF(L21:L28,"S")</f>
        <v>1</v>
      </c>
      <c r="M29" s="38">
        <f t="shared" si="2"/>
        <v>0</v>
      </c>
      <c r="N29" s="12">
        <f>AVERAGE(N21:N28)</f>
        <v>6</v>
      </c>
      <c r="O29" s="38">
        <f t="shared" ref="O29" si="3">SUM(O21:O28)</f>
        <v>5</v>
      </c>
      <c r="P29" s="38">
        <f t="shared" ref="P29" si="4">COUNTIF(P21:P28,"N")</f>
        <v>2</v>
      </c>
      <c r="Q29" s="38">
        <f t="shared" ref="Q29:R29" si="5">COUNTIF(Q21:Q28,"S")</f>
        <v>1</v>
      </c>
      <c r="R29" s="38">
        <f t="shared" si="5"/>
        <v>3</v>
      </c>
      <c r="S29" s="12">
        <f>AVERAGE(S21:S28)</f>
        <v>8</v>
      </c>
      <c r="T29" s="38">
        <f t="shared" ref="T29" si="6">SUM(T21:T28)</f>
        <v>1</v>
      </c>
      <c r="U29" s="38">
        <f t="shared" ref="U29" si="7">COUNTIF(U21:U28,"N")</f>
        <v>0</v>
      </c>
      <c r="V29" s="38">
        <f t="shared" ref="V29:W29" si="8">COUNTIF(V21:V28,"S")</f>
        <v>2</v>
      </c>
      <c r="W29" s="38">
        <f t="shared" si="8"/>
        <v>0</v>
      </c>
      <c r="X29" s="12">
        <f>AVERAGE(X21:X28)</f>
        <v>5.2</v>
      </c>
      <c r="Y29" s="38">
        <f t="shared" ref="Y29" si="9">SUM(Y21:Y28)</f>
        <v>3</v>
      </c>
      <c r="Z29" s="38">
        <f t="shared" ref="Z29" si="10">COUNTIF(Z21:Z28,"N")</f>
        <v>3</v>
      </c>
      <c r="AA29" s="38">
        <f t="shared" ref="AA29:AB29" si="11">COUNTIF(AA21:AA28,"S")</f>
        <v>1</v>
      </c>
      <c r="AB29" s="38">
        <f t="shared" si="11"/>
        <v>4</v>
      </c>
      <c r="AC29" s="12">
        <f>AVERAGE(AC21:AC28)</f>
        <v>7.5</v>
      </c>
      <c r="AD29" s="38">
        <f t="shared" ref="AD29" si="12">SUM(AD21:AD28)</f>
        <v>5</v>
      </c>
      <c r="AE29" s="38">
        <f t="shared" ref="AE29" si="13">COUNTIF(AE21:AE28,"N")</f>
        <v>2</v>
      </c>
      <c r="AF29" s="38">
        <f t="shared" ref="AF29:AG29" si="14">COUNTIF(AF21:AF28,"S")</f>
        <v>2</v>
      </c>
      <c r="AG29" s="38">
        <f t="shared" si="14"/>
        <v>2</v>
      </c>
      <c r="AH29" s="12">
        <f>AVERAGE(AH21:AH28)</f>
        <v>11.125</v>
      </c>
      <c r="AI29" s="38">
        <f t="shared" ref="AI29" si="15">SUM(AI21:AI28)</f>
        <v>6</v>
      </c>
      <c r="AJ29" s="38">
        <f t="shared" ref="AJ29" si="16">COUNTIF(AJ21:AJ28,"N")</f>
        <v>1</v>
      </c>
      <c r="AK29" s="38">
        <f t="shared" ref="AK29:AL29" si="17">COUNTIF(AK21:AK28,"S")</f>
        <v>3</v>
      </c>
      <c r="AL29" s="38">
        <f t="shared" si="17"/>
        <v>0</v>
      </c>
      <c r="AM29" s="12">
        <f>AVERAGE(AM21:AM28)</f>
        <v>7</v>
      </c>
      <c r="AN29" s="38">
        <f t="shared" ref="AN29" si="18">SUM(AN21:AN28)</f>
        <v>2</v>
      </c>
      <c r="AO29" s="38">
        <f t="shared" ref="AO29" si="19">COUNTIF(AO21:AO28,"N")</f>
        <v>1</v>
      </c>
      <c r="AP29" s="38">
        <f t="shared" ref="AP29:AQ29" si="20">COUNTIF(AP21:AP28,"S")</f>
        <v>1</v>
      </c>
      <c r="AQ29" s="38">
        <f t="shared" si="20"/>
        <v>1</v>
      </c>
      <c r="AR29" s="12">
        <f>AVERAGE(AR21:AR28)</f>
        <v>8</v>
      </c>
      <c r="AS29" s="38">
        <f t="shared" ref="AS29" si="21">SUM(AS21:AS28)</f>
        <v>2</v>
      </c>
      <c r="AT29" s="38">
        <f t="shared" ref="AT29" si="22">COUNTIF(AT21:AT28,"N")</f>
        <v>1</v>
      </c>
      <c r="AU29" s="38">
        <f t="shared" ref="AU29:AV29" si="23">COUNTIF(AU21:AU28,"S")</f>
        <v>2</v>
      </c>
      <c r="AV29" s="38">
        <f t="shared" si="23"/>
        <v>1</v>
      </c>
      <c r="AW29" s="92"/>
      <c r="AX29" s="91"/>
      <c r="AY29" s="91"/>
      <c r="AZ29" s="91"/>
    </row>
    <row r="30" spans="2:54" x14ac:dyDescent="0.25">
      <c r="C30">
        <f>AVERAGE(C21:C28)</f>
        <v>465.375</v>
      </c>
    </row>
    <row r="31" spans="2:54" ht="15.75" thickBot="1" x14ac:dyDescent="0.3">
      <c r="C31">
        <f>STDEVA(C21:C28)</f>
        <v>108.68031429051774</v>
      </c>
      <c r="W31">
        <f>SUM(AR29,AM29,AH29,AC29,X29,S29,N29,I29,D29)</f>
        <v>69.741666666666674</v>
      </c>
    </row>
    <row r="32" spans="2:54" ht="15.75" thickBot="1" x14ac:dyDescent="0.3">
      <c r="C32" s="12" t="s">
        <v>60</v>
      </c>
      <c r="D32" s="198" t="s">
        <v>111</v>
      </c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200"/>
    </row>
    <row r="33" spans="4:17" x14ac:dyDescent="0.25">
      <c r="D33" s="192" t="s">
        <v>121</v>
      </c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4"/>
    </row>
    <row r="34" spans="4:17" ht="32.25" customHeight="1" x14ac:dyDescent="0.25">
      <c r="D34" s="192" t="s">
        <v>122</v>
      </c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4"/>
    </row>
    <row r="35" spans="4:17" ht="33.75" customHeight="1" x14ac:dyDescent="0.25">
      <c r="D35" s="192" t="s">
        <v>124</v>
      </c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4"/>
    </row>
    <row r="36" spans="4:17" x14ac:dyDescent="0.25">
      <c r="D36" s="192" t="s">
        <v>123</v>
      </c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4"/>
    </row>
    <row r="37" spans="4:17" x14ac:dyDescent="0.25">
      <c r="D37" s="192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4"/>
    </row>
    <row r="38" spans="4:17" x14ac:dyDescent="0.25">
      <c r="D38" s="192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4"/>
    </row>
    <row r="39" spans="4:17" x14ac:dyDescent="0.25"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4"/>
    </row>
    <row r="40" spans="4:17" x14ac:dyDescent="0.25">
      <c r="D40" s="192" t="s">
        <v>149</v>
      </c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4"/>
    </row>
    <row r="41" spans="4:17" x14ac:dyDescent="0.25">
      <c r="D41" s="192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4"/>
    </row>
    <row r="42" spans="4:17" x14ac:dyDescent="0.25">
      <c r="D42" s="192" t="s">
        <v>150</v>
      </c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4"/>
    </row>
    <row r="43" spans="4:17" x14ac:dyDescent="0.25">
      <c r="D43" s="192" t="s">
        <v>147</v>
      </c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4"/>
    </row>
    <row r="44" spans="4:17" x14ac:dyDescent="0.25">
      <c r="D44" s="192" t="s">
        <v>151</v>
      </c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4"/>
    </row>
    <row r="45" spans="4:17" ht="15.75" thickBot="1" x14ac:dyDescent="0.3">
      <c r="D45" s="195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7"/>
    </row>
  </sheetData>
  <mergeCells count="90">
    <mergeCell ref="BA25:BB25"/>
    <mergeCell ref="BA26:BB26"/>
    <mergeCell ref="BA27:BB27"/>
    <mergeCell ref="BA28:BB28"/>
    <mergeCell ref="BA20:BB20"/>
    <mergeCell ref="BA21:BB21"/>
    <mergeCell ref="BA22:BB22"/>
    <mergeCell ref="BA23:BB23"/>
    <mergeCell ref="BA24:BB24"/>
    <mergeCell ref="BA9:BB9"/>
    <mergeCell ref="BA10:BB10"/>
    <mergeCell ref="BA11:BB11"/>
    <mergeCell ref="BA12:BB12"/>
    <mergeCell ref="BA13:BB13"/>
    <mergeCell ref="BA4:BB4"/>
    <mergeCell ref="BA5:BB5"/>
    <mergeCell ref="BA6:BB6"/>
    <mergeCell ref="BA7:BB7"/>
    <mergeCell ref="BA8:BB8"/>
    <mergeCell ref="AY9:AZ9"/>
    <mergeCell ref="AY10:AZ10"/>
    <mergeCell ref="AY11:AZ11"/>
    <mergeCell ref="AY12:AZ12"/>
    <mergeCell ref="AY13:AZ13"/>
    <mergeCell ref="AY4:AZ4"/>
    <mergeCell ref="AY5:AZ5"/>
    <mergeCell ref="AY6:AZ6"/>
    <mergeCell ref="AY7:AZ7"/>
    <mergeCell ref="AY8:AZ8"/>
    <mergeCell ref="AY25:AZ25"/>
    <mergeCell ref="AY26:AZ26"/>
    <mergeCell ref="AY27:AZ27"/>
    <mergeCell ref="AY28:AZ28"/>
    <mergeCell ref="AY20:AZ20"/>
    <mergeCell ref="AY21:AZ21"/>
    <mergeCell ref="AY22:AZ22"/>
    <mergeCell ref="AY23:AZ23"/>
    <mergeCell ref="AY24:AZ24"/>
    <mergeCell ref="AW25:AX25"/>
    <mergeCell ref="AW26:AX26"/>
    <mergeCell ref="AW27:AX27"/>
    <mergeCell ref="AW28:AX28"/>
    <mergeCell ref="AW20:AX20"/>
    <mergeCell ref="AW21:AX21"/>
    <mergeCell ref="AW22:AX22"/>
    <mergeCell ref="AW23:AX23"/>
    <mergeCell ref="AW24:AX24"/>
    <mergeCell ref="AW9:AX9"/>
    <mergeCell ref="AW10:AX10"/>
    <mergeCell ref="AW11:AX11"/>
    <mergeCell ref="AW12:AX12"/>
    <mergeCell ref="AW13:AX13"/>
    <mergeCell ref="AW4:AX4"/>
    <mergeCell ref="AW5:AX5"/>
    <mergeCell ref="AW6:AX6"/>
    <mergeCell ref="AW7:AX7"/>
    <mergeCell ref="AW8:AX8"/>
    <mergeCell ref="X19:AB19"/>
    <mergeCell ref="AR19:AV19"/>
    <mergeCell ref="AC2:AL2"/>
    <mergeCell ref="X3:AB3"/>
    <mergeCell ref="AC3:AG3"/>
    <mergeCell ref="AH3:AL3"/>
    <mergeCell ref="AM3:AQ3"/>
    <mergeCell ref="AR3:AV3"/>
    <mergeCell ref="AC19:AG19"/>
    <mergeCell ref="AH19:AL19"/>
    <mergeCell ref="AM19:AQ19"/>
    <mergeCell ref="D3:H3"/>
    <mergeCell ref="I3:M3"/>
    <mergeCell ref="N3:R3"/>
    <mergeCell ref="S3:W3"/>
    <mergeCell ref="D32:Q32"/>
    <mergeCell ref="D19:H19"/>
    <mergeCell ref="I19:M19"/>
    <mergeCell ref="N19:R19"/>
    <mergeCell ref="S19:W19"/>
    <mergeCell ref="D33:Q33"/>
    <mergeCell ref="D34:Q34"/>
    <mergeCell ref="D35:Q35"/>
    <mergeCell ref="D36:Q36"/>
    <mergeCell ref="D37:Q37"/>
    <mergeCell ref="D43:Q43"/>
    <mergeCell ref="D44:Q44"/>
    <mergeCell ref="D45:Q45"/>
    <mergeCell ref="D38:Q38"/>
    <mergeCell ref="D39:Q39"/>
    <mergeCell ref="D40:Q40"/>
    <mergeCell ref="D41:Q41"/>
    <mergeCell ref="D42:Q42"/>
  </mergeCells>
  <conditionalFormatting sqref="D21:AV28 D5:AV13">
    <cfRule type="cellIs" dxfId="139" priority="8" operator="equal">
      <formula>"X"</formula>
    </cfRule>
  </conditionalFormatting>
  <conditionalFormatting sqref="D5:AV15 D17:AV28 D16:V16 AC16:AV16 X16:AA16">
    <cfRule type="cellIs" dxfId="138" priority="7" operator="equal">
      <formula>"S"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1ª Quest Pt3</vt:lpstr>
      <vt:lpstr>RESULTS1</vt:lpstr>
      <vt:lpstr>1ª Pré-Teste</vt:lpstr>
      <vt:lpstr>RESULTS2</vt:lpstr>
      <vt:lpstr>RESULTS3</vt:lpstr>
      <vt:lpstr>RESULTS4</vt:lpstr>
      <vt:lpstr>RESULTS5</vt:lpstr>
      <vt:lpstr>1ª Quest Pt1</vt:lpstr>
      <vt:lpstr>1ª Jogo</vt:lpstr>
      <vt:lpstr>2ª Jogo</vt:lpstr>
      <vt:lpstr>Info</vt:lpstr>
      <vt:lpstr>1ª Quest Pt2</vt:lpstr>
      <vt:lpstr>2ª Quest Pt2</vt:lpstr>
      <vt:lpstr>RESULTADOSCONFIDENCE</vt:lpstr>
      <vt:lpstr>Sheet4</vt:lpstr>
      <vt:lpstr>2ª Quest Pt1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 hello there</dc:creator>
  <cp:lastModifiedBy>Why hello there</cp:lastModifiedBy>
  <dcterms:created xsi:type="dcterms:W3CDTF">2019-01-05T14:23:48Z</dcterms:created>
  <dcterms:modified xsi:type="dcterms:W3CDTF">2019-02-05T23:48:40Z</dcterms:modified>
</cp:coreProperties>
</file>